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105" windowWidth="14805" windowHeight="8010" tabRatio="962"/>
  </bookViews>
  <sheets>
    <sheet name="Bydelenes fordelingssystem" sheetId="62" r:id="rId1"/>
    <sheet name="Tabelloversikt" sheetId="47" r:id="rId2"/>
    <sheet name="Tabell 1.1 tekst" sheetId="63" r:id="rId3"/>
    <sheet name="Tabell 1.1" sheetId="30"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Kriterieoversikt" sheetId="70" r:id="rId21"/>
    <sheet name="Tabell 1.1 DOK32019" sheetId="71" r:id="rId22"/>
    <sheet name="Tabell 1.2 DOK32019" sheetId="79" r:id="rId23"/>
    <sheet name="Tabell 2.1 DOK32019" sheetId="72" r:id="rId24"/>
    <sheet name="Tabell 2.2 DOK32019" sheetId="73" r:id="rId25"/>
    <sheet name="Tabell 2.3 DOK32019" sheetId="74" r:id="rId26"/>
    <sheet name="Tabell 3.1 DOK32019" sheetId="75" r:id="rId27"/>
    <sheet name="Tabell 4.1 DOK32019" sheetId="76" r:id="rId28"/>
    <sheet name="Tabell 4.5-4.7 DOK32019" sheetId="77" r:id="rId29"/>
    <sheet name="Tabell 5.1-5.2 DOK32019" sheetId="78" r:id="rId30"/>
  </sheets>
  <definedNames>
    <definedName name="_1.__Gamle_Oslo" localSheetId="0">#REF!</definedName>
    <definedName name="_1.__Gamle_Oslo" localSheetId="20">#REF!</definedName>
    <definedName name="_1.__Gamle_Oslo" localSheetId="21">#REF!</definedName>
    <definedName name="_1.__Gamle_Oslo" localSheetId="2">#REF!</definedName>
    <definedName name="_1.__Gamle_Oslo" localSheetId="22">#REF!</definedName>
    <definedName name="_1.__Gamle_Oslo" localSheetId="23">#REF!</definedName>
    <definedName name="_1.__Gamle_Oslo" localSheetId="5">#REF!</definedName>
    <definedName name="_1.__Gamle_Oslo" localSheetId="24">#REF!</definedName>
    <definedName name="_1.__Gamle_Oslo" localSheetId="7">#REF!</definedName>
    <definedName name="_1.__Gamle_Oslo" localSheetId="25">#REF!</definedName>
    <definedName name="_1.__Gamle_Oslo" localSheetId="10">#REF!</definedName>
    <definedName name="_1.__Gamle_Oslo" localSheetId="26">#REF!</definedName>
    <definedName name="_1.__Gamle_Oslo" localSheetId="12">#REF!</definedName>
    <definedName name="_1.__Gamle_Oslo" localSheetId="27">#REF!</definedName>
    <definedName name="_1.__Gamle_Oslo" localSheetId="14">#REF!</definedName>
    <definedName name="_1.__Gamle_Oslo" localSheetId="28">#REF!</definedName>
    <definedName name="_1.__Gamle_Oslo" localSheetId="17">#REF!</definedName>
    <definedName name="_1.__Gamle_Oslo" localSheetId="29">#REF!</definedName>
    <definedName name="_1.__Gamle_Oslo">#REF!</definedName>
    <definedName name="_1._Gamle_Oslo" localSheetId="21">#REF!</definedName>
    <definedName name="_1._Gamle_Oslo" localSheetId="22">#REF!</definedName>
    <definedName name="_1._Gamle_Oslo" localSheetId="23">#REF!</definedName>
    <definedName name="_1._Gamle_Oslo" localSheetId="24">#REF!</definedName>
    <definedName name="_1._Gamle_Oslo" localSheetId="25">#REF!</definedName>
    <definedName name="_1._Gamle_Oslo" localSheetId="26">#REF!</definedName>
    <definedName name="_1._Gamle_Oslo" localSheetId="27">#REF!</definedName>
    <definedName name="_1._Gamle_Oslo" localSheetId="28">#REF!</definedName>
    <definedName name="_1._Gamle_Oslo" localSheetId="29">#REF!</definedName>
    <definedName name="_1._Gamle_Oslo">#REF!</definedName>
    <definedName name="BE" localSheetId="24">'Tabell 2.2 DOK32019'!$A$1</definedName>
    <definedName name="BE">'Tabell 2.2'!$A$1</definedName>
    <definedName name="BK" localSheetId="26">'Tabell 3.1 DOK32019'!$A$1</definedName>
    <definedName name="BK">'Tabell 3.1'!$A$1</definedName>
    <definedName name="BR" localSheetId="21">#REF!</definedName>
    <definedName name="BR" localSheetId="22">#REF!</definedName>
    <definedName name="BR" localSheetId="23">#REF!</definedName>
    <definedName name="BR" localSheetId="24">#REF!</definedName>
    <definedName name="BR" localSheetId="25">#REF!</definedName>
    <definedName name="BR" localSheetId="26">#REF!</definedName>
    <definedName name="BR" localSheetId="27">#REF!</definedName>
    <definedName name="BR" localSheetId="28">#REF!</definedName>
    <definedName name="BR" localSheetId="29">#REF!</definedName>
    <definedName name="BR">#REF!</definedName>
    <definedName name="BS" localSheetId="21">'Tabell 1.1 DOK32019'!$A$3</definedName>
    <definedName name="BS">'Tabell 1.1'!$A$1</definedName>
    <definedName name="bydel" localSheetId="0">#REF!</definedName>
    <definedName name="bydel" localSheetId="20">#REF!</definedName>
    <definedName name="bydel" localSheetId="21">#REF!</definedName>
    <definedName name="bydel" localSheetId="2">#REF!</definedName>
    <definedName name="bydel" localSheetId="22">#REF!</definedName>
    <definedName name="bydel" localSheetId="23">#REF!</definedName>
    <definedName name="bydel" localSheetId="5">#REF!</definedName>
    <definedName name="bydel" localSheetId="24">#REF!</definedName>
    <definedName name="bydel" localSheetId="7">#REF!</definedName>
    <definedName name="bydel" localSheetId="25">#REF!</definedName>
    <definedName name="bydel" localSheetId="10">#REF!</definedName>
    <definedName name="bydel" localSheetId="26">#REF!</definedName>
    <definedName name="bydel" localSheetId="12">#REF!</definedName>
    <definedName name="bydel" localSheetId="27">#REF!</definedName>
    <definedName name="bydel" localSheetId="14">#REF!</definedName>
    <definedName name="bydel" localSheetId="28">#REF!</definedName>
    <definedName name="bydel" localSheetId="17">#REF!</definedName>
    <definedName name="bydel" localSheetId="29">#REF!</definedName>
    <definedName name="bydel">#REF!</definedName>
    <definedName name="d" localSheetId="21">'Tabell 1.1 DOK32019'!$A$3</definedName>
    <definedName name="d">'Tabell 1.1'!$A$1</definedName>
    <definedName name="DFB" localSheetId="29">'Tabell 5.1-5.2 DOK32019'!$A$1</definedName>
    <definedName name="DFB">'Tabell 5.1-5.2'!$A$1</definedName>
    <definedName name="DGK" localSheetId="27">'Tabell 4.1 DOK32019'!$A$1</definedName>
    <definedName name="DGK">'Tabell 4.1'!$A$1</definedName>
    <definedName name="DI">'Tabell 4.2-4.4'!$A$19</definedName>
    <definedName name="Gamle_Oslo" localSheetId="21">#REF!</definedName>
    <definedName name="Gamle_Oslo" localSheetId="22">#REF!</definedName>
    <definedName name="Gamle_Oslo" localSheetId="23">#REF!</definedName>
    <definedName name="Gamle_Oslo" localSheetId="24">#REF!</definedName>
    <definedName name="Gamle_Oslo" localSheetId="25">#REF!</definedName>
    <definedName name="Gamle_Oslo" localSheetId="26">#REF!</definedName>
    <definedName name="Gamle_Oslo" localSheetId="27">#REF!</definedName>
    <definedName name="Gamle_Oslo" localSheetId="28">#REF!</definedName>
    <definedName name="Gamle_Oslo" localSheetId="29">#REF!</definedName>
    <definedName name="Gamle_Oslo">#REF!</definedName>
    <definedName name="KAPVA" localSheetId="29">'Tabell 5.1-5.2 DOK32019'!$A$19</definedName>
    <definedName name="KAPVA">'Tabell 5.1-5.2'!$A$19</definedName>
    <definedName name="KLPP" localSheetId="21">#REF!</definedName>
    <definedName name="KLPP" localSheetId="22">#REF!</definedName>
    <definedName name="KLPP" localSheetId="23">#REF!</definedName>
    <definedName name="KLPP" localSheetId="24">#REF!</definedName>
    <definedName name="KLPP" localSheetId="25">#REF!</definedName>
    <definedName name="KLPP" localSheetId="26">#REF!</definedName>
    <definedName name="KLPP" localSheetId="27">#REF!</definedName>
    <definedName name="KLPP" localSheetId="28">#REF!</definedName>
    <definedName name="KLPP" localSheetId="29">#REF!</definedName>
    <definedName name="KLPP">#REF!</definedName>
    <definedName name="KS" localSheetId="25">'Tabell 2.3 DOK32019'!$A$1</definedName>
    <definedName name="KS">'Tabell 2.3'!$A$1</definedName>
    <definedName name="LUI">'Tabell 4.2-4.4'!$A$1</definedName>
    <definedName name="OIKB" localSheetId="28">'Tabell 4.5-4.7 DOK32019'!$A$26</definedName>
    <definedName name="OIKB">'Tabell 4.5-4.7'!$A$30</definedName>
    <definedName name="OKB" localSheetId="28">'Tabell 4.5-4.7 DOK32019'!$A$1</definedName>
    <definedName name="OKB">'Tabell 4.5-4.7'!$A$1</definedName>
    <definedName name="SA" localSheetId="22">'Tabell 1.2 DOK32019'!$A$2</definedName>
    <definedName name="SA">'Tabell 1.2'!$A$1</definedName>
    <definedName name="Tabell_2.1_Bydelsfordelt_budsjett" localSheetId="23">'Tabell 2.1 DOK32019'!$A$1</definedName>
    <definedName name="Tabell_2.1_Bydelsfordelt_budsjett">'Tabell 2.1'!$A$1</definedName>
    <definedName name="UI">'Tabell 4.2-4.4'!$A$10</definedName>
    <definedName name="VHB" localSheetId="28">'Tabell 4.5-4.7 DOK32019'!$A$50</definedName>
    <definedName name="VHB">'Tabell 4.5-4.7'!$A$54</definedName>
  </definedNames>
  <calcPr calcId="145621"/>
</workbook>
</file>

<file path=xl/calcChain.xml><?xml version="1.0" encoding="utf-8"?>
<calcChain xmlns="http://schemas.openxmlformats.org/spreadsheetml/2006/main">
  <c r="O10" i="60" l="1"/>
  <c r="K10" i="60"/>
  <c r="I10" i="60"/>
  <c r="D10" i="60"/>
  <c r="A70" i="38" l="1"/>
  <c r="E48" i="19" l="1"/>
  <c r="F48" i="19"/>
  <c r="G48" i="19"/>
  <c r="H48" i="19"/>
  <c r="I48" i="19"/>
  <c r="J48" i="19"/>
  <c r="K48" i="19"/>
  <c r="L48" i="19"/>
  <c r="M48" i="19"/>
  <c r="N48" i="19"/>
  <c r="O48" i="19"/>
  <c r="P48" i="19"/>
  <c r="Q48" i="19"/>
  <c r="R48" i="19"/>
  <c r="D48" i="19"/>
  <c r="D49" i="19" s="1"/>
  <c r="E49" i="19"/>
  <c r="F49" i="19"/>
  <c r="G49" i="19"/>
  <c r="H49" i="19"/>
  <c r="I49" i="19"/>
  <c r="J49" i="19"/>
  <c r="K49" i="19"/>
  <c r="L49" i="19"/>
  <c r="M49" i="19"/>
  <c r="N49" i="19"/>
  <c r="O49" i="19"/>
  <c r="P49" i="19"/>
  <c r="Q49" i="19"/>
  <c r="R49" i="19"/>
  <c r="S47" i="19"/>
  <c r="F10" i="30" l="1"/>
  <c r="F7" i="30"/>
  <c r="S63" i="19" l="1"/>
  <c r="E70" i="19" l="1"/>
  <c r="F70" i="19"/>
  <c r="G70" i="19"/>
  <c r="H70" i="19"/>
  <c r="I70" i="19"/>
  <c r="J70" i="19"/>
  <c r="K70" i="19"/>
  <c r="L70" i="19"/>
  <c r="M70" i="19"/>
  <c r="N70" i="19"/>
  <c r="O70" i="19"/>
  <c r="P70" i="19"/>
  <c r="Q70" i="19"/>
  <c r="R70" i="19"/>
  <c r="E73" i="19"/>
  <c r="F73" i="19"/>
  <c r="G73" i="19"/>
  <c r="H73" i="19"/>
  <c r="I73" i="19"/>
  <c r="J73" i="19"/>
  <c r="K73" i="19"/>
  <c r="L73" i="19"/>
  <c r="M73" i="19"/>
  <c r="N73" i="19"/>
  <c r="O73" i="19"/>
  <c r="P73" i="19"/>
  <c r="Q73" i="19"/>
  <c r="R73" i="19"/>
  <c r="S18" i="19" l="1"/>
  <c r="S75" i="19" l="1"/>
  <c r="S74" i="19"/>
  <c r="S64" i="19"/>
  <c r="S45" i="19"/>
  <c r="S49" i="19" s="1"/>
  <c r="S28" i="19"/>
  <c r="S10" i="19"/>
  <c r="A23" i="76" l="1"/>
  <c r="A20" i="76"/>
  <c r="A15" i="76"/>
  <c r="A16" i="23" l="1"/>
  <c r="A59" i="76" l="1"/>
  <c r="A48" i="76"/>
  <c r="A62" i="60" l="1"/>
  <c r="A54" i="60"/>
  <c r="A48" i="60"/>
  <c r="A42" i="60"/>
  <c r="A36" i="60"/>
  <c r="A30" i="60"/>
  <c r="F5" i="46" s="1"/>
  <c r="A24" i="60"/>
  <c r="A18" i="60"/>
  <c r="A12" i="60"/>
  <c r="S46" i="19" l="1"/>
  <c r="E183" i="73" l="1"/>
  <c r="F183" i="73"/>
  <c r="G183" i="73"/>
  <c r="H183" i="73"/>
  <c r="I183" i="73"/>
  <c r="J183" i="73"/>
  <c r="K183" i="73"/>
  <c r="L183" i="73"/>
  <c r="M183" i="73"/>
  <c r="N183" i="73"/>
  <c r="O183" i="73"/>
  <c r="P183" i="73"/>
  <c r="Q183" i="73"/>
  <c r="R183" i="73"/>
  <c r="D183" i="73"/>
  <c r="E22" i="73"/>
  <c r="F22" i="73"/>
  <c r="G22" i="73"/>
  <c r="H22" i="73"/>
  <c r="I22" i="73"/>
  <c r="J22" i="73"/>
  <c r="K22" i="73"/>
  <c r="L22" i="73"/>
  <c r="M22" i="73"/>
  <c r="N22" i="73"/>
  <c r="O22" i="73"/>
  <c r="P22" i="73"/>
  <c r="Q22" i="73"/>
  <c r="R22" i="73"/>
  <c r="D22" i="73"/>
  <c r="E104" i="75" l="1"/>
  <c r="F104" i="75"/>
  <c r="G104" i="75"/>
  <c r="H104" i="75"/>
  <c r="I104" i="75"/>
  <c r="J104" i="75"/>
  <c r="K104" i="75"/>
  <c r="L104" i="75"/>
  <c r="M104" i="75"/>
  <c r="N104" i="75"/>
  <c r="O104" i="75"/>
  <c r="P104" i="75"/>
  <c r="Q104" i="75"/>
  <c r="R104" i="75"/>
  <c r="D104" i="75"/>
  <c r="E40" i="75"/>
  <c r="F40" i="75"/>
  <c r="G40" i="75"/>
  <c r="H40" i="75"/>
  <c r="I40" i="75"/>
  <c r="J40" i="75"/>
  <c r="K40" i="75"/>
  <c r="L40" i="75"/>
  <c r="M40" i="75"/>
  <c r="N40" i="75"/>
  <c r="O40" i="75"/>
  <c r="P40" i="75"/>
  <c r="Q40" i="75"/>
  <c r="R40" i="75"/>
  <c r="D40" i="75"/>
  <c r="S69" i="72" l="1"/>
  <c r="E88" i="19" l="1"/>
  <c r="F88" i="19"/>
  <c r="G88" i="19"/>
  <c r="H88" i="19"/>
  <c r="I88" i="19"/>
  <c r="J88" i="19"/>
  <c r="K88" i="19"/>
  <c r="L88" i="19"/>
  <c r="M88" i="19"/>
  <c r="N88" i="19"/>
  <c r="O88" i="19"/>
  <c r="P88" i="19"/>
  <c r="Q88" i="19"/>
  <c r="R88" i="19"/>
  <c r="D88" i="19"/>
  <c r="S87" i="19"/>
  <c r="S88" i="19" s="1"/>
  <c r="S72" i="19" l="1"/>
  <c r="S53" i="19"/>
  <c r="S54" i="19"/>
  <c r="S55" i="19"/>
  <c r="S56" i="19"/>
  <c r="S57" i="19"/>
  <c r="S58" i="19"/>
  <c r="S59" i="19"/>
  <c r="S60" i="19"/>
  <c r="S61" i="19"/>
  <c r="S62" i="19"/>
  <c r="S65" i="19"/>
  <c r="W62" i="76" l="1"/>
  <c r="AM118" i="76" l="1"/>
  <c r="AM103" i="76"/>
  <c r="AM58" i="76"/>
  <c r="A58" i="23" l="1"/>
  <c r="A45" i="23"/>
  <c r="A25" i="23"/>
  <c r="A4" i="23"/>
  <c r="A11" i="23"/>
  <c r="A73" i="17"/>
  <c r="A52" i="17"/>
  <c r="A41" i="17"/>
  <c r="A23" i="17"/>
  <c r="A4" i="17"/>
  <c r="A86" i="19"/>
  <c r="A87" i="19" s="1"/>
  <c r="A82" i="19"/>
  <c r="A78" i="19"/>
  <c r="A68" i="19"/>
  <c r="A51" i="19"/>
  <c r="A32" i="19"/>
  <c r="A25" i="19"/>
  <c r="A14" i="19"/>
  <c r="A8" i="19"/>
  <c r="A167" i="38"/>
  <c r="A165" i="38"/>
  <c r="A147" i="38"/>
  <c r="A129" i="38"/>
  <c r="A111" i="38"/>
  <c r="A93" i="38"/>
  <c r="A75" i="38"/>
  <c r="A57" i="38"/>
  <c r="A42" i="38"/>
  <c r="A24" i="38"/>
  <c r="E14" i="30"/>
  <c r="A89" i="23" l="1"/>
  <c r="A59" i="38"/>
  <c r="A60" i="38"/>
  <c r="A61" i="38"/>
  <c r="A62" i="38"/>
  <c r="A63" i="38"/>
  <c r="A64" i="38"/>
  <c r="A65" i="38"/>
  <c r="A66" i="38"/>
  <c r="A67" i="38"/>
  <c r="A68" i="38"/>
  <c r="A69" i="38"/>
  <c r="A71" i="38"/>
  <c r="A72" i="38"/>
  <c r="A73" i="38"/>
  <c r="A91" i="38" s="1"/>
  <c r="A58" i="38"/>
  <c r="S79" i="19"/>
  <c r="C54" i="75" l="1"/>
  <c r="S117" i="23" l="1"/>
  <c r="S113" i="23"/>
  <c r="S112" i="23"/>
  <c r="S111" i="23"/>
  <c r="S110" i="23"/>
  <c r="S109" i="23"/>
  <c r="S108" i="23"/>
  <c r="S107" i="23"/>
  <c r="S106" i="23"/>
  <c r="S103" i="23"/>
  <c r="S98" i="23"/>
  <c r="S97" i="23"/>
  <c r="S96" i="23"/>
  <c r="S95" i="23"/>
  <c r="S94" i="23"/>
  <c r="S93" i="23"/>
  <c r="S92" i="23"/>
  <c r="S91" i="23"/>
  <c r="S90" i="23"/>
  <c r="S86" i="23"/>
  <c r="S85" i="23"/>
  <c r="S84" i="23"/>
  <c r="S83" i="23"/>
  <c r="S82" i="23"/>
  <c r="S81" i="23"/>
  <c r="R80" i="23"/>
  <c r="Q80" i="23"/>
  <c r="P80" i="23"/>
  <c r="O80" i="23"/>
  <c r="N80" i="23"/>
  <c r="M80" i="23"/>
  <c r="L80" i="23"/>
  <c r="K80" i="23"/>
  <c r="J80" i="23"/>
  <c r="I80" i="23"/>
  <c r="H80" i="23"/>
  <c r="G80" i="23"/>
  <c r="F80" i="23"/>
  <c r="E80" i="23"/>
  <c r="D80" i="23"/>
  <c r="S79" i="23"/>
  <c r="S78" i="23"/>
  <c r="R77" i="23"/>
  <c r="Q77" i="23"/>
  <c r="P77" i="23"/>
  <c r="O77" i="23"/>
  <c r="N77" i="23"/>
  <c r="M77" i="23"/>
  <c r="L77" i="23"/>
  <c r="K77" i="23"/>
  <c r="J77" i="23"/>
  <c r="I77" i="23"/>
  <c r="H77" i="23"/>
  <c r="G77" i="23"/>
  <c r="F77" i="23"/>
  <c r="E77" i="23"/>
  <c r="D77" i="23"/>
  <c r="S76" i="23"/>
  <c r="S75" i="23"/>
  <c r="R74" i="23"/>
  <c r="Q74" i="23"/>
  <c r="P74" i="23"/>
  <c r="O74" i="23"/>
  <c r="N74" i="23"/>
  <c r="M74" i="23"/>
  <c r="L74" i="23"/>
  <c r="K74" i="23"/>
  <c r="J74" i="23"/>
  <c r="I74" i="23"/>
  <c r="H74" i="23"/>
  <c r="G74" i="23"/>
  <c r="F74" i="23"/>
  <c r="E74" i="23"/>
  <c r="D74" i="23"/>
  <c r="S73" i="23"/>
  <c r="S72" i="23"/>
  <c r="R71" i="23"/>
  <c r="Q71" i="23"/>
  <c r="P71" i="23"/>
  <c r="O71" i="23"/>
  <c r="N71" i="23"/>
  <c r="M71" i="23"/>
  <c r="L71" i="23"/>
  <c r="K71" i="23"/>
  <c r="J71" i="23"/>
  <c r="I71" i="23"/>
  <c r="H71" i="23"/>
  <c r="G71" i="23"/>
  <c r="F71" i="23"/>
  <c r="E71" i="23"/>
  <c r="D71" i="23"/>
  <c r="S69" i="23"/>
  <c r="S68" i="23"/>
  <c r="S66" i="23"/>
  <c r="S65" i="23"/>
  <c r="S63" i="23"/>
  <c r="R62" i="23"/>
  <c r="Q62" i="23"/>
  <c r="P62" i="23"/>
  <c r="O62" i="23"/>
  <c r="N62" i="23"/>
  <c r="M62" i="23"/>
  <c r="L62" i="23"/>
  <c r="K62" i="23"/>
  <c r="J62" i="23"/>
  <c r="I62" i="23"/>
  <c r="H62" i="23"/>
  <c r="G62" i="23"/>
  <c r="F62" i="23"/>
  <c r="E62" i="23"/>
  <c r="D62" i="23"/>
  <c r="S61" i="23"/>
  <c r="S59" i="23"/>
  <c r="S55" i="23"/>
  <c r="S54" i="23"/>
  <c r="S53" i="23"/>
  <c r="S51" i="23"/>
  <c r="S49" i="23"/>
  <c r="S48" i="23"/>
  <c r="S47" i="23"/>
  <c r="S46" i="23"/>
  <c r="S38" i="23"/>
  <c r="S37" i="23"/>
  <c r="S36" i="23"/>
  <c r="S35" i="23"/>
  <c r="S34" i="23"/>
  <c r="S33" i="23"/>
  <c r="S32" i="23"/>
  <c r="S30" i="23"/>
  <c r="S28" i="23"/>
  <c r="S27" i="23"/>
  <c r="S26" i="23"/>
  <c r="S8" i="23"/>
  <c r="S7" i="23"/>
  <c r="R6" i="23"/>
  <c r="Q6" i="23"/>
  <c r="P6" i="23"/>
  <c r="O6" i="23"/>
  <c r="N6" i="23"/>
  <c r="M6" i="23"/>
  <c r="L6" i="23"/>
  <c r="K6" i="23"/>
  <c r="J6" i="23"/>
  <c r="I6" i="23"/>
  <c r="H6" i="23"/>
  <c r="G6" i="23"/>
  <c r="F6" i="23"/>
  <c r="E6" i="23"/>
  <c r="D6" i="23"/>
  <c r="S5" i="23"/>
  <c r="S80" i="23" l="1"/>
  <c r="S77" i="23"/>
  <c r="S62" i="23"/>
  <c r="S6" i="23"/>
  <c r="S74" i="23"/>
  <c r="S71" i="23"/>
  <c r="A12" i="33"/>
  <c r="A11" i="33"/>
  <c r="C62" i="26" l="1"/>
  <c r="B63" i="26"/>
  <c r="S10" i="26"/>
  <c r="S9" i="26"/>
  <c r="S8" i="26"/>
  <c r="S7" i="26"/>
  <c r="S6" i="26"/>
  <c r="S5" i="26"/>
  <c r="S14" i="26"/>
  <c r="S15" i="26"/>
  <c r="S16" i="26"/>
  <c r="S17" i="26"/>
  <c r="S18" i="26"/>
  <c r="S13" i="26"/>
  <c r="AM124" i="76" l="1"/>
  <c r="AM120" i="76"/>
  <c r="AM119" i="76"/>
  <c r="AM117" i="76"/>
  <c r="AM116" i="76"/>
  <c r="AM115" i="76"/>
  <c r="AM114" i="76"/>
  <c r="AM113" i="76"/>
  <c r="AM110" i="76"/>
  <c r="AM105" i="76"/>
  <c r="AM104" i="76"/>
  <c r="AM102" i="76"/>
  <c r="AM101" i="76"/>
  <c r="AM100" i="76"/>
  <c r="AM99" i="76"/>
  <c r="AM98" i="76"/>
  <c r="AM97" i="76"/>
  <c r="AM93" i="76"/>
  <c r="AM92" i="76"/>
  <c r="AM91" i="76"/>
  <c r="AM90" i="76"/>
  <c r="AM89" i="76"/>
  <c r="AM88" i="76"/>
  <c r="AL87" i="76"/>
  <c r="AK87" i="76"/>
  <c r="AJ87" i="76"/>
  <c r="AI87" i="76"/>
  <c r="AH87" i="76"/>
  <c r="AG87" i="76"/>
  <c r="AF87" i="76"/>
  <c r="AE87" i="76"/>
  <c r="AD87" i="76"/>
  <c r="AC87" i="76"/>
  <c r="AB87" i="76"/>
  <c r="AA87" i="76"/>
  <c r="Z87" i="76"/>
  <c r="Y87" i="76"/>
  <c r="X87" i="76"/>
  <c r="AM86" i="76"/>
  <c r="AM85" i="76"/>
  <c r="AL84" i="76"/>
  <c r="AK84" i="76"/>
  <c r="AJ84" i="76"/>
  <c r="AI84" i="76"/>
  <c r="AH84" i="76"/>
  <c r="AG84" i="76"/>
  <c r="AF84" i="76"/>
  <c r="AE84" i="76"/>
  <c r="AD84" i="76"/>
  <c r="AC84" i="76"/>
  <c r="AB84" i="76"/>
  <c r="AA84" i="76"/>
  <c r="Z84" i="76"/>
  <c r="Y84" i="76"/>
  <c r="X84" i="76"/>
  <c r="AM83" i="76"/>
  <c r="AM82" i="76"/>
  <c r="AL81" i="76"/>
  <c r="AK81" i="76"/>
  <c r="AJ81" i="76"/>
  <c r="AI81" i="76"/>
  <c r="AH81" i="76"/>
  <c r="AG81" i="76"/>
  <c r="AF81" i="76"/>
  <c r="AE81" i="76"/>
  <c r="AD81" i="76"/>
  <c r="AC81" i="76"/>
  <c r="AB81" i="76"/>
  <c r="AA81" i="76"/>
  <c r="Z81" i="76"/>
  <c r="Y81" i="76"/>
  <c r="X81" i="76"/>
  <c r="AM80" i="76"/>
  <c r="AM79" i="76"/>
  <c r="AL78" i="76"/>
  <c r="AK78" i="76"/>
  <c r="AJ78" i="76"/>
  <c r="AI78" i="76"/>
  <c r="AH78" i="76"/>
  <c r="AG78" i="76"/>
  <c r="AF78" i="76"/>
  <c r="AE78" i="76"/>
  <c r="AD78" i="76"/>
  <c r="AC78" i="76"/>
  <c r="AB78" i="76"/>
  <c r="AA78" i="76"/>
  <c r="Z78" i="76"/>
  <c r="Y78" i="76"/>
  <c r="X78" i="76"/>
  <c r="AM76" i="76"/>
  <c r="AM75" i="76"/>
  <c r="AL74" i="76"/>
  <c r="AK74" i="76"/>
  <c r="AJ74" i="76"/>
  <c r="AI74" i="76"/>
  <c r="AH74" i="76"/>
  <c r="AG74" i="76"/>
  <c r="AF74" i="76"/>
  <c r="AE74" i="76"/>
  <c r="AD74" i="76"/>
  <c r="AC74" i="76"/>
  <c r="AB74" i="76"/>
  <c r="AA74" i="76"/>
  <c r="Z74" i="76"/>
  <c r="Y74" i="76"/>
  <c r="X74" i="76"/>
  <c r="AM73" i="76"/>
  <c r="AM72" i="76"/>
  <c r="AM70" i="76"/>
  <c r="AL69" i="76"/>
  <c r="AK69" i="76"/>
  <c r="AJ69" i="76"/>
  <c r="AI69" i="76"/>
  <c r="AH69" i="76"/>
  <c r="AG69" i="76"/>
  <c r="AF69" i="76"/>
  <c r="AE69" i="76"/>
  <c r="AD69" i="76"/>
  <c r="AC69" i="76"/>
  <c r="AB69" i="76"/>
  <c r="AA69" i="76"/>
  <c r="Z69" i="76"/>
  <c r="Y69" i="76"/>
  <c r="X69" i="76"/>
  <c r="AM68" i="76"/>
  <c r="AM66" i="76"/>
  <c r="AM57" i="76"/>
  <c r="AM56" i="76"/>
  <c r="AM54" i="76"/>
  <c r="AM52" i="76"/>
  <c r="AM51" i="76"/>
  <c r="AM50" i="76"/>
  <c r="AM49" i="76"/>
  <c r="AM45" i="76"/>
  <c r="AM41" i="76"/>
  <c r="AM40" i="76"/>
  <c r="AM39" i="76"/>
  <c r="AM38" i="76"/>
  <c r="AM37" i="76"/>
  <c r="AM36" i="76"/>
  <c r="AM35" i="76"/>
  <c r="AM33" i="76"/>
  <c r="AM31" i="76"/>
  <c r="AM30" i="76"/>
  <c r="AM29" i="76"/>
  <c r="AM9" i="76"/>
  <c r="AM8" i="76"/>
  <c r="AL7" i="76"/>
  <c r="AK7" i="76"/>
  <c r="AJ7" i="76"/>
  <c r="AI7" i="76"/>
  <c r="AH7" i="76"/>
  <c r="AG7" i="76"/>
  <c r="AF7" i="76"/>
  <c r="AE7" i="76"/>
  <c r="AD7" i="76"/>
  <c r="AC7" i="76"/>
  <c r="AB7" i="76"/>
  <c r="AA7" i="76"/>
  <c r="Z7" i="76"/>
  <c r="Y7" i="76"/>
  <c r="X7" i="76"/>
  <c r="AM6" i="76"/>
  <c r="E169" i="38"/>
  <c r="F169" i="38"/>
  <c r="G169" i="38"/>
  <c r="H169" i="38"/>
  <c r="I169" i="38"/>
  <c r="J169" i="38"/>
  <c r="K169" i="38"/>
  <c r="L169" i="38"/>
  <c r="M169" i="38"/>
  <c r="N169" i="38"/>
  <c r="O169" i="38"/>
  <c r="P169" i="38"/>
  <c r="Q169" i="38"/>
  <c r="R169" i="38"/>
  <c r="S169" i="38"/>
  <c r="D169" i="38"/>
  <c r="F15" i="71"/>
  <c r="F13" i="71"/>
  <c r="F11" i="71"/>
  <c r="F10" i="71"/>
  <c r="B82" i="79"/>
  <c r="B84" i="79" s="1"/>
  <c r="A82" i="79"/>
  <c r="B73" i="79"/>
  <c r="F12" i="71" s="1"/>
  <c r="A73" i="79"/>
  <c r="B61" i="79"/>
  <c r="A61" i="79"/>
  <c r="B54" i="79"/>
  <c r="F7" i="71" s="1"/>
  <c r="A54" i="79"/>
  <c r="B42" i="79"/>
  <c r="B44" i="79" s="1"/>
  <c r="B23" i="79"/>
  <c r="F8" i="71" s="1"/>
  <c r="B9" i="79"/>
  <c r="F9" i="71" s="1"/>
  <c r="D15" i="71"/>
  <c r="C16" i="71"/>
  <c r="S169" i="73"/>
  <c r="S168" i="73"/>
  <c r="S167" i="73"/>
  <c r="S151" i="73"/>
  <c r="S150" i="73"/>
  <c r="S149" i="73"/>
  <c r="S133" i="73"/>
  <c r="S132" i="73"/>
  <c r="S131" i="73"/>
  <c r="S115" i="73"/>
  <c r="S114" i="73"/>
  <c r="S113" i="73"/>
  <c r="S97" i="73"/>
  <c r="S96" i="73"/>
  <c r="S95" i="73"/>
  <c r="S78" i="73"/>
  <c r="S79" i="73"/>
  <c r="S77" i="73"/>
  <c r="S28" i="73"/>
  <c r="S27" i="73"/>
  <c r="S26" i="73"/>
  <c r="E69" i="72"/>
  <c r="F69" i="72"/>
  <c r="G69" i="72"/>
  <c r="H69" i="72"/>
  <c r="I69" i="72"/>
  <c r="J69" i="72"/>
  <c r="K69" i="72"/>
  <c r="L69" i="72"/>
  <c r="M69" i="72"/>
  <c r="N69" i="72"/>
  <c r="O69" i="72"/>
  <c r="P69" i="72"/>
  <c r="Q69" i="72"/>
  <c r="R69" i="72"/>
  <c r="D69" i="72"/>
  <c r="S24" i="78"/>
  <c r="P25" i="78" s="1"/>
  <c r="S23" i="78"/>
  <c r="S22" i="78"/>
  <c r="R25" i="78" s="1"/>
  <c r="S20" i="78"/>
  <c r="R20" i="78"/>
  <c r="Q20" i="78"/>
  <c r="P20" i="78"/>
  <c r="O20" i="78"/>
  <c r="N20" i="78"/>
  <c r="M20" i="78"/>
  <c r="L20" i="78"/>
  <c r="K20" i="78"/>
  <c r="J20" i="78"/>
  <c r="I20" i="78"/>
  <c r="H20" i="78"/>
  <c r="G20" i="78"/>
  <c r="F20" i="78"/>
  <c r="E20" i="78"/>
  <c r="D20" i="78"/>
  <c r="R12" i="78"/>
  <c r="Q12" i="78"/>
  <c r="P12" i="78"/>
  <c r="O12" i="78"/>
  <c r="N12" i="78"/>
  <c r="M12" i="78"/>
  <c r="L12" i="78"/>
  <c r="K12" i="78"/>
  <c r="J12" i="78"/>
  <c r="I12" i="78"/>
  <c r="H12" i="78"/>
  <c r="G12" i="78"/>
  <c r="F12" i="78"/>
  <c r="E12" i="78"/>
  <c r="D12" i="78"/>
  <c r="R11" i="78"/>
  <c r="Q11" i="78"/>
  <c r="P11" i="78"/>
  <c r="O11" i="78"/>
  <c r="N11" i="78"/>
  <c r="M11" i="78"/>
  <c r="L11" i="78"/>
  <c r="K11" i="78"/>
  <c r="J11" i="78"/>
  <c r="I11" i="78"/>
  <c r="H11" i="78"/>
  <c r="G11" i="78"/>
  <c r="F11" i="78"/>
  <c r="E11" i="78"/>
  <c r="D11" i="78"/>
  <c r="S11" i="78" s="1"/>
  <c r="S10" i="78"/>
  <c r="R7" i="78"/>
  <c r="Q7" i="78"/>
  <c r="P7" i="78"/>
  <c r="O7" i="78"/>
  <c r="N7" i="78"/>
  <c r="M7" i="78"/>
  <c r="L7" i="78"/>
  <c r="K7" i="78"/>
  <c r="J7" i="78"/>
  <c r="I7" i="78"/>
  <c r="H7" i="78"/>
  <c r="G7" i="78"/>
  <c r="F7" i="78"/>
  <c r="E7" i="78"/>
  <c r="D7" i="78"/>
  <c r="S7" i="78" s="1"/>
  <c r="R6" i="78"/>
  <c r="Q6" i="78"/>
  <c r="P6" i="78"/>
  <c r="O6" i="78"/>
  <c r="N6" i="78"/>
  <c r="M6" i="78"/>
  <c r="L6" i="78"/>
  <c r="K6" i="78"/>
  <c r="J6" i="78"/>
  <c r="I6" i="78"/>
  <c r="H6" i="78"/>
  <c r="G6" i="78"/>
  <c r="F6" i="78"/>
  <c r="E6" i="78"/>
  <c r="D6" i="78"/>
  <c r="S5" i="78"/>
  <c r="R47" i="77"/>
  <c r="R59" i="77" s="1"/>
  <c r="R19" i="76" s="1"/>
  <c r="Q47" i="77"/>
  <c r="Q59" i="77" s="1"/>
  <c r="Q19" i="76" s="1"/>
  <c r="P47" i="77"/>
  <c r="P59" i="77" s="1"/>
  <c r="P19" i="76" s="1"/>
  <c r="O47" i="77"/>
  <c r="O59" i="77" s="1"/>
  <c r="O19" i="76" s="1"/>
  <c r="N47" i="77"/>
  <c r="N59" i="77" s="1"/>
  <c r="N19" i="76" s="1"/>
  <c r="M47" i="77"/>
  <c r="M59" i="77" s="1"/>
  <c r="M19" i="76" s="1"/>
  <c r="L47" i="77"/>
  <c r="L59" i="77" s="1"/>
  <c r="L19" i="76" s="1"/>
  <c r="K47" i="77"/>
  <c r="K59" i="77" s="1"/>
  <c r="K19" i="76" s="1"/>
  <c r="J47" i="77"/>
  <c r="J59" i="77" s="1"/>
  <c r="J19" i="76" s="1"/>
  <c r="I47" i="77"/>
  <c r="I59" i="77" s="1"/>
  <c r="I19" i="76" s="1"/>
  <c r="H47" i="77"/>
  <c r="H59" i="77" s="1"/>
  <c r="H19" i="76" s="1"/>
  <c r="G47" i="77"/>
  <c r="G59" i="77" s="1"/>
  <c r="G19" i="76" s="1"/>
  <c r="F47" i="77"/>
  <c r="F59" i="77" s="1"/>
  <c r="F19" i="76" s="1"/>
  <c r="E47" i="77"/>
  <c r="D47" i="77"/>
  <c r="D59" i="77" s="1"/>
  <c r="D19" i="76" s="1"/>
  <c r="R46" i="77"/>
  <c r="R58" i="77" s="1"/>
  <c r="R18" i="76" s="1"/>
  <c r="Q46" i="77"/>
  <c r="Q58" i="77" s="1"/>
  <c r="Q57" i="77" s="1"/>
  <c r="P46" i="77"/>
  <c r="P58" i="77" s="1"/>
  <c r="P57" i="77" s="1"/>
  <c r="O46" i="77"/>
  <c r="O58" i="77" s="1"/>
  <c r="N46" i="77"/>
  <c r="N58" i="77" s="1"/>
  <c r="N18" i="76" s="1"/>
  <c r="M46" i="77"/>
  <c r="M58" i="77" s="1"/>
  <c r="M57" i="77" s="1"/>
  <c r="L46" i="77"/>
  <c r="L58" i="77" s="1"/>
  <c r="L57" i="77" s="1"/>
  <c r="K46" i="77"/>
  <c r="K58" i="77" s="1"/>
  <c r="J46" i="77"/>
  <c r="J58" i="77" s="1"/>
  <c r="J18" i="76" s="1"/>
  <c r="I46" i="77"/>
  <c r="I58" i="77" s="1"/>
  <c r="I57" i="77" s="1"/>
  <c r="H46" i="77"/>
  <c r="H58" i="77" s="1"/>
  <c r="H57" i="77" s="1"/>
  <c r="G46" i="77"/>
  <c r="G58" i="77" s="1"/>
  <c r="F46" i="77"/>
  <c r="F58" i="77" s="1"/>
  <c r="F18" i="76" s="1"/>
  <c r="E46" i="77"/>
  <c r="D46" i="77"/>
  <c r="D58" i="77" s="1"/>
  <c r="D18" i="76" s="1"/>
  <c r="S43" i="77"/>
  <c r="S42" i="77"/>
  <c r="S41" i="77"/>
  <c r="S40" i="77"/>
  <c r="S39" i="77"/>
  <c r="S38" i="77"/>
  <c r="R37" i="77"/>
  <c r="Q37" i="77"/>
  <c r="P37" i="77"/>
  <c r="O37" i="77"/>
  <c r="N37" i="77"/>
  <c r="M37" i="77"/>
  <c r="L37" i="77"/>
  <c r="K37" i="77"/>
  <c r="J37" i="77"/>
  <c r="I37" i="77"/>
  <c r="H37" i="77"/>
  <c r="G37" i="77"/>
  <c r="F37" i="77"/>
  <c r="E37" i="77"/>
  <c r="D37" i="77"/>
  <c r="S35" i="77"/>
  <c r="S34" i="77"/>
  <c r="S33" i="77"/>
  <c r="S32" i="77"/>
  <c r="S31" i="77"/>
  <c r="S30" i="77"/>
  <c r="R29" i="77"/>
  <c r="Q29" i="77"/>
  <c r="P29" i="77"/>
  <c r="O29" i="77"/>
  <c r="N29" i="77"/>
  <c r="M29" i="77"/>
  <c r="L29" i="77"/>
  <c r="K29" i="77"/>
  <c r="J29" i="77"/>
  <c r="I29" i="77"/>
  <c r="H29" i="77"/>
  <c r="G29" i="77"/>
  <c r="F29" i="77"/>
  <c r="E29" i="77"/>
  <c r="D29" i="77"/>
  <c r="S27" i="77"/>
  <c r="S51" i="77" s="1"/>
  <c r="R27" i="77"/>
  <c r="R51" i="77" s="1"/>
  <c r="Q27" i="77"/>
  <c r="Q51" i="77" s="1"/>
  <c r="P27" i="77"/>
  <c r="P51" i="77" s="1"/>
  <c r="O27" i="77"/>
  <c r="O51" i="77" s="1"/>
  <c r="N27" i="77"/>
  <c r="N51" i="77" s="1"/>
  <c r="M27" i="77"/>
  <c r="M51" i="77" s="1"/>
  <c r="L27" i="77"/>
  <c r="L51" i="77" s="1"/>
  <c r="K27" i="77"/>
  <c r="K51" i="77" s="1"/>
  <c r="J27" i="77"/>
  <c r="J51" i="77" s="1"/>
  <c r="I27" i="77"/>
  <c r="I51" i="77" s="1"/>
  <c r="H27" i="77"/>
  <c r="H51" i="77" s="1"/>
  <c r="G27" i="77"/>
  <c r="G51" i="77" s="1"/>
  <c r="F27" i="77"/>
  <c r="F51" i="77" s="1"/>
  <c r="E27" i="77"/>
  <c r="E51" i="77" s="1"/>
  <c r="D27" i="77"/>
  <c r="D51" i="77" s="1"/>
  <c r="R22" i="77"/>
  <c r="R55" i="77" s="1"/>
  <c r="R14" i="76" s="1"/>
  <c r="Q22" i="77"/>
  <c r="Q55" i="77" s="1"/>
  <c r="Q14" i="76" s="1"/>
  <c r="P22" i="77"/>
  <c r="P55" i="77" s="1"/>
  <c r="P14" i="76" s="1"/>
  <c r="O22" i="77"/>
  <c r="O55" i="77" s="1"/>
  <c r="O14" i="76" s="1"/>
  <c r="N22" i="77"/>
  <c r="N55" i="77" s="1"/>
  <c r="N14" i="76" s="1"/>
  <c r="M22" i="77"/>
  <c r="M55" i="77" s="1"/>
  <c r="M14" i="76" s="1"/>
  <c r="L22" i="77"/>
  <c r="L55" i="77" s="1"/>
  <c r="L14" i="76" s="1"/>
  <c r="K22" i="77"/>
  <c r="K55" i="77" s="1"/>
  <c r="K14" i="76" s="1"/>
  <c r="J22" i="77"/>
  <c r="J55" i="77" s="1"/>
  <c r="J14" i="76" s="1"/>
  <c r="I22" i="77"/>
  <c r="I55" i="77" s="1"/>
  <c r="I14" i="76" s="1"/>
  <c r="H22" i="77"/>
  <c r="H55" i="77" s="1"/>
  <c r="H14" i="76" s="1"/>
  <c r="G22" i="77"/>
  <c r="G55" i="77" s="1"/>
  <c r="G14" i="76" s="1"/>
  <c r="F22" i="77"/>
  <c r="F55" i="77" s="1"/>
  <c r="F14" i="76" s="1"/>
  <c r="E22" i="77"/>
  <c r="D22" i="77"/>
  <c r="D55" i="77" s="1"/>
  <c r="D14" i="76" s="1"/>
  <c r="R21" i="77"/>
  <c r="R54" i="77" s="1"/>
  <c r="R13" i="76" s="1"/>
  <c r="Q21" i="77"/>
  <c r="Q54" i="77" s="1"/>
  <c r="Q53" i="77" s="1"/>
  <c r="P21" i="77"/>
  <c r="P54" i="77" s="1"/>
  <c r="P53" i="77" s="1"/>
  <c r="O21" i="77"/>
  <c r="O54" i="77" s="1"/>
  <c r="N21" i="77"/>
  <c r="N54" i="77" s="1"/>
  <c r="N13" i="76" s="1"/>
  <c r="M21" i="77"/>
  <c r="M54" i="77" s="1"/>
  <c r="M53" i="77" s="1"/>
  <c r="L21" i="77"/>
  <c r="L54" i="77" s="1"/>
  <c r="L53" i="77" s="1"/>
  <c r="K21" i="77"/>
  <c r="K54" i="77" s="1"/>
  <c r="J21" i="77"/>
  <c r="J54" i="77" s="1"/>
  <c r="J13" i="76" s="1"/>
  <c r="I21" i="77"/>
  <c r="I54" i="77" s="1"/>
  <c r="I53" i="77" s="1"/>
  <c r="H21" i="77"/>
  <c r="H54" i="77" s="1"/>
  <c r="H53" i="77" s="1"/>
  <c r="G21" i="77"/>
  <c r="G54" i="77" s="1"/>
  <c r="F21" i="77"/>
  <c r="F54" i="77" s="1"/>
  <c r="F13" i="76" s="1"/>
  <c r="E21" i="77"/>
  <c r="D21" i="77"/>
  <c r="D54" i="77" s="1"/>
  <c r="D13" i="76" s="1"/>
  <c r="S18" i="77"/>
  <c r="S17" i="77"/>
  <c r="S16" i="77"/>
  <c r="S15" i="77"/>
  <c r="S14" i="77"/>
  <c r="S13" i="77"/>
  <c r="R12" i="77"/>
  <c r="Q12" i="77"/>
  <c r="P12" i="77"/>
  <c r="O12" i="77"/>
  <c r="N12" i="77"/>
  <c r="M12" i="77"/>
  <c r="L12" i="77"/>
  <c r="K12" i="77"/>
  <c r="J12" i="77"/>
  <c r="I12" i="77"/>
  <c r="H12" i="77"/>
  <c r="G12" i="77"/>
  <c r="F12" i="77"/>
  <c r="E12" i="77"/>
  <c r="D12" i="77"/>
  <c r="S10" i="77"/>
  <c r="S9" i="77"/>
  <c r="S8" i="77"/>
  <c r="S7" i="77"/>
  <c r="S6" i="77"/>
  <c r="S5" i="77"/>
  <c r="R4" i="77"/>
  <c r="Q4" i="77"/>
  <c r="P4" i="77"/>
  <c r="O4" i="77"/>
  <c r="N4" i="77"/>
  <c r="M4" i="77"/>
  <c r="L4" i="77"/>
  <c r="K4" i="77"/>
  <c r="J4" i="77"/>
  <c r="I4" i="77"/>
  <c r="H4" i="77"/>
  <c r="G4" i="77"/>
  <c r="F4" i="77"/>
  <c r="E4" i="77"/>
  <c r="D4" i="77"/>
  <c r="A125" i="76"/>
  <c r="S124" i="76"/>
  <c r="S104" i="75" s="1"/>
  <c r="A124" i="76"/>
  <c r="A123" i="76"/>
  <c r="A121" i="76"/>
  <c r="S120" i="76"/>
  <c r="S119" i="76"/>
  <c r="R118" i="76"/>
  <c r="Q118" i="76"/>
  <c r="P118" i="76"/>
  <c r="O118" i="76"/>
  <c r="N118" i="76"/>
  <c r="M118" i="76"/>
  <c r="L118" i="76"/>
  <c r="K118" i="76"/>
  <c r="J118" i="76"/>
  <c r="I118" i="76"/>
  <c r="H118" i="76"/>
  <c r="G118" i="76"/>
  <c r="F118" i="76"/>
  <c r="E118" i="76"/>
  <c r="D118" i="76"/>
  <c r="R117" i="76"/>
  <c r="Q117" i="76"/>
  <c r="P117" i="76"/>
  <c r="O117" i="76"/>
  <c r="N117" i="76"/>
  <c r="M117" i="76"/>
  <c r="L117" i="76"/>
  <c r="K117" i="76"/>
  <c r="J117" i="76"/>
  <c r="I117" i="76"/>
  <c r="H117" i="76"/>
  <c r="G117" i="76"/>
  <c r="F117" i="76"/>
  <c r="E117" i="76"/>
  <c r="D117" i="76"/>
  <c r="S116" i="76"/>
  <c r="R115" i="76"/>
  <c r="Q115" i="76"/>
  <c r="P115" i="76"/>
  <c r="O115" i="76"/>
  <c r="N115" i="76"/>
  <c r="M115" i="76"/>
  <c r="L115" i="76"/>
  <c r="K115" i="76"/>
  <c r="J115" i="76"/>
  <c r="I115" i="76"/>
  <c r="H115" i="76"/>
  <c r="G115" i="76"/>
  <c r="F115" i="76"/>
  <c r="E115" i="76"/>
  <c r="D115" i="76"/>
  <c r="S114" i="76"/>
  <c r="S113" i="76"/>
  <c r="S110" i="76"/>
  <c r="R109" i="76"/>
  <c r="Q109" i="76"/>
  <c r="P109" i="76"/>
  <c r="O109" i="76"/>
  <c r="N109" i="76"/>
  <c r="M109" i="76"/>
  <c r="L109" i="76"/>
  <c r="K109" i="76"/>
  <c r="J109" i="76"/>
  <c r="I109" i="76"/>
  <c r="H109" i="76"/>
  <c r="G109" i="76"/>
  <c r="F109" i="76"/>
  <c r="E109" i="76"/>
  <c r="D109" i="76"/>
  <c r="A108" i="76"/>
  <c r="A106" i="76"/>
  <c r="S105" i="76"/>
  <c r="S104" i="76"/>
  <c r="S103" i="76"/>
  <c r="S102" i="76"/>
  <c r="S101" i="76"/>
  <c r="S100" i="76"/>
  <c r="S99" i="76"/>
  <c r="S98" i="76"/>
  <c r="S97" i="76"/>
  <c r="A94" i="76"/>
  <c r="S93" i="76"/>
  <c r="S92" i="76"/>
  <c r="S91" i="76"/>
  <c r="S90" i="76"/>
  <c r="S89" i="76"/>
  <c r="S88" i="76"/>
  <c r="R87" i="76"/>
  <c r="Q87" i="76"/>
  <c r="P87" i="76"/>
  <c r="O87" i="76"/>
  <c r="N87" i="76"/>
  <c r="M87" i="76"/>
  <c r="L87" i="76"/>
  <c r="K87" i="76"/>
  <c r="J87" i="76"/>
  <c r="I87" i="76"/>
  <c r="H87" i="76"/>
  <c r="G87" i="76"/>
  <c r="F87" i="76"/>
  <c r="E87" i="76"/>
  <c r="D87" i="76"/>
  <c r="R86" i="76"/>
  <c r="R84" i="76" s="1"/>
  <c r="Q86" i="76"/>
  <c r="Q84" i="76" s="1"/>
  <c r="P86" i="76"/>
  <c r="P84" i="76" s="1"/>
  <c r="O86" i="76"/>
  <c r="O84" i="76" s="1"/>
  <c r="N86" i="76"/>
  <c r="N84" i="76" s="1"/>
  <c r="M86" i="76"/>
  <c r="M84" i="76" s="1"/>
  <c r="L86" i="76"/>
  <c r="L84" i="76" s="1"/>
  <c r="K86" i="76"/>
  <c r="K84" i="76" s="1"/>
  <c r="J86" i="76"/>
  <c r="J84" i="76" s="1"/>
  <c r="I86" i="76"/>
  <c r="I84" i="76" s="1"/>
  <c r="H86" i="76"/>
  <c r="H84" i="76" s="1"/>
  <c r="G86" i="76"/>
  <c r="G84" i="76" s="1"/>
  <c r="F86" i="76"/>
  <c r="F84" i="76" s="1"/>
  <c r="E86" i="76"/>
  <c r="E84" i="76" s="1"/>
  <c r="D86" i="76"/>
  <c r="S85" i="76"/>
  <c r="S83" i="76"/>
  <c r="S82" i="76"/>
  <c r="R81" i="76"/>
  <c r="Q81" i="76"/>
  <c r="P81" i="76"/>
  <c r="O81" i="76"/>
  <c r="N81" i="76"/>
  <c r="M81" i="76"/>
  <c r="L81" i="76"/>
  <c r="K81" i="76"/>
  <c r="J81" i="76"/>
  <c r="I81" i="76"/>
  <c r="H81" i="76"/>
  <c r="G81" i="76"/>
  <c r="F81" i="76"/>
  <c r="E81" i="76"/>
  <c r="D81" i="76"/>
  <c r="S80" i="76"/>
  <c r="S79" i="76"/>
  <c r="R78" i="76"/>
  <c r="Q78" i="76"/>
  <c r="P78" i="76"/>
  <c r="O78" i="76"/>
  <c r="N78" i="76"/>
  <c r="M78" i="76"/>
  <c r="L78" i="76"/>
  <c r="K78" i="76"/>
  <c r="J78" i="76"/>
  <c r="I78" i="76"/>
  <c r="H78" i="76"/>
  <c r="G78" i="76"/>
  <c r="F78" i="76"/>
  <c r="E78" i="76"/>
  <c r="D78" i="76"/>
  <c r="S76" i="76"/>
  <c r="S75" i="76"/>
  <c r="R74" i="76"/>
  <c r="Q74" i="76"/>
  <c r="P74" i="76"/>
  <c r="O74" i="76"/>
  <c r="N74" i="76"/>
  <c r="M74" i="76"/>
  <c r="L74" i="76"/>
  <c r="K74" i="76"/>
  <c r="J74" i="76"/>
  <c r="I74" i="76"/>
  <c r="H74" i="76"/>
  <c r="G74" i="76"/>
  <c r="F74" i="76"/>
  <c r="E74" i="76"/>
  <c r="D74" i="76"/>
  <c r="S73" i="76"/>
  <c r="S72" i="76"/>
  <c r="S70" i="76"/>
  <c r="R69" i="76"/>
  <c r="Q69" i="76"/>
  <c r="P69" i="76"/>
  <c r="O69" i="76"/>
  <c r="N69" i="76"/>
  <c r="M69" i="76"/>
  <c r="L69" i="76"/>
  <c r="K69" i="76"/>
  <c r="J69" i="76"/>
  <c r="I69" i="76"/>
  <c r="H69" i="76"/>
  <c r="G69" i="76"/>
  <c r="F69" i="76"/>
  <c r="E69" i="76"/>
  <c r="D69" i="76"/>
  <c r="S68" i="76"/>
  <c r="S67" i="76"/>
  <c r="S66" i="76"/>
  <c r="C62" i="76"/>
  <c r="S58" i="76"/>
  <c r="S57" i="76"/>
  <c r="S56" i="76"/>
  <c r="S54" i="76"/>
  <c r="R53" i="76"/>
  <c r="Q53" i="76"/>
  <c r="P53" i="76"/>
  <c r="O53" i="76"/>
  <c r="N53" i="76"/>
  <c r="M53" i="76"/>
  <c r="L53" i="76"/>
  <c r="K53" i="76"/>
  <c r="J53" i="76"/>
  <c r="I53" i="76"/>
  <c r="H53" i="76"/>
  <c r="G53" i="76"/>
  <c r="F53" i="76"/>
  <c r="E53" i="76"/>
  <c r="D53" i="76"/>
  <c r="S52" i="76"/>
  <c r="S51" i="76"/>
  <c r="S50" i="76"/>
  <c r="S49" i="76"/>
  <c r="A46" i="76"/>
  <c r="A61" i="76" s="1"/>
  <c r="S45" i="76"/>
  <c r="S40" i="75" s="1"/>
  <c r="A42" i="76"/>
  <c r="S41" i="76"/>
  <c r="S40" i="76"/>
  <c r="S39" i="76"/>
  <c r="S38" i="76"/>
  <c r="S37" i="76"/>
  <c r="S36" i="76"/>
  <c r="S35" i="76"/>
  <c r="S33" i="76"/>
  <c r="R32" i="76"/>
  <c r="Q32" i="76"/>
  <c r="P32" i="76"/>
  <c r="O32" i="76"/>
  <c r="N32" i="76"/>
  <c r="M32" i="76"/>
  <c r="L32" i="76"/>
  <c r="K32" i="76"/>
  <c r="J32" i="76"/>
  <c r="I32" i="76"/>
  <c r="H32" i="76"/>
  <c r="G32" i="76"/>
  <c r="F32" i="76"/>
  <c r="E32" i="76"/>
  <c r="D32" i="76"/>
  <c r="S31" i="76"/>
  <c r="S30" i="76"/>
  <c r="S29" i="76"/>
  <c r="A24" i="76"/>
  <c r="A22" i="76"/>
  <c r="S9" i="76"/>
  <c r="S8" i="76"/>
  <c r="R7" i="76"/>
  <c r="Q7" i="76"/>
  <c r="P7" i="76"/>
  <c r="O7" i="76"/>
  <c r="N7" i="76"/>
  <c r="M7" i="76"/>
  <c r="L7" i="76"/>
  <c r="K7" i="76"/>
  <c r="J7" i="76"/>
  <c r="I7" i="76"/>
  <c r="H7" i="76"/>
  <c r="G7" i="76"/>
  <c r="F7" i="76"/>
  <c r="E7" i="76"/>
  <c r="D7" i="76"/>
  <c r="S6" i="76"/>
  <c r="A55" i="75"/>
  <c r="A40" i="75"/>
  <c r="A39" i="75"/>
  <c r="R93" i="74"/>
  <c r="R62" i="72" s="1"/>
  <c r="Q93" i="74"/>
  <c r="P93" i="74"/>
  <c r="O93" i="74"/>
  <c r="O62" i="72" s="1"/>
  <c r="N93" i="74"/>
  <c r="N62" i="72" s="1"/>
  <c r="M93" i="74"/>
  <c r="L93" i="74"/>
  <c r="K93" i="74"/>
  <c r="K62" i="72" s="1"/>
  <c r="J93" i="74"/>
  <c r="J62" i="72" s="1"/>
  <c r="I93" i="74"/>
  <c r="H93" i="74"/>
  <c r="G93" i="74"/>
  <c r="G62" i="72" s="1"/>
  <c r="F93" i="74"/>
  <c r="F62" i="72" s="1"/>
  <c r="E93" i="74"/>
  <c r="D93" i="74"/>
  <c r="S92" i="74"/>
  <c r="S93" i="74" s="1"/>
  <c r="R89" i="74"/>
  <c r="Q89" i="74"/>
  <c r="P89" i="74"/>
  <c r="O89" i="74"/>
  <c r="O56" i="72" s="1"/>
  <c r="N89" i="74"/>
  <c r="M89" i="74"/>
  <c r="L89" i="74"/>
  <c r="K89" i="74"/>
  <c r="K56" i="72" s="1"/>
  <c r="J89" i="74"/>
  <c r="I89" i="74"/>
  <c r="H89" i="74"/>
  <c r="G89" i="74"/>
  <c r="G56" i="72" s="1"/>
  <c r="F89" i="74"/>
  <c r="E89" i="74"/>
  <c r="D89" i="74"/>
  <c r="S88" i="74"/>
  <c r="S89" i="74" s="1"/>
  <c r="S84" i="74"/>
  <c r="S82" i="74"/>
  <c r="S79" i="74"/>
  <c r="S76" i="74"/>
  <c r="S85" i="74" s="1"/>
  <c r="S72" i="74"/>
  <c r="S71" i="74"/>
  <c r="S70" i="74"/>
  <c r="S69" i="74"/>
  <c r="S68" i="74"/>
  <c r="S67" i="74"/>
  <c r="S66" i="74"/>
  <c r="S65" i="74"/>
  <c r="S64" i="74"/>
  <c r="S59" i="74"/>
  <c r="S58" i="74"/>
  <c r="S57" i="74"/>
  <c r="S56" i="74"/>
  <c r="S55" i="74"/>
  <c r="S51" i="74"/>
  <c r="S50" i="74"/>
  <c r="S49" i="74"/>
  <c r="S48" i="74"/>
  <c r="S47" i="74"/>
  <c r="S46" i="74"/>
  <c r="S45" i="74"/>
  <c r="S44" i="74"/>
  <c r="S43" i="74"/>
  <c r="S42" i="74"/>
  <c r="S41" i="74"/>
  <c r="S40" i="74"/>
  <c r="S39" i="74"/>
  <c r="S38" i="74"/>
  <c r="S52" i="74" s="1"/>
  <c r="R34" i="74"/>
  <c r="R32" i="72" s="1"/>
  <c r="Q34" i="74"/>
  <c r="Q32" i="72" s="1"/>
  <c r="P34" i="74"/>
  <c r="P32" i="72" s="1"/>
  <c r="O34" i="74"/>
  <c r="O32" i="72" s="1"/>
  <c r="N34" i="74"/>
  <c r="N32" i="72" s="1"/>
  <c r="M34" i="74"/>
  <c r="M32" i="72" s="1"/>
  <c r="L34" i="74"/>
  <c r="L32" i="72" s="1"/>
  <c r="K34" i="74"/>
  <c r="K32" i="72" s="1"/>
  <c r="J34" i="74"/>
  <c r="J32" i="72" s="1"/>
  <c r="I34" i="74"/>
  <c r="I32" i="72" s="1"/>
  <c r="H34" i="74"/>
  <c r="H32" i="72" s="1"/>
  <c r="G34" i="74"/>
  <c r="G32" i="72" s="1"/>
  <c r="F34" i="74"/>
  <c r="F32" i="72" s="1"/>
  <c r="E34" i="74"/>
  <c r="E32" i="72" s="1"/>
  <c r="D34" i="74"/>
  <c r="D32" i="72" s="1"/>
  <c r="S33" i="74"/>
  <c r="S32" i="74"/>
  <c r="S31" i="74"/>
  <c r="S30" i="74"/>
  <c r="S29" i="74"/>
  <c r="S23" i="74"/>
  <c r="S22" i="74"/>
  <c r="S20" i="74"/>
  <c r="S18" i="74"/>
  <c r="S17" i="74"/>
  <c r="S16" i="74"/>
  <c r="S15" i="74"/>
  <c r="R12" i="74"/>
  <c r="R14" i="72" s="1"/>
  <c r="Q12" i="74"/>
  <c r="Q14" i="72" s="1"/>
  <c r="P12" i="74"/>
  <c r="P14" i="72" s="1"/>
  <c r="O12" i="74"/>
  <c r="O14" i="72" s="1"/>
  <c r="N12" i="74"/>
  <c r="N14" i="72" s="1"/>
  <c r="M12" i="74"/>
  <c r="M14" i="72" s="1"/>
  <c r="L12" i="74"/>
  <c r="L14" i="72" s="1"/>
  <c r="K12" i="74"/>
  <c r="K14" i="72" s="1"/>
  <c r="J12" i="74"/>
  <c r="J14" i="72" s="1"/>
  <c r="I12" i="74"/>
  <c r="I14" i="72" s="1"/>
  <c r="H12" i="74"/>
  <c r="H14" i="72" s="1"/>
  <c r="G12" i="74"/>
  <c r="G14" i="72" s="1"/>
  <c r="F12" i="74"/>
  <c r="F14" i="72" s="1"/>
  <c r="E12" i="74"/>
  <c r="E14" i="72" s="1"/>
  <c r="D12" i="74"/>
  <c r="D14" i="72" s="1"/>
  <c r="S11" i="74"/>
  <c r="S10" i="74"/>
  <c r="S9" i="74"/>
  <c r="S188" i="73"/>
  <c r="R188" i="73"/>
  <c r="Q188" i="73"/>
  <c r="P188" i="73"/>
  <c r="O188" i="73"/>
  <c r="N188" i="73"/>
  <c r="M188" i="73"/>
  <c r="L188" i="73"/>
  <c r="K188" i="73"/>
  <c r="J188" i="73"/>
  <c r="I188" i="73"/>
  <c r="H188" i="73"/>
  <c r="G188" i="73"/>
  <c r="F188" i="73"/>
  <c r="E188" i="73"/>
  <c r="D188" i="73"/>
  <c r="S178" i="73"/>
  <c r="S170" i="73"/>
  <c r="S160" i="73"/>
  <c r="D14" i="71" s="1"/>
  <c r="S152" i="73"/>
  <c r="S142" i="73"/>
  <c r="D13" i="71" s="1"/>
  <c r="S134" i="73"/>
  <c r="S124" i="73"/>
  <c r="D12" i="71" s="1"/>
  <c r="S116" i="73"/>
  <c r="S106" i="73"/>
  <c r="D11" i="71" s="1"/>
  <c r="S98" i="73"/>
  <c r="L61" i="73"/>
  <c r="D59" i="73"/>
  <c r="S88" i="73"/>
  <c r="D10" i="71" s="1"/>
  <c r="S80" i="73"/>
  <c r="D61" i="73"/>
  <c r="M60" i="73"/>
  <c r="E60" i="73"/>
  <c r="A72" i="73"/>
  <c r="A90" i="73" s="1"/>
  <c r="A108" i="73" s="1"/>
  <c r="A126" i="73" s="1"/>
  <c r="A144" i="73" s="1"/>
  <c r="A162" i="73" s="1"/>
  <c r="A180" i="73" s="1"/>
  <c r="A71" i="73"/>
  <c r="A89" i="73" s="1"/>
  <c r="A107" i="73" s="1"/>
  <c r="A125" i="73" s="1"/>
  <c r="A143" i="73" s="1"/>
  <c r="A161" i="73" s="1"/>
  <c r="A179" i="73" s="1"/>
  <c r="S70" i="73"/>
  <c r="D9" i="71" s="1"/>
  <c r="A70" i="73"/>
  <c r="A88" i="73" s="1"/>
  <c r="A106" i="73" s="1"/>
  <c r="A124" i="73" s="1"/>
  <c r="A142" i="73" s="1"/>
  <c r="A160" i="73" s="1"/>
  <c r="A178" i="73" s="1"/>
  <c r="A69" i="73"/>
  <c r="A87" i="73" s="1"/>
  <c r="A105" i="73" s="1"/>
  <c r="A123" i="73" s="1"/>
  <c r="A141" i="73" s="1"/>
  <c r="A159" i="73" s="1"/>
  <c r="A177" i="73" s="1"/>
  <c r="A68" i="73"/>
  <c r="A86" i="73" s="1"/>
  <c r="A104" i="73" s="1"/>
  <c r="A122" i="73" s="1"/>
  <c r="A140" i="73" s="1"/>
  <c r="A158" i="73" s="1"/>
  <c r="A176" i="73" s="1"/>
  <c r="A67" i="73"/>
  <c r="A85" i="73" s="1"/>
  <c r="A103" i="73" s="1"/>
  <c r="A121" i="73" s="1"/>
  <c r="A139" i="73" s="1"/>
  <c r="A157" i="73" s="1"/>
  <c r="A175" i="73" s="1"/>
  <c r="A66" i="73"/>
  <c r="A84" i="73" s="1"/>
  <c r="A102" i="73" s="1"/>
  <c r="A120" i="73" s="1"/>
  <c r="A138" i="73" s="1"/>
  <c r="A156" i="73" s="1"/>
  <c r="A174" i="73" s="1"/>
  <c r="A65" i="73"/>
  <c r="A83" i="73" s="1"/>
  <c r="A101" i="73" s="1"/>
  <c r="A119" i="73" s="1"/>
  <c r="A137" i="73" s="1"/>
  <c r="A155" i="73" s="1"/>
  <c r="A173" i="73" s="1"/>
  <c r="A64" i="73"/>
  <c r="A82" i="73" s="1"/>
  <c r="A100" i="73" s="1"/>
  <c r="A118" i="73" s="1"/>
  <c r="A136" i="73" s="1"/>
  <c r="A154" i="73" s="1"/>
  <c r="A172" i="73" s="1"/>
  <c r="A63" i="73"/>
  <c r="A81" i="73" s="1"/>
  <c r="A99" i="73" s="1"/>
  <c r="A117" i="73" s="1"/>
  <c r="A135" i="73" s="1"/>
  <c r="A153" i="73" s="1"/>
  <c r="A171" i="73" s="1"/>
  <c r="S62" i="73"/>
  <c r="A62" i="73"/>
  <c r="A80" i="73" s="1"/>
  <c r="A98" i="73" s="1"/>
  <c r="A116" i="73" s="1"/>
  <c r="A134" i="73" s="1"/>
  <c r="A152" i="73" s="1"/>
  <c r="A170" i="73" s="1"/>
  <c r="A61" i="73"/>
  <c r="A79" i="73" s="1"/>
  <c r="A97" i="73" s="1"/>
  <c r="A115" i="73" s="1"/>
  <c r="A133" i="73" s="1"/>
  <c r="A151" i="73" s="1"/>
  <c r="A169" i="73" s="1"/>
  <c r="O60" i="73"/>
  <c r="K60" i="73"/>
  <c r="G60" i="73"/>
  <c r="A60" i="73"/>
  <c r="A78" i="73" s="1"/>
  <c r="A96" i="73" s="1"/>
  <c r="A114" i="73" s="1"/>
  <c r="A132" i="73" s="1"/>
  <c r="A150" i="73" s="1"/>
  <c r="A168" i="73" s="1"/>
  <c r="A59" i="73"/>
  <c r="A77" i="73" s="1"/>
  <c r="A95" i="73" s="1"/>
  <c r="A113" i="73" s="1"/>
  <c r="A131" i="73" s="1"/>
  <c r="A149" i="73" s="1"/>
  <c r="A167" i="73" s="1"/>
  <c r="R58" i="73"/>
  <c r="R5" i="73" s="1"/>
  <c r="Q58" i="73"/>
  <c r="Q5" i="73" s="1"/>
  <c r="P58" i="73"/>
  <c r="P5" i="73" s="1"/>
  <c r="O58" i="73"/>
  <c r="O5" i="73" s="1"/>
  <c r="N58" i="73"/>
  <c r="N5" i="73" s="1"/>
  <c r="M58" i="73"/>
  <c r="M5" i="73" s="1"/>
  <c r="L58" i="73"/>
  <c r="L5" i="73" s="1"/>
  <c r="K58" i="73"/>
  <c r="K5" i="73" s="1"/>
  <c r="J58" i="73"/>
  <c r="J5" i="73" s="1"/>
  <c r="I58" i="73"/>
  <c r="I5" i="73" s="1"/>
  <c r="H58" i="73"/>
  <c r="H5" i="73" s="1"/>
  <c r="G58" i="73"/>
  <c r="G5" i="73" s="1"/>
  <c r="F58" i="73"/>
  <c r="F5" i="73" s="1"/>
  <c r="E58" i="73"/>
  <c r="E5" i="73" s="1"/>
  <c r="D58" i="73"/>
  <c r="D5" i="73" s="1"/>
  <c r="A55" i="73"/>
  <c r="A73" i="73" s="1"/>
  <c r="A54" i="73"/>
  <c r="A53" i="73"/>
  <c r="S52" i="73"/>
  <c r="D8" i="71" s="1"/>
  <c r="A52" i="73"/>
  <c r="A51" i="73"/>
  <c r="A49" i="73"/>
  <c r="A48" i="73"/>
  <c r="A47" i="73"/>
  <c r="A46" i="73"/>
  <c r="A45" i="73"/>
  <c r="S44" i="73"/>
  <c r="A44" i="73"/>
  <c r="A43" i="73"/>
  <c r="A58" i="73" s="1"/>
  <c r="A76" i="73" s="1"/>
  <c r="A94" i="73" s="1"/>
  <c r="A112" i="73" s="1"/>
  <c r="A130" i="73" s="1"/>
  <c r="A148" i="73" s="1"/>
  <c r="A166" i="73" s="1"/>
  <c r="S37" i="73"/>
  <c r="D7" i="71" s="1"/>
  <c r="S29" i="73"/>
  <c r="A20" i="73"/>
  <c r="A19" i="73"/>
  <c r="A18" i="73"/>
  <c r="A17" i="73"/>
  <c r="A16" i="73"/>
  <c r="A15" i="73"/>
  <c r="A14" i="73"/>
  <c r="A13" i="73"/>
  <c r="A12" i="73"/>
  <c r="A11" i="73"/>
  <c r="A10" i="73"/>
  <c r="A9" i="73"/>
  <c r="A8" i="73"/>
  <c r="K7" i="73"/>
  <c r="A7" i="73"/>
  <c r="A6" i="73"/>
  <c r="A5" i="73"/>
  <c r="R70" i="72"/>
  <c r="N70" i="72"/>
  <c r="J70" i="72"/>
  <c r="F70" i="72"/>
  <c r="S70" i="72"/>
  <c r="Q70" i="72"/>
  <c r="P70" i="72"/>
  <c r="O70" i="72"/>
  <c r="M70" i="72"/>
  <c r="L70" i="72"/>
  <c r="K70" i="72"/>
  <c r="I70" i="72"/>
  <c r="H70" i="72"/>
  <c r="G70" i="72"/>
  <c r="E70" i="72"/>
  <c r="D70" i="72"/>
  <c r="S66" i="72"/>
  <c r="S183" i="73" s="1"/>
  <c r="A28" i="72"/>
  <c r="A34" i="72" s="1"/>
  <c r="A40" i="72" s="1"/>
  <c r="A46" i="72" s="1"/>
  <c r="A52" i="72" s="1"/>
  <c r="A58" i="72" s="1"/>
  <c r="A64" i="72" s="1"/>
  <c r="A70" i="72" s="1"/>
  <c r="A27" i="72"/>
  <c r="A33" i="72" s="1"/>
  <c r="A39" i="72" s="1"/>
  <c r="A45" i="72" s="1"/>
  <c r="A51" i="72" s="1"/>
  <c r="A57" i="72" s="1"/>
  <c r="A63" i="72" s="1"/>
  <c r="A26" i="72"/>
  <c r="A32" i="72" s="1"/>
  <c r="A38" i="72" s="1"/>
  <c r="A44" i="72" s="1"/>
  <c r="A50" i="72" s="1"/>
  <c r="A56" i="72" s="1"/>
  <c r="A62" i="72" s="1"/>
  <c r="A69" i="72" s="1"/>
  <c r="A25" i="72"/>
  <c r="A31" i="72" s="1"/>
  <c r="A37" i="72" s="1"/>
  <c r="A43" i="72" s="1"/>
  <c r="A49" i="72" s="1"/>
  <c r="A55" i="72" s="1"/>
  <c r="A61" i="72" s="1"/>
  <c r="A22" i="72"/>
  <c r="A21" i="72"/>
  <c r="A20" i="72"/>
  <c r="A19" i="72"/>
  <c r="S10" i="72"/>
  <c r="S22" i="73" s="1"/>
  <c r="A7" i="72"/>
  <c r="A6" i="72"/>
  <c r="A5" i="72"/>
  <c r="E17" i="71"/>
  <c r="G16" i="71"/>
  <c r="G15" i="71"/>
  <c r="G14" i="71"/>
  <c r="G13" i="71"/>
  <c r="D14" i="78" l="1"/>
  <c r="D19" i="74" s="1"/>
  <c r="H14" i="78"/>
  <c r="H19" i="74" s="1"/>
  <c r="L14" i="78"/>
  <c r="L19" i="74" s="1"/>
  <c r="P14" i="78"/>
  <c r="P19" i="74" s="1"/>
  <c r="E14" i="78"/>
  <c r="E19" i="74" s="1"/>
  <c r="I14" i="78"/>
  <c r="I19" i="74" s="1"/>
  <c r="M14" i="78"/>
  <c r="M19" i="74" s="1"/>
  <c r="Q14" i="78"/>
  <c r="Q19" i="74" s="1"/>
  <c r="S6" i="78"/>
  <c r="F14" i="78"/>
  <c r="F19" i="74" s="1"/>
  <c r="J14" i="78"/>
  <c r="J19" i="74" s="1"/>
  <c r="N14" i="78"/>
  <c r="N19" i="74" s="1"/>
  <c r="R14" i="78"/>
  <c r="R19" i="74" s="1"/>
  <c r="G14" i="78"/>
  <c r="G19" i="74" s="1"/>
  <c r="K14" i="78"/>
  <c r="K19" i="74" s="1"/>
  <c r="O14" i="78"/>
  <c r="O19" i="74" s="1"/>
  <c r="S21" i="77"/>
  <c r="S4" i="77"/>
  <c r="G53" i="77"/>
  <c r="K53" i="77"/>
  <c r="O53" i="77"/>
  <c r="G57" i="77"/>
  <c r="K57" i="77"/>
  <c r="O57" i="77"/>
  <c r="S47" i="77"/>
  <c r="S46" i="77"/>
  <c r="Q13" i="76"/>
  <c r="M13" i="76"/>
  <c r="I13" i="76"/>
  <c r="O18" i="76"/>
  <c r="K18" i="76"/>
  <c r="G18" i="76"/>
  <c r="S12" i="77"/>
  <c r="S37" i="77"/>
  <c r="P13" i="76"/>
  <c r="L13" i="76"/>
  <c r="H13" i="76"/>
  <c r="S29" i="77"/>
  <c r="O13" i="76"/>
  <c r="K13" i="76"/>
  <c r="G13" i="76"/>
  <c r="Q18" i="76"/>
  <c r="M18" i="76"/>
  <c r="I18" i="76"/>
  <c r="S22" i="77"/>
  <c r="P18" i="76"/>
  <c r="L18" i="76"/>
  <c r="H18" i="76"/>
  <c r="E26" i="75"/>
  <c r="I26" i="75"/>
  <c r="M26" i="75"/>
  <c r="Q26" i="75"/>
  <c r="G26" i="75"/>
  <c r="K26" i="75"/>
  <c r="O26" i="75"/>
  <c r="S26" i="75"/>
  <c r="J26" i="75"/>
  <c r="R26" i="75"/>
  <c r="L26" i="75"/>
  <c r="D26" i="75"/>
  <c r="F26" i="75"/>
  <c r="N26" i="75"/>
  <c r="H26" i="75"/>
  <c r="P26" i="75"/>
  <c r="D31" i="75"/>
  <c r="H31" i="75"/>
  <c r="L31" i="75"/>
  <c r="P31" i="75"/>
  <c r="F31" i="75"/>
  <c r="J31" i="75"/>
  <c r="N31" i="75"/>
  <c r="R31" i="75"/>
  <c r="I31" i="75"/>
  <c r="Q31" i="75"/>
  <c r="K31" i="75"/>
  <c r="S31" i="75"/>
  <c r="E31" i="75"/>
  <c r="M31" i="75"/>
  <c r="G31" i="75"/>
  <c r="O31" i="75"/>
  <c r="D35" i="75"/>
  <c r="H35" i="75"/>
  <c r="L35" i="75"/>
  <c r="P35" i="75"/>
  <c r="F35" i="75"/>
  <c r="J35" i="75"/>
  <c r="N35" i="75"/>
  <c r="R35" i="75"/>
  <c r="I35" i="75"/>
  <c r="Q35" i="75"/>
  <c r="K35" i="75"/>
  <c r="S35" i="75"/>
  <c r="E35" i="75"/>
  <c r="M35" i="75"/>
  <c r="G35" i="75"/>
  <c r="O35" i="75"/>
  <c r="D47" i="75"/>
  <c r="H47" i="75"/>
  <c r="L47" i="75"/>
  <c r="P47" i="75"/>
  <c r="F47" i="75"/>
  <c r="J47" i="75"/>
  <c r="N47" i="75"/>
  <c r="R47" i="75"/>
  <c r="I47" i="75"/>
  <c r="Q47" i="75"/>
  <c r="K47" i="75"/>
  <c r="S47" i="75"/>
  <c r="E47" i="75"/>
  <c r="M47" i="75"/>
  <c r="G47" i="75"/>
  <c r="O47" i="75"/>
  <c r="E63" i="75"/>
  <c r="I63" i="75"/>
  <c r="M63" i="75"/>
  <c r="Q63" i="75"/>
  <c r="F63" i="75"/>
  <c r="J63" i="75"/>
  <c r="N63" i="75"/>
  <c r="R63" i="75"/>
  <c r="G63" i="75"/>
  <c r="K63" i="75"/>
  <c r="O63" i="75"/>
  <c r="S63" i="75"/>
  <c r="H63" i="75"/>
  <c r="L63" i="75"/>
  <c r="P63" i="75"/>
  <c r="D63" i="75"/>
  <c r="D72" i="75"/>
  <c r="H72" i="75"/>
  <c r="L72" i="75"/>
  <c r="P72" i="75"/>
  <c r="E72" i="75"/>
  <c r="I72" i="75"/>
  <c r="M72" i="75"/>
  <c r="Q72" i="75"/>
  <c r="F72" i="75"/>
  <c r="J72" i="75"/>
  <c r="N72" i="75"/>
  <c r="R72" i="75"/>
  <c r="G72" i="75"/>
  <c r="K72" i="75"/>
  <c r="O72" i="75"/>
  <c r="S72" i="75"/>
  <c r="D81" i="75"/>
  <c r="H81" i="75"/>
  <c r="L81" i="75"/>
  <c r="P81" i="75"/>
  <c r="E81" i="75"/>
  <c r="I81" i="75"/>
  <c r="M81" i="75"/>
  <c r="Q81" i="75"/>
  <c r="F81" i="75"/>
  <c r="J81" i="75"/>
  <c r="N81" i="75"/>
  <c r="R81" i="75"/>
  <c r="G81" i="75"/>
  <c r="K81" i="75"/>
  <c r="O81" i="75"/>
  <c r="S81" i="75"/>
  <c r="D85" i="75"/>
  <c r="H85" i="75"/>
  <c r="L85" i="75"/>
  <c r="P85" i="75"/>
  <c r="E85" i="75"/>
  <c r="I85" i="75"/>
  <c r="M85" i="75"/>
  <c r="Q85" i="75"/>
  <c r="F85" i="75"/>
  <c r="J85" i="75"/>
  <c r="N85" i="75"/>
  <c r="R85" i="75"/>
  <c r="G85" i="75"/>
  <c r="K85" i="75"/>
  <c r="O85" i="75"/>
  <c r="S85" i="75"/>
  <c r="E5" i="75"/>
  <c r="I5" i="75"/>
  <c r="M5" i="75"/>
  <c r="Q5" i="75"/>
  <c r="G5" i="75"/>
  <c r="K5" i="75"/>
  <c r="O5" i="75"/>
  <c r="S5" i="75"/>
  <c r="J5" i="75"/>
  <c r="R5" i="75"/>
  <c r="L5" i="75"/>
  <c r="D5" i="75"/>
  <c r="P5" i="75"/>
  <c r="F5" i="75"/>
  <c r="N5" i="75"/>
  <c r="H5" i="75"/>
  <c r="D27" i="75"/>
  <c r="H27" i="75"/>
  <c r="L27" i="75"/>
  <c r="P27" i="75"/>
  <c r="F27" i="75"/>
  <c r="J27" i="75"/>
  <c r="N27" i="75"/>
  <c r="R27" i="75"/>
  <c r="I27" i="75"/>
  <c r="Q27" i="75"/>
  <c r="K27" i="75"/>
  <c r="S27" i="75"/>
  <c r="E27" i="75"/>
  <c r="M27" i="75"/>
  <c r="G27" i="75"/>
  <c r="O27" i="75"/>
  <c r="D32" i="75"/>
  <c r="H32" i="75"/>
  <c r="L32" i="75"/>
  <c r="P32" i="75"/>
  <c r="F32" i="75"/>
  <c r="J32" i="75"/>
  <c r="N32" i="75"/>
  <c r="R32" i="75"/>
  <c r="I32" i="75"/>
  <c r="Q32" i="75"/>
  <c r="K32" i="75"/>
  <c r="S32" i="75"/>
  <c r="E32" i="75"/>
  <c r="M32" i="75"/>
  <c r="G32" i="75"/>
  <c r="O32" i="75"/>
  <c r="D36" i="75"/>
  <c r="H36" i="75"/>
  <c r="L36" i="75"/>
  <c r="P36" i="75"/>
  <c r="F36" i="75"/>
  <c r="J36" i="75"/>
  <c r="N36" i="75"/>
  <c r="R36" i="75"/>
  <c r="I36" i="75"/>
  <c r="Q36" i="75"/>
  <c r="K36" i="75"/>
  <c r="S36" i="75"/>
  <c r="E36" i="75"/>
  <c r="M36" i="75"/>
  <c r="G36" i="75"/>
  <c r="O36" i="75"/>
  <c r="E44" i="75"/>
  <c r="I44" i="75"/>
  <c r="M44" i="75"/>
  <c r="Q44" i="75"/>
  <c r="G44" i="75"/>
  <c r="K44" i="75"/>
  <c r="O44" i="75"/>
  <c r="S44" i="75"/>
  <c r="J44" i="75"/>
  <c r="R44" i="75"/>
  <c r="L44" i="75"/>
  <c r="D44" i="75"/>
  <c r="F44" i="75"/>
  <c r="N44" i="75"/>
  <c r="H44" i="75"/>
  <c r="P44" i="75"/>
  <c r="E49" i="75"/>
  <c r="I49" i="75"/>
  <c r="M49" i="75"/>
  <c r="Q49" i="75"/>
  <c r="G49" i="75"/>
  <c r="K49" i="75"/>
  <c r="O49" i="75"/>
  <c r="S49" i="75"/>
  <c r="J49" i="75"/>
  <c r="R49" i="75"/>
  <c r="L49" i="75"/>
  <c r="D49" i="75"/>
  <c r="F49" i="75"/>
  <c r="N49" i="75"/>
  <c r="H49" i="75"/>
  <c r="P49" i="75"/>
  <c r="E59" i="75"/>
  <c r="I59" i="75"/>
  <c r="M59" i="75"/>
  <c r="Q59" i="75"/>
  <c r="F59" i="75"/>
  <c r="G59" i="75"/>
  <c r="K59" i="75"/>
  <c r="O59" i="75"/>
  <c r="S59" i="75"/>
  <c r="J59" i="75"/>
  <c r="R59" i="75"/>
  <c r="L59" i="75"/>
  <c r="D59" i="75"/>
  <c r="N59" i="75"/>
  <c r="H59" i="75"/>
  <c r="P59" i="75"/>
  <c r="D64" i="75"/>
  <c r="H64" i="75"/>
  <c r="L64" i="75"/>
  <c r="P64" i="75"/>
  <c r="E64" i="75"/>
  <c r="I64" i="75"/>
  <c r="M64" i="75"/>
  <c r="Q64" i="75"/>
  <c r="F64" i="75"/>
  <c r="J64" i="75"/>
  <c r="N64" i="75"/>
  <c r="R64" i="75"/>
  <c r="G64" i="75"/>
  <c r="K64" i="75"/>
  <c r="O64" i="75"/>
  <c r="S64" i="75"/>
  <c r="D73" i="75"/>
  <c r="H73" i="75"/>
  <c r="L73" i="75"/>
  <c r="P73" i="75"/>
  <c r="E73" i="75"/>
  <c r="I73" i="75"/>
  <c r="M73" i="75"/>
  <c r="Q73" i="75"/>
  <c r="F73" i="75"/>
  <c r="J73" i="75"/>
  <c r="N73" i="75"/>
  <c r="R73" i="75"/>
  <c r="G73" i="75"/>
  <c r="K73" i="75"/>
  <c r="O73" i="75"/>
  <c r="S73" i="75"/>
  <c r="D82" i="75"/>
  <c r="H82" i="75"/>
  <c r="L82" i="75"/>
  <c r="P82" i="75"/>
  <c r="E82" i="75"/>
  <c r="I82" i="75"/>
  <c r="M82" i="75"/>
  <c r="Q82" i="75"/>
  <c r="F82" i="75"/>
  <c r="J82" i="75"/>
  <c r="N82" i="75"/>
  <c r="R82" i="75"/>
  <c r="G82" i="75"/>
  <c r="K82" i="75"/>
  <c r="O82" i="75"/>
  <c r="S82" i="75"/>
  <c r="D86" i="75"/>
  <c r="H86" i="75"/>
  <c r="L86" i="75"/>
  <c r="P86" i="75"/>
  <c r="E86" i="75"/>
  <c r="I86" i="75"/>
  <c r="M86" i="75"/>
  <c r="Q86" i="75"/>
  <c r="F86" i="75"/>
  <c r="J86" i="75"/>
  <c r="N86" i="75"/>
  <c r="R86" i="75"/>
  <c r="G86" i="75"/>
  <c r="K86" i="75"/>
  <c r="O86" i="75"/>
  <c r="S86" i="75"/>
  <c r="D28" i="75"/>
  <c r="H28" i="75"/>
  <c r="L28" i="75"/>
  <c r="P28" i="75"/>
  <c r="F28" i="75"/>
  <c r="J28" i="75"/>
  <c r="N28" i="75"/>
  <c r="R28" i="75"/>
  <c r="I28" i="75"/>
  <c r="Q28" i="75"/>
  <c r="K28" i="75"/>
  <c r="S28" i="75"/>
  <c r="E28" i="75"/>
  <c r="M28" i="75"/>
  <c r="G28" i="75"/>
  <c r="O28" i="75"/>
  <c r="D33" i="75"/>
  <c r="H33" i="75"/>
  <c r="L33" i="75"/>
  <c r="P33" i="75"/>
  <c r="F33" i="75"/>
  <c r="J33" i="75"/>
  <c r="N33" i="75"/>
  <c r="R33" i="75"/>
  <c r="I33" i="75"/>
  <c r="Q33" i="75"/>
  <c r="K33" i="75"/>
  <c r="S33" i="75"/>
  <c r="E33" i="75"/>
  <c r="M33" i="75"/>
  <c r="G33" i="75"/>
  <c r="O33" i="75"/>
  <c r="D45" i="75"/>
  <c r="H45" i="75"/>
  <c r="L45" i="75"/>
  <c r="P45" i="75"/>
  <c r="F45" i="75"/>
  <c r="J45" i="75"/>
  <c r="N45" i="75"/>
  <c r="R45" i="75"/>
  <c r="I45" i="75"/>
  <c r="Q45" i="75"/>
  <c r="K45" i="75"/>
  <c r="S45" i="75"/>
  <c r="E45" i="75"/>
  <c r="M45" i="75"/>
  <c r="G45" i="75"/>
  <c r="O45" i="75"/>
  <c r="D50" i="75"/>
  <c r="H50" i="75"/>
  <c r="L50" i="75"/>
  <c r="P50" i="75"/>
  <c r="F50" i="75"/>
  <c r="J50" i="75"/>
  <c r="N50" i="75"/>
  <c r="R50" i="75"/>
  <c r="I50" i="75"/>
  <c r="Q50" i="75"/>
  <c r="K50" i="75"/>
  <c r="S50" i="75"/>
  <c r="E50" i="75"/>
  <c r="M50" i="75"/>
  <c r="G50" i="75"/>
  <c r="O50" i="75"/>
  <c r="D60" i="75"/>
  <c r="H60" i="75"/>
  <c r="L60" i="75"/>
  <c r="P60" i="75"/>
  <c r="E60" i="75"/>
  <c r="F60" i="75"/>
  <c r="J60" i="75"/>
  <c r="N60" i="75"/>
  <c r="R60" i="75"/>
  <c r="G60" i="75"/>
  <c r="K60" i="75"/>
  <c r="O60" i="75"/>
  <c r="S60" i="75"/>
  <c r="Q60" i="75"/>
  <c r="I60" i="75"/>
  <c r="M60" i="75"/>
  <c r="E70" i="75"/>
  <c r="I70" i="75"/>
  <c r="M70" i="75"/>
  <c r="Q70" i="75"/>
  <c r="F70" i="75"/>
  <c r="J70" i="75"/>
  <c r="N70" i="75"/>
  <c r="R70" i="75"/>
  <c r="G70" i="75"/>
  <c r="K70" i="75"/>
  <c r="O70" i="75"/>
  <c r="S70" i="75"/>
  <c r="H70" i="75"/>
  <c r="L70" i="75"/>
  <c r="P70" i="75"/>
  <c r="D70" i="75"/>
  <c r="D83" i="75"/>
  <c r="H83" i="75"/>
  <c r="L83" i="75"/>
  <c r="P83" i="75"/>
  <c r="E83" i="75"/>
  <c r="I83" i="75"/>
  <c r="M83" i="75"/>
  <c r="Q83" i="75"/>
  <c r="F83" i="75"/>
  <c r="J83" i="75"/>
  <c r="N83" i="75"/>
  <c r="R83" i="75"/>
  <c r="G83" i="75"/>
  <c r="K83" i="75"/>
  <c r="O83" i="75"/>
  <c r="S83" i="75"/>
  <c r="D87" i="75"/>
  <c r="H87" i="75"/>
  <c r="L87" i="75"/>
  <c r="P87" i="75"/>
  <c r="E87" i="75"/>
  <c r="I87" i="75"/>
  <c r="M87" i="75"/>
  <c r="Q87" i="75"/>
  <c r="F87" i="75"/>
  <c r="J87" i="75"/>
  <c r="N87" i="75"/>
  <c r="R87" i="75"/>
  <c r="G87" i="75"/>
  <c r="K87" i="75"/>
  <c r="O87" i="75"/>
  <c r="S87" i="75"/>
  <c r="E93" i="75"/>
  <c r="I93" i="75"/>
  <c r="M93" i="75"/>
  <c r="Q93" i="75"/>
  <c r="F93" i="75"/>
  <c r="J93" i="75"/>
  <c r="N93" i="75"/>
  <c r="R93" i="75"/>
  <c r="G93" i="75"/>
  <c r="K93" i="75"/>
  <c r="O93" i="75"/>
  <c r="S93" i="75"/>
  <c r="H93" i="75"/>
  <c r="L93" i="75"/>
  <c r="P93" i="75"/>
  <c r="D93" i="75"/>
  <c r="D99" i="75"/>
  <c r="H99" i="75"/>
  <c r="L99" i="75"/>
  <c r="P99" i="75"/>
  <c r="E99" i="75"/>
  <c r="I99" i="75"/>
  <c r="M99" i="75"/>
  <c r="Q99" i="75"/>
  <c r="F99" i="75"/>
  <c r="J99" i="75"/>
  <c r="N99" i="75"/>
  <c r="R99" i="75"/>
  <c r="G99" i="75"/>
  <c r="K99" i="75"/>
  <c r="O99" i="75"/>
  <c r="S99" i="75"/>
  <c r="E30" i="75"/>
  <c r="I30" i="75"/>
  <c r="M30" i="75"/>
  <c r="Q30" i="75"/>
  <c r="G30" i="75"/>
  <c r="K30" i="75"/>
  <c r="O30" i="75"/>
  <c r="S30" i="75"/>
  <c r="J30" i="75"/>
  <c r="R30" i="75"/>
  <c r="L30" i="75"/>
  <c r="D30" i="75"/>
  <c r="F30" i="75"/>
  <c r="N30" i="75"/>
  <c r="H30" i="75"/>
  <c r="P30" i="75"/>
  <c r="D34" i="75"/>
  <c r="H34" i="75"/>
  <c r="L34" i="75"/>
  <c r="P34" i="75"/>
  <c r="F34" i="75"/>
  <c r="J34" i="75"/>
  <c r="N34" i="75"/>
  <c r="R34" i="75"/>
  <c r="I34" i="75"/>
  <c r="Q34" i="75"/>
  <c r="K34" i="75"/>
  <c r="S34" i="75"/>
  <c r="E34" i="75"/>
  <c r="M34" i="75"/>
  <c r="G34" i="75"/>
  <c r="O34" i="75"/>
  <c r="D46" i="75"/>
  <c r="H46" i="75"/>
  <c r="L46" i="75"/>
  <c r="P46" i="75"/>
  <c r="F46" i="75"/>
  <c r="J46" i="75"/>
  <c r="N46" i="75"/>
  <c r="R46" i="75"/>
  <c r="I46" i="75"/>
  <c r="Q46" i="75"/>
  <c r="K46" i="75"/>
  <c r="S46" i="75"/>
  <c r="E46" i="75"/>
  <c r="M46" i="75"/>
  <c r="G46" i="75"/>
  <c r="O46" i="75"/>
  <c r="D51" i="75"/>
  <c r="H51" i="75"/>
  <c r="L51" i="75"/>
  <c r="P51" i="75"/>
  <c r="F51" i="75"/>
  <c r="J51" i="75"/>
  <c r="N51" i="75"/>
  <c r="R51" i="75"/>
  <c r="I51" i="75"/>
  <c r="Q51" i="75"/>
  <c r="K51" i="75"/>
  <c r="S51" i="75"/>
  <c r="E51" i="75"/>
  <c r="M51" i="75"/>
  <c r="G51" i="75"/>
  <c r="O51" i="75"/>
  <c r="G61" i="75"/>
  <c r="H61" i="75"/>
  <c r="L61" i="75"/>
  <c r="P61" i="75"/>
  <c r="D61" i="75"/>
  <c r="I61" i="75"/>
  <c r="M61" i="75"/>
  <c r="Q61" i="75"/>
  <c r="E61" i="75"/>
  <c r="J61" i="75"/>
  <c r="N61" i="75"/>
  <c r="R61" i="75"/>
  <c r="F61" i="75"/>
  <c r="K61" i="75"/>
  <c r="O61" i="75"/>
  <c r="S61" i="75"/>
  <c r="D71" i="75"/>
  <c r="H71" i="75"/>
  <c r="L71" i="75"/>
  <c r="P71" i="75"/>
  <c r="E71" i="75"/>
  <c r="I71" i="75"/>
  <c r="M71" i="75"/>
  <c r="Q71" i="75"/>
  <c r="F71" i="75"/>
  <c r="J71" i="75"/>
  <c r="N71" i="75"/>
  <c r="R71" i="75"/>
  <c r="G71" i="75"/>
  <c r="K71" i="75"/>
  <c r="O71" i="75"/>
  <c r="S71" i="75"/>
  <c r="E80" i="75"/>
  <c r="I80" i="75"/>
  <c r="M80" i="75"/>
  <c r="Q80" i="75"/>
  <c r="F80" i="75"/>
  <c r="J80" i="75"/>
  <c r="N80" i="75"/>
  <c r="R80" i="75"/>
  <c r="G80" i="75"/>
  <c r="K80" i="75"/>
  <c r="O80" i="75"/>
  <c r="S80" i="75"/>
  <c r="H80" i="75"/>
  <c r="L80" i="75"/>
  <c r="P80" i="75"/>
  <c r="D80" i="75"/>
  <c r="D84" i="75"/>
  <c r="H84" i="75"/>
  <c r="L84" i="75"/>
  <c r="P84" i="75"/>
  <c r="E84" i="75"/>
  <c r="I84" i="75"/>
  <c r="M84" i="75"/>
  <c r="Q84" i="75"/>
  <c r="F84" i="75"/>
  <c r="J84" i="75"/>
  <c r="N84" i="75"/>
  <c r="R84" i="75"/>
  <c r="G84" i="75"/>
  <c r="K84" i="75"/>
  <c r="O84" i="75"/>
  <c r="S84" i="75"/>
  <c r="D88" i="75"/>
  <c r="H88" i="75"/>
  <c r="L88" i="75"/>
  <c r="P88" i="75"/>
  <c r="E88" i="75"/>
  <c r="I88" i="75"/>
  <c r="M88" i="75"/>
  <c r="Q88" i="75"/>
  <c r="F88" i="75"/>
  <c r="J88" i="75"/>
  <c r="N88" i="75"/>
  <c r="R88" i="75"/>
  <c r="G88" i="75"/>
  <c r="K88" i="75"/>
  <c r="O88" i="75"/>
  <c r="S88" i="75"/>
  <c r="D94" i="75"/>
  <c r="H94" i="75"/>
  <c r="L94" i="75"/>
  <c r="P94" i="75"/>
  <c r="E94" i="75"/>
  <c r="I94" i="75"/>
  <c r="M94" i="75"/>
  <c r="Q94" i="75"/>
  <c r="F94" i="75"/>
  <c r="J94" i="75"/>
  <c r="N94" i="75"/>
  <c r="R94" i="75"/>
  <c r="G94" i="75"/>
  <c r="K94" i="75"/>
  <c r="O94" i="75"/>
  <c r="S94" i="75"/>
  <c r="D96" i="75"/>
  <c r="H96" i="75"/>
  <c r="L96" i="75"/>
  <c r="P96" i="75"/>
  <c r="E96" i="75"/>
  <c r="I96" i="75"/>
  <c r="M96" i="75"/>
  <c r="Q96" i="75"/>
  <c r="F96" i="75"/>
  <c r="J96" i="75"/>
  <c r="N96" i="75"/>
  <c r="R96" i="75"/>
  <c r="G96" i="75"/>
  <c r="K96" i="75"/>
  <c r="O96" i="75"/>
  <c r="S96" i="75"/>
  <c r="D100" i="75"/>
  <c r="H100" i="75"/>
  <c r="L100" i="75"/>
  <c r="P100" i="75"/>
  <c r="E100" i="75"/>
  <c r="I100" i="75"/>
  <c r="M100" i="75"/>
  <c r="Q100" i="75"/>
  <c r="F100" i="75"/>
  <c r="J100" i="75"/>
  <c r="N100" i="75"/>
  <c r="R100" i="75"/>
  <c r="G100" i="75"/>
  <c r="K100" i="75"/>
  <c r="O100" i="75"/>
  <c r="S100" i="75"/>
  <c r="S32" i="72"/>
  <c r="S14" i="72"/>
  <c r="C11" i="71"/>
  <c r="P56" i="72"/>
  <c r="L56" i="72"/>
  <c r="H56" i="72"/>
  <c r="D62" i="72"/>
  <c r="R168" i="38"/>
  <c r="N168" i="38"/>
  <c r="J168" i="38"/>
  <c r="F168" i="38"/>
  <c r="S12" i="74"/>
  <c r="C7" i="71" s="1"/>
  <c r="S73" i="74"/>
  <c r="D56" i="72"/>
  <c r="Q168" i="38"/>
  <c r="M168" i="38"/>
  <c r="I168" i="38"/>
  <c r="E168" i="38"/>
  <c r="C13" i="71"/>
  <c r="S34" i="74"/>
  <c r="C10" i="71" s="1"/>
  <c r="R56" i="72"/>
  <c r="N56" i="72"/>
  <c r="J56" i="72"/>
  <c r="F56" i="72"/>
  <c r="Q62" i="72"/>
  <c r="M62" i="72"/>
  <c r="I62" i="72"/>
  <c r="E62" i="72"/>
  <c r="P168" i="38"/>
  <c r="L168" i="38"/>
  <c r="H168" i="38"/>
  <c r="C14" i="71"/>
  <c r="Q56" i="72"/>
  <c r="M56" i="72"/>
  <c r="I56" i="72"/>
  <c r="E56" i="72"/>
  <c r="P62" i="72"/>
  <c r="L62" i="72"/>
  <c r="H62" i="72"/>
  <c r="D168" i="38"/>
  <c r="O168" i="38"/>
  <c r="K168" i="38"/>
  <c r="G168" i="38"/>
  <c r="C15" i="71"/>
  <c r="G9" i="71"/>
  <c r="G7" i="71"/>
  <c r="G12" i="71"/>
  <c r="G8" i="71"/>
  <c r="B11" i="79"/>
  <c r="S168" i="38"/>
  <c r="O106" i="76"/>
  <c r="S117" i="76"/>
  <c r="AM69" i="76"/>
  <c r="AM78" i="76"/>
  <c r="AB106" i="76"/>
  <c r="Y106" i="76"/>
  <c r="AM81" i="76"/>
  <c r="AM106" i="76"/>
  <c r="AI106" i="76"/>
  <c r="AE106" i="76"/>
  <c r="AA106" i="76"/>
  <c r="AM84" i="76"/>
  <c r="AL106" i="76"/>
  <c r="AH106" i="76"/>
  <c r="AD106" i="76"/>
  <c r="Z106" i="76"/>
  <c r="AM87" i="76"/>
  <c r="AK106" i="76"/>
  <c r="AG106" i="76"/>
  <c r="AC106" i="76"/>
  <c r="X106" i="76"/>
  <c r="AJ106" i="76"/>
  <c r="AF106" i="76"/>
  <c r="AM74" i="76"/>
  <c r="AM7" i="76"/>
  <c r="S7" i="76"/>
  <c r="H6" i="75" s="1"/>
  <c r="H7" i="75" s="1"/>
  <c r="S53" i="76"/>
  <c r="E59" i="76" s="1"/>
  <c r="E62" i="76" s="1"/>
  <c r="S74" i="76"/>
  <c r="G65" i="75" s="1"/>
  <c r="O7" i="73"/>
  <c r="G7" i="73"/>
  <c r="L59" i="73"/>
  <c r="H59" i="73"/>
  <c r="S58" i="73"/>
  <c r="S32" i="76"/>
  <c r="I29" i="75" s="1"/>
  <c r="I37" i="75" s="1"/>
  <c r="I39" i="75" s="1"/>
  <c r="S69" i="76"/>
  <c r="S78" i="76"/>
  <c r="L66" i="75" s="1"/>
  <c r="S87" i="76"/>
  <c r="K69" i="75" s="1"/>
  <c r="S115" i="76"/>
  <c r="F95" i="75" s="1"/>
  <c r="S81" i="76"/>
  <c r="S86" i="76"/>
  <c r="R106" i="76"/>
  <c r="S118" i="76"/>
  <c r="G25" i="78"/>
  <c r="K25" i="78"/>
  <c r="O25" i="78"/>
  <c r="S12" i="78"/>
  <c r="S14" i="78" s="1"/>
  <c r="D25" i="78"/>
  <c r="H25" i="78"/>
  <c r="L25" i="78"/>
  <c r="E25" i="78"/>
  <c r="I25" i="78"/>
  <c r="M25" i="78"/>
  <c r="Q25" i="78"/>
  <c r="F25" i="78"/>
  <c r="J25" i="78"/>
  <c r="N25" i="78"/>
  <c r="F53" i="77"/>
  <c r="J53" i="77"/>
  <c r="N53" i="77"/>
  <c r="R53" i="77"/>
  <c r="F57" i="77"/>
  <c r="J57" i="77"/>
  <c r="N57" i="77"/>
  <c r="R57" i="77"/>
  <c r="D53" i="77"/>
  <c r="D57" i="77"/>
  <c r="E54" i="77"/>
  <c r="E55" i="77"/>
  <c r="E58" i="77"/>
  <c r="E59" i="77"/>
  <c r="D106" i="76"/>
  <c r="H106" i="76"/>
  <c r="L106" i="76"/>
  <c r="P106" i="76"/>
  <c r="S109" i="76"/>
  <c r="F59" i="76"/>
  <c r="F62" i="76" s="1"/>
  <c r="R59" i="76"/>
  <c r="R62" i="76" s="1"/>
  <c r="E106" i="76"/>
  <c r="I106" i="76"/>
  <c r="M106" i="76"/>
  <c r="Q106" i="76"/>
  <c r="F10" i="76"/>
  <c r="O59" i="76"/>
  <c r="O62" i="76" s="1"/>
  <c r="D84" i="76"/>
  <c r="S84" i="76" s="1"/>
  <c r="F106" i="76"/>
  <c r="J106" i="76"/>
  <c r="N106" i="76"/>
  <c r="D59" i="76"/>
  <c r="G106" i="76"/>
  <c r="K106" i="76"/>
  <c r="C55" i="75"/>
  <c r="S19" i="74"/>
  <c r="A91" i="73"/>
  <c r="A109" i="73"/>
  <c r="A127" i="73" s="1"/>
  <c r="A145" i="73" s="1"/>
  <c r="A163" i="73" s="1"/>
  <c r="A181" i="73" s="1"/>
  <c r="F59" i="73"/>
  <c r="N59" i="73"/>
  <c r="G17" i="71"/>
  <c r="D17" i="71"/>
  <c r="F17" i="71"/>
  <c r="S55" i="77" l="1"/>
  <c r="E14" i="76"/>
  <c r="S14" i="76" s="1"/>
  <c r="P11" i="75" s="1"/>
  <c r="E53" i="77"/>
  <c r="E13" i="76"/>
  <c r="S13" i="76" s="1"/>
  <c r="S10" i="75" s="1"/>
  <c r="S59" i="77"/>
  <c r="E19" i="76"/>
  <c r="S19" i="76" s="1"/>
  <c r="S16" i="75" s="1"/>
  <c r="E57" i="77"/>
  <c r="E18" i="76"/>
  <c r="S18" i="76" s="1"/>
  <c r="L15" i="75" s="1"/>
  <c r="Q66" i="75"/>
  <c r="L69" i="75"/>
  <c r="D89" i="75"/>
  <c r="R89" i="75"/>
  <c r="Q89" i="75"/>
  <c r="D11" i="75"/>
  <c r="R65" i="75"/>
  <c r="P65" i="75"/>
  <c r="P89" i="75"/>
  <c r="O89" i="75"/>
  <c r="N89" i="75"/>
  <c r="M89" i="75"/>
  <c r="L89" i="75"/>
  <c r="K89" i="75"/>
  <c r="J89" i="75"/>
  <c r="I89" i="75"/>
  <c r="I65" i="75"/>
  <c r="H89" i="75"/>
  <c r="G89" i="75"/>
  <c r="F89" i="75"/>
  <c r="E89" i="75"/>
  <c r="H39" i="73"/>
  <c r="H30" i="73"/>
  <c r="H35" i="73"/>
  <c r="H31" i="73"/>
  <c r="H34" i="73"/>
  <c r="H32" i="73"/>
  <c r="H38" i="73"/>
  <c r="H33" i="73"/>
  <c r="S92" i="75"/>
  <c r="R92" i="75"/>
  <c r="H92" i="75"/>
  <c r="M92" i="75"/>
  <c r="F92" i="75"/>
  <c r="G92" i="75"/>
  <c r="L92" i="75"/>
  <c r="Q92" i="75"/>
  <c r="J92" i="75"/>
  <c r="K92" i="75"/>
  <c r="P92" i="75"/>
  <c r="E92" i="75"/>
  <c r="N92" i="75"/>
  <c r="D92" i="75"/>
  <c r="I92" i="75"/>
  <c r="Q6" i="75"/>
  <c r="Q7" i="75" s="1"/>
  <c r="D67" i="75"/>
  <c r="S67" i="75"/>
  <c r="M67" i="75"/>
  <c r="J67" i="75"/>
  <c r="H67" i="75"/>
  <c r="Q67" i="75"/>
  <c r="N67" i="75"/>
  <c r="G67" i="75"/>
  <c r="L67" i="75"/>
  <c r="E67" i="75"/>
  <c r="R67" i="75"/>
  <c r="K67" i="75"/>
  <c r="P67" i="75"/>
  <c r="F67" i="75"/>
  <c r="O67" i="75"/>
  <c r="I67" i="75"/>
  <c r="D62" i="75"/>
  <c r="S62" i="75"/>
  <c r="S76" i="75" s="1"/>
  <c r="I62" i="75"/>
  <c r="R62" i="75"/>
  <c r="K62" i="75"/>
  <c r="M62" i="75"/>
  <c r="F62" i="75"/>
  <c r="O62" i="75"/>
  <c r="H62" i="75"/>
  <c r="Q62" i="75"/>
  <c r="J62" i="75"/>
  <c r="L62" i="75"/>
  <c r="E62" i="75"/>
  <c r="N62" i="75"/>
  <c r="G62" i="75"/>
  <c r="P62" i="75"/>
  <c r="I59" i="76"/>
  <c r="I62" i="76" s="1"/>
  <c r="D48" i="75"/>
  <c r="D52" i="75" s="1"/>
  <c r="S48" i="75"/>
  <c r="H48" i="75"/>
  <c r="H52" i="75" s="1"/>
  <c r="Q48" i="75"/>
  <c r="Q52" i="75" s="1"/>
  <c r="J48" i="75"/>
  <c r="J52" i="75" s="1"/>
  <c r="O48" i="75"/>
  <c r="O52" i="75" s="1"/>
  <c r="L48" i="75"/>
  <c r="L52" i="75" s="1"/>
  <c r="E48" i="75"/>
  <c r="E52" i="75" s="1"/>
  <c r="N48" i="75"/>
  <c r="N52" i="75" s="1"/>
  <c r="P48" i="75"/>
  <c r="P52" i="75" s="1"/>
  <c r="I48" i="75"/>
  <c r="I52" i="75" s="1"/>
  <c r="R48" i="75"/>
  <c r="R52" i="75" s="1"/>
  <c r="G48" i="75"/>
  <c r="G52" i="75" s="1"/>
  <c r="F48" i="75"/>
  <c r="F52" i="75" s="1"/>
  <c r="K48" i="75"/>
  <c r="K52" i="75" s="1"/>
  <c r="M59" i="76"/>
  <c r="M62" i="76" s="1"/>
  <c r="J59" i="76"/>
  <c r="J62" i="76" s="1"/>
  <c r="G59" i="76"/>
  <c r="G62" i="76" s="1"/>
  <c r="H59" i="76"/>
  <c r="H62" i="76" s="1"/>
  <c r="M48" i="75"/>
  <c r="M52" i="75" s="1"/>
  <c r="P59" i="76"/>
  <c r="P62" i="76" s="1"/>
  <c r="Q59" i="76"/>
  <c r="Q62" i="76" s="1"/>
  <c r="N59" i="76"/>
  <c r="N62" i="76" s="1"/>
  <c r="K59" i="76"/>
  <c r="K62" i="76" s="1"/>
  <c r="L59" i="76"/>
  <c r="L62" i="76" s="1"/>
  <c r="K95" i="75"/>
  <c r="O92" i="75"/>
  <c r="D68" i="75"/>
  <c r="S68" i="75"/>
  <c r="I68" i="75"/>
  <c r="N68" i="75"/>
  <c r="K68" i="75"/>
  <c r="H68" i="75"/>
  <c r="M68" i="75"/>
  <c r="R68" i="75"/>
  <c r="O68" i="75"/>
  <c r="L68" i="75"/>
  <c r="Q68" i="75"/>
  <c r="F68" i="75"/>
  <c r="P68" i="75"/>
  <c r="E68" i="75"/>
  <c r="G68" i="75"/>
  <c r="J68" i="75"/>
  <c r="D98" i="75"/>
  <c r="S98" i="75"/>
  <c r="I98" i="75"/>
  <c r="F98" i="75"/>
  <c r="K98" i="75"/>
  <c r="H98" i="75"/>
  <c r="M98" i="75"/>
  <c r="J98" i="75"/>
  <c r="O98" i="75"/>
  <c r="L98" i="75"/>
  <c r="Q98" i="75"/>
  <c r="N98" i="75"/>
  <c r="P98" i="75"/>
  <c r="R98" i="75"/>
  <c r="G98" i="75"/>
  <c r="E98" i="75"/>
  <c r="D95" i="75"/>
  <c r="S95" i="75"/>
  <c r="E95" i="75"/>
  <c r="J95" i="75"/>
  <c r="O95" i="75"/>
  <c r="H95" i="75"/>
  <c r="I95" i="75"/>
  <c r="N95" i="75"/>
  <c r="L95" i="75"/>
  <c r="M95" i="75"/>
  <c r="R95" i="75"/>
  <c r="G95" i="75"/>
  <c r="Q95" i="75"/>
  <c r="P95" i="75"/>
  <c r="Q42" i="76"/>
  <c r="Q44" i="76" s="1"/>
  <c r="D29" i="75"/>
  <c r="D37" i="75" s="1"/>
  <c r="S29" i="75"/>
  <c r="F29" i="75"/>
  <c r="F37" i="75" s="1"/>
  <c r="F39" i="75" s="1"/>
  <c r="O29" i="75"/>
  <c r="O37" i="75" s="1"/>
  <c r="O39" i="75" s="1"/>
  <c r="H29" i="75"/>
  <c r="H37" i="75" s="1"/>
  <c r="H39" i="75" s="1"/>
  <c r="M29" i="75"/>
  <c r="M37" i="75" s="1"/>
  <c r="M39" i="75" s="1"/>
  <c r="J29" i="75"/>
  <c r="J37" i="75" s="1"/>
  <c r="J39" i="75" s="1"/>
  <c r="L29" i="75"/>
  <c r="L37" i="75" s="1"/>
  <c r="L39" i="75" s="1"/>
  <c r="Q29" i="75"/>
  <c r="Q37" i="75" s="1"/>
  <c r="Q39" i="75" s="1"/>
  <c r="N29" i="75"/>
  <c r="N37" i="75" s="1"/>
  <c r="N39" i="75" s="1"/>
  <c r="G29" i="75"/>
  <c r="G37" i="75" s="1"/>
  <c r="G39" i="75" s="1"/>
  <c r="P29" i="75"/>
  <c r="P37" i="75" s="1"/>
  <c r="P39" i="75" s="1"/>
  <c r="E29" i="75"/>
  <c r="E37" i="75" s="1"/>
  <c r="E39" i="75" s="1"/>
  <c r="K29" i="75"/>
  <c r="K37" i="75" s="1"/>
  <c r="K39" i="75" s="1"/>
  <c r="R29" i="75"/>
  <c r="R37" i="75" s="1"/>
  <c r="R39" i="75" s="1"/>
  <c r="L10" i="76"/>
  <c r="D6" i="75"/>
  <c r="D7" i="75" s="1"/>
  <c r="S6" i="75"/>
  <c r="L6" i="75"/>
  <c r="L7" i="75" s="1"/>
  <c r="E6" i="75"/>
  <c r="E7" i="75" s="1"/>
  <c r="N6" i="75"/>
  <c r="N7" i="75" s="1"/>
  <c r="G6" i="75"/>
  <c r="G7" i="75" s="1"/>
  <c r="P6" i="75"/>
  <c r="P7" i="75" s="1"/>
  <c r="I6" i="75"/>
  <c r="I7" i="75" s="1"/>
  <c r="R6" i="75"/>
  <c r="R7" i="75" s="1"/>
  <c r="K6" i="75"/>
  <c r="K7" i="75" s="1"/>
  <c r="M6" i="75"/>
  <c r="M7" i="75" s="1"/>
  <c r="F6" i="75"/>
  <c r="F7" i="75" s="1"/>
  <c r="O6" i="75"/>
  <c r="O7" i="75" s="1"/>
  <c r="J6" i="75"/>
  <c r="J7" i="75" s="1"/>
  <c r="D97" i="75"/>
  <c r="S97" i="75"/>
  <c r="H97" i="75"/>
  <c r="E97" i="75"/>
  <c r="J97" i="75"/>
  <c r="L97" i="75"/>
  <c r="I97" i="75"/>
  <c r="N97" i="75"/>
  <c r="G97" i="75"/>
  <c r="P97" i="75"/>
  <c r="M97" i="75"/>
  <c r="R97" i="75"/>
  <c r="K97" i="75"/>
  <c r="F97" i="75"/>
  <c r="O97" i="75"/>
  <c r="Q97" i="75"/>
  <c r="D69" i="75"/>
  <c r="S69" i="75"/>
  <c r="O69" i="75"/>
  <c r="P69" i="75"/>
  <c r="I69" i="75"/>
  <c r="N69" i="75"/>
  <c r="M69" i="75"/>
  <c r="R69" i="75"/>
  <c r="G69" i="75"/>
  <c r="H69" i="75"/>
  <c r="Q69" i="75"/>
  <c r="F69" i="75"/>
  <c r="J69" i="75"/>
  <c r="E69" i="75"/>
  <c r="S66" i="75"/>
  <c r="D66" i="75"/>
  <c r="N66" i="75"/>
  <c r="G66" i="75"/>
  <c r="P66" i="75"/>
  <c r="E66" i="75"/>
  <c r="R66" i="75"/>
  <c r="R77" i="75" s="1"/>
  <c r="R63" i="74" s="1"/>
  <c r="K66" i="75"/>
  <c r="I66" i="75"/>
  <c r="F66" i="75"/>
  <c r="O66" i="75"/>
  <c r="H66" i="75"/>
  <c r="M66" i="75"/>
  <c r="D65" i="75"/>
  <c r="S65" i="75"/>
  <c r="S77" i="75" s="1"/>
  <c r="K65" i="75"/>
  <c r="K77" i="75" s="1"/>
  <c r="K63" i="74" s="1"/>
  <c r="M65" i="75"/>
  <c r="F65" i="75"/>
  <c r="F77" i="75" s="1"/>
  <c r="F63" i="74" s="1"/>
  <c r="O65" i="75"/>
  <c r="O77" i="75" s="1"/>
  <c r="O63" i="74" s="1"/>
  <c r="H65" i="75"/>
  <c r="Q65" i="75"/>
  <c r="J65" i="75"/>
  <c r="L65" i="75"/>
  <c r="L77" i="75" s="1"/>
  <c r="L63" i="74" s="1"/>
  <c r="E65" i="75"/>
  <c r="N65" i="75"/>
  <c r="H11" i="75"/>
  <c r="K11" i="75"/>
  <c r="J66" i="75"/>
  <c r="B7" i="71"/>
  <c r="B14" i="71"/>
  <c r="B13" i="71"/>
  <c r="S62" i="72"/>
  <c r="C9" i="71"/>
  <c r="S56" i="72"/>
  <c r="B15" i="71"/>
  <c r="C12" i="71"/>
  <c r="G11" i="75"/>
  <c r="H10" i="75"/>
  <c r="L11" i="75"/>
  <c r="P15" i="75"/>
  <c r="Q11" i="75"/>
  <c r="F11" i="75"/>
  <c r="I16" i="75"/>
  <c r="Q10" i="75"/>
  <c r="D16" i="75"/>
  <c r="J11" i="75"/>
  <c r="O11" i="75"/>
  <c r="P10" i="75"/>
  <c r="G16" i="75"/>
  <c r="H15" i="75"/>
  <c r="I11" i="75"/>
  <c r="L16" i="75"/>
  <c r="N11" i="75"/>
  <c r="Q16" i="75"/>
  <c r="I10" i="75"/>
  <c r="K16" i="75"/>
  <c r="R11" i="75"/>
  <c r="M10" i="76"/>
  <c r="P10" i="76"/>
  <c r="Z10" i="76"/>
  <c r="K10" i="76"/>
  <c r="E10" i="76"/>
  <c r="D10" i="76"/>
  <c r="G10" i="76"/>
  <c r="N10" i="76"/>
  <c r="K42" i="76"/>
  <c r="K44" i="76" s="1"/>
  <c r="L42" i="76"/>
  <c r="L44" i="76" s="1"/>
  <c r="N42" i="76"/>
  <c r="N44" i="76" s="1"/>
  <c r="R10" i="76"/>
  <c r="H10" i="76"/>
  <c r="O10" i="76"/>
  <c r="AH94" i="76"/>
  <c r="P94" i="76"/>
  <c r="J10" i="76"/>
  <c r="I10" i="76"/>
  <c r="E94" i="76"/>
  <c r="Q10" i="76"/>
  <c r="I94" i="76"/>
  <c r="AM94" i="76"/>
  <c r="AF94" i="76"/>
  <c r="AA10" i="76"/>
  <c r="AG94" i="76"/>
  <c r="AF10" i="76"/>
  <c r="AL94" i="76"/>
  <c r="AG10" i="76"/>
  <c r="AD10" i="76"/>
  <c r="AJ94" i="76"/>
  <c r="AE10" i="76"/>
  <c r="AK94" i="76"/>
  <c r="AJ10" i="76"/>
  <c r="Z94" i="76"/>
  <c r="AK10" i="76"/>
  <c r="AE94" i="76"/>
  <c r="AH10" i="76"/>
  <c r="X94" i="76"/>
  <c r="AI10" i="76"/>
  <c r="Y94" i="76"/>
  <c r="X10" i="76"/>
  <c r="AD94" i="76"/>
  <c r="Y10" i="76"/>
  <c r="AA94" i="76"/>
  <c r="AI94" i="76"/>
  <c r="AL10" i="76"/>
  <c r="AB94" i="76"/>
  <c r="AM10" i="76"/>
  <c r="AC94" i="76"/>
  <c r="AB10" i="76"/>
  <c r="AC10" i="76"/>
  <c r="H42" i="76"/>
  <c r="H44" i="76" s="1"/>
  <c r="L94" i="76"/>
  <c r="G42" i="76"/>
  <c r="G44" i="76" s="1"/>
  <c r="J42" i="76"/>
  <c r="J44" i="76" s="1"/>
  <c r="M42" i="76"/>
  <c r="M44" i="76" s="1"/>
  <c r="P42" i="76"/>
  <c r="P44" i="76" s="1"/>
  <c r="M94" i="76"/>
  <c r="D42" i="76"/>
  <c r="D44" i="76" s="1"/>
  <c r="H94" i="76"/>
  <c r="F42" i="76"/>
  <c r="F44" i="76" s="1"/>
  <c r="I42" i="76"/>
  <c r="I44" i="76" s="1"/>
  <c r="J94" i="76"/>
  <c r="O42" i="76"/>
  <c r="O44" i="76" s="1"/>
  <c r="R42" i="76"/>
  <c r="R44" i="76" s="1"/>
  <c r="E42" i="76"/>
  <c r="E44" i="76" s="1"/>
  <c r="E7" i="73"/>
  <c r="M7" i="73"/>
  <c r="L8" i="73"/>
  <c r="F6" i="73"/>
  <c r="J61" i="73"/>
  <c r="J8" i="73" s="1"/>
  <c r="N6" i="73"/>
  <c r="N61" i="73"/>
  <c r="N8" i="73" s="1"/>
  <c r="F61" i="73"/>
  <c r="P59" i="73"/>
  <c r="R61" i="73"/>
  <c r="R8" i="73" s="1"/>
  <c r="S5" i="73"/>
  <c r="I60" i="73"/>
  <c r="J60" i="73"/>
  <c r="J7" i="73" s="1"/>
  <c r="H60" i="73"/>
  <c r="N60" i="73"/>
  <c r="L60" i="73"/>
  <c r="H61" i="73"/>
  <c r="R60" i="73"/>
  <c r="Q59" i="73"/>
  <c r="P60" i="73"/>
  <c r="Q60" i="73"/>
  <c r="F60" i="73"/>
  <c r="D60" i="73"/>
  <c r="D7" i="73" s="1"/>
  <c r="D8" i="73"/>
  <c r="S25" i="78"/>
  <c r="Q27" i="78" s="1"/>
  <c r="Q21" i="74" s="1"/>
  <c r="Q24" i="74" s="1"/>
  <c r="Q20" i="72" s="1"/>
  <c r="S54" i="77"/>
  <c r="S53" i="77" s="1"/>
  <c r="S58" i="77"/>
  <c r="S57" i="77" s="1"/>
  <c r="D62" i="76"/>
  <c r="S59" i="76"/>
  <c r="O94" i="76"/>
  <c r="Q121" i="76"/>
  <c r="Q123" i="76" s="1"/>
  <c r="Q125" i="76" s="1"/>
  <c r="M121" i="76"/>
  <c r="M123" i="76" s="1"/>
  <c r="M125" i="76" s="1"/>
  <c r="I121" i="76"/>
  <c r="I123" i="76" s="1"/>
  <c r="I125" i="76" s="1"/>
  <c r="E121" i="76"/>
  <c r="E123" i="76" s="1"/>
  <c r="E125" i="76" s="1"/>
  <c r="S106" i="76"/>
  <c r="F94" i="76"/>
  <c r="C22" i="76"/>
  <c r="F121" i="76"/>
  <c r="F123" i="76" s="1"/>
  <c r="F125" i="76" s="1"/>
  <c r="P121" i="76"/>
  <c r="P123" i="76" s="1"/>
  <c r="P125" i="76" s="1"/>
  <c r="Q94" i="76"/>
  <c r="K94" i="76"/>
  <c r="R94" i="76"/>
  <c r="R121" i="76"/>
  <c r="R123" i="76" s="1"/>
  <c r="R125" i="76" s="1"/>
  <c r="L121" i="76"/>
  <c r="L123" i="76" s="1"/>
  <c r="L125" i="76" s="1"/>
  <c r="O121" i="76"/>
  <c r="O123" i="76" s="1"/>
  <c r="O125" i="76" s="1"/>
  <c r="G94" i="76"/>
  <c r="N94" i="76"/>
  <c r="N121" i="76"/>
  <c r="N123" i="76" s="1"/>
  <c r="N125" i="76" s="1"/>
  <c r="H121" i="76"/>
  <c r="H123" i="76" s="1"/>
  <c r="H125" i="76" s="1"/>
  <c r="K121" i="76"/>
  <c r="K123" i="76" s="1"/>
  <c r="K125" i="76" s="1"/>
  <c r="D94" i="76"/>
  <c r="J121" i="76"/>
  <c r="J123" i="76" s="1"/>
  <c r="J125" i="76" s="1"/>
  <c r="D121" i="76"/>
  <c r="G121" i="76"/>
  <c r="G123" i="76" s="1"/>
  <c r="G125" i="76" s="1"/>
  <c r="P6" i="73"/>
  <c r="P61" i="73"/>
  <c r="R59" i="73"/>
  <c r="O59" i="73"/>
  <c r="M61" i="73"/>
  <c r="I59" i="73"/>
  <c r="K61" i="73"/>
  <c r="D6" i="73"/>
  <c r="J59" i="73"/>
  <c r="Q61" i="73"/>
  <c r="M59" i="73"/>
  <c r="O61" i="73"/>
  <c r="H6" i="73"/>
  <c r="G59" i="73"/>
  <c r="E61" i="73"/>
  <c r="Q6" i="73"/>
  <c r="L6" i="73"/>
  <c r="K59" i="73"/>
  <c r="I61" i="73"/>
  <c r="E59" i="73"/>
  <c r="G61" i="73"/>
  <c r="A87" i="38"/>
  <c r="A105" i="38" s="1"/>
  <c r="A123" i="38" s="1"/>
  <c r="A141" i="38" s="1"/>
  <c r="A159" i="38" s="1"/>
  <c r="A51" i="38"/>
  <c r="A16" i="38"/>
  <c r="A17" i="46" s="1"/>
  <c r="O15" i="75" l="1"/>
  <c r="M15" i="75"/>
  <c r="Q15" i="75"/>
  <c r="I15" i="75"/>
  <c r="L10" i="75"/>
  <c r="E15" i="75"/>
  <c r="M10" i="75"/>
  <c r="D77" i="75"/>
  <c r="D63" i="74" s="1"/>
  <c r="J15" i="75"/>
  <c r="S15" i="75"/>
  <c r="N10" i="75"/>
  <c r="O10" i="75"/>
  <c r="J10" i="75"/>
  <c r="E10" i="75"/>
  <c r="N15" i="75"/>
  <c r="F10" i="75"/>
  <c r="R10" i="75"/>
  <c r="F15" i="75"/>
  <c r="I77" i="75"/>
  <c r="I63" i="74" s="1"/>
  <c r="P77" i="75"/>
  <c r="P63" i="74" s="1"/>
  <c r="G15" i="75"/>
  <c r="C13" i="76"/>
  <c r="D10" i="75"/>
  <c r="D15" i="75"/>
  <c r="K10" i="75"/>
  <c r="G10" i="75"/>
  <c r="K15" i="75"/>
  <c r="G77" i="75"/>
  <c r="G63" i="74" s="1"/>
  <c r="O16" i="75"/>
  <c r="J16" i="75"/>
  <c r="E16" i="75"/>
  <c r="M11" i="75"/>
  <c r="C18" i="76"/>
  <c r="P16" i="75"/>
  <c r="F16" i="75"/>
  <c r="R16" i="75"/>
  <c r="M16" i="75"/>
  <c r="H16" i="75"/>
  <c r="N16" i="75"/>
  <c r="E11" i="75"/>
  <c r="S11" i="75"/>
  <c r="R15" i="75"/>
  <c r="H37" i="73"/>
  <c r="H15" i="72" s="1"/>
  <c r="F83" i="74"/>
  <c r="F78" i="74"/>
  <c r="F144" i="73"/>
  <c r="F81" i="74"/>
  <c r="F138" i="73"/>
  <c r="F143" i="73"/>
  <c r="F139" i="73"/>
  <c r="F140" i="73"/>
  <c r="F136" i="73"/>
  <c r="F80" i="74"/>
  <c r="F135" i="73"/>
  <c r="F137" i="73"/>
  <c r="F77" i="74"/>
  <c r="I136" i="73"/>
  <c r="I78" i="74"/>
  <c r="I83" i="74"/>
  <c r="I137" i="73"/>
  <c r="I81" i="74"/>
  <c r="I138" i="73"/>
  <c r="I139" i="73"/>
  <c r="I135" i="73"/>
  <c r="I80" i="74"/>
  <c r="I143" i="73"/>
  <c r="I77" i="74"/>
  <c r="I140" i="73"/>
  <c r="I144" i="73"/>
  <c r="M136" i="73"/>
  <c r="M138" i="73"/>
  <c r="M139" i="73"/>
  <c r="M143" i="73"/>
  <c r="M135" i="73"/>
  <c r="M144" i="73"/>
  <c r="M83" i="74"/>
  <c r="M77" i="74"/>
  <c r="M81" i="74"/>
  <c r="M140" i="73"/>
  <c r="M80" i="74"/>
  <c r="M78" i="74"/>
  <c r="M137" i="73"/>
  <c r="R143" i="73"/>
  <c r="R81" i="74"/>
  <c r="R137" i="73"/>
  <c r="R77" i="74"/>
  <c r="R78" i="74"/>
  <c r="R80" i="74"/>
  <c r="R138" i="73"/>
  <c r="R144" i="73"/>
  <c r="R83" i="74"/>
  <c r="R139" i="73"/>
  <c r="R140" i="73"/>
  <c r="R136" i="73"/>
  <c r="R135" i="73"/>
  <c r="G136" i="73"/>
  <c r="G144" i="73"/>
  <c r="G135" i="73"/>
  <c r="G80" i="74"/>
  <c r="G143" i="73"/>
  <c r="G83" i="74"/>
  <c r="G77" i="74"/>
  <c r="G139" i="73"/>
  <c r="G140" i="73"/>
  <c r="G137" i="73"/>
  <c r="G81" i="74"/>
  <c r="G78" i="74"/>
  <c r="G138" i="73"/>
  <c r="J143" i="73"/>
  <c r="J138" i="73"/>
  <c r="J83" i="74"/>
  <c r="J139" i="73"/>
  <c r="J140" i="73"/>
  <c r="J136" i="73"/>
  <c r="J135" i="73"/>
  <c r="J81" i="74"/>
  <c r="J137" i="73"/>
  <c r="J77" i="74"/>
  <c r="J144" i="73"/>
  <c r="J78" i="74"/>
  <c r="J80" i="74"/>
  <c r="N139" i="73"/>
  <c r="N140" i="73"/>
  <c r="N136" i="73"/>
  <c r="N80" i="74"/>
  <c r="N135" i="73"/>
  <c r="N144" i="73"/>
  <c r="N137" i="73"/>
  <c r="N77" i="74"/>
  <c r="N143" i="73"/>
  <c r="N83" i="74"/>
  <c r="N78" i="74"/>
  <c r="N81" i="74"/>
  <c r="N138" i="73"/>
  <c r="D80" i="74"/>
  <c r="D139" i="73"/>
  <c r="D83" i="74"/>
  <c r="D135" i="73"/>
  <c r="D136" i="73"/>
  <c r="D137" i="73"/>
  <c r="D77" i="74"/>
  <c r="D140" i="73"/>
  <c r="S89" i="75"/>
  <c r="D143" i="73"/>
  <c r="D138" i="73"/>
  <c r="D144" i="73"/>
  <c r="D78" i="74"/>
  <c r="D81" i="74"/>
  <c r="S10" i="76"/>
  <c r="H138" i="73"/>
  <c r="H77" i="74"/>
  <c r="H143" i="73"/>
  <c r="H81" i="74"/>
  <c r="H136" i="73"/>
  <c r="H80" i="74"/>
  <c r="H137" i="73"/>
  <c r="H144" i="73"/>
  <c r="H140" i="73"/>
  <c r="H135" i="73"/>
  <c r="H83" i="74"/>
  <c r="H78" i="74"/>
  <c r="H139" i="73"/>
  <c r="K136" i="73"/>
  <c r="K77" i="74"/>
  <c r="K139" i="73"/>
  <c r="K140" i="73"/>
  <c r="K137" i="73"/>
  <c r="K80" i="74"/>
  <c r="K78" i="74"/>
  <c r="K144" i="73"/>
  <c r="K83" i="74"/>
  <c r="K138" i="73"/>
  <c r="K143" i="73"/>
  <c r="K81" i="74"/>
  <c r="K135" i="73"/>
  <c r="O136" i="73"/>
  <c r="O140" i="73"/>
  <c r="O144" i="73"/>
  <c r="O137" i="73"/>
  <c r="O81" i="74"/>
  <c r="O78" i="74"/>
  <c r="O143" i="73"/>
  <c r="O142" i="73" s="1"/>
  <c r="O51" i="72" s="1"/>
  <c r="O138" i="73"/>
  <c r="O135" i="73"/>
  <c r="O80" i="74"/>
  <c r="O83" i="74"/>
  <c r="O77" i="74"/>
  <c r="O139" i="73"/>
  <c r="H29" i="73"/>
  <c r="E136" i="73"/>
  <c r="E77" i="74"/>
  <c r="E81" i="74"/>
  <c r="E140" i="73"/>
  <c r="E143" i="73"/>
  <c r="E80" i="74"/>
  <c r="E78" i="74"/>
  <c r="E144" i="73"/>
  <c r="E137" i="73"/>
  <c r="E138" i="73"/>
  <c r="E139" i="73"/>
  <c r="E135" i="73"/>
  <c r="E83" i="74"/>
  <c r="L138" i="73"/>
  <c r="L137" i="73"/>
  <c r="L140" i="73"/>
  <c r="L135" i="73"/>
  <c r="L78" i="74"/>
  <c r="L81" i="74"/>
  <c r="L80" i="74"/>
  <c r="L143" i="73"/>
  <c r="L139" i="73"/>
  <c r="L77" i="74"/>
  <c r="L144" i="73"/>
  <c r="L83" i="74"/>
  <c r="L136" i="73"/>
  <c r="P138" i="73"/>
  <c r="P135" i="73"/>
  <c r="P143" i="73"/>
  <c r="P83" i="74"/>
  <c r="P78" i="74"/>
  <c r="P144" i="73"/>
  <c r="P139" i="73"/>
  <c r="P77" i="74"/>
  <c r="P81" i="74"/>
  <c r="P136" i="73"/>
  <c r="P80" i="74"/>
  <c r="P137" i="73"/>
  <c r="P140" i="73"/>
  <c r="Q136" i="73"/>
  <c r="Q135" i="73"/>
  <c r="Q80" i="74"/>
  <c r="Q77" i="74"/>
  <c r="Q140" i="73"/>
  <c r="Q78" i="74"/>
  <c r="Q143" i="73"/>
  <c r="Q83" i="74"/>
  <c r="Q137" i="73"/>
  <c r="Q81" i="74"/>
  <c r="Q138" i="73"/>
  <c r="Q139" i="73"/>
  <c r="Q144" i="73"/>
  <c r="F38" i="73"/>
  <c r="F33" i="73"/>
  <c r="F39" i="73"/>
  <c r="F35" i="73"/>
  <c r="F32" i="73"/>
  <c r="F31" i="73"/>
  <c r="F34" i="73"/>
  <c r="F30" i="73"/>
  <c r="P55" i="75"/>
  <c r="P99" i="73"/>
  <c r="P37" i="74"/>
  <c r="P52" i="74" s="1"/>
  <c r="P38" i="72" s="1"/>
  <c r="P26" i="72" s="1"/>
  <c r="P104" i="73"/>
  <c r="P101" i="73"/>
  <c r="P102" i="73"/>
  <c r="P107" i="73"/>
  <c r="P108" i="73"/>
  <c r="P103" i="73"/>
  <c r="P100" i="73"/>
  <c r="S62" i="76"/>
  <c r="J77" i="75"/>
  <c r="J63" i="74" s="1"/>
  <c r="M34" i="73"/>
  <c r="M35" i="73"/>
  <c r="M33" i="73"/>
  <c r="M39" i="73"/>
  <c r="M31" i="73"/>
  <c r="M32" i="73"/>
  <c r="M30" i="73"/>
  <c r="M38" i="73"/>
  <c r="M37" i="73" s="1"/>
  <c r="M15" i="72" s="1"/>
  <c r="P39" i="73"/>
  <c r="P38" i="73"/>
  <c r="P33" i="73"/>
  <c r="P30" i="73"/>
  <c r="P35" i="73"/>
  <c r="P34" i="73"/>
  <c r="P31" i="73"/>
  <c r="P32" i="73"/>
  <c r="L39" i="73"/>
  <c r="L34" i="73"/>
  <c r="L32" i="73"/>
  <c r="L30" i="73"/>
  <c r="L38" i="73"/>
  <c r="L37" i="73" s="1"/>
  <c r="L15" i="72" s="1"/>
  <c r="L35" i="73"/>
  <c r="L33" i="73"/>
  <c r="L31" i="73"/>
  <c r="G55" i="75"/>
  <c r="G107" i="73"/>
  <c r="G102" i="73"/>
  <c r="G108" i="73"/>
  <c r="G100" i="73"/>
  <c r="G101" i="73"/>
  <c r="G37" i="74"/>
  <c r="G52" i="74" s="1"/>
  <c r="G38" i="72" s="1"/>
  <c r="G26" i="72" s="1"/>
  <c r="G99" i="73"/>
  <c r="G104" i="73"/>
  <c r="G103" i="73"/>
  <c r="N55" i="75"/>
  <c r="N103" i="73"/>
  <c r="N104" i="73"/>
  <c r="N102" i="73"/>
  <c r="N100" i="73"/>
  <c r="N107" i="73"/>
  <c r="N99" i="73"/>
  <c r="N108" i="73"/>
  <c r="N101" i="73"/>
  <c r="N37" i="74"/>
  <c r="N52" i="74" s="1"/>
  <c r="N38" i="72" s="1"/>
  <c r="N26" i="72" s="1"/>
  <c r="J55" i="75"/>
  <c r="J100" i="73"/>
  <c r="J107" i="73"/>
  <c r="J103" i="73"/>
  <c r="J104" i="73"/>
  <c r="J108" i="73"/>
  <c r="J101" i="73"/>
  <c r="J37" i="74"/>
  <c r="J52" i="74" s="1"/>
  <c r="J38" i="72" s="1"/>
  <c r="J26" i="72" s="1"/>
  <c r="J102" i="73"/>
  <c r="J99" i="73"/>
  <c r="D100" i="73"/>
  <c r="D103" i="73"/>
  <c r="D108" i="73"/>
  <c r="D101" i="73"/>
  <c r="D55" i="75"/>
  <c r="D102" i="73"/>
  <c r="D107" i="73"/>
  <c r="D106" i="73" s="1"/>
  <c r="D39" i="72" s="1"/>
  <c r="D37" i="74"/>
  <c r="D52" i="74" s="1"/>
  <c r="D38" i="72" s="1"/>
  <c r="D26" i="72" s="1"/>
  <c r="S52" i="75"/>
  <c r="D104" i="73"/>
  <c r="D99" i="73"/>
  <c r="N76" i="75"/>
  <c r="N74" i="75"/>
  <c r="Q76" i="75"/>
  <c r="Q74" i="75"/>
  <c r="M76" i="75"/>
  <c r="M74" i="75"/>
  <c r="I34" i="73"/>
  <c r="I38" i="73"/>
  <c r="I30" i="73"/>
  <c r="I35" i="73"/>
  <c r="I33" i="73"/>
  <c r="I39" i="73"/>
  <c r="I31" i="73"/>
  <c r="I32" i="73"/>
  <c r="F55" i="75"/>
  <c r="F101" i="73"/>
  <c r="F37" i="74"/>
  <c r="F52" i="74" s="1"/>
  <c r="F38" i="72" s="1"/>
  <c r="F26" i="72" s="1"/>
  <c r="F100" i="73"/>
  <c r="F107" i="73"/>
  <c r="F103" i="73"/>
  <c r="F104" i="73"/>
  <c r="F102" i="73"/>
  <c r="F99" i="73"/>
  <c r="F108" i="73"/>
  <c r="N77" i="75"/>
  <c r="N63" i="74" s="1"/>
  <c r="Q77" i="75"/>
  <c r="Q63" i="74" s="1"/>
  <c r="M77" i="75"/>
  <c r="M63" i="74" s="1"/>
  <c r="J38" i="73"/>
  <c r="J32" i="73"/>
  <c r="J31" i="73"/>
  <c r="J34" i="73"/>
  <c r="J35" i="73"/>
  <c r="J33" i="73"/>
  <c r="J39" i="73"/>
  <c r="J30" i="73"/>
  <c r="K32" i="73"/>
  <c r="K33" i="73"/>
  <c r="K39" i="73"/>
  <c r="K30" i="73"/>
  <c r="K38" i="73"/>
  <c r="K31" i="73"/>
  <c r="K35" i="73"/>
  <c r="K34" i="73"/>
  <c r="G32" i="73"/>
  <c r="G34" i="73"/>
  <c r="G33" i="73"/>
  <c r="G39" i="73"/>
  <c r="G30" i="73"/>
  <c r="G38" i="73"/>
  <c r="G31" i="73"/>
  <c r="G35" i="73"/>
  <c r="M55" i="75"/>
  <c r="M102" i="73"/>
  <c r="M103" i="73"/>
  <c r="M37" i="74"/>
  <c r="M52" i="74" s="1"/>
  <c r="M38" i="72" s="1"/>
  <c r="M26" i="72" s="1"/>
  <c r="M99" i="73"/>
  <c r="M101" i="73"/>
  <c r="M104" i="73"/>
  <c r="M100" i="73"/>
  <c r="M107" i="73"/>
  <c r="M108" i="73"/>
  <c r="R55" i="75"/>
  <c r="R101" i="73"/>
  <c r="R37" i="74"/>
  <c r="R52" i="74" s="1"/>
  <c r="R38" i="72" s="1"/>
  <c r="R26" i="72" s="1"/>
  <c r="R99" i="73"/>
  <c r="R104" i="73"/>
  <c r="R102" i="73"/>
  <c r="R108" i="73"/>
  <c r="R103" i="73"/>
  <c r="R100" i="73"/>
  <c r="R107" i="73"/>
  <c r="E55" i="75"/>
  <c r="E100" i="73"/>
  <c r="E107" i="73"/>
  <c r="E108" i="73"/>
  <c r="E104" i="73"/>
  <c r="E102" i="73"/>
  <c r="E37" i="74"/>
  <c r="E52" i="74" s="1"/>
  <c r="E38" i="72" s="1"/>
  <c r="E26" i="72" s="1"/>
  <c r="E101" i="73"/>
  <c r="E99" i="73"/>
  <c r="E103" i="73"/>
  <c r="Q55" i="75"/>
  <c r="Q37" i="74"/>
  <c r="Q52" i="74" s="1"/>
  <c r="Q38" i="72" s="1"/>
  <c r="Q26" i="72" s="1"/>
  <c r="Q99" i="73"/>
  <c r="Q100" i="73"/>
  <c r="Q107" i="73"/>
  <c r="Q108" i="73"/>
  <c r="Q101" i="73"/>
  <c r="Q104" i="73"/>
  <c r="Q103" i="73"/>
  <c r="Q102" i="73"/>
  <c r="E76" i="75"/>
  <c r="E74" i="75"/>
  <c r="H76" i="75"/>
  <c r="H74" i="75"/>
  <c r="K76" i="75"/>
  <c r="K74" i="75"/>
  <c r="D76" i="75"/>
  <c r="D74" i="75"/>
  <c r="E34" i="73"/>
  <c r="E32" i="73"/>
  <c r="E38" i="73"/>
  <c r="E30" i="73"/>
  <c r="E35" i="73"/>
  <c r="E31" i="73"/>
  <c r="E33" i="73"/>
  <c r="E39" i="73"/>
  <c r="O55" i="75"/>
  <c r="O104" i="73"/>
  <c r="O103" i="73"/>
  <c r="O99" i="73"/>
  <c r="O101" i="73"/>
  <c r="O100" i="73"/>
  <c r="O102" i="73"/>
  <c r="O37" i="74"/>
  <c r="O52" i="74" s="1"/>
  <c r="O38" i="72" s="1"/>
  <c r="O26" i="72" s="1"/>
  <c r="O107" i="73"/>
  <c r="O108" i="73"/>
  <c r="G76" i="75"/>
  <c r="G74" i="75"/>
  <c r="J76" i="75"/>
  <c r="J74" i="75"/>
  <c r="F76" i="75"/>
  <c r="F74" i="75"/>
  <c r="I76" i="75"/>
  <c r="I74" i="75"/>
  <c r="E77" i="75"/>
  <c r="E63" i="74" s="1"/>
  <c r="H77" i="75"/>
  <c r="H63" i="74" s="1"/>
  <c r="O32" i="73"/>
  <c r="O35" i="73"/>
  <c r="O31" i="73"/>
  <c r="O34" i="73"/>
  <c r="O39" i="73"/>
  <c r="O33" i="73"/>
  <c r="O38" i="73"/>
  <c r="O30" i="73"/>
  <c r="R38" i="73"/>
  <c r="R30" i="73"/>
  <c r="R31" i="73"/>
  <c r="R33" i="73"/>
  <c r="R39" i="73"/>
  <c r="R37" i="73" s="1"/>
  <c r="R15" i="72" s="1"/>
  <c r="R35" i="73"/>
  <c r="R32" i="73"/>
  <c r="R34" i="73"/>
  <c r="N38" i="73"/>
  <c r="N34" i="73"/>
  <c r="N33" i="73"/>
  <c r="N30" i="73"/>
  <c r="N32" i="73"/>
  <c r="N31" i="73"/>
  <c r="N35" i="73"/>
  <c r="N39" i="73"/>
  <c r="D31" i="73"/>
  <c r="S7" i="75"/>
  <c r="D33" i="73"/>
  <c r="D34" i="73"/>
  <c r="D35" i="73"/>
  <c r="D38" i="73"/>
  <c r="D39" i="73"/>
  <c r="D30" i="73"/>
  <c r="D32" i="73"/>
  <c r="D39" i="75"/>
  <c r="S37" i="75"/>
  <c r="S39" i="75" s="1"/>
  <c r="K55" i="75"/>
  <c r="K100" i="73"/>
  <c r="K101" i="73"/>
  <c r="K37" i="74"/>
  <c r="K52" i="74" s="1"/>
  <c r="K38" i="72" s="1"/>
  <c r="K26" i="72" s="1"/>
  <c r="K99" i="73"/>
  <c r="K104" i="73"/>
  <c r="K107" i="73"/>
  <c r="K108" i="73"/>
  <c r="K102" i="73"/>
  <c r="K103" i="73"/>
  <c r="I55" i="75"/>
  <c r="I108" i="73"/>
  <c r="I104" i="73"/>
  <c r="I102" i="73"/>
  <c r="I103" i="73"/>
  <c r="I37" i="74"/>
  <c r="I52" i="74" s="1"/>
  <c r="I38" i="72" s="1"/>
  <c r="I26" i="72" s="1"/>
  <c r="I99" i="73"/>
  <c r="I107" i="73"/>
  <c r="I101" i="73"/>
  <c r="I100" i="73"/>
  <c r="L55" i="75"/>
  <c r="L101" i="73"/>
  <c r="L102" i="73"/>
  <c r="L108" i="73"/>
  <c r="L99" i="73"/>
  <c r="L100" i="73"/>
  <c r="L103" i="73"/>
  <c r="L104" i="73"/>
  <c r="L37" i="74"/>
  <c r="L52" i="74" s="1"/>
  <c r="L38" i="72" s="1"/>
  <c r="L26" i="72" s="1"/>
  <c r="L107" i="73"/>
  <c r="H55" i="75"/>
  <c r="H103" i="73"/>
  <c r="H101" i="73"/>
  <c r="H102" i="73"/>
  <c r="H108" i="73"/>
  <c r="H107" i="73"/>
  <c r="H100" i="73"/>
  <c r="H37" i="74"/>
  <c r="H52" i="74" s="1"/>
  <c r="H38" i="72" s="1"/>
  <c r="H26" i="72" s="1"/>
  <c r="H104" i="73"/>
  <c r="H99" i="73"/>
  <c r="P76" i="75"/>
  <c r="P74" i="75"/>
  <c r="L76" i="75"/>
  <c r="L74" i="75"/>
  <c r="O76" i="75"/>
  <c r="O74" i="75"/>
  <c r="R76" i="75"/>
  <c r="R74" i="75"/>
  <c r="Q34" i="73"/>
  <c r="Q35" i="73"/>
  <c r="Q31" i="73"/>
  <c r="Q38" i="73"/>
  <c r="Q32" i="73"/>
  <c r="Q30" i="73"/>
  <c r="Q33" i="73"/>
  <c r="Q39" i="73"/>
  <c r="L49" i="72"/>
  <c r="K49" i="72"/>
  <c r="J49" i="72"/>
  <c r="I49" i="72"/>
  <c r="H49" i="72"/>
  <c r="G49" i="72"/>
  <c r="F49" i="72"/>
  <c r="D49" i="72"/>
  <c r="R49" i="72"/>
  <c r="Q49" i="72"/>
  <c r="E49" i="72"/>
  <c r="P49" i="72"/>
  <c r="O49" i="72"/>
  <c r="N49" i="72"/>
  <c r="M49" i="72"/>
  <c r="J13" i="72"/>
  <c r="I13" i="72"/>
  <c r="H13" i="72"/>
  <c r="G13" i="72"/>
  <c r="F13" i="72"/>
  <c r="E13" i="72"/>
  <c r="D13" i="72"/>
  <c r="R13" i="72"/>
  <c r="Q13" i="72"/>
  <c r="P13" i="72"/>
  <c r="O13" i="72"/>
  <c r="N13" i="72"/>
  <c r="M13" i="72"/>
  <c r="L13" i="72"/>
  <c r="K13" i="72"/>
  <c r="B12" i="71"/>
  <c r="B9" i="71"/>
  <c r="M16" i="72"/>
  <c r="C14" i="76"/>
  <c r="H15" i="76" s="1"/>
  <c r="H22" i="76" s="1"/>
  <c r="C10" i="75"/>
  <c r="C23" i="76"/>
  <c r="C20" i="75" s="1"/>
  <c r="C19" i="75"/>
  <c r="S42" i="76"/>
  <c r="S94" i="76"/>
  <c r="O6" i="73"/>
  <c r="F8" i="73"/>
  <c r="S60" i="73"/>
  <c r="S7" i="73" s="1"/>
  <c r="H8" i="73"/>
  <c r="I7" i="73"/>
  <c r="F7" i="73"/>
  <c r="Q7" i="73"/>
  <c r="Q8" i="73"/>
  <c r="K6" i="73"/>
  <c r="E8" i="73"/>
  <c r="K8" i="73"/>
  <c r="I6" i="73"/>
  <c r="R6" i="73"/>
  <c r="R7" i="73"/>
  <c r="O8" i="73"/>
  <c r="P8" i="73"/>
  <c r="L7" i="73"/>
  <c r="J6" i="73"/>
  <c r="M6" i="73"/>
  <c r="M8" i="73"/>
  <c r="P7" i="73"/>
  <c r="H7" i="73"/>
  <c r="G8" i="73"/>
  <c r="I8" i="73"/>
  <c r="G6" i="73"/>
  <c r="N7" i="73"/>
  <c r="F15" i="76"/>
  <c r="F22" i="76" s="1"/>
  <c r="E15" i="76"/>
  <c r="E22" i="76" s="1"/>
  <c r="R27" i="78"/>
  <c r="R21" i="74" s="1"/>
  <c r="R24" i="74" s="1"/>
  <c r="R20" i="72" s="1"/>
  <c r="P27" i="78"/>
  <c r="P21" i="74" s="1"/>
  <c r="P24" i="74" s="1"/>
  <c r="P20" i="72" s="1"/>
  <c r="K27" i="78"/>
  <c r="K21" i="74" s="1"/>
  <c r="K24" i="74" s="1"/>
  <c r="K20" i="72" s="1"/>
  <c r="E27" i="78"/>
  <c r="E21" i="74" s="1"/>
  <c r="E24" i="74" s="1"/>
  <c r="E20" i="72" s="1"/>
  <c r="D27" i="78"/>
  <c r="D21" i="74" s="1"/>
  <c r="H27" i="78"/>
  <c r="H21" i="74" s="1"/>
  <c r="H24" i="74" s="1"/>
  <c r="H20" i="72" s="1"/>
  <c r="O27" i="78"/>
  <c r="O21" i="74" s="1"/>
  <c r="O24" i="74" s="1"/>
  <c r="O20" i="72" s="1"/>
  <c r="F27" i="78"/>
  <c r="F21" i="74" s="1"/>
  <c r="F24" i="74" s="1"/>
  <c r="F20" i="72" s="1"/>
  <c r="I27" i="78"/>
  <c r="I21" i="74" s="1"/>
  <c r="I24" i="74" s="1"/>
  <c r="I20" i="72" s="1"/>
  <c r="M27" i="78"/>
  <c r="M21" i="74" s="1"/>
  <c r="M24" i="74" s="1"/>
  <c r="M20" i="72" s="1"/>
  <c r="L27" i="78"/>
  <c r="L21" i="74" s="1"/>
  <c r="L24" i="74" s="1"/>
  <c r="L20" i="72" s="1"/>
  <c r="G27" i="78"/>
  <c r="G21" i="74" s="1"/>
  <c r="G24" i="74" s="1"/>
  <c r="G20" i="72" s="1"/>
  <c r="J27" i="78"/>
  <c r="J21" i="74" s="1"/>
  <c r="J24" i="74" s="1"/>
  <c r="J20" i="72" s="1"/>
  <c r="N27" i="78"/>
  <c r="N21" i="74" s="1"/>
  <c r="N24" i="74" s="1"/>
  <c r="N20" i="72" s="1"/>
  <c r="S121" i="76"/>
  <c r="D123" i="76"/>
  <c r="D125" i="76" s="1"/>
  <c r="S44" i="76"/>
  <c r="S59" i="73"/>
  <c r="E6" i="73"/>
  <c r="S61" i="73"/>
  <c r="Q134" i="73" l="1"/>
  <c r="P142" i="73"/>
  <c r="P51" i="72" s="1"/>
  <c r="L142" i="73"/>
  <c r="L51" i="72" s="1"/>
  <c r="L134" i="73"/>
  <c r="E142" i="73"/>
  <c r="E51" i="72" s="1"/>
  <c r="N142" i="73"/>
  <c r="N51" i="72" s="1"/>
  <c r="J85" i="74"/>
  <c r="J50" i="72" s="1"/>
  <c r="G134" i="73"/>
  <c r="R85" i="74"/>
  <c r="R50" i="72" s="1"/>
  <c r="I142" i="73"/>
  <c r="I51" i="72" s="1"/>
  <c r="Q15" i="76"/>
  <c r="Q22" i="76" s="1"/>
  <c r="Q106" i="73"/>
  <c r="Q39" i="72" s="1"/>
  <c r="E106" i="73"/>
  <c r="E39" i="72" s="1"/>
  <c r="P106" i="73"/>
  <c r="P39" i="72" s="1"/>
  <c r="G142" i="73"/>
  <c r="G51" i="72" s="1"/>
  <c r="G37" i="73"/>
  <c r="G15" i="72" s="1"/>
  <c r="Q142" i="73"/>
  <c r="Q51" i="72" s="1"/>
  <c r="S21" i="74"/>
  <c r="S24" i="74" s="1"/>
  <c r="D24" i="74"/>
  <c r="D20" i="72" s="1"/>
  <c r="S20" i="72" s="1"/>
  <c r="C19" i="76"/>
  <c r="C16" i="75" s="1"/>
  <c r="P20" i="76"/>
  <c r="P23" i="76" s="1"/>
  <c r="G20" i="76"/>
  <c r="G23" i="76" s="1"/>
  <c r="O20" i="76"/>
  <c r="O23" i="76" s="1"/>
  <c r="C15" i="75"/>
  <c r="F20" i="76"/>
  <c r="F23" i="76" s="1"/>
  <c r="F24" i="76" s="1"/>
  <c r="Q20" i="76"/>
  <c r="Q23" i="76" s="1"/>
  <c r="H20" i="76"/>
  <c r="H23" i="76" s="1"/>
  <c r="R15" i="76"/>
  <c r="R22" i="76" s="1"/>
  <c r="P15" i="76"/>
  <c r="P22" i="76" s="1"/>
  <c r="L15" i="76"/>
  <c r="L22" i="76" s="1"/>
  <c r="F134" i="73"/>
  <c r="J15" i="76"/>
  <c r="J22" i="76" s="1"/>
  <c r="N15" i="76"/>
  <c r="N22" i="76" s="1"/>
  <c r="K15" i="76"/>
  <c r="K22" i="76" s="1"/>
  <c r="M15" i="76"/>
  <c r="M22" i="76" s="1"/>
  <c r="E37" i="73"/>
  <c r="E15" i="72" s="1"/>
  <c r="E16" i="72" s="1"/>
  <c r="E25" i="38" s="1"/>
  <c r="G15" i="76"/>
  <c r="G22" i="76" s="1"/>
  <c r="D15" i="76"/>
  <c r="I15" i="76"/>
  <c r="I22" i="76" s="1"/>
  <c r="I85" i="74"/>
  <c r="I50" i="72" s="1"/>
  <c r="K106" i="73"/>
  <c r="K39" i="72" s="1"/>
  <c r="D37" i="73"/>
  <c r="D15" i="72" s="1"/>
  <c r="J98" i="73"/>
  <c r="G106" i="73"/>
  <c r="G39" i="72" s="1"/>
  <c r="P37" i="73"/>
  <c r="P15" i="72" s="1"/>
  <c r="P85" i="74"/>
  <c r="P50" i="72" s="1"/>
  <c r="P52" i="72" s="1"/>
  <c r="E85" i="74"/>
  <c r="E50" i="72" s="1"/>
  <c r="O85" i="74"/>
  <c r="O50" i="72" s="1"/>
  <c r="K134" i="73"/>
  <c r="H134" i="73"/>
  <c r="H85" i="74"/>
  <c r="H50" i="72" s="1"/>
  <c r="J134" i="73"/>
  <c r="R134" i="73"/>
  <c r="R142" i="73"/>
  <c r="R51" i="72" s="1"/>
  <c r="R52" i="72" s="1"/>
  <c r="R112" i="38" s="1"/>
  <c r="L106" i="73"/>
  <c r="L39" i="72" s="1"/>
  <c r="I106" i="73"/>
  <c r="I39" i="72" s="1"/>
  <c r="K37" i="73"/>
  <c r="K15" i="72" s="1"/>
  <c r="D98" i="73"/>
  <c r="D134" i="73"/>
  <c r="N134" i="73"/>
  <c r="G85" i="74"/>
  <c r="G50" i="72" s="1"/>
  <c r="M134" i="73"/>
  <c r="P134" i="73"/>
  <c r="E134" i="73"/>
  <c r="K142" i="73"/>
  <c r="K51" i="72" s="1"/>
  <c r="D85" i="74"/>
  <c r="D50" i="72" s="1"/>
  <c r="N85" i="74"/>
  <c r="N50" i="72" s="1"/>
  <c r="N52" i="72" s="1"/>
  <c r="J142" i="73"/>
  <c r="J51" i="72" s="1"/>
  <c r="M85" i="74"/>
  <c r="M50" i="72" s="1"/>
  <c r="M141" i="73" s="1"/>
  <c r="M145" i="73" s="1"/>
  <c r="M142" i="73"/>
  <c r="M51" i="72" s="1"/>
  <c r="F142" i="73"/>
  <c r="F51" i="72" s="1"/>
  <c r="Q85" i="74"/>
  <c r="Q50" i="72" s="1"/>
  <c r="L85" i="74"/>
  <c r="L50" i="72" s="1"/>
  <c r="O134" i="73"/>
  <c r="K85" i="74"/>
  <c r="K50" i="72" s="1"/>
  <c r="H142" i="73"/>
  <c r="H51" i="72" s="1"/>
  <c r="D142" i="73"/>
  <c r="D51" i="72" s="1"/>
  <c r="S51" i="72" s="1"/>
  <c r="I134" i="73"/>
  <c r="F85" i="74"/>
  <c r="F50" i="72" s="1"/>
  <c r="F141" i="73" s="1"/>
  <c r="F145" i="73" s="1"/>
  <c r="S38" i="72"/>
  <c r="S26" i="72" s="1"/>
  <c r="L98" i="73"/>
  <c r="I98" i="73"/>
  <c r="K98" i="73"/>
  <c r="D29" i="73"/>
  <c r="N37" i="73"/>
  <c r="N15" i="72" s="1"/>
  <c r="N29" i="73"/>
  <c r="O29" i="73"/>
  <c r="F122" i="73"/>
  <c r="F120" i="73"/>
  <c r="F119" i="73"/>
  <c r="F121" i="73"/>
  <c r="F60" i="74"/>
  <c r="F117" i="73"/>
  <c r="F61" i="74"/>
  <c r="F126" i="73"/>
  <c r="F125" i="73"/>
  <c r="F62" i="74"/>
  <c r="F118" i="73"/>
  <c r="G119" i="73"/>
  <c r="G60" i="74"/>
  <c r="G117" i="73"/>
  <c r="G126" i="73"/>
  <c r="G61" i="74"/>
  <c r="G125" i="73"/>
  <c r="G124" i="73" s="1"/>
  <c r="G45" i="72" s="1"/>
  <c r="G62" i="74"/>
  <c r="G120" i="73"/>
  <c r="G118" i="73"/>
  <c r="G121" i="73"/>
  <c r="G122" i="73"/>
  <c r="O98" i="73"/>
  <c r="E29" i="73"/>
  <c r="D126" i="73"/>
  <c r="D119" i="73"/>
  <c r="D122" i="73"/>
  <c r="S74" i="75"/>
  <c r="D125" i="73"/>
  <c r="D124" i="73" s="1"/>
  <c r="D45" i="72" s="1"/>
  <c r="D120" i="73"/>
  <c r="D61" i="74"/>
  <c r="D121" i="73"/>
  <c r="D118" i="73"/>
  <c r="D62" i="74"/>
  <c r="D60" i="74"/>
  <c r="D117" i="73"/>
  <c r="H120" i="73"/>
  <c r="H119" i="73"/>
  <c r="H60" i="74"/>
  <c r="H126" i="73"/>
  <c r="H117" i="73"/>
  <c r="H61" i="74"/>
  <c r="H125" i="73"/>
  <c r="H122" i="73"/>
  <c r="H62" i="74"/>
  <c r="H118" i="73"/>
  <c r="H121" i="73"/>
  <c r="R106" i="73"/>
  <c r="R39" i="72" s="1"/>
  <c r="K29" i="73"/>
  <c r="J29" i="73"/>
  <c r="J36" i="73" s="1"/>
  <c r="J40" i="73" s="1"/>
  <c r="F98" i="73"/>
  <c r="F106" i="73"/>
  <c r="F39" i="72" s="1"/>
  <c r="N106" i="73"/>
  <c r="N39" i="72" s="1"/>
  <c r="G98" i="73"/>
  <c r="L29" i="73"/>
  <c r="L36" i="73" s="1"/>
  <c r="L40" i="73" s="1"/>
  <c r="P29" i="73"/>
  <c r="F29" i="73"/>
  <c r="H24" i="76"/>
  <c r="Q37" i="73"/>
  <c r="Q15" i="72" s="1"/>
  <c r="Q16" i="72" s="1"/>
  <c r="R60" i="74"/>
  <c r="R117" i="73"/>
  <c r="R61" i="74"/>
  <c r="R120" i="73"/>
  <c r="R125" i="73"/>
  <c r="R62" i="74"/>
  <c r="R122" i="73"/>
  <c r="R118" i="73"/>
  <c r="R121" i="73"/>
  <c r="R126" i="73"/>
  <c r="R119" i="73"/>
  <c r="L120" i="73"/>
  <c r="L119" i="73"/>
  <c r="L60" i="74"/>
  <c r="L126" i="73"/>
  <c r="L117" i="73"/>
  <c r="L61" i="74"/>
  <c r="L125" i="73"/>
  <c r="L62" i="74"/>
  <c r="L118" i="73"/>
  <c r="L121" i="73"/>
  <c r="L122" i="73"/>
  <c r="H98" i="73"/>
  <c r="H106" i="73"/>
  <c r="H39" i="72" s="1"/>
  <c r="O37" i="73"/>
  <c r="O15" i="72" s="1"/>
  <c r="J37" i="73"/>
  <c r="J15" i="72" s="1"/>
  <c r="M117" i="73"/>
  <c r="M61" i="74"/>
  <c r="M120" i="73"/>
  <c r="M125" i="73"/>
  <c r="M62" i="74"/>
  <c r="M118" i="73"/>
  <c r="M119" i="73"/>
  <c r="M60" i="74"/>
  <c r="M121" i="73"/>
  <c r="M126" i="73"/>
  <c r="M122" i="73"/>
  <c r="N60" i="74"/>
  <c r="N117" i="73"/>
  <c r="N61" i="74"/>
  <c r="N122" i="73"/>
  <c r="N125" i="73"/>
  <c r="N62" i="74"/>
  <c r="N120" i="73"/>
  <c r="N118" i="73"/>
  <c r="N121" i="73"/>
  <c r="N126" i="73"/>
  <c r="N119" i="73"/>
  <c r="S55" i="75"/>
  <c r="J106" i="73"/>
  <c r="J39" i="72" s="1"/>
  <c r="M29" i="73"/>
  <c r="F37" i="73"/>
  <c r="F15" i="72" s="1"/>
  <c r="N36" i="73"/>
  <c r="R29" i="73"/>
  <c r="R36" i="73" s="1"/>
  <c r="R40" i="73" s="1"/>
  <c r="I117" i="73"/>
  <c r="I61" i="74"/>
  <c r="I120" i="73"/>
  <c r="I125" i="73"/>
  <c r="I62" i="74"/>
  <c r="I118" i="73"/>
  <c r="I119" i="73"/>
  <c r="I121" i="73"/>
  <c r="I126" i="73"/>
  <c r="I122" i="73"/>
  <c r="I60" i="74"/>
  <c r="J60" i="74"/>
  <c r="J117" i="73"/>
  <c r="J61" i="74"/>
  <c r="J122" i="73"/>
  <c r="J125" i="73"/>
  <c r="J62" i="74"/>
  <c r="J119" i="73"/>
  <c r="J118" i="73"/>
  <c r="J121" i="73"/>
  <c r="J126" i="73"/>
  <c r="J120" i="73"/>
  <c r="K119" i="73"/>
  <c r="K60" i="74"/>
  <c r="K117" i="73"/>
  <c r="K122" i="73"/>
  <c r="K61" i="74"/>
  <c r="K125" i="73"/>
  <c r="K62" i="74"/>
  <c r="K126" i="73"/>
  <c r="K118" i="73"/>
  <c r="K121" i="73"/>
  <c r="K120" i="73"/>
  <c r="E117" i="73"/>
  <c r="E61" i="74"/>
  <c r="E120" i="73"/>
  <c r="E125" i="73"/>
  <c r="E62" i="74"/>
  <c r="E118" i="73"/>
  <c r="E119" i="73"/>
  <c r="E121" i="73"/>
  <c r="E126" i="73"/>
  <c r="E122" i="73"/>
  <c r="E60" i="74"/>
  <c r="R98" i="73"/>
  <c r="I29" i="73"/>
  <c r="P98" i="73"/>
  <c r="O36" i="73"/>
  <c r="O40" i="73" s="1"/>
  <c r="Q141" i="73"/>
  <c r="Q29" i="73"/>
  <c r="O119" i="73"/>
  <c r="O60" i="74"/>
  <c r="O117" i="73"/>
  <c r="O122" i="73"/>
  <c r="O61" i="74"/>
  <c r="O125" i="73"/>
  <c r="O62" i="74"/>
  <c r="O126" i="73"/>
  <c r="O118" i="73"/>
  <c r="O121" i="73"/>
  <c r="O120" i="73"/>
  <c r="P120" i="73"/>
  <c r="P119" i="73"/>
  <c r="P60" i="74"/>
  <c r="P126" i="73"/>
  <c r="P117" i="73"/>
  <c r="P61" i="74"/>
  <c r="P125" i="73"/>
  <c r="P122" i="73"/>
  <c r="P62" i="74"/>
  <c r="P118" i="73"/>
  <c r="P121" i="73"/>
  <c r="O106" i="73"/>
  <c r="O39" i="72" s="1"/>
  <c r="Q98" i="73"/>
  <c r="E98" i="73"/>
  <c r="M106" i="73"/>
  <c r="M39" i="72" s="1"/>
  <c r="M98" i="73"/>
  <c r="G29" i="73"/>
  <c r="G36" i="73" s="1"/>
  <c r="G40" i="73" s="1"/>
  <c r="I37" i="73"/>
  <c r="I15" i="72" s="1"/>
  <c r="Q117" i="73"/>
  <c r="Q61" i="74"/>
  <c r="Q120" i="73"/>
  <c r="Q125" i="73"/>
  <c r="Q62" i="74"/>
  <c r="Q118" i="73"/>
  <c r="Q119" i="73"/>
  <c r="Q121" i="73"/>
  <c r="Q126" i="73"/>
  <c r="Q122" i="73"/>
  <c r="Q60" i="74"/>
  <c r="N98" i="73"/>
  <c r="I141" i="73"/>
  <c r="I145" i="73" s="1"/>
  <c r="S50" i="72"/>
  <c r="N141" i="73"/>
  <c r="Q52" i="72"/>
  <c r="G52" i="72"/>
  <c r="L52" i="72"/>
  <c r="I52" i="72"/>
  <c r="H141" i="73"/>
  <c r="H145" i="73" s="1"/>
  <c r="R141" i="73"/>
  <c r="R145" i="73" s="1"/>
  <c r="J141" i="73"/>
  <c r="J145" i="73" s="1"/>
  <c r="O141" i="73"/>
  <c r="O145" i="73" s="1"/>
  <c r="N40" i="73"/>
  <c r="E52" i="72"/>
  <c r="L141" i="73"/>
  <c r="J52" i="72"/>
  <c r="D43" i="72"/>
  <c r="Q43" i="72"/>
  <c r="I43" i="72"/>
  <c r="L43" i="72"/>
  <c r="F43" i="72"/>
  <c r="R43" i="72"/>
  <c r="J43" i="72"/>
  <c r="M43" i="72"/>
  <c r="O43" i="72"/>
  <c r="G43" i="72"/>
  <c r="N43" i="72"/>
  <c r="E43" i="72"/>
  <c r="P43" i="72"/>
  <c r="H43" i="72"/>
  <c r="K43" i="72"/>
  <c r="L16" i="72"/>
  <c r="P16" i="72"/>
  <c r="P36" i="73"/>
  <c r="S13" i="72"/>
  <c r="D16" i="72"/>
  <c r="D36" i="73"/>
  <c r="H16" i="72"/>
  <c r="H36" i="73"/>
  <c r="K141" i="73"/>
  <c r="G112" i="38"/>
  <c r="Q36" i="73"/>
  <c r="E36" i="73"/>
  <c r="O52" i="72"/>
  <c r="O112" i="38" s="1"/>
  <c r="F52" i="72"/>
  <c r="F112" i="38" s="1"/>
  <c r="I16" i="72"/>
  <c r="B10" i="71"/>
  <c r="I36" i="73"/>
  <c r="G141" i="73"/>
  <c r="N16" i="72"/>
  <c r="R16" i="72"/>
  <c r="F16" i="72"/>
  <c r="J16" i="72"/>
  <c r="P141" i="73"/>
  <c r="S49" i="72"/>
  <c r="S52" i="72" s="1"/>
  <c r="M36" i="73"/>
  <c r="F36" i="73"/>
  <c r="K16" i="72"/>
  <c r="O16" i="72"/>
  <c r="G16" i="72"/>
  <c r="M52" i="72"/>
  <c r="K36" i="73"/>
  <c r="N145" i="73"/>
  <c r="Q145" i="73"/>
  <c r="Q112" i="38"/>
  <c r="L112" i="38"/>
  <c r="E112" i="38"/>
  <c r="N112" i="38"/>
  <c r="J112" i="38"/>
  <c r="P112" i="38"/>
  <c r="I112" i="38"/>
  <c r="Q25" i="38"/>
  <c r="M25" i="38"/>
  <c r="C11" i="75"/>
  <c r="O15" i="76"/>
  <c r="O22" i="76" s="1"/>
  <c r="O24" i="76" s="1"/>
  <c r="S8" i="73"/>
  <c r="S6" i="73"/>
  <c r="D22" i="76"/>
  <c r="P46" i="76"/>
  <c r="P61" i="76" s="1"/>
  <c r="E46" i="76"/>
  <c r="E61" i="76" s="1"/>
  <c r="F46" i="76"/>
  <c r="F61" i="76" s="1"/>
  <c r="I46" i="76"/>
  <c r="I61" i="76" s="1"/>
  <c r="J46" i="76"/>
  <c r="J61" i="76" s="1"/>
  <c r="M46" i="76"/>
  <c r="M61" i="76" s="1"/>
  <c r="N46" i="76"/>
  <c r="N61" i="76" s="1"/>
  <c r="Q46" i="76"/>
  <c r="Q61" i="76" s="1"/>
  <c r="R46" i="76"/>
  <c r="R61" i="76" s="1"/>
  <c r="K46" i="76"/>
  <c r="K61" i="76" s="1"/>
  <c r="O46" i="76"/>
  <c r="O61" i="76" s="1"/>
  <c r="L46" i="76"/>
  <c r="L61" i="76" s="1"/>
  <c r="G46" i="76"/>
  <c r="G61" i="76" s="1"/>
  <c r="H46" i="76"/>
  <c r="H61" i="76" s="1"/>
  <c r="D46" i="76"/>
  <c r="S123" i="76"/>
  <c r="H116" i="73" l="1"/>
  <c r="H52" i="72"/>
  <c r="H112" i="38" s="1"/>
  <c r="P124" i="73"/>
  <c r="P45" i="72" s="1"/>
  <c r="P73" i="74"/>
  <c r="O73" i="74"/>
  <c r="J124" i="73"/>
  <c r="J45" i="72" s="1"/>
  <c r="I124" i="73"/>
  <c r="I45" i="72" s="1"/>
  <c r="L124" i="73"/>
  <c r="L45" i="72" s="1"/>
  <c r="Q24" i="76"/>
  <c r="K73" i="74"/>
  <c r="N124" i="73"/>
  <c r="N45" i="72" s="1"/>
  <c r="K52" i="72"/>
  <c r="K112" i="38" s="1"/>
  <c r="G73" i="74"/>
  <c r="F124" i="73"/>
  <c r="F45" i="72" s="1"/>
  <c r="S5" i="74"/>
  <c r="S6" i="74" s="1"/>
  <c r="C8" i="71"/>
  <c r="M20" i="76"/>
  <c r="M23" i="76" s="1"/>
  <c r="M24" i="76" s="1"/>
  <c r="G24" i="76"/>
  <c r="P24" i="76"/>
  <c r="J20" i="76"/>
  <c r="J23" i="76" s="1"/>
  <c r="E20" i="76"/>
  <c r="E23" i="76" s="1"/>
  <c r="E24" i="76" s="1"/>
  <c r="R20" i="76"/>
  <c r="R23" i="76" s="1"/>
  <c r="L20" i="76"/>
  <c r="L23" i="76" s="1"/>
  <c r="L24" i="76" s="1"/>
  <c r="J24" i="76"/>
  <c r="R24" i="76"/>
  <c r="I20" i="76"/>
  <c r="I23" i="76" s="1"/>
  <c r="I24" i="76" s="1"/>
  <c r="N20" i="76"/>
  <c r="N23" i="76" s="1"/>
  <c r="N24" i="76" s="1"/>
  <c r="K20" i="76"/>
  <c r="K23" i="76" s="1"/>
  <c r="K24" i="76" s="1"/>
  <c r="D20" i="76"/>
  <c r="Q116" i="73"/>
  <c r="O124" i="73"/>
  <c r="O45" i="72" s="1"/>
  <c r="E73" i="74"/>
  <c r="K124" i="73"/>
  <c r="K45" i="72" s="1"/>
  <c r="S15" i="76"/>
  <c r="S22" i="76" s="1"/>
  <c r="I73" i="74"/>
  <c r="F116" i="73"/>
  <c r="D141" i="73"/>
  <c r="D145" i="73" s="1"/>
  <c r="D52" i="72"/>
  <c r="D112" i="38" s="1"/>
  <c r="E141" i="73"/>
  <c r="E145" i="73" s="1"/>
  <c r="J73" i="74"/>
  <c r="H124" i="73"/>
  <c r="H45" i="72" s="1"/>
  <c r="O116" i="73"/>
  <c r="E124" i="73"/>
  <c r="E45" i="72" s="1"/>
  <c r="K116" i="73"/>
  <c r="J116" i="73"/>
  <c r="I116" i="73"/>
  <c r="R124" i="73"/>
  <c r="R45" i="72" s="1"/>
  <c r="R73" i="74"/>
  <c r="G116" i="73"/>
  <c r="S15" i="72"/>
  <c r="S16" i="72" s="1"/>
  <c r="L116" i="73"/>
  <c r="F73" i="74"/>
  <c r="Q124" i="73"/>
  <c r="Q45" i="72" s="1"/>
  <c r="N116" i="73"/>
  <c r="M116" i="73"/>
  <c r="S39" i="72"/>
  <c r="D116" i="73"/>
  <c r="Q73" i="74"/>
  <c r="P116" i="73"/>
  <c r="E116" i="73"/>
  <c r="N73" i="74"/>
  <c r="M73" i="74"/>
  <c r="M124" i="73"/>
  <c r="M45" i="72" s="1"/>
  <c r="L73" i="74"/>
  <c r="R116" i="73"/>
  <c r="H73" i="74"/>
  <c r="D73" i="74"/>
  <c r="S141" i="73"/>
  <c r="S145" i="73" s="1"/>
  <c r="M40" i="73"/>
  <c r="E10" i="71"/>
  <c r="E40" i="73"/>
  <c r="H25" i="38"/>
  <c r="S36" i="73"/>
  <c r="L145" i="73"/>
  <c r="G25" i="38"/>
  <c r="K25" i="38"/>
  <c r="J25" i="38"/>
  <c r="R25" i="38"/>
  <c r="G145" i="73"/>
  <c r="K145" i="73"/>
  <c r="L25" i="38"/>
  <c r="S43" i="72"/>
  <c r="K40" i="73"/>
  <c r="I40" i="73"/>
  <c r="I25" i="38"/>
  <c r="Q40" i="73"/>
  <c r="D40" i="73"/>
  <c r="P40" i="73"/>
  <c r="M112" i="38"/>
  <c r="O25" i="38"/>
  <c r="F40" i="73"/>
  <c r="P145" i="73"/>
  <c r="F25" i="38"/>
  <c r="N25" i="38"/>
  <c r="B11" i="71"/>
  <c r="H40" i="73"/>
  <c r="D25" i="38"/>
  <c r="P25" i="38"/>
  <c r="S112" i="38"/>
  <c r="S25" i="38"/>
  <c r="D61" i="76"/>
  <c r="S46" i="76"/>
  <c r="O5" i="74" l="1"/>
  <c r="O6" i="74" s="1"/>
  <c r="O44" i="72"/>
  <c r="P44" i="72"/>
  <c r="P5" i="74"/>
  <c r="P6" i="74" s="1"/>
  <c r="G5" i="74"/>
  <c r="G6" i="74" s="1"/>
  <c r="G44" i="72"/>
  <c r="K44" i="72"/>
  <c r="K5" i="74"/>
  <c r="K6" i="74" s="1"/>
  <c r="C17" i="71"/>
  <c r="B8" i="71"/>
  <c r="B17" i="71" s="1"/>
  <c r="D23" i="76"/>
  <c r="D24" i="76" s="1"/>
  <c r="S24" i="76" s="1"/>
  <c r="S20" i="76"/>
  <c r="S23" i="76" s="1"/>
  <c r="E123" i="73"/>
  <c r="E127" i="73" s="1"/>
  <c r="E44" i="72"/>
  <c r="E6" i="72" s="1"/>
  <c r="E5" i="74"/>
  <c r="E6" i="74" s="1"/>
  <c r="J5" i="74"/>
  <c r="J6" i="74" s="1"/>
  <c r="J44" i="72"/>
  <c r="I44" i="72"/>
  <c r="I5" i="74"/>
  <c r="I6" i="74" s="1"/>
  <c r="L44" i="72"/>
  <c r="L5" i="74"/>
  <c r="L6" i="74" s="1"/>
  <c r="F44" i="72"/>
  <c r="F5" i="74"/>
  <c r="F6" i="74" s="1"/>
  <c r="R44" i="72"/>
  <c r="R5" i="74"/>
  <c r="R6" i="74" s="1"/>
  <c r="D5" i="74"/>
  <c r="D6" i="74" s="1"/>
  <c r="D44" i="72"/>
  <c r="E46" i="72"/>
  <c r="E94" i="38" s="1"/>
  <c r="S45" i="72"/>
  <c r="H44" i="72"/>
  <c r="H5" i="74"/>
  <c r="H6" i="74" s="1"/>
  <c r="M44" i="72"/>
  <c r="M5" i="74"/>
  <c r="M6" i="74" s="1"/>
  <c r="Q5" i="74"/>
  <c r="Q6" i="74" s="1"/>
  <c r="Q44" i="72"/>
  <c r="N44" i="72"/>
  <c r="N5" i="74"/>
  <c r="N6" i="74" s="1"/>
  <c r="E113" i="38"/>
  <c r="G10" i="71"/>
  <c r="S40" i="73"/>
  <c r="E11" i="71"/>
  <c r="Q37" i="72"/>
  <c r="R37" i="72"/>
  <c r="D37" i="72"/>
  <c r="G37" i="72"/>
  <c r="E37" i="72"/>
  <c r="F37" i="72"/>
  <c r="H37" i="72"/>
  <c r="N37" i="72"/>
  <c r="O37" i="72"/>
  <c r="I37" i="72"/>
  <c r="J37" i="72"/>
  <c r="K37" i="72"/>
  <c r="L37" i="72"/>
  <c r="M37" i="72"/>
  <c r="P37" i="72"/>
  <c r="L113" i="38"/>
  <c r="S113" i="38"/>
  <c r="N113" i="38"/>
  <c r="R113" i="38"/>
  <c r="D113" i="38"/>
  <c r="J113" i="38"/>
  <c r="O113" i="38"/>
  <c r="I113" i="38"/>
  <c r="H113" i="38"/>
  <c r="K113" i="38"/>
  <c r="G113" i="38"/>
  <c r="M113" i="38"/>
  <c r="Q113" i="38"/>
  <c r="P113" i="38"/>
  <c r="F113" i="38"/>
  <c r="G26" i="38"/>
  <c r="E26" i="38"/>
  <c r="M26" i="38"/>
  <c r="K26" i="38"/>
  <c r="F26" i="38"/>
  <c r="O26" i="38"/>
  <c r="R26" i="38"/>
  <c r="L26" i="38"/>
  <c r="S26" i="38"/>
  <c r="H26" i="38"/>
  <c r="N26" i="38"/>
  <c r="J26" i="38"/>
  <c r="P26" i="38"/>
  <c r="I26" i="38"/>
  <c r="Q26" i="38"/>
  <c r="D26" i="38"/>
  <c r="S125" i="76"/>
  <c r="S61" i="76"/>
  <c r="P46" i="72" l="1"/>
  <c r="P94" i="38" s="1"/>
  <c r="P6" i="72"/>
  <c r="P123" i="73"/>
  <c r="P127" i="73" s="1"/>
  <c r="O6" i="72"/>
  <c r="O46" i="72"/>
  <c r="O94" i="38" s="1"/>
  <c r="O123" i="73"/>
  <c r="O127" i="73" s="1"/>
  <c r="K6" i="72"/>
  <c r="K46" i="72"/>
  <c r="K94" i="38" s="1"/>
  <c r="K123" i="73"/>
  <c r="K127" i="73" s="1"/>
  <c r="G46" i="72"/>
  <c r="G94" i="38" s="1"/>
  <c r="G6" i="72"/>
  <c r="G123" i="73"/>
  <c r="G127" i="73" s="1"/>
  <c r="I6" i="72"/>
  <c r="I123" i="73"/>
  <c r="I127" i="73" s="1"/>
  <c r="I46" i="72"/>
  <c r="I94" i="38" s="1"/>
  <c r="J46" i="72"/>
  <c r="J94" i="38" s="1"/>
  <c r="J123" i="73"/>
  <c r="J127" i="73" s="1"/>
  <c r="J6" i="72"/>
  <c r="Q6" i="72"/>
  <c r="Q123" i="73"/>
  <c r="Q127" i="73" s="1"/>
  <c r="Q46" i="72"/>
  <c r="Q94" i="38" s="1"/>
  <c r="D46" i="72"/>
  <c r="D94" i="38" s="1"/>
  <c r="S44" i="72"/>
  <c r="D123" i="73"/>
  <c r="D6" i="72"/>
  <c r="H6" i="72"/>
  <c r="H123" i="73"/>
  <c r="H127" i="73" s="1"/>
  <c r="H46" i="72"/>
  <c r="H94" i="38" s="1"/>
  <c r="F123" i="73"/>
  <c r="F127" i="73" s="1"/>
  <c r="F6" i="72"/>
  <c r="F46" i="72"/>
  <c r="F94" i="38" s="1"/>
  <c r="N46" i="72"/>
  <c r="N94" i="38" s="1"/>
  <c r="N6" i="72"/>
  <c r="N123" i="73"/>
  <c r="N127" i="73" s="1"/>
  <c r="M6" i="72"/>
  <c r="M123" i="73"/>
  <c r="M127" i="73" s="1"/>
  <c r="M46" i="72"/>
  <c r="M94" i="38" s="1"/>
  <c r="R46" i="72"/>
  <c r="R94" i="38" s="1"/>
  <c r="R123" i="73"/>
  <c r="R127" i="73" s="1"/>
  <c r="R6" i="72"/>
  <c r="L123" i="73"/>
  <c r="L127" i="73" s="1"/>
  <c r="L6" i="72"/>
  <c r="L46" i="72"/>
  <c r="L94" i="38" s="1"/>
  <c r="M40" i="72"/>
  <c r="M105" i="73"/>
  <c r="I105" i="73"/>
  <c r="I40" i="72"/>
  <c r="F105" i="73"/>
  <c r="F40" i="72"/>
  <c r="R105" i="73"/>
  <c r="R40" i="72"/>
  <c r="L105" i="73"/>
  <c r="L40" i="72"/>
  <c r="O40" i="72"/>
  <c r="O105" i="73"/>
  <c r="E105" i="73"/>
  <c r="E40" i="72"/>
  <c r="Q40" i="72"/>
  <c r="Q105" i="73"/>
  <c r="K40" i="72"/>
  <c r="K105" i="73"/>
  <c r="N105" i="73"/>
  <c r="N40" i="72"/>
  <c r="G40" i="72"/>
  <c r="G105" i="73"/>
  <c r="G11" i="71"/>
  <c r="P105" i="73"/>
  <c r="P40" i="72"/>
  <c r="J105" i="73"/>
  <c r="J40" i="72"/>
  <c r="H105" i="73"/>
  <c r="H40" i="72"/>
  <c r="D40" i="72"/>
  <c r="D105" i="73"/>
  <c r="S37" i="72"/>
  <c r="L63" i="76"/>
  <c r="H63" i="76"/>
  <c r="R63" i="76"/>
  <c r="Q63" i="76"/>
  <c r="O63" i="76"/>
  <c r="K63" i="76"/>
  <c r="J63" i="76"/>
  <c r="I63" i="76"/>
  <c r="N63" i="76"/>
  <c r="M63" i="76"/>
  <c r="P63" i="76"/>
  <c r="F63" i="76"/>
  <c r="E63" i="76"/>
  <c r="G63" i="76"/>
  <c r="D63" i="76"/>
  <c r="D127" i="73" l="1"/>
  <c r="S123" i="73"/>
  <c r="S127" i="73" s="1"/>
  <c r="S46" i="72"/>
  <c r="S94" i="38" s="1"/>
  <c r="H95" i="38" s="1"/>
  <c r="S6" i="72"/>
  <c r="S40" i="72"/>
  <c r="H76" i="38"/>
  <c r="J109" i="73"/>
  <c r="Q109" i="73"/>
  <c r="E109" i="73"/>
  <c r="O76" i="38"/>
  <c r="R76" i="38"/>
  <c r="F109" i="73"/>
  <c r="D109" i="73"/>
  <c r="S105" i="73"/>
  <c r="H109" i="73"/>
  <c r="G76" i="38"/>
  <c r="Q76" i="38"/>
  <c r="L76" i="38"/>
  <c r="R109" i="73"/>
  <c r="M109" i="73"/>
  <c r="D76" i="38"/>
  <c r="P76" i="38"/>
  <c r="N76" i="38"/>
  <c r="K109" i="73"/>
  <c r="L109" i="73"/>
  <c r="I76" i="38"/>
  <c r="M76" i="38"/>
  <c r="J76" i="38"/>
  <c r="P109" i="73"/>
  <c r="G109" i="73"/>
  <c r="N109" i="73"/>
  <c r="K76" i="38"/>
  <c r="E76" i="38"/>
  <c r="O109" i="73"/>
  <c r="F76" i="38"/>
  <c r="I109" i="73"/>
  <c r="S17" i="19"/>
  <c r="E95" i="38" l="1"/>
  <c r="F95" i="38"/>
  <c r="O95" i="38"/>
  <c r="N95" i="38"/>
  <c r="R95" i="38"/>
  <c r="K95" i="38"/>
  <c r="Q95" i="38"/>
  <c r="S95" i="38"/>
  <c r="D95" i="38"/>
  <c r="I95" i="38"/>
  <c r="M95" i="38"/>
  <c r="L95" i="38"/>
  <c r="G95" i="38"/>
  <c r="J95" i="38"/>
  <c r="P95" i="38"/>
  <c r="S109" i="73"/>
  <c r="S76" i="38"/>
  <c r="E30" i="19"/>
  <c r="F30" i="19"/>
  <c r="G30" i="19"/>
  <c r="H30" i="19"/>
  <c r="I30" i="19"/>
  <c r="J30" i="19"/>
  <c r="K30" i="19"/>
  <c r="L30" i="19"/>
  <c r="M30" i="19"/>
  <c r="N30" i="19"/>
  <c r="O30" i="19"/>
  <c r="P30" i="19"/>
  <c r="Q30" i="19"/>
  <c r="R30" i="19"/>
  <c r="D30" i="19"/>
  <c r="E12" i="19"/>
  <c r="F12" i="19"/>
  <c r="G12" i="19"/>
  <c r="H12" i="19"/>
  <c r="I12" i="19"/>
  <c r="J12" i="19"/>
  <c r="K12" i="19"/>
  <c r="L12" i="19"/>
  <c r="M12" i="19"/>
  <c r="N12" i="19"/>
  <c r="O12" i="19"/>
  <c r="P12" i="19"/>
  <c r="Q12" i="19"/>
  <c r="R12" i="19"/>
  <c r="D12" i="19"/>
  <c r="F12" i="30" l="1"/>
  <c r="B84" i="21" l="1"/>
  <c r="A84" i="21"/>
  <c r="A61" i="21"/>
  <c r="B74" i="21" l="1"/>
  <c r="F9" i="30" l="1"/>
  <c r="C13" i="30" l="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S170" i="38" l="1"/>
  <c r="O170" i="38"/>
  <c r="K170" i="38"/>
  <c r="G170" i="38"/>
  <c r="N170" i="38"/>
  <c r="J170" i="38"/>
  <c r="F170" i="38"/>
  <c r="Q170" i="38"/>
  <c r="M170" i="38"/>
  <c r="I170" i="38"/>
  <c r="E170" i="38"/>
  <c r="D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B23" i="21" l="1"/>
  <c r="B9" i="21" l="1"/>
  <c r="B42" i="21"/>
  <c r="F6" i="30" s="1"/>
  <c r="B11" i="21" l="1"/>
  <c r="S34" i="19"/>
  <c r="S35" i="19"/>
  <c r="S36" i="19"/>
  <c r="S37" i="19"/>
  <c r="S38" i="19"/>
  <c r="S39" i="19"/>
  <c r="S40" i="19"/>
  <c r="S41" i="19"/>
  <c r="S42" i="19"/>
  <c r="S43" i="19"/>
  <c r="S44" i="19"/>
  <c r="S27" i="19"/>
  <c r="S29" i="19"/>
  <c r="S26" i="19"/>
  <c r="S20" i="19"/>
  <c r="S30" i="19" l="1"/>
  <c r="S9" i="19" l="1"/>
  <c r="A48" i="38" l="1"/>
  <c r="D38" i="17" l="1"/>
  <c r="E38" i="17"/>
  <c r="F38" i="17"/>
  <c r="G38" i="17"/>
  <c r="H38" i="17"/>
  <c r="I38" i="17"/>
  <c r="J38" i="17"/>
  <c r="K38" i="17"/>
  <c r="L38" i="17"/>
  <c r="M38" i="17"/>
  <c r="N38" i="17"/>
  <c r="O38" i="17"/>
  <c r="P38" i="17"/>
  <c r="Q38" i="17"/>
  <c r="R38" i="17"/>
  <c r="A38" i="17"/>
  <c r="A37" i="17"/>
  <c r="A18" i="38" l="1"/>
  <c r="A19" i="46" s="1"/>
  <c r="A19" i="38"/>
  <c r="A20" i="46" s="1"/>
  <c r="A9" i="38"/>
  <c r="A10" i="46" s="1"/>
  <c r="A17" i="38"/>
  <c r="A18"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A44" i="38"/>
  <c r="C6" i="46" l="1"/>
  <c r="S10" i="33" l="1"/>
  <c r="E98" i="17" l="1"/>
  <c r="F98" i="17"/>
  <c r="G98" i="17"/>
  <c r="H98" i="17"/>
  <c r="I98" i="17"/>
  <c r="J98" i="17"/>
  <c r="K98" i="17"/>
  <c r="L98" i="17"/>
  <c r="M98" i="17"/>
  <c r="N98" i="17"/>
  <c r="O98" i="17"/>
  <c r="P98" i="17"/>
  <c r="Q98" i="17"/>
  <c r="R98" i="17"/>
  <c r="D98" i="17"/>
  <c r="S47" i="26" l="1"/>
  <c r="S46" i="26"/>
  <c r="S45" i="26"/>
  <c r="S44" i="26"/>
  <c r="S43" i="26"/>
  <c r="S42" i="26"/>
  <c r="S39" i="26"/>
  <c r="S38" i="26"/>
  <c r="S37" i="26"/>
  <c r="S36" i="26"/>
  <c r="S35" i="26"/>
  <c r="S34" i="26"/>
  <c r="S69" i="19" l="1"/>
  <c r="S52" i="19" l="1"/>
  <c r="S66" i="19" s="1"/>
  <c r="S16" i="19"/>
  <c r="S11" i="19"/>
  <c r="S12" i="19" s="1"/>
  <c r="C5" i="30" s="1"/>
  <c r="S13" i="27" l="1"/>
  <c r="E29" i="27"/>
  <c r="F29" i="27"/>
  <c r="G29" i="27"/>
  <c r="H29" i="27"/>
  <c r="I29" i="27"/>
  <c r="J29" i="27"/>
  <c r="K29" i="27"/>
  <c r="L29" i="27"/>
  <c r="M29" i="27"/>
  <c r="N29" i="27"/>
  <c r="O29" i="27"/>
  <c r="P29" i="27"/>
  <c r="Q29" i="27"/>
  <c r="R29" i="27"/>
  <c r="S29" i="27"/>
  <c r="D29" i="27"/>
  <c r="S5" i="27" l="1"/>
  <c r="E6" i="27"/>
  <c r="F6" i="27"/>
  <c r="G6" i="27"/>
  <c r="H6" i="27"/>
  <c r="I6" i="27"/>
  <c r="J6" i="27"/>
  <c r="K6" i="27"/>
  <c r="L6" i="27"/>
  <c r="M6" i="27"/>
  <c r="N6" i="27"/>
  <c r="O6" i="27"/>
  <c r="P6" i="27"/>
  <c r="Q6" i="27"/>
  <c r="R6" i="27"/>
  <c r="D6" i="27"/>
  <c r="S4" i="27"/>
  <c r="S6" i="27" l="1"/>
  <c r="D4" i="26" l="1"/>
  <c r="E4" i="26"/>
  <c r="F4" i="26"/>
  <c r="G4" i="26"/>
  <c r="H4" i="26"/>
  <c r="I4" i="26"/>
  <c r="J4" i="26"/>
  <c r="K4" i="26"/>
  <c r="L4" i="26"/>
  <c r="M4" i="26"/>
  <c r="N4" i="26"/>
  <c r="O4" i="26"/>
  <c r="P4" i="26"/>
  <c r="Q4" i="26"/>
  <c r="R4" i="26"/>
  <c r="D12" i="26"/>
  <c r="E12" i="26"/>
  <c r="F12" i="26"/>
  <c r="G12" i="26"/>
  <c r="H12" i="26"/>
  <c r="I12" i="26"/>
  <c r="J12" i="26"/>
  <c r="K12" i="26"/>
  <c r="L12" i="26"/>
  <c r="M12" i="26"/>
  <c r="N12" i="26"/>
  <c r="O12" i="26"/>
  <c r="P12" i="26"/>
  <c r="Q12" i="26"/>
  <c r="R12" i="26"/>
  <c r="D21" i="26"/>
  <c r="E21" i="26"/>
  <c r="E58" i="26" s="1"/>
  <c r="Y13" i="76" s="1"/>
  <c r="F21" i="26"/>
  <c r="G21" i="26"/>
  <c r="H21" i="26"/>
  <c r="I21" i="26"/>
  <c r="I58" i="26" s="1"/>
  <c r="AC13" i="76" s="1"/>
  <c r="J21" i="26"/>
  <c r="K21" i="26"/>
  <c r="L21" i="26"/>
  <c r="M21" i="26"/>
  <c r="M58" i="26" s="1"/>
  <c r="AG13" i="76" s="1"/>
  <c r="N21" i="26"/>
  <c r="O21" i="26"/>
  <c r="P21" i="26"/>
  <c r="Q21" i="26"/>
  <c r="Q58" i="26" s="1"/>
  <c r="AK13" i="76" s="1"/>
  <c r="R21" i="26"/>
  <c r="D22" i="26"/>
  <c r="E22" i="26"/>
  <c r="F22" i="26"/>
  <c r="F59" i="26" s="1"/>
  <c r="Z14" i="76" s="1"/>
  <c r="G22" i="26"/>
  <c r="H22" i="26"/>
  <c r="I22" i="26"/>
  <c r="J22" i="26"/>
  <c r="J59" i="26" s="1"/>
  <c r="AD14" i="76" s="1"/>
  <c r="K22" i="26"/>
  <c r="L22" i="26"/>
  <c r="M22" i="26"/>
  <c r="N22" i="26"/>
  <c r="N59" i="26" s="1"/>
  <c r="AH14" i="76" s="1"/>
  <c r="O22" i="26"/>
  <c r="P22" i="26"/>
  <c r="Q22" i="26"/>
  <c r="R22" i="26"/>
  <c r="R59" i="26" s="1"/>
  <c r="AL14" i="76" s="1"/>
  <c r="D31" i="26"/>
  <c r="E31" i="26"/>
  <c r="F31" i="26"/>
  <c r="G31" i="26"/>
  <c r="H31" i="26"/>
  <c r="I31" i="26"/>
  <c r="J31" i="26"/>
  <c r="K31" i="26"/>
  <c r="L31" i="26"/>
  <c r="M31" i="26"/>
  <c r="N31" i="26"/>
  <c r="O31" i="26"/>
  <c r="P31" i="26"/>
  <c r="Q31" i="26"/>
  <c r="R31" i="26"/>
  <c r="S31" i="26"/>
  <c r="D33" i="26"/>
  <c r="E33" i="26"/>
  <c r="F33" i="26"/>
  <c r="G33" i="26"/>
  <c r="H33" i="26"/>
  <c r="I33" i="26"/>
  <c r="J33" i="26"/>
  <c r="K33" i="26"/>
  <c r="L33" i="26"/>
  <c r="M33" i="26"/>
  <c r="N33" i="26"/>
  <c r="O33" i="26"/>
  <c r="P33" i="26"/>
  <c r="Q33" i="26"/>
  <c r="R33" i="26"/>
  <c r="D41" i="26"/>
  <c r="E41" i="26"/>
  <c r="F41" i="26"/>
  <c r="G41" i="26"/>
  <c r="H41" i="26"/>
  <c r="I41" i="26"/>
  <c r="J41" i="26"/>
  <c r="K41" i="26"/>
  <c r="L41" i="26"/>
  <c r="M41" i="26"/>
  <c r="N41" i="26"/>
  <c r="O41" i="26"/>
  <c r="P41" i="26"/>
  <c r="Q41" i="26"/>
  <c r="R41" i="26"/>
  <c r="D50" i="26"/>
  <c r="E50" i="26"/>
  <c r="F50" i="26"/>
  <c r="G50" i="26"/>
  <c r="H50" i="26"/>
  <c r="I50" i="26"/>
  <c r="J50" i="26"/>
  <c r="K50" i="26"/>
  <c r="L50" i="26"/>
  <c r="M50" i="26"/>
  <c r="N50" i="26"/>
  <c r="O50" i="26"/>
  <c r="P50" i="26"/>
  <c r="Q50" i="26"/>
  <c r="R50" i="26"/>
  <c r="D51" i="26"/>
  <c r="E51" i="26"/>
  <c r="F51" i="26"/>
  <c r="G51" i="26"/>
  <c r="H51" i="26"/>
  <c r="I51" i="26"/>
  <c r="J51" i="26"/>
  <c r="K51" i="26"/>
  <c r="L51" i="26"/>
  <c r="M51" i="26"/>
  <c r="N51" i="26"/>
  <c r="O51" i="26"/>
  <c r="P51" i="26"/>
  <c r="Q51" i="26"/>
  <c r="R51" i="26"/>
  <c r="D55" i="26"/>
  <c r="E55" i="26"/>
  <c r="F55" i="26"/>
  <c r="G55" i="26"/>
  <c r="H55" i="26"/>
  <c r="I55" i="26"/>
  <c r="J55" i="26"/>
  <c r="K55" i="26"/>
  <c r="L55" i="26"/>
  <c r="M55" i="26"/>
  <c r="N55" i="26"/>
  <c r="O55" i="26"/>
  <c r="P55" i="26"/>
  <c r="Q55" i="26"/>
  <c r="R55" i="26"/>
  <c r="S55" i="26"/>
  <c r="D58" i="26"/>
  <c r="X13" i="76" s="1"/>
  <c r="F58" i="26"/>
  <c r="Z13" i="76" s="1"/>
  <c r="G58" i="26"/>
  <c r="AA13" i="76" s="1"/>
  <c r="H58" i="26"/>
  <c r="AB13" i="76" s="1"/>
  <c r="J58" i="26"/>
  <c r="AD13" i="76" s="1"/>
  <c r="K58" i="26"/>
  <c r="AE13" i="76" s="1"/>
  <c r="L58" i="26"/>
  <c r="AF13" i="76" s="1"/>
  <c r="N58" i="26"/>
  <c r="AH13" i="76" s="1"/>
  <c r="O58" i="26"/>
  <c r="AI13" i="76" s="1"/>
  <c r="P58" i="26"/>
  <c r="AJ13" i="76" s="1"/>
  <c r="R58" i="26"/>
  <c r="AL13" i="76" s="1"/>
  <c r="D59" i="26"/>
  <c r="X14" i="76" s="1"/>
  <c r="E59" i="26"/>
  <c r="Y14" i="76" s="1"/>
  <c r="G59" i="26"/>
  <c r="AA14" i="76" s="1"/>
  <c r="H59" i="26"/>
  <c r="AB14" i="76" s="1"/>
  <c r="I59" i="26"/>
  <c r="AC14" i="76" s="1"/>
  <c r="K59" i="26"/>
  <c r="AE14" i="76" s="1"/>
  <c r="L59" i="26"/>
  <c r="AF14" i="76" s="1"/>
  <c r="M59" i="26"/>
  <c r="AG14" i="76" s="1"/>
  <c r="O59" i="26"/>
  <c r="AI14" i="76" s="1"/>
  <c r="P59" i="26"/>
  <c r="AJ14" i="76" s="1"/>
  <c r="Q59" i="26"/>
  <c r="AK14" i="76" s="1"/>
  <c r="D62" i="26"/>
  <c r="X18" i="76" s="1"/>
  <c r="E62" i="26"/>
  <c r="Y18" i="76" s="1"/>
  <c r="F62" i="26"/>
  <c r="Z18" i="76" s="1"/>
  <c r="G62" i="26"/>
  <c r="AA18" i="76" s="1"/>
  <c r="H62" i="26"/>
  <c r="AB18" i="76" s="1"/>
  <c r="I62" i="26"/>
  <c r="AC18" i="76" s="1"/>
  <c r="J62" i="26"/>
  <c r="AD18" i="76" s="1"/>
  <c r="K62" i="26"/>
  <c r="AE18" i="76" s="1"/>
  <c r="L62" i="26"/>
  <c r="AF18" i="76" s="1"/>
  <c r="M62" i="26"/>
  <c r="AG18" i="76" s="1"/>
  <c r="N62" i="26"/>
  <c r="AH18" i="76" s="1"/>
  <c r="O62" i="26"/>
  <c r="AI18" i="76" s="1"/>
  <c r="P62" i="26"/>
  <c r="AJ18" i="76" s="1"/>
  <c r="Q62" i="26"/>
  <c r="AK18" i="76" s="1"/>
  <c r="R62" i="26"/>
  <c r="AL18" i="76" s="1"/>
  <c r="D63" i="26"/>
  <c r="X19" i="76" s="1"/>
  <c r="E63" i="26"/>
  <c r="Y19" i="76" s="1"/>
  <c r="F63" i="26"/>
  <c r="Z19" i="76" s="1"/>
  <c r="G63" i="26"/>
  <c r="AA19" i="76" s="1"/>
  <c r="H63" i="26"/>
  <c r="AB19" i="76" s="1"/>
  <c r="I63" i="26"/>
  <c r="AC19" i="76" s="1"/>
  <c r="J63" i="26"/>
  <c r="AD19" i="76" s="1"/>
  <c r="K63" i="26"/>
  <c r="AE19" i="76" s="1"/>
  <c r="L63" i="26"/>
  <c r="AF19" i="76" s="1"/>
  <c r="M63" i="26"/>
  <c r="AG19" i="76" s="1"/>
  <c r="N63" i="26"/>
  <c r="AH19" i="76" s="1"/>
  <c r="O63" i="26"/>
  <c r="AI19" i="76" s="1"/>
  <c r="P63" i="26"/>
  <c r="AJ19" i="76" s="1"/>
  <c r="Q63" i="26"/>
  <c r="AK19" i="76" s="1"/>
  <c r="R63" i="26"/>
  <c r="AL19" i="76" s="1"/>
  <c r="AM19" i="76" l="1"/>
  <c r="AM18" i="76"/>
  <c r="AM14" i="76"/>
  <c r="AM13" i="76"/>
  <c r="C8" i="30"/>
  <c r="R61" i="26"/>
  <c r="N61" i="26"/>
  <c r="J61" i="26"/>
  <c r="F61" i="26"/>
  <c r="P57" i="26"/>
  <c r="L57" i="26"/>
  <c r="H57" i="26"/>
  <c r="D57" i="26"/>
  <c r="Q61" i="26"/>
  <c r="M61" i="26"/>
  <c r="I61" i="26"/>
  <c r="E61" i="26"/>
  <c r="S59" i="26"/>
  <c r="O57" i="26"/>
  <c r="K57" i="26"/>
  <c r="G57" i="26"/>
  <c r="S41" i="26"/>
  <c r="S12" i="26"/>
  <c r="P61" i="26"/>
  <c r="L61" i="26"/>
  <c r="H61" i="26"/>
  <c r="D61" i="26"/>
  <c r="R57" i="26"/>
  <c r="N57" i="26"/>
  <c r="J57" i="26"/>
  <c r="F57" i="26"/>
  <c r="S50" i="26"/>
  <c r="S21" i="26"/>
  <c r="S63" i="26"/>
  <c r="O61" i="26"/>
  <c r="K61" i="26"/>
  <c r="G61" i="26"/>
  <c r="Q57" i="26"/>
  <c r="M57" i="26"/>
  <c r="I57" i="26"/>
  <c r="E57" i="26"/>
  <c r="S51" i="26"/>
  <c r="S22" i="26"/>
  <c r="S33" i="26"/>
  <c r="S4" i="26"/>
  <c r="S62" i="26"/>
  <c r="S58" i="26"/>
  <c r="W18" i="76" l="1"/>
  <c r="W19" i="76" s="1"/>
  <c r="W13" i="76"/>
  <c r="W22" i="76"/>
  <c r="W23" i="76" s="1"/>
  <c r="S57" i="26"/>
  <c r="S61" i="26"/>
  <c r="AG20" i="76" l="1"/>
  <c r="AG23" i="76" s="1"/>
  <c r="AB20" i="76"/>
  <c r="AB23" i="76" s="1"/>
  <c r="AC20" i="76"/>
  <c r="AC23" i="76" s="1"/>
  <c r="AA20" i="76"/>
  <c r="AA23" i="76" s="1"/>
  <c r="AI20" i="76"/>
  <c r="AI23" i="76" s="1"/>
  <c r="AE20" i="76"/>
  <c r="AE23" i="76" s="1"/>
  <c r="Y20" i="76"/>
  <c r="Y23" i="76" s="1"/>
  <c r="AH20" i="76"/>
  <c r="AH23" i="76" s="1"/>
  <c r="AD20" i="76"/>
  <c r="AD23" i="76" s="1"/>
  <c r="AJ20" i="76"/>
  <c r="AJ23" i="76" s="1"/>
  <c r="AF20" i="76"/>
  <c r="AF23" i="76" s="1"/>
  <c r="AK20" i="76"/>
  <c r="AK23" i="76" s="1"/>
  <c r="X20" i="76"/>
  <c r="X23" i="76" s="1"/>
  <c r="Z20" i="76"/>
  <c r="Z23" i="76" s="1"/>
  <c r="AL20" i="76"/>
  <c r="AL23" i="76" s="1"/>
  <c r="W14" i="76"/>
  <c r="AI15" i="76" s="1"/>
  <c r="AI22" i="76" s="1"/>
  <c r="R84" i="19"/>
  <c r="Q84" i="19"/>
  <c r="P84" i="19"/>
  <c r="O84" i="19"/>
  <c r="N84" i="19"/>
  <c r="M84" i="19"/>
  <c r="L84" i="19"/>
  <c r="K84" i="19"/>
  <c r="J84" i="19"/>
  <c r="I84" i="19"/>
  <c r="H84" i="19"/>
  <c r="G84" i="19"/>
  <c r="F84" i="19"/>
  <c r="E84" i="19"/>
  <c r="D84" i="19"/>
  <c r="S83" i="19"/>
  <c r="R80" i="19"/>
  <c r="Q80" i="19"/>
  <c r="P80" i="19"/>
  <c r="O80" i="19"/>
  <c r="N80" i="19"/>
  <c r="M80" i="19"/>
  <c r="L80" i="19"/>
  <c r="K80" i="19"/>
  <c r="J80" i="19"/>
  <c r="I80" i="19"/>
  <c r="H80" i="19"/>
  <c r="G80" i="19"/>
  <c r="F80" i="19"/>
  <c r="E80" i="19"/>
  <c r="D80" i="19"/>
  <c r="S80" i="19"/>
  <c r="R26" i="60"/>
  <c r="Q26" i="60"/>
  <c r="P26" i="60"/>
  <c r="O26" i="60"/>
  <c r="N26" i="60"/>
  <c r="M26" i="60"/>
  <c r="L26" i="60"/>
  <c r="K26" i="60"/>
  <c r="J26" i="60"/>
  <c r="I26" i="60"/>
  <c r="H26" i="60"/>
  <c r="G26" i="60"/>
  <c r="F26" i="60"/>
  <c r="E26" i="60"/>
  <c r="D26" i="60"/>
  <c r="R14" i="60"/>
  <c r="Q14" i="60"/>
  <c r="P14" i="60"/>
  <c r="O14" i="60"/>
  <c r="N14" i="60"/>
  <c r="M14" i="60"/>
  <c r="L14" i="60"/>
  <c r="K14" i="60"/>
  <c r="J14" i="60"/>
  <c r="I14" i="60"/>
  <c r="H14" i="60"/>
  <c r="G14" i="60"/>
  <c r="F14" i="60"/>
  <c r="E14" i="60"/>
  <c r="D14" i="60"/>
  <c r="AL15" i="76" l="1"/>
  <c r="AL22" i="76" s="1"/>
  <c r="AG15" i="76"/>
  <c r="AG22" i="76" s="1"/>
  <c r="AG24" i="76" s="1"/>
  <c r="AI24" i="76"/>
  <c r="AD15" i="76"/>
  <c r="AD22" i="76" s="1"/>
  <c r="AD24" i="76" s="1"/>
  <c r="Z15" i="76"/>
  <c r="Z22" i="76" s="1"/>
  <c r="AK15" i="76"/>
  <c r="AK22" i="76" s="1"/>
  <c r="AK24" i="76" s="1"/>
  <c r="Y15" i="76"/>
  <c r="Y22" i="76" s="1"/>
  <c r="AA15" i="76"/>
  <c r="AA22" i="76" s="1"/>
  <c r="AA24" i="76" s="1"/>
  <c r="AF15" i="76"/>
  <c r="AF22" i="76" s="1"/>
  <c r="AF24" i="76" s="1"/>
  <c r="AL24" i="76"/>
  <c r="Y24" i="76"/>
  <c r="AM20" i="76"/>
  <c r="AM23" i="76" s="1"/>
  <c r="Z24" i="76"/>
  <c r="X15" i="76"/>
  <c r="X22" i="76" s="1"/>
  <c r="X24" i="76" s="1"/>
  <c r="AC15" i="76"/>
  <c r="AC22" i="76" s="1"/>
  <c r="AC24" i="76" s="1"/>
  <c r="AE15" i="76"/>
  <c r="AE22" i="76" s="1"/>
  <c r="AE24" i="76" s="1"/>
  <c r="AB15" i="76"/>
  <c r="AB22" i="76" s="1"/>
  <c r="AB24" i="76" s="1"/>
  <c r="AJ15" i="76"/>
  <c r="AJ22" i="76" s="1"/>
  <c r="AJ24" i="76" s="1"/>
  <c r="AH15" i="76"/>
  <c r="AH22" i="76" s="1"/>
  <c r="AH24" i="76" s="1"/>
  <c r="C11" i="30"/>
  <c r="G50" i="60"/>
  <c r="K50" i="60"/>
  <c r="O50" i="60"/>
  <c r="G56" i="60"/>
  <c r="K56" i="60"/>
  <c r="O56" i="60"/>
  <c r="D50" i="60"/>
  <c r="H50" i="60"/>
  <c r="L50" i="60"/>
  <c r="P50" i="60"/>
  <c r="D56" i="60"/>
  <c r="H56" i="60"/>
  <c r="L56" i="60"/>
  <c r="P56" i="60"/>
  <c r="E50" i="60"/>
  <c r="I50" i="60"/>
  <c r="M50" i="60"/>
  <c r="Q50" i="60"/>
  <c r="E56" i="60"/>
  <c r="I56" i="60"/>
  <c r="M56" i="60"/>
  <c r="Q56" i="60"/>
  <c r="F50" i="60"/>
  <c r="J50" i="60"/>
  <c r="N50" i="60"/>
  <c r="R50" i="60"/>
  <c r="F56" i="60"/>
  <c r="J56" i="60"/>
  <c r="N56" i="60"/>
  <c r="R56" i="60"/>
  <c r="S26" i="60"/>
  <c r="S14" i="60"/>
  <c r="S84" i="19"/>
  <c r="AM24" i="76" l="1"/>
  <c r="AM15" i="76"/>
  <c r="AM22" i="76" s="1"/>
  <c r="S56" i="60"/>
  <c r="S50" i="60"/>
  <c r="C12" i="30"/>
  <c r="S27" i="38"/>
  <c r="C8" i="46" l="1"/>
  <c r="C7" i="46" l="1"/>
  <c r="C7" i="30" l="1"/>
  <c r="B44" i="21"/>
  <c r="B55" i="21"/>
  <c r="F5" i="30" s="1"/>
  <c r="B61" i="21"/>
  <c r="F8" i="30" s="1"/>
  <c r="A55" i="21"/>
  <c r="A74" i="21"/>
  <c r="F14" i="30" l="1"/>
  <c r="B86" i="21"/>
  <c r="B88" i="21" s="1"/>
  <c r="G13" i="30" l="1"/>
  <c r="A11" i="38" l="1"/>
  <c r="A12" i="46" s="1"/>
  <c r="A12" i="38"/>
  <c r="A13" i="46" s="1"/>
  <c r="A13" i="38"/>
  <c r="A14" i="46" s="1"/>
  <c r="A14" i="38"/>
  <c r="A15" i="46" s="1"/>
  <c r="A15" i="38"/>
  <c r="A16" i="46" s="1"/>
  <c r="A20" i="38"/>
  <c r="A21" i="46" s="1"/>
  <c r="A10" i="38"/>
  <c r="A11" i="46" s="1"/>
  <c r="A5" i="38"/>
  <c r="A6" i="46" s="1"/>
  <c r="A6" i="38"/>
  <c r="A7" i="46" s="1"/>
  <c r="A7" i="38"/>
  <c r="A8" i="46" s="1"/>
  <c r="A8" i="38"/>
  <c r="A9"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D11"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3" i="38" l="1"/>
  <c r="A45" i="38"/>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8" i="23" l="1"/>
  <c r="A117" i="23"/>
  <c r="A116" i="23"/>
  <c r="A114" i="23"/>
  <c r="A101" i="23"/>
  <c r="A99" i="23"/>
  <c r="A87" i="23"/>
  <c r="A56" i="23"/>
  <c r="A43" i="23"/>
  <c r="A39" i="23"/>
  <c r="A23" i="23"/>
  <c r="A22" i="23"/>
  <c r="A21" i="23"/>
  <c r="A19" i="23"/>
  <c r="A14" i="23"/>
  <c r="S24" i="33" l="1"/>
  <c r="S23" i="33"/>
  <c r="S22" i="33"/>
  <c r="R12" i="33"/>
  <c r="Q12" i="33"/>
  <c r="P12" i="33"/>
  <c r="O12" i="33"/>
  <c r="N12" i="33"/>
  <c r="M12" i="33"/>
  <c r="L12" i="33"/>
  <c r="K12" i="33"/>
  <c r="J12" i="33"/>
  <c r="I12" i="33"/>
  <c r="H12" i="33"/>
  <c r="G12" i="33"/>
  <c r="F12" i="33"/>
  <c r="E12" i="33"/>
  <c r="D12" i="33"/>
  <c r="R11" i="33"/>
  <c r="Q11" i="33"/>
  <c r="P11" i="33"/>
  <c r="O11" i="33"/>
  <c r="N11" i="33"/>
  <c r="M11" i="33"/>
  <c r="L11" i="33"/>
  <c r="K11" i="33"/>
  <c r="J11" i="33"/>
  <c r="I11" i="33"/>
  <c r="H11" i="33"/>
  <c r="G11" i="33"/>
  <c r="F11" i="33"/>
  <c r="E11" i="33"/>
  <c r="D11" i="33"/>
  <c r="R7" i="33"/>
  <c r="Q7" i="33"/>
  <c r="P7" i="33"/>
  <c r="O7" i="33"/>
  <c r="N7" i="33"/>
  <c r="M7" i="33"/>
  <c r="L7" i="33"/>
  <c r="K7" i="33"/>
  <c r="J7" i="33"/>
  <c r="I7" i="33"/>
  <c r="H7" i="33"/>
  <c r="G7" i="33"/>
  <c r="F7" i="33"/>
  <c r="E7" i="33"/>
  <c r="D7" i="33"/>
  <c r="R6" i="33"/>
  <c r="Q6" i="33"/>
  <c r="P6" i="33"/>
  <c r="O6" i="33"/>
  <c r="N6" i="33"/>
  <c r="M6" i="33"/>
  <c r="L6" i="33"/>
  <c r="K6" i="33"/>
  <c r="J6" i="33"/>
  <c r="I6" i="33"/>
  <c r="H6" i="33"/>
  <c r="G6" i="33"/>
  <c r="F6" i="33"/>
  <c r="E6" i="33"/>
  <c r="D6" i="33"/>
  <c r="S5" i="33"/>
  <c r="E18" i="23"/>
  <c r="G18" i="23"/>
  <c r="H18" i="23"/>
  <c r="I18" i="23"/>
  <c r="J18" i="23"/>
  <c r="K18" i="23"/>
  <c r="L18" i="23"/>
  <c r="M18" i="23"/>
  <c r="N18" i="23"/>
  <c r="O18" i="23"/>
  <c r="P18" i="23"/>
  <c r="Q18" i="23"/>
  <c r="R18" i="23"/>
  <c r="E17" i="23"/>
  <c r="F17" i="23"/>
  <c r="G17" i="23"/>
  <c r="H17" i="23"/>
  <c r="I17" i="23"/>
  <c r="J17" i="23"/>
  <c r="K17" i="23"/>
  <c r="L17" i="23"/>
  <c r="M17" i="23"/>
  <c r="N17" i="23"/>
  <c r="O17" i="23"/>
  <c r="P17" i="23"/>
  <c r="Q17" i="23"/>
  <c r="R17" i="23"/>
  <c r="E13" i="23"/>
  <c r="F13" i="23"/>
  <c r="G13" i="23"/>
  <c r="H13" i="23"/>
  <c r="I13" i="23"/>
  <c r="J13" i="23"/>
  <c r="K13" i="23"/>
  <c r="L13" i="23"/>
  <c r="M13" i="23"/>
  <c r="N13" i="23"/>
  <c r="O13" i="23"/>
  <c r="P13" i="23"/>
  <c r="Q13" i="23"/>
  <c r="R13" i="23"/>
  <c r="F12" i="23"/>
  <c r="H12" i="23"/>
  <c r="I12" i="23"/>
  <c r="K12" i="23"/>
  <c r="L12" i="23"/>
  <c r="N12" i="23"/>
  <c r="P12" i="23"/>
  <c r="Q12" i="23"/>
  <c r="E5" i="17"/>
  <c r="F5" i="17"/>
  <c r="G5" i="17"/>
  <c r="H5" i="17"/>
  <c r="I5" i="17"/>
  <c r="J5" i="17"/>
  <c r="K5" i="17"/>
  <c r="L5" i="17"/>
  <c r="M5" i="17"/>
  <c r="N5" i="17"/>
  <c r="O5" i="17"/>
  <c r="P5" i="17"/>
  <c r="Q5" i="17"/>
  <c r="R5" i="17"/>
  <c r="D5" i="17"/>
  <c r="E30" i="27"/>
  <c r="E70" i="23" s="1"/>
  <c r="E67" i="23" s="1"/>
  <c r="F30" i="27"/>
  <c r="F70" i="23" s="1"/>
  <c r="F67" i="23" s="1"/>
  <c r="G30" i="27"/>
  <c r="G70" i="23" s="1"/>
  <c r="G67" i="23" s="1"/>
  <c r="H30" i="27"/>
  <c r="H70" i="23" s="1"/>
  <c r="H67" i="23" s="1"/>
  <c r="I30" i="27"/>
  <c r="I70" i="23" s="1"/>
  <c r="I67" i="23" s="1"/>
  <c r="J30" i="27"/>
  <c r="J70" i="23" s="1"/>
  <c r="J67" i="23" s="1"/>
  <c r="K30" i="27"/>
  <c r="K70" i="23" s="1"/>
  <c r="K67" i="23" s="1"/>
  <c r="L30" i="27"/>
  <c r="L70" i="23" s="1"/>
  <c r="L67" i="23" s="1"/>
  <c r="M30" i="27"/>
  <c r="M70" i="23" s="1"/>
  <c r="M67" i="23" s="1"/>
  <c r="N30" i="27"/>
  <c r="N70" i="23" s="1"/>
  <c r="N67" i="23" s="1"/>
  <c r="O30" i="27"/>
  <c r="O70" i="23" s="1"/>
  <c r="O67" i="23" s="1"/>
  <c r="P30" i="27"/>
  <c r="P70" i="23" s="1"/>
  <c r="P67" i="23" s="1"/>
  <c r="Q30" i="27"/>
  <c r="Q70" i="23" s="1"/>
  <c r="Q67" i="23" s="1"/>
  <c r="R30" i="27"/>
  <c r="R70" i="23" s="1"/>
  <c r="R67" i="23" s="1"/>
  <c r="S30" i="27"/>
  <c r="D30" i="27"/>
  <c r="D70" i="23" s="1"/>
  <c r="D67" i="23" s="1"/>
  <c r="E7" i="27"/>
  <c r="F7" i="27"/>
  <c r="G7" i="27"/>
  <c r="H7" i="27"/>
  <c r="I7" i="27"/>
  <c r="J7" i="27"/>
  <c r="K7" i="27"/>
  <c r="L7" i="27"/>
  <c r="M7" i="27"/>
  <c r="N7" i="27"/>
  <c r="O7" i="27"/>
  <c r="P7" i="27"/>
  <c r="Q7" i="27"/>
  <c r="R7" i="27"/>
  <c r="S7" i="27"/>
  <c r="D7" i="27"/>
  <c r="S42" i="23"/>
  <c r="S67" i="23" l="1"/>
  <c r="X111" i="76"/>
  <c r="X109" i="76" s="1"/>
  <c r="X55" i="76"/>
  <c r="X53" i="76" s="1"/>
  <c r="X34" i="76"/>
  <c r="X32" i="76" s="1"/>
  <c r="D52" i="23"/>
  <c r="D104" i="23"/>
  <c r="D31" i="23"/>
  <c r="AB111" i="76"/>
  <c r="AB109" i="76" s="1"/>
  <c r="AB55" i="76"/>
  <c r="AB53" i="76" s="1"/>
  <c r="AB34" i="76"/>
  <c r="AB32" i="76" s="1"/>
  <c r="H31" i="23"/>
  <c r="H29" i="23" s="1"/>
  <c r="H104" i="23"/>
  <c r="H52" i="23"/>
  <c r="H50" i="23" s="1"/>
  <c r="AM55" i="76"/>
  <c r="AM111" i="76"/>
  <c r="AM34" i="76"/>
  <c r="AI34" i="76"/>
  <c r="AI32" i="76" s="1"/>
  <c r="AI111" i="76"/>
  <c r="AI109" i="76" s="1"/>
  <c r="AI55" i="76"/>
  <c r="AI53" i="76" s="1"/>
  <c r="O31" i="23"/>
  <c r="O29" i="23" s="1"/>
  <c r="O104" i="23"/>
  <c r="O52" i="23"/>
  <c r="O50" i="23" s="1"/>
  <c r="AE55" i="76"/>
  <c r="AE53" i="76" s="1"/>
  <c r="AE34" i="76"/>
  <c r="AE32" i="76" s="1"/>
  <c r="AE111" i="76"/>
  <c r="AE109" i="76" s="1"/>
  <c r="K31" i="23"/>
  <c r="K29" i="23" s="1"/>
  <c r="K104" i="23"/>
  <c r="K52" i="23"/>
  <c r="K50" i="23" s="1"/>
  <c r="AA55" i="76"/>
  <c r="AA53" i="76" s="1"/>
  <c r="AA111" i="76"/>
  <c r="AA109" i="76" s="1"/>
  <c r="AA34" i="76"/>
  <c r="AA32" i="76" s="1"/>
  <c r="G52" i="23"/>
  <c r="G50" i="23" s="1"/>
  <c r="G31" i="23"/>
  <c r="G29" i="23" s="1"/>
  <c r="G104" i="23"/>
  <c r="AF111" i="76"/>
  <c r="AF109" i="76" s="1"/>
  <c r="AF34" i="76"/>
  <c r="AF32" i="76" s="1"/>
  <c r="AF55" i="76"/>
  <c r="AF53" i="76" s="1"/>
  <c r="L31" i="23"/>
  <c r="L29" i="23" s="1"/>
  <c r="L104" i="23"/>
  <c r="L52" i="23"/>
  <c r="L50" i="23" s="1"/>
  <c r="AH55" i="76"/>
  <c r="AH53" i="76" s="1"/>
  <c r="AH34" i="76"/>
  <c r="AH32" i="76" s="1"/>
  <c r="AH111" i="76"/>
  <c r="AH109" i="76" s="1"/>
  <c r="N31" i="23"/>
  <c r="N29" i="23" s="1"/>
  <c r="N104" i="23"/>
  <c r="N52" i="23"/>
  <c r="N50" i="23" s="1"/>
  <c r="AD55" i="76"/>
  <c r="AD53" i="76" s="1"/>
  <c r="AD34" i="76"/>
  <c r="AD32" i="76" s="1"/>
  <c r="AD111" i="76"/>
  <c r="AD109" i="76" s="1"/>
  <c r="J31" i="23"/>
  <c r="J29" i="23" s="1"/>
  <c r="J104" i="23"/>
  <c r="J52" i="23"/>
  <c r="J50" i="23" s="1"/>
  <c r="Z55" i="76"/>
  <c r="Z53" i="76" s="1"/>
  <c r="Z34" i="76"/>
  <c r="Z32" i="76" s="1"/>
  <c r="Z111" i="76"/>
  <c r="Z109" i="76" s="1"/>
  <c r="F31" i="23"/>
  <c r="F29" i="23" s="1"/>
  <c r="F104" i="23"/>
  <c r="F52" i="23"/>
  <c r="F50" i="23" s="1"/>
  <c r="AJ111" i="76"/>
  <c r="AJ109" i="76" s="1"/>
  <c r="AJ34" i="76"/>
  <c r="AJ32" i="76" s="1"/>
  <c r="AJ55" i="76"/>
  <c r="AJ53" i="76" s="1"/>
  <c r="P104" i="23"/>
  <c r="P52" i="23"/>
  <c r="P50" i="23" s="1"/>
  <c r="P31" i="23"/>
  <c r="P29" i="23" s="1"/>
  <c r="AL55" i="76"/>
  <c r="AL53" i="76" s="1"/>
  <c r="AL34" i="76"/>
  <c r="AL32" i="76" s="1"/>
  <c r="AL111" i="76"/>
  <c r="AL109" i="76" s="1"/>
  <c r="R31" i="23"/>
  <c r="R29" i="23" s="1"/>
  <c r="R104" i="23"/>
  <c r="R52" i="23"/>
  <c r="R50" i="23" s="1"/>
  <c r="AK34" i="76"/>
  <c r="AK32" i="76" s="1"/>
  <c r="AK55" i="76"/>
  <c r="AK53" i="76" s="1"/>
  <c r="AK111" i="76"/>
  <c r="AK109" i="76" s="1"/>
  <c r="Q104" i="23"/>
  <c r="Q52" i="23"/>
  <c r="Q50" i="23" s="1"/>
  <c r="Q31" i="23"/>
  <c r="Q29" i="23" s="1"/>
  <c r="AG34" i="76"/>
  <c r="AG32" i="76" s="1"/>
  <c r="AG111" i="76"/>
  <c r="AG109" i="76" s="1"/>
  <c r="AG55" i="76"/>
  <c r="AG53" i="76" s="1"/>
  <c r="M104" i="23"/>
  <c r="M52" i="23"/>
  <c r="M50" i="23" s="1"/>
  <c r="M31" i="23"/>
  <c r="M29" i="23" s="1"/>
  <c r="AC34" i="76"/>
  <c r="AC32" i="76" s="1"/>
  <c r="AC111" i="76"/>
  <c r="AC109" i="76" s="1"/>
  <c r="AC55" i="76"/>
  <c r="AC53" i="76" s="1"/>
  <c r="I104" i="23"/>
  <c r="I52" i="23"/>
  <c r="I50" i="23" s="1"/>
  <c r="I31" i="23"/>
  <c r="I29" i="23" s="1"/>
  <c r="Y34" i="76"/>
  <c r="Y32" i="76" s="1"/>
  <c r="Y55" i="76"/>
  <c r="Y53" i="76" s="1"/>
  <c r="Y111" i="76"/>
  <c r="Y109" i="76" s="1"/>
  <c r="E104" i="23"/>
  <c r="E52" i="23"/>
  <c r="E50" i="23" s="1"/>
  <c r="E31" i="23"/>
  <c r="E29" i="23" s="1"/>
  <c r="R25" i="33"/>
  <c r="S5" i="17"/>
  <c r="G25" i="33"/>
  <c r="S11" i="33"/>
  <c r="S6" i="33"/>
  <c r="G14" i="33"/>
  <c r="G19" i="19" s="1"/>
  <c r="K14" i="33"/>
  <c r="K19" i="19" s="1"/>
  <c r="O14" i="33"/>
  <c r="O19" i="19" s="1"/>
  <c r="D14" i="33"/>
  <c r="D19" i="19" s="1"/>
  <c r="H14" i="33"/>
  <c r="H19" i="19" s="1"/>
  <c r="L14" i="33"/>
  <c r="L19" i="19" s="1"/>
  <c r="P14" i="33"/>
  <c r="P19" i="19" s="1"/>
  <c r="E14" i="33"/>
  <c r="E19" i="19" s="1"/>
  <c r="I14" i="33"/>
  <c r="I19" i="19" s="1"/>
  <c r="M14" i="33"/>
  <c r="M19" i="19" s="1"/>
  <c r="Q14" i="33"/>
  <c r="Q19" i="19" s="1"/>
  <c r="S7" i="33"/>
  <c r="F14" i="33"/>
  <c r="F19" i="19" s="1"/>
  <c r="J14" i="33"/>
  <c r="J19" i="19" s="1"/>
  <c r="N14" i="33"/>
  <c r="N19" i="19" s="1"/>
  <c r="R14" i="33"/>
  <c r="R19" i="19" s="1"/>
  <c r="R12" i="23"/>
  <c r="J12" i="23"/>
  <c r="M12" i="23"/>
  <c r="E12" i="23"/>
  <c r="F18" i="23"/>
  <c r="O12" i="23"/>
  <c r="G12" i="23"/>
  <c r="D13" i="23"/>
  <c r="O25" i="33"/>
  <c r="S12" i="33"/>
  <c r="D25" i="33"/>
  <c r="H25" i="33"/>
  <c r="L25" i="33"/>
  <c r="P25" i="33"/>
  <c r="K25" i="33"/>
  <c r="E25" i="33"/>
  <c r="I25" i="33"/>
  <c r="M25" i="33"/>
  <c r="Q25" i="33"/>
  <c r="F25" i="33"/>
  <c r="J25" i="33"/>
  <c r="N25" i="33"/>
  <c r="D12" i="23"/>
  <c r="E99" i="23"/>
  <c r="E115" i="38" s="1"/>
  <c r="N99" i="23"/>
  <c r="N115" i="38" s="1"/>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1" i="17"/>
  <c r="K81" i="17"/>
  <c r="O81" i="17"/>
  <c r="S81" i="17"/>
  <c r="D81" i="17"/>
  <c r="H81" i="17"/>
  <c r="L81" i="17"/>
  <c r="P81" i="17"/>
  <c r="E81" i="17"/>
  <c r="I81" i="17"/>
  <c r="M81" i="17"/>
  <c r="Q81" i="17"/>
  <c r="R81" i="17"/>
  <c r="F81" i="17"/>
  <c r="J81" i="17"/>
  <c r="N81" i="17"/>
  <c r="H9" i="23"/>
  <c r="H28" i="38" s="1"/>
  <c r="H6" i="17"/>
  <c r="H7" i="17" s="1"/>
  <c r="L6" i="17"/>
  <c r="P6" i="17"/>
  <c r="P7" i="17" s="1"/>
  <c r="D6" i="17"/>
  <c r="D7" i="17" s="1"/>
  <c r="E6" i="17"/>
  <c r="E7" i="17" s="1"/>
  <c r="I6" i="17"/>
  <c r="I7" i="17" s="1"/>
  <c r="M6" i="17"/>
  <c r="M7" i="17" s="1"/>
  <c r="Q6" i="17"/>
  <c r="Q7" i="17" s="1"/>
  <c r="F6" i="17"/>
  <c r="F7" i="17" s="1"/>
  <c r="J6" i="17"/>
  <c r="J7" i="17" s="1"/>
  <c r="N6" i="17"/>
  <c r="N7" i="17" s="1"/>
  <c r="R6" i="17"/>
  <c r="R7" i="17" s="1"/>
  <c r="G6" i="17"/>
  <c r="G7" i="17" s="1"/>
  <c r="K6" i="17"/>
  <c r="K7" i="17" s="1"/>
  <c r="O6" i="17"/>
  <c r="O7" i="17" s="1"/>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P56"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80" i="17"/>
  <c r="K80" i="17"/>
  <c r="O80" i="17"/>
  <c r="S80" i="17"/>
  <c r="D80" i="17"/>
  <c r="H80" i="17"/>
  <c r="L80" i="17"/>
  <c r="P80" i="17"/>
  <c r="E80" i="17"/>
  <c r="I80" i="17"/>
  <c r="M80" i="17"/>
  <c r="Q80" i="17"/>
  <c r="R80" i="17"/>
  <c r="F80" i="17"/>
  <c r="J80" i="17"/>
  <c r="N80" i="17"/>
  <c r="G76" i="17"/>
  <c r="K76" i="17"/>
  <c r="O76" i="17"/>
  <c r="S76" i="17"/>
  <c r="D76" i="17"/>
  <c r="H76" i="17"/>
  <c r="L76" i="17"/>
  <c r="P76" i="17"/>
  <c r="E76" i="17"/>
  <c r="I76" i="17"/>
  <c r="M76" i="17"/>
  <c r="Q76" i="17"/>
  <c r="R76" i="17"/>
  <c r="F76" i="17"/>
  <c r="J76" i="17"/>
  <c r="N76" i="17"/>
  <c r="Q99" i="23"/>
  <c r="Q115" i="38" s="1"/>
  <c r="M99" i="23"/>
  <c r="M115" i="38" s="1"/>
  <c r="I99" i="23"/>
  <c r="I115" i="38" s="1"/>
  <c r="G91" i="17"/>
  <c r="K91" i="17"/>
  <c r="O91" i="17"/>
  <c r="S91" i="17"/>
  <c r="D91" i="17"/>
  <c r="H91" i="17"/>
  <c r="L91" i="17"/>
  <c r="P91" i="17"/>
  <c r="E91" i="17"/>
  <c r="I91" i="17"/>
  <c r="M91" i="17"/>
  <c r="Q91" i="17"/>
  <c r="R91" i="17"/>
  <c r="F91" i="17"/>
  <c r="J91" i="17"/>
  <c r="N91" i="17"/>
  <c r="H87" i="17"/>
  <c r="L87" i="17"/>
  <c r="P87" i="17"/>
  <c r="D87" i="17"/>
  <c r="E87" i="17"/>
  <c r="I87" i="17"/>
  <c r="M87" i="17"/>
  <c r="Q87" i="17"/>
  <c r="F87" i="17"/>
  <c r="J87" i="17"/>
  <c r="N87" i="17"/>
  <c r="R87" i="17"/>
  <c r="S87" i="17"/>
  <c r="G87" i="17"/>
  <c r="K87" i="17"/>
  <c r="O87"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J99" i="23"/>
  <c r="J115" i="38" s="1"/>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9" i="17"/>
  <c r="K79" i="17"/>
  <c r="O79" i="17"/>
  <c r="S79" i="17"/>
  <c r="D79" i="17"/>
  <c r="H79" i="17"/>
  <c r="L79" i="17"/>
  <c r="P79" i="17"/>
  <c r="E79" i="17"/>
  <c r="I79" i="17"/>
  <c r="M79" i="17"/>
  <c r="Q79" i="17"/>
  <c r="R79" i="17"/>
  <c r="F79" i="17"/>
  <c r="J79" i="17"/>
  <c r="N79" i="17"/>
  <c r="G75" i="17"/>
  <c r="K75" i="17"/>
  <c r="O75" i="17"/>
  <c r="S75" i="17"/>
  <c r="D75" i="17"/>
  <c r="H75" i="17"/>
  <c r="L75" i="17"/>
  <c r="P75" i="17"/>
  <c r="E75" i="17"/>
  <c r="I75" i="17"/>
  <c r="M75" i="17"/>
  <c r="Q75" i="17"/>
  <c r="R75" i="17"/>
  <c r="F75" i="17"/>
  <c r="J75" i="17"/>
  <c r="N75" i="17"/>
  <c r="P99" i="23"/>
  <c r="P115" i="38" s="1"/>
  <c r="L99" i="23"/>
  <c r="L115" i="38" s="1"/>
  <c r="H99" i="23"/>
  <c r="H115" i="38" s="1"/>
  <c r="G94" i="17"/>
  <c r="K94" i="17"/>
  <c r="O94" i="17"/>
  <c r="S94" i="17"/>
  <c r="D94" i="17"/>
  <c r="H94" i="17"/>
  <c r="L94" i="17"/>
  <c r="P94" i="17"/>
  <c r="E94" i="17"/>
  <c r="I94" i="17"/>
  <c r="M94" i="17"/>
  <c r="Q94" i="17"/>
  <c r="R94" i="17"/>
  <c r="F94" i="17"/>
  <c r="J94" i="17"/>
  <c r="N94" i="17"/>
  <c r="G90" i="17"/>
  <c r="K90" i="17"/>
  <c r="O90" i="17"/>
  <c r="S90" i="17"/>
  <c r="D90" i="17"/>
  <c r="H90" i="17"/>
  <c r="L90" i="17"/>
  <c r="P90" i="17"/>
  <c r="E90" i="17"/>
  <c r="I90" i="17"/>
  <c r="M90" i="17"/>
  <c r="Q90" i="17"/>
  <c r="R90" i="17"/>
  <c r="F90" i="17"/>
  <c r="J90" i="17"/>
  <c r="N90" i="17"/>
  <c r="G82" i="17"/>
  <c r="K82" i="17"/>
  <c r="O82" i="17"/>
  <c r="S82" i="17"/>
  <c r="D82" i="17"/>
  <c r="H82" i="17"/>
  <c r="L82" i="17"/>
  <c r="P82" i="17"/>
  <c r="E82" i="17"/>
  <c r="I82" i="17"/>
  <c r="M82" i="17"/>
  <c r="Q82" i="17"/>
  <c r="R82" i="17"/>
  <c r="F82" i="17"/>
  <c r="J82" i="17"/>
  <c r="N82" i="17"/>
  <c r="G78" i="17"/>
  <c r="K78" i="17"/>
  <c r="O78" i="17"/>
  <c r="S78" i="17"/>
  <c r="D78" i="17"/>
  <c r="H78" i="17"/>
  <c r="L78" i="17"/>
  <c r="P78" i="17"/>
  <c r="E78" i="17"/>
  <c r="I78" i="17"/>
  <c r="M78" i="17"/>
  <c r="Q78" i="17"/>
  <c r="R78" i="17"/>
  <c r="F78" i="17"/>
  <c r="J78" i="17"/>
  <c r="N78" i="17"/>
  <c r="D99" i="23"/>
  <c r="D115" i="38" s="1"/>
  <c r="O99" i="23"/>
  <c r="O115" i="38" s="1"/>
  <c r="K99" i="23"/>
  <c r="K115" i="38" s="1"/>
  <c r="G99" i="23"/>
  <c r="G115" i="38" s="1"/>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R99" i="23"/>
  <c r="R115" i="38" s="1"/>
  <c r="F99" i="23"/>
  <c r="F115" i="38" s="1"/>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D9" i="23"/>
  <c r="D28" i="38" s="1"/>
  <c r="O9" i="23"/>
  <c r="O28" i="38" s="1"/>
  <c r="K9" i="23"/>
  <c r="K28" i="38" s="1"/>
  <c r="G9" i="23"/>
  <c r="G28" i="38" s="1"/>
  <c r="R9" i="23"/>
  <c r="R28" i="38" s="1"/>
  <c r="N9" i="23"/>
  <c r="N28" i="38" s="1"/>
  <c r="J9" i="23"/>
  <c r="J28" i="38" s="1"/>
  <c r="F9" i="23"/>
  <c r="F28" i="38" s="1"/>
  <c r="Q9" i="23"/>
  <c r="Q28" i="38" s="1"/>
  <c r="M9" i="23"/>
  <c r="M28" i="38" s="1"/>
  <c r="I9" i="23"/>
  <c r="I28" i="38" s="1"/>
  <c r="E9" i="23"/>
  <c r="E28" i="38" s="1"/>
  <c r="P9" i="23"/>
  <c r="P28" i="38" s="1"/>
  <c r="L9" i="23"/>
  <c r="L28" i="38" s="1"/>
  <c r="D50" i="23" l="1"/>
  <c r="S50" i="23" s="1"/>
  <c r="H56" i="23" s="1"/>
  <c r="D29" i="23"/>
  <c r="AM32" i="76"/>
  <c r="AM42" i="76" s="1"/>
  <c r="AM44" i="76" s="1"/>
  <c r="AM46" i="76" s="1"/>
  <c r="AM53" i="76"/>
  <c r="AA59" i="76" s="1"/>
  <c r="AM109" i="76"/>
  <c r="Y121" i="76" s="1"/>
  <c r="Y123" i="76" s="1"/>
  <c r="Y125" i="76" s="1"/>
  <c r="J101" i="75"/>
  <c r="J153" i="73" s="1"/>
  <c r="P70" i="17"/>
  <c r="D101" i="75"/>
  <c r="D158" i="73" s="1"/>
  <c r="K101" i="75"/>
  <c r="R101" i="75"/>
  <c r="N101" i="75"/>
  <c r="F101" i="75"/>
  <c r="M101" i="75"/>
  <c r="J103" i="75"/>
  <c r="J105" i="75" s="1"/>
  <c r="I101" i="75"/>
  <c r="E101" i="75"/>
  <c r="Q101" i="75"/>
  <c r="L101" i="75"/>
  <c r="G101" i="75"/>
  <c r="H101" i="75"/>
  <c r="O101" i="75"/>
  <c r="P101" i="75"/>
  <c r="K33" i="38"/>
  <c r="J33" i="38"/>
  <c r="I33" i="38"/>
  <c r="G33" i="38"/>
  <c r="F33" i="38"/>
  <c r="E33" i="38"/>
  <c r="H33" i="38"/>
  <c r="R33" i="38"/>
  <c r="Q33" i="38"/>
  <c r="D33" i="38"/>
  <c r="O33" i="38"/>
  <c r="N33" i="38"/>
  <c r="M33" i="38"/>
  <c r="P33" i="38"/>
  <c r="E56" i="17"/>
  <c r="E70" i="17" s="1"/>
  <c r="N60" i="17"/>
  <c r="K62" i="17"/>
  <c r="Q63" i="17"/>
  <c r="G56" i="17"/>
  <c r="G70" i="17" s="1"/>
  <c r="F56" i="17"/>
  <c r="F70" i="17" s="1"/>
  <c r="K56" i="17"/>
  <c r="K70" i="17" s="1"/>
  <c r="O56" i="17"/>
  <c r="O70" i="17" s="1"/>
  <c r="M56" i="17"/>
  <c r="M70" i="17" s="1"/>
  <c r="I56" i="17"/>
  <c r="I70" i="17" s="1"/>
  <c r="L56" i="17"/>
  <c r="L70" i="17" s="1"/>
  <c r="H62" i="17"/>
  <c r="M62" i="17"/>
  <c r="I60" i="17"/>
  <c r="O63" i="17"/>
  <c r="F60" i="17"/>
  <c r="L63" i="17"/>
  <c r="M63" i="17"/>
  <c r="D63" i="17"/>
  <c r="P63" i="17"/>
  <c r="R56" i="17"/>
  <c r="R70" i="17" s="1"/>
  <c r="S14" i="33"/>
  <c r="S59" i="17"/>
  <c r="S62" i="17"/>
  <c r="S63" i="17"/>
  <c r="S61" i="17"/>
  <c r="S60" i="17"/>
  <c r="S13" i="23"/>
  <c r="S56" i="17"/>
  <c r="S70" i="17" s="1"/>
  <c r="D17" i="23"/>
  <c r="L7" i="17"/>
  <c r="F56" i="23"/>
  <c r="S12" i="23"/>
  <c r="D18" i="23"/>
  <c r="S25" i="33"/>
  <c r="M27" i="33" s="1"/>
  <c r="M21" i="19" s="1"/>
  <c r="J56" i="23"/>
  <c r="K56" i="23"/>
  <c r="O56" i="23"/>
  <c r="N63" i="17"/>
  <c r="G63" i="17"/>
  <c r="J63" i="17"/>
  <c r="E63" i="17"/>
  <c r="Q56" i="23"/>
  <c r="R56" i="23"/>
  <c r="K63" i="17"/>
  <c r="J56" i="17"/>
  <c r="J70" i="17" s="1"/>
  <c r="H63" i="17"/>
  <c r="D56" i="17"/>
  <c r="D70" i="17" s="1"/>
  <c r="R63" i="17"/>
  <c r="Q56" i="17"/>
  <c r="Q70" i="17" s="1"/>
  <c r="N56" i="17"/>
  <c r="N70" i="17" s="1"/>
  <c r="I63" i="17"/>
  <c r="H56" i="17"/>
  <c r="H70" i="17" s="1"/>
  <c r="F63" i="17"/>
  <c r="S99" i="23"/>
  <c r="S115" i="38" s="1"/>
  <c r="L62" i="17"/>
  <c r="J60" i="17"/>
  <c r="Q62" i="17"/>
  <c r="D62" i="17"/>
  <c r="P62" i="17"/>
  <c r="E62" i="17"/>
  <c r="R60" i="17"/>
  <c r="I62" i="17"/>
  <c r="M61" i="17"/>
  <c r="I61" i="17"/>
  <c r="G60" i="17"/>
  <c r="E61" i="17"/>
  <c r="Q61" i="17"/>
  <c r="F87" i="23"/>
  <c r="F97" i="38" s="1"/>
  <c r="G59" i="17"/>
  <c r="K83" i="17"/>
  <c r="N83" i="17"/>
  <c r="M83" i="17"/>
  <c r="P83" i="17"/>
  <c r="K87" i="23"/>
  <c r="K97" i="38" s="1"/>
  <c r="N61" i="17"/>
  <c r="O60" i="17"/>
  <c r="L59" i="17"/>
  <c r="H46" i="17"/>
  <c r="H50" i="17" s="1"/>
  <c r="E60" i="17"/>
  <c r="N46" i="17"/>
  <c r="N50" i="17" s="1"/>
  <c r="P87" i="23"/>
  <c r="P97" i="38" s="1"/>
  <c r="N62" i="17"/>
  <c r="O61" i="17"/>
  <c r="P60" i="17"/>
  <c r="Q59" i="17"/>
  <c r="E56" i="23"/>
  <c r="P61" i="17"/>
  <c r="J87" i="23"/>
  <c r="J97" i="38" s="1"/>
  <c r="K59" i="17"/>
  <c r="G83" i="17"/>
  <c r="J83" i="17"/>
  <c r="I83" i="17"/>
  <c r="L83" i="17"/>
  <c r="O87" i="23"/>
  <c r="O97" i="38" s="1"/>
  <c r="R61" i="17"/>
  <c r="D60" i="17"/>
  <c r="P59" i="17"/>
  <c r="L46" i="17"/>
  <c r="L50" i="17" s="1"/>
  <c r="Q60" i="17"/>
  <c r="F62" i="17"/>
  <c r="R62" i="17"/>
  <c r="D61" i="17"/>
  <c r="E59" i="17"/>
  <c r="E46" i="17"/>
  <c r="E50" i="17" s="1"/>
  <c r="G62" i="17"/>
  <c r="M60" i="17"/>
  <c r="E87" i="23"/>
  <c r="E97" i="38" s="1"/>
  <c r="N87" i="23"/>
  <c r="N97" i="38" s="1"/>
  <c r="O59" i="17"/>
  <c r="F83" i="17"/>
  <c r="E83" i="17"/>
  <c r="H83" i="17"/>
  <c r="D87" i="23"/>
  <c r="D97" i="38" s="1"/>
  <c r="F61" i="17"/>
  <c r="P46" i="17"/>
  <c r="P50" i="17" s="1"/>
  <c r="F59" i="17"/>
  <c r="H87" i="23"/>
  <c r="H97" i="38" s="1"/>
  <c r="G61" i="17"/>
  <c r="H60" i="17"/>
  <c r="I59" i="17"/>
  <c r="I46" i="17"/>
  <c r="I50" i="17" s="1"/>
  <c r="O62" i="17"/>
  <c r="J59" i="17"/>
  <c r="Q87" i="23"/>
  <c r="Q97" i="38" s="1"/>
  <c r="N59" i="17"/>
  <c r="R87" i="23"/>
  <c r="R97" i="38" s="1"/>
  <c r="D59" i="17"/>
  <c r="O83" i="17"/>
  <c r="R83" i="17"/>
  <c r="Q83" i="17"/>
  <c r="D83" i="17"/>
  <c r="G87" i="23"/>
  <c r="G97" i="38" s="1"/>
  <c r="J61" i="17"/>
  <c r="K60" i="17"/>
  <c r="H59" i="17"/>
  <c r="P56" i="23"/>
  <c r="I87" i="23"/>
  <c r="I97" i="38" s="1"/>
  <c r="L61" i="17"/>
  <c r="R59" i="17"/>
  <c r="F46" i="17"/>
  <c r="F50" i="17" s="1"/>
  <c r="L87" i="23"/>
  <c r="L97" i="38" s="1"/>
  <c r="J62" i="17"/>
  <c r="K61" i="17"/>
  <c r="L60" i="17"/>
  <c r="M59" i="17"/>
  <c r="M87" i="23"/>
  <c r="M97" i="38" s="1"/>
  <c r="H61" i="17"/>
  <c r="S9" i="23"/>
  <c r="S28" i="38" s="1"/>
  <c r="C14" i="46" l="1"/>
  <c r="M46" i="17"/>
  <c r="M50" i="17" s="1"/>
  <c r="D46" i="17"/>
  <c r="D50" i="17" s="1"/>
  <c r="Q46" i="17"/>
  <c r="Q50" i="17" s="1"/>
  <c r="G46" i="17"/>
  <c r="G50" i="17" s="1"/>
  <c r="N56" i="23"/>
  <c r="O46" i="17"/>
  <c r="O50" i="17" s="1"/>
  <c r="S46" i="17"/>
  <c r="K46" i="17"/>
  <c r="K50" i="17" s="1"/>
  <c r="R46" i="17"/>
  <c r="R50" i="17" s="1"/>
  <c r="J46" i="17"/>
  <c r="J50" i="17" s="1"/>
  <c r="D56" i="23"/>
  <c r="M56" i="23"/>
  <c r="I56" i="23"/>
  <c r="G56" i="23"/>
  <c r="Z42" i="76"/>
  <c r="Z44" i="76" s="1"/>
  <c r="Z46" i="76" s="1"/>
  <c r="Z61" i="76" s="1"/>
  <c r="AH42" i="76"/>
  <c r="AH44" i="76" s="1"/>
  <c r="AH46" i="76" s="1"/>
  <c r="AH61" i="76" s="1"/>
  <c r="X42" i="76"/>
  <c r="X44" i="76" s="1"/>
  <c r="X46" i="76" s="1"/>
  <c r="X61" i="76" s="1"/>
  <c r="X59" i="76"/>
  <c r="AB42" i="76"/>
  <c r="AB44" i="76" s="1"/>
  <c r="AB46" i="76" s="1"/>
  <c r="AB61" i="76" s="1"/>
  <c r="L56" i="23"/>
  <c r="AI59" i="76"/>
  <c r="AL42" i="76"/>
  <c r="AL44" i="76" s="1"/>
  <c r="AL46" i="76" s="1"/>
  <c r="AL61" i="76" s="1"/>
  <c r="AA42" i="76"/>
  <c r="AA44" i="76" s="1"/>
  <c r="AA46" i="76" s="1"/>
  <c r="AA61" i="76" s="1"/>
  <c r="AA63" i="76" s="1"/>
  <c r="AK42" i="76"/>
  <c r="AK44" i="76" s="1"/>
  <c r="AK46" i="76" s="1"/>
  <c r="AK61" i="76" s="1"/>
  <c r="AC42" i="76"/>
  <c r="AC44" i="76" s="1"/>
  <c r="AC46" i="76" s="1"/>
  <c r="AC61" i="76" s="1"/>
  <c r="AA62" i="76"/>
  <c r="G77" i="38"/>
  <c r="X62" i="76"/>
  <c r="D77" i="38"/>
  <c r="AH121" i="76"/>
  <c r="AH123" i="76" s="1"/>
  <c r="AH125" i="76" s="1"/>
  <c r="AJ121" i="76"/>
  <c r="AJ123" i="76" s="1"/>
  <c r="AJ125" i="76" s="1"/>
  <c r="AB121" i="76"/>
  <c r="AB123" i="76" s="1"/>
  <c r="AB125" i="76" s="1"/>
  <c r="AD42" i="76"/>
  <c r="AD44" i="76" s="1"/>
  <c r="AD46" i="76" s="1"/>
  <c r="AD61" i="76" s="1"/>
  <c r="AC121" i="76"/>
  <c r="AC123" i="76" s="1"/>
  <c r="AC125" i="76" s="1"/>
  <c r="AB59" i="76"/>
  <c r="AD121" i="76"/>
  <c r="AD123" i="76" s="1"/>
  <c r="AD125" i="76" s="1"/>
  <c r="X121" i="76"/>
  <c r="X123" i="76" s="1"/>
  <c r="AI121" i="76"/>
  <c r="AI123" i="76" s="1"/>
  <c r="AI125" i="76" s="1"/>
  <c r="AG121" i="76"/>
  <c r="AG123" i="76" s="1"/>
  <c r="AG125" i="76" s="1"/>
  <c r="AL59" i="76"/>
  <c r="AM59" i="76"/>
  <c r="S77" i="38" s="1"/>
  <c r="AD59" i="76"/>
  <c r="AL121" i="76"/>
  <c r="AL123" i="76" s="1"/>
  <c r="AL125" i="76" s="1"/>
  <c r="AJ42" i="76"/>
  <c r="AJ44" i="76" s="1"/>
  <c r="AJ46" i="76" s="1"/>
  <c r="AJ61" i="76" s="1"/>
  <c r="AI42" i="76"/>
  <c r="AI44" i="76" s="1"/>
  <c r="AI46" i="76" s="1"/>
  <c r="AI61" i="76" s="1"/>
  <c r="AF59" i="76"/>
  <c r="Z59" i="76"/>
  <c r="AG42" i="76"/>
  <c r="AG44" i="76" s="1"/>
  <c r="AG46" i="76" s="1"/>
  <c r="AG61" i="76" s="1"/>
  <c r="AK121" i="76"/>
  <c r="AK123" i="76" s="1"/>
  <c r="AK125" i="76" s="1"/>
  <c r="AM121" i="76"/>
  <c r="AA121" i="76"/>
  <c r="AA123" i="76" s="1"/>
  <c r="AA125" i="76" s="1"/>
  <c r="AI62" i="76"/>
  <c r="O77" i="38"/>
  <c r="AF121" i="76"/>
  <c r="AF123" i="76" s="1"/>
  <c r="AF125" i="76" s="1"/>
  <c r="X63" i="76"/>
  <c r="AE42" i="76"/>
  <c r="AE44" i="76" s="1"/>
  <c r="AE46" i="76" s="1"/>
  <c r="AE61" i="76" s="1"/>
  <c r="AK59" i="76"/>
  <c r="S29" i="23"/>
  <c r="AH59" i="76"/>
  <c r="AC59" i="76"/>
  <c r="Y59" i="76"/>
  <c r="AE59" i="76"/>
  <c r="Z121" i="76"/>
  <c r="Z123" i="76" s="1"/>
  <c r="Z125" i="76" s="1"/>
  <c r="AG59" i="76"/>
  <c r="AF42" i="76"/>
  <c r="AF44" i="76" s="1"/>
  <c r="AF46" i="76" s="1"/>
  <c r="AF61" i="76" s="1"/>
  <c r="AE121" i="76"/>
  <c r="AE123" i="76" s="1"/>
  <c r="AE125" i="76" s="1"/>
  <c r="AJ59" i="76"/>
  <c r="Y42" i="76"/>
  <c r="Y44" i="76" s="1"/>
  <c r="Y46" i="76" s="1"/>
  <c r="Y61" i="76" s="1"/>
  <c r="D162" i="73"/>
  <c r="J157" i="73"/>
  <c r="D154" i="73"/>
  <c r="D55" i="72"/>
  <c r="J155" i="73"/>
  <c r="D157" i="73"/>
  <c r="J154" i="73"/>
  <c r="D161" i="73"/>
  <c r="J55" i="72"/>
  <c r="J156" i="73"/>
  <c r="J161" i="73"/>
  <c r="J162" i="73"/>
  <c r="J158" i="73"/>
  <c r="R71" i="17"/>
  <c r="P71" i="17"/>
  <c r="I71" i="17"/>
  <c r="H71" i="17"/>
  <c r="D71" i="17"/>
  <c r="S71" i="17"/>
  <c r="D155" i="73"/>
  <c r="D153" i="73"/>
  <c r="D103" i="75"/>
  <c r="D105" i="75" s="1"/>
  <c r="D172" i="73" s="1"/>
  <c r="D156" i="73"/>
  <c r="S101" i="75"/>
  <c r="S103" i="75" s="1"/>
  <c r="H126" i="38"/>
  <c r="H120" i="38"/>
  <c r="H117" i="38"/>
  <c r="H119" i="38"/>
  <c r="H125" i="38"/>
  <c r="H118" i="38"/>
  <c r="H122" i="38"/>
  <c r="H121" i="38"/>
  <c r="D126" i="38"/>
  <c r="D120" i="38"/>
  <c r="D125" i="38"/>
  <c r="D119" i="38"/>
  <c r="D118" i="38"/>
  <c r="D122" i="38"/>
  <c r="D121" i="38"/>
  <c r="D117" i="38"/>
  <c r="E126" i="38"/>
  <c r="E121" i="38"/>
  <c r="E120" i="38"/>
  <c r="E117" i="38"/>
  <c r="E119" i="38"/>
  <c r="E122" i="38"/>
  <c r="E125" i="38"/>
  <c r="E118" i="38"/>
  <c r="G126" i="38"/>
  <c r="G119" i="38"/>
  <c r="G125" i="38"/>
  <c r="G118" i="38"/>
  <c r="G122" i="38"/>
  <c r="G121" i="38"/>
  <c r="G117" i="38"/>
  <c r="G120" i="38"/>
  <c r="N126" i="38"/>
  <c r="N125" i="38"/>
  <c r="N118" i="38"/>
  <c r="N122" i="38"/>
  <c r="N121" i="38"/>
  <c r="N120" i="38"/>
  <c r="N117" i="38"/>
  <c r="N119" i="38"/>
  <c r="H103" i="75"/>
  <c r="H105" i="75" s="1"/>
  <c r="H154" i="73"/>
  <c r="H158" i="73"/>
  <c r="H161" i="73"/>
  <c r="H157" i="73"/>
  <c r="H156" i="73"/>
  <c r="H153" i="73"/>
  <c r="H162" i="73"/>
  <c r="H155" i="73"/>
  <c r="H55" i="72"/>
  <c r="I103" i="75"/>
  <c r="I105" i="75" s="1"/>
  <c r="I162" i="73"/>
  <c r="I155" i="73"/>
  <c r="I154" i="73"/>
  <c r="I158" i="73"/>
  <c r="I161" i="73"/>
  <c r="I160" i="73" s="1"/>
  <c r="I57" i="72" s="1"/>
  <c r="I157" i="73"/>
  <c r="I156" i="73"/>
  <c r="I153" i="73"/>
  <c r="I55" i="72"/>
  <c r="F103" i="75"/>
  <c r="F105" i="75" s="1"/>
  <c r="F156" i="73"/>
  <c r="F153" i="73"/>
  <c r="F162" i="73"/>
  <c r="F155" i="73"/>
  <c r="F154" i="73"/>
  <c r="F158" i="73"/>
  <c r="F161" i="73"/>
  <c r="F160" i="73" s="1"/>
  <c r="F57" i="72" s="1"/>
  <c r="F157" i="73"/>
  <c r="F55" i="72"/>
  <c r="Q126" i="38"/>
  <c r="Q121" i="38"/>
  <c r="Q120" i="38"/>
  <c r="Q117" i="38"/>
  <c r="Q119" i="38"/>
  <c r="Q125" i="38"/>
  <c r="Q118" i="38"/>
  <c r="Q122" i="38"/>
  <c r="F126" i="38"/>
  <c r="F125" i="38"/>
  <c r="F118" i="38"/>
  <c r="F122" i="38"/>
  <c r="F121" i="38"/>
  <c r="F120" i="38"/>
  <c r="F117" i="38"/>
  <c r="F119" i="38"/>
  <c r="L126" i="38"/>
  <c r="L120" i="38"/>
  <c r="L117" i="38"/>
  <c r="L119" i="38"/>
  <c r="L125" i="38"/>
  <c r="L118" i="38"/>
  <c r="L122" i="38"/>
  <c r="L121" i="38"/>
  <c r="K126" i="38"/>
  <c r="K119" i="38"/>
  <c r="K125" i="38"/>
  <c r="K118" i="38"/>
  <c r="K122" i="38"/>
  <c r="K121" i="38"/>
  <c r="K117" i="38"/>
  <c r="K120" i="38"/>
  <c r="G103" i="75"/>
  <c r="G105" i="75" s="1"/>
  <c r="G161" i="73"/>
  <c r="G157" i="73"/>
  <c r="G156" i="73"/>
  <c r="G153" i="73"/>
  <c r="G162" i="73"/>
  <c r="G155" i="73"/>
  <c r="G154" i="73"/>
  <c r="G158" i="73"/>
  <c r="G55" i="72"/>
  <c r="L103" i="75"/>
  <c r="L105" i="75" s="1"/>
  <c r="L154" i="73"/>
  <c r="L158" i="73"/>
  <c r="L161" i="73"/>
  <c r="L157" i="73"/>
  <c r="L156" i="73"/>
  <c r="L153" i="73"/>
  <c r="L162" i="73"/>
  <c r="L155" i="73"/>
  <c r="L55" i="72"/>
  <c r="N103" i="75"/>
  <c r="N105" i="75" s="1"/>
  <c r="N156" i="73"/>
  <c r="N153" i="73"/>
  <c r="N162" i="73"/>
  <c r="N155" i="73"/>
  <c r="N154" i="73"/>
  <c r="N158" i="73"/>
  <c r="N161" i="73"/>
  <c r="N160" i="73" s="1"/>
  <c r="N57" i="72" s="1"/>
  <c r="N157" i="73"/>
  <c r="N55" i="72"/>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P103" i="75"/>
  <c r="P105" i="75" s="1"/>
  <c r="P154" i="73"/>
  <c r="P158" i="73"/>
  <c r="P161" i="73"/>
  <c r="P157" i="73"/>
  <c r="P156" i="73"/>
  <c r="P153" i="73"/>
  <c r="P162" i="73"/>
  <c r="P155" i="73"/>
  <c r="P55" i="72"/>
  <c r="D173" i="73"/>
  <c r="D176" i="73"/>
  <c r="D171" i="73"/>
  <c r="D174" i="73"/>
  <c r="Q103" i="75"/>
  <c r="Q105" i="75" s="1"/>
  <c r="Q162" i="73"/>
  <c r="Q155" i="73"/>
  <c r="Q154" i="73"/>
  <c r="Q158" i="73"/>
  <c r="Q161" i="73"/>
  <c r="Q160" i="73" s="1"/>
  <c r="Q57" i="72" s="1"/>
  <c r="Q157" i="73"/>
  <c r="Q156" i="73"/>
  <c r="Q153" i="73"/>
  <c r="Q55" i="72"/>
  <c r="J179" i="73"/>
  <c r="J175" i="73"/>
  <c r="J174" i="73"/>
  <c r="J171" i="73"/>
  <c r="J180" i="73"/>
  <c r="J173" i="73"/>
  <c r="J172" i="73"/>
  <c r="J176" i="73"/>
  <c r="J61" i="72"/>
  <c r="R103" i="75"/>
  <c r="R105" i="75" s="1"/>
  <c r="R156" i="73"/>
  <c r="R153" i="73"/>
  <c r="R162" i="73"/>
  <c r="R155" i="73"/>
  <c r="R154" i="73"/>
  <c r="R158" i="73"/>
  <c r="R161" i="73"/>
  <c r="R160" i="73" s="1"/>
  <c r="R57" i="72" s="1"/>
  <c r="R157" i="73"/>
  <c r="R55" i="72"/>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O103" i="75"/>
  <c r="O105" i="75" s="1"/>
  <c r="O161" i="73"/>
  <c r="O157" i="73"/>
  <c r="O156" i="73"/>
  <c r="O153" i="73"/>
  <c r="O162" i="73"/>
  <c r="O155" i="73"/>
  <c r="O154" i="73"/>
  <c r="O158" i="73"/>
  <c r="O55" i="72"/>
  <c r="E103" i="75"/>
  <c r="E105" i="75" s="1"/>
  <c r="E162" i="73"/>
  <c r="E155" i="73"/>
  <c r="E154" i="73"/>
  <c r="E158" i="73"/>
  <c r="E161" i="73"/>
  <c r="E160" i="73" s="1"/>
  <c r="E57" i="72" s="1"/>
  <c r="E157" i="73"/>
  <c r="E156" i="73"/>
  <c r="E153" i="73"/>
  <c r="E55" i="72"/>
  <c r="M103" i="75"/>
  <c r="M105" i="75" s="1"/>
  <c r="M162" i="73"/>
  <c r="M155" i="73"/>
  <c r="M154" i="73"/>
  <c r="M158" i="73"/>
  <c r="M161" i="73"/>
  <c r="M160" i="73" s="1"/>
  <c r="M57" i="72" s="1"/>
  <c r="M157" i="73"/>
  <c r="M156" i="73"/>
  <c r="M153" i="73"/>
  <c r="M55" i="72"/>
  <c r="K103" i="75"/>
  <c r="K105" i="75" s="1"/>
  <c r="K161" i="73"/>
  <c r="K157" i="73"/>
  <c r="K156" i="73"/>
  <c r="K153" i="73"/>
  <c r="K162" i="73"/>
  <c r="K155" i="73"/>
  <c r="K154" i="73"/>
  <c r="K158" i="73"/>
  <c r="K55" i="72"/>
  <c r="K71" i="17"/>
  <c r="O71" i="17"/>
  <c r="E71" i="17"/>
  <c r="Q71" i="17"/>
  <c r="L71" i="17"/>
  <c r="G71" i="17"/>
  <c r="M71" i="17"/>
  <c r="N71" i="17"/>
  <c r="J71" i="17"/>
  <c r="F71" i="17"/>
  <c r="D33" i="19"/>
  <c r="D90" i="38"/>
  <c r="D89" i="38"/>
  <c r="R33" i="19"/>
  <c r="R90" i="38"/>
  <c r="R89" i="38"/>
  <c r="H33" i="19"/>
  <c r="H90" i="38"/>
  <c r="H89" i="38"/>
  <c r="M33" i="19"/>
  <c r="M90" i="38"/>
  <c r="M89" i="38"/>
  <c r="I33" i="19"/>
  <c r="I90" i="38"/>
  <c r="I89" i="38"/>
  <c r="E33" i="19"/>
  <c r="E90" i="38"/>
  <c r="E89" i="38"/>
  <c r="K33" i="19"/>
  <c r="K90" i="38"/>
  <c r="K89" i="38"/>
  <c r="G33" i="19"/>
  <c r="G90" i="38"/>
  <c r="G89" i="38"/>
  <c r="O33" i="19"/>
  <c r="O90" i="38"/>
  <c r="O89" i="38"/>
  <c r="F33" i="19"/>
  <c r="F90" i="38"/>
  <c r="F89" i="38"/>
  <c r="N33" i="19"/>
  <c r="N90" i="38"/>
  <c r="N89" i="38"/>
  <c r="P33" i="19"/>
  <c r="P90" i="38"/>
  <c r="P89" i="38"/>
  <c r="L33" i="19"/>
  <c r="L90" i="38"/>
  <c r="L89" i="38"/>
  <c r="J33" i="19"/>
  <c r="J90" i="38"/>
  <c r="J89" i="38"/>
  <c r="Q33" i="19"/>
  <c r="Q90" i="38"/>
  <c r="Q89" i="38"/>
  <c r="L33" i="38"/>
  <c r="S7" i="17"/>
  <c r="J11" i="17"/>
  <c r="S19" i="19"/>
  <c r="L11" i="17"/>
  <c r="S11" i="17"/>
  <c r="C12" i="23"/>
  <c r="D11" i="17"/>
  <c r="E11" i="17"/>
  <c r="L27" i="33"/>
  <c r="L21" i="19" s="1"/>
  <c r="K27" i="33"/>
  <c r="K21" i="19" s="1"/>
  <c r="Q27" i="33"/>
  <c r="Q21" i="19" s="1"/>
  <c r="O27" i="33"/>
  <c r="O21" i="19" s="1"/>
  <c r="M11" i="17"/>
  <c r="P11" i="17"/>
  <c r="F11" i="17"/>
  <c r="I11" i="17"/>
  <c r="N11" i="17"/>
  <c r="Q11" i="17"/>
  <c r="H11" i="17"/>
  <c r="K11" i="17"/>
  <c r="G11" i="17"/>
  <c r="R11" i="17"/>
  <c r="S17" i="23"/>
  <c r="O11" i="17"/>
  <c r="S18" i="23"/>
  <c r="D27" i="33"/>
  <c r="D21" i="19" s="1"/>
  <c r="H27" i="33"/>
  <c r="H21" i="19" s="1"/>
  <c r="J27" i="33"/>
  <c r="J21" i="19" s="1"/>
  <c r="F27" i="33"/>
  <c r="F21" i="19" s="1"/>
  <c r="P27" i="33"/>
  <c r="P21" i="19" s="1"/>
  <c r="R10" i="17"/>
  <c r="K10" i="17"/>
  <c r="J10" i="17"/>
  <c r="P10" i="17"/>
  <c r="S10" i="17"/>
  <c r="H10" i="17"/>
  <c r="L10" i="17"/>
  <c r="O10" i="17"/>
  <c r="M10" i="17"/>
  <c r="D10" i="17"/>
  <c r="F10" i="17"/>
  <c r="I10" i="17"/>
  <c r="N10" i="17"/>
  <c r="Q10" i="17"/>
  <c r="E10" i="17"/>
  <c r="G10" i="17"/>
  <c r="R27" i="33"/>
  <c r="R21" i="19" s="1"/>
  <c r="G27" i="33"/>
  <c r="G21" i="19" s="1"/>
  <c r="E27" i="33"/>
  <c r="E21" i="19" s="1"/>
  <c r="I27" i="33"/>
  <c r="I21" i="19" s="1"/>
  <c r="N27" i="33"/>
  <c r="N21" i="19" s="1"/>
  <c r="E68" i="17"/>
  <c r="O68" i="17"/>
  <c r="I68" i="17"/>
  <c r="M68" i="17"/>
  <c r="R68" i="17"/>
  <c r="H68" i="17"/>
  <c r="N68" i="17"/>
  <c r="S50" i="17"/>
  <c r="F68" i="17"/>
  <c r="D68" i="17"/>
  <c r="S56" i="23"/>
  <c r="S83" i="17"/>
  <c r="J68" i="17"/>
  <c r="P68" i="17"/>
  <c r="Q68" i="17"/>
  <c r="K68" i="17"/>
  <c r="L68" i="17"/>
  <c r="G68" i="17"/>
  <c r="S87" i="23"/>
  <c r="S97" i="38" s="1"/>
  <c r="S21" i="19" l="1"/>
  <c r="D61" i="72"/>
  <c r="D175" i="73"/>
  <c r="D179" i="73"/>
  <c r="D180" i="73"/>
  <c r="J152" i="73"/>
  <c r="J159" i="73" s="1"/>
  <c r="AG62" i="76"/>
  <c r="M77" i="38"/>
  <c r="E39" i="23"/>
  <c r="E41" i="23" s="1"/>
  <c r="O39" i="23"/>
  <c r="O41" i="23" s="1"/>
  <c r="G27" i="17"/>
  <c r="G35" i="17" s="1"/>
  <c r="K39" i="23"/>
  <c r="K41" i="23" s="1"/>
  <c r="J27" i="17"/>
  <c r="J35" i="17" s="1"/>
  <c r="R27" i="17"/>
  <c r="R35" i="17" s="1"/>
  <c r="H27" i="17"/>
  <c r="H35" i="17" s="1"/>
  <c r="L39" i="23"/>
  <c r="L41" i="23" s="1"/>
  <c r="L41" i="75" s="1"/>
  <c r="H39" i="23"/>
  <c r="H41" i="23" s="1"/>
  <c r="H41" i="75" s="1"/>
  <c r="P39" i="23"/>
  <c r="P41" i="23" s="1"/>
  <c r="P41" i="75" s="1"/>
  <c r="N39" i="23"/>
  <c r="N41" i="23" s="1"/>
  <c r="N41" i="75" s="1"/>
  <c r="D39" i="23"/>
  <c r="M39" i="23"/>
  <c r="M41" i="23" s="1"/>
  <c r="M41" i="75" s="1"/>
  <c r="I27" i="17"/>
  <c r="I35" i="17" s="1"/>
  <c r="M27" i="17"/>
  <c r="M35" i="17" s="1"/>
  <c r="S27" i="17"/>
  <c r="F39" i="23"/>
  <c r="F41" i="23" s="1"/>
  <c r="F41" i="75" s="1"/>
  <c r="K27" i="17"/>
  <c r="K35" i="17" s="1"/>
  <c r="O27" i="17"/>
  <c r="O35" i="17" s="1"/>
  <c r="L27" i="17"/>
  <c r="L35" i="17" s="1"/>
  <c r="E27" i="17"/>
  <c r="E35" i="17" s="1"/>
  <c r="N27" i="17"/>
  <c r="N35" i="17" s="1"/>
  <c r="J39" i="23"/>
  <c r="J41" i="23" s="1"/>
  <c r="J41" i="75" s="1"/>
  <c r="Q39" i="23"/>
  <c r="Q41" i="23" s="1"/>
  <c r="Q41" i="75" s="1"/>
  <c r="G39" i="23"/>
  <c r="G41" i="23" s="1"/>
  <c r="G41" i="75" s="1"/>
  <c r="P27" i="17"/>
  <c r="P35" i="17" s="1"/>
  <c r="F27" i="17"/>
  <c r="F35" i="17" s="1"/>
  <c r="Q27" i="17"/>
  <c r="Q35" i="17" s="1"/>
  <c r="R39" i="23"/>
  <c r="R41" i="23" s="1"/>
  <c r="R41" i="75" s="1"/>
  <c r="I39" i="23"/>
  <c r="I41" i="23" s="1"/>
  <c r="I41" i="75" s="1"/>
  <c r="AG63" i="76"/>
  <c r="AJ62" i="76"/>
  <c r="AJ63" i="76" s="1"/>
  <c r="P77" i="38"/>
  <c r="AC62" i="76"/>
  <c r="AC63" i="76" s="1"/>
  <c r="I77" i="38"/>
  <c r="AK62" i="76"/>
  <c r="AK63" i="76" s="1"/>
  <c r="Q77" i="38"/>
  <c r="Z62" i="76"/>
  <c r="Z63" i="76" s="1"/>
  <c r="F77" i="38"/>
  <c r="AL62" i="76"/>
  <c r="AL63" i="76" s="1"/>
  <c r="R77" i="38"/>
  <c r="X125" i="76"/>
  <c r="AM123" i="76"/>
  <c r="AM125" i="76" s="1"/>
  <c r="AE62" i="76"/>
  <c r="K77" i="38"/>
  <c r="AH62" i="76"/>
  <c r="AH63" i="76" s="1"/>
  <c r="N77" i="38"/>
  <c r="AE63" i="76"/>
  <c r="AF62" i="76"/>
  <c r="L77" i="38"/>
  <c r="AD62" i="76"/>
  <c r="AD63" i="76" s="1"/>
  <c r="J77" i="38"/>
  <c r="AF63" i="76"/>
  <c r="Y62" i="76"/>
  <c r="Y63" i="76" s="1"/>
  <c r="E77" i="38"/>
  <c r="D27" i="17"/>
  <c r="D35" i="17" s="1"/>
  <c r="AM61" i="76"/>
  <c r="AI63" i="76"/>
  <c r="AB62" i="76"/>
  <c r="AB63" i="76" s="1"/>
  <c r="H77" i="38"/>
  <c r="D152" i="73"/>
  <c r="D159" i="73" s="1"/>
  <c r="D160" i="73"/>
  <c r="D57" i="72" s="1"/>
  <c r="J160" i="73"/>
  <c r="J57" i="72" s="1"/>
  <c r="I152" i="73"/>
  <c r="D178" i="73"/>
  <c r="D63" i="72" s="1"/>
  <c r="P152" i="73"/>
  <c r="K160" i="73"/>
  <c r="K57" i="72" s="1"/>
  <c r="E58" i="72"/>
  <c r="M152" i="73"/>
  <c r="M159" i="73" s="1"/>
  <c r="M174" i="73"/>
  <c r="M171" i="73"/>
  <c r="M180" i="73"/>
  <c r="M173" i="73"/>
  <c r="M172" i="73"/>
  <c r="M176" i="73"/>
  <c r="M179" i="73"/>
  <c r="M178" i="73" s="1"/>
  <c r="M63" i="72" s="1"/>
  <c r="M175" i="73"/>
  <c r="M61" i="72"/>
  <c r="R179" i="73"/>
  <c r="R175" i="73"/>
  <c r="R174" i="73"/>
  <c r="R171" i="73"/>
  <c r="R180" i="73"/>
  <c r="R173" i="73"/>
  <c r="R172" i="73"/>
  <c r="R176" i="73"/>
  <c r="R61" i="72"/>
  <c r="D170" i="73"/>
  <c r="D177" i="73" s="1"/>
  <c r="P160" i="73"/>
  <c r="P57" i="72" s="1"/>
  <c r="N179" i="73"/>
  <c r="N175" i="73"/>
  <c r="N174" i="73"/>
  <c r="N171" i="73"/>
  <c r="N180" i="73"/>
  <c r="N173" i="73"/>
  <c r="N172" i="73"/>
  <c r="N176" i="73"/>
  <c r="N61" i="72"/>
  <c r="L180" i="73"/>
  <c r="L173" i="73"/>
  <c r="L172" i="73"/>
  <c r="L176" i="73"/>
  <c r="L179" i="73"/>
  <c r="L178" i="73" s="1"/>
  <c r="L63" i="72" s="1"/>
  <c r="L175" i="73"/>
  <c r="L174" i="73"/>
  <c r="L171" i="73"/>
  <c r="L61" i="72"/>
  <c r="F58" i="72"/>
  <c r="I174" i="73"/>
  <c r="I171" i="73"/>
  <c r="I180" i="73"/>
  <c r="I173" i="73"/>
  <c r="I172" i="73"/>
  <c r="I176" i="73"/>
  <c r="I179" i="73"/>
  <c r="I178" i="73" s="1"/>
  <c r="I63" i="72" s="1"/>
  <c r="I175" i="73"/>
  <c r="I61" i="72"/>
  <c r="H152" i="73"/>
  <c r="H159" i="73" s="1"/>
  <c r="L160" i="73"/>
  <c r="L57" i="72" s="1"/>
  <c r="F179" i="73"/>
  <c r="F175" i="73"/>
  <c r="F174" i="73"/>
  <c r="F171" i="73"/>
  <c r="F180" i="73"/>
  <c r="F173" i="73"/>
  <c r="F172" i="73"/>
  <c r="F176" i="73"/>
  <c r="F61" i="72"/>
  <c r="J178" i="73"/>
  <c r="J63" i="72" s="1"/>
  <c r="K152" i="73"/>
  <c r="K159" i="73" s="1"/>
  <c r="K172" i="73"/>
  <c r="K176" i="73"/>
  <c r="K179" i="73"/>
  <c r="K175" i="73"/>
  <c r="K174" i="73"/>
  <c r="K171" i="73"/>
  <c r="K180" i="73"/>
  <c r="K173" i="73"/>
  <c r="K61" i="72"/>
  <c r="E152" i="73"/>
  <c r="E159" i="73" s="1"/>
  <c r="E174" i="73"/>
  <c r="E171" i="73"/>
  <c r="E180" i="73"/>
  <c r="E173" i="73"/>
  <c r="E172" i="73"/>
  <c r="E176" i="73"/>
  <c r="E179" i="73"/>
  <c r="E178" i="73" s="1"/>
  <c r="E63" i="72" s="1"/>
  <c r="E175" i="73"/>
  <c r="E61" i="72"/>
  <c r="O160" i="73"/>
  <c r="O57" i="72" s="1"/>
  <c r="R152" i="73"/>
  <c r="J170" i="73"/>
  <c r="J177" i="73" s="1"/>
  <c r="Q58" i="72"/>
  <c r="P159" i="73"/>
  <c r="N152" i="73"/>
  <c r="N159" i="73" s="1"/>
  <c r="L152" i="73"/>
  <c r="L159" i="73" s="1"/>
  <c r="G160" i="73"/>
  <c r="G57" i="72" s="1"/>
  <c r="J163" i="73"/>
  <c r="H180" i="73"/>
  <c r="H173" i="73"/>
  <c r="H172" i="73"/>
  <c r="H176" i="73"/>
  <c r="H179" i="73"/>
  <c r="H178" i="73" s="1"/>
  <c r="H63" i="72" s="1"/>
  <c r="H175" i="73"/>
  <c r="H174" i="73"/>
  <c r="H171" i="73"/>
  <c r="H61" i="72"/>
  <c r="S55" i="72"/>
  <c r="M58" i="72"/>
  <c r="O152" i="73"/>
  <c r="O159" i="73" s="1"/>
  <c r="O172" i="73"/>
  <c r="O176" i="73"/>
  <c r="O179" i="73"/>
  <c r="O175" i="73"/>
  <c r="O174" i="73"/>
  <c r="O171" i="73"/>
  <c r="O180" i="73"/>
  <c r="O173" i="73"/>
  <c r="O61" i="72"/>
  <c r="R58" i="72"/>
  <c r="Q152" i="73"/>
  <c r="Q174" i="73"/>
  <c r="Q171" i="73"/>
  <c r="Q180" i="73"/>
  <c r="Q173" i="73"/>
  <c r="Q172" i="73"/>
  <c r="Q176" i="73"/>
  <c r="Q179" i="73"/>
  <c r="Q175" i="73"/>
  <c r="Q61" i="72"/>
  <c r="P180" i="73"/>
  <c r="P173" i="73"/>
  <c r="P172" i="73"/>
  <c r="P176" i="73"/>
  <c r="P179" i="73"/>
  <c r="P178" i="73" s="1"/>
  <c r="P63" i="72" s="1"/>
  <c r="P175" i="73"/>
  <c r="P174" i="73"/>
  <c r="P171" i="73"/>
  <c r="P61" i="72"/>
  <c r="N58" i="72"/>
  <c r="G152" i="73"/>
  <c r="G159" i="73" s="1"/>
  <c r="G172" i="73"/>
  <c r="G176" i="73"/>
  <c r="G179" i="73"/>
  <c r="G175" i="73"/>
  <c r="G174" i="73"/>
  <c r="G171" i="73"/>
  <c r="G180" i="73"/>
  <c r="G173" i="73"/>
  <c r="G61" i="72"/>
  <c r="F152" i="73"/>
  <c r="F159" i="73" s="1"/>
  <c r="I58" i="72"/>
  <c r="I159" i="73"/>
  <c r="H160" i="73"/>
  <c r="H57" i="72" s="1"/>
  <c r="K108" i="38"/>
  <c r="K103" i="38"/>
  <c r="K107" i="38"/>
  <c r="K102" i="38"/>
  <c r="K99" i="38"/>
  <c r="K101" i="38"/>
  <c r="K100" i="38"/>
  <c r="K104" i="38"/>
  <c r="J108" i="38"/>
  <c r="J102" i="38"/>
  <c r="J99" i="38"/>
  <c r="J101" i="38"/>
  <c r="J100" i="38"/>
  <c r="J104" i="38"/>
  <c r="J103" i="38"/>
  <c r="J107" i="38"/>
  <c r="N108" i="38"/>
  <c r="N102" i="38"/>
  <c r="N99" i="38"/>
  <c r="N101" i="38"/>
  <c r="N100" i="38"/>
  <c r="N104" i="38"/>
  <c r="N103" i="38"/>
  <c r="N107" i="38"/>
  <c r="R108" i="38"/>
  <c r="R102" i="38"/>
  <c r="R99" i="38"/>
  <c r="R101" i="38"/>
  <c r="R100" i="38"/>
  <c r="R104" i="38"/>
  <c r="R103" i="38"/>
  <c r="R107" i="38"/>
  <c r="P108" i="38"/>
  <c r="P100" i="38"/>
  <c r="P104" i="38"/>
  <c r="P107" i="38"/>
  <c r="P103" i="38"/>
  <c r="P102" i="38"/>
  <c r="P99" i="38"/>
  <c r="P101" i="38"/>
  <c r="D108" i="38"/>
  <c r="D100" i="38"/>
  <c r="D104" i="38"/>
  <c r="D107" i="38"/>
  <c r="D103" i="38"/>
  <c r="D99" i="38"/>
  <c r="D102" i="38"/>
  <c r="D101" i="38"/>
  <c r="M108" i="38"/>
  <c r="M101" i="38"/>
  <c r="M100" i="38"/>
  <c r="M104" i="38"/>
  <c r="M103" i="38"/>
  <c r="M107" i="38"/>
  <c r="M102" i="38"/>
  <c r="M99" i="38"/>
  <c r="E108" i="38"/>
  <c r="E101" i="38"/>
  <c r="E100" i="38"/>
  <c r="E104" i="38"/>
  <c r="E103" i="38"/>
  <c r="E107" i="38"/>
  <c r="E102" i="38"/>
  <c r="E99" i="38"/>
  <c r="F108" i="38"/>
  <c r="F102" i="38"/>
  <c r="F99" i="38"/>
  <c r="F101" i="38"/>
  <c r="F100" i="38"/>
  <c r="F104" i="38"/>
  <c r="F103" i="38"/>
  <c r="F107" i="38"/>
  <c r="H108" i="38"/>
  <c r="H100" i="38"/>
  <c r="H104" i="38"/>
  <c r="H103" i="38"/>
  <c r="H107" i="38"/>
  <c r="H102" i="38"/>
  <c r="H99" i="38"/>
  <c r="H101" i="38"/>
  <c r="I108" i="38"/>
  <c r="I101" i="38"/>
  <c r="I100" i="38"/>
  <c r="I104" i="38"/>
  <c r="I103" i="38"/>
  <c r="I107" i="38"/>
  <c r="I102" i="38"/>
  <c r="I99" i="38"/>
  <c r="G108" i="38"/>
  <c r="G103" i="38"/>
  <c r="G107" i="38"/>
  <c r="G102" i="38"/>
  <c r="G99" i="38"/>
  <c r="G101" i="38"/>
  <c r="G100" i="38"/>
  <c r="G104" i="38"/>
  <c r="L108" i="38"/>
  <c r="L100" i="38"/>
  <c r="L104" i="38"/>
  <c r="L103" i="38"/>
  <c r="L102" i="38"/>
  <c r="L99" i="38"/>
  <c r="L101" i="38"/>
  <c r="L107" i="38"/>
  <c r="Q108" i="38"/>
  <c r="Q101" i="38"/>
  <c r="Q100" i="38"/>
  <c r="Q104" i="38"/>
  <c r="Q103" i="38"/>
  <c r="Q102" i="38"/>
  <c r="Q99" i="38"/>
  <c r="Q107" i="38"/>
  <c r="O108" i="38"/>
  <c r="O103" i="38"/>
  <c r="O107" i="38"/>
  <c r="O102" i="38"/>
  <c r="O99" i="38"/>
  <c r="O101" i="38"/>
  <c r="O100" i="38"/>
  <c r="O104" i="38"/>
  <c r="I54" i="75"/>
  <c r="I56" i="75" s="1"/>
  <c r="I90" i="73"/>
  <c r="I72" i="73" s="1"/>
  <c r="I85" i="73"/>
  <c r="I67" i="73" s="1"/>
  <c r="I84" i="73"/>
  <c r="I66" i="73" s="1"/>
  <c r="I81" i="73"/>
  <c r="I83" i="73"/>
  <c r="I65" i="73" s="1"/>
  <c r="I89" i="73"/>
  <c r="I82" i="73"/>
  <c r="I64" i="73" s="1"/>
  <c r="I86" i="73"/>
  <c r="I68" i="73" s="1"/>
  <c r="I15" i="73" s="1"/>
  <c r="I31" i="72"/>
  <c r="N54" i="75"/>
  <c r="N56" i="75" s="1"/>
  <c r="N89" i="73"/>
  <c r="N82" i="73"/>
  <c r="N64" i="73" s="1"/>
  <c r="N86" i="73"/>
  <c r="N68" i="73" s="1"/>
  <c r="N90" i="73"/>
  <c r="N72" i="73" s="1"/>
  <c r="N85" i="73"/>
  <c r="N67" i="73" s="1"/>
  <c r="N84" i="73"/>
  <c r="N66" i="73" s="1"/>
  <c r="N81" i="73"/>
  <c r="N83" i="73"/>
  <c r="N65" i="73" s="1"/>
  <c r="N31" i="72"/>
  <c r="F54" i="75"/>
  <c r="F56" i="75" s="1"/>
  <c r="F89" i="73"/>
  <c r="F82" i="73"/>
  <c r="F64" i="73" s="1"/>
  <c r="F86" i="73"/>
  <c r="F68" i="73" s="1"/>
  <c r="F90" i="73"/>
  <c r="F72" i="73" s="1"/>
  <c r="F85" i="73"/>
  <c r="F67" i="73" s="1"/>
  <c r="F84" i="73"/>
  <c r="F66" i="73" s="1"/>
  <c r="F81" i="73"/>
  <c r="F83" i="73"/>
  <c r="F65" i="73" s="1"/>
  <c r="F31" i="72"/>
  <c r="L54" i="75"/>
  <c r="L56" i="75" s="1"/>
  <c r="L84" i="73"/>
  <c r="L66" i="73" s="1"/>
  <c r="L81" i="73"/>
  <c r="L83" i="73"/>
  <c r="L65" i="73" s="1"/>
  <c r="L89" i="73"/>
  <c r="L82" i="73"/>
  <c r="L64" i="73" s="1"/>
  <c r="L86" i="73"/>
  <c r="L68" i="73" s="1"/>
  <c r="L90" i="73"/>
  <c r="L72" i="73" s="1"/>
  <c r="L85" i="73"/>
  <c r="L67" i="73" s="1"/>
  <c r="L31" i="72"/>
  <c r="Q54" i="75"/>
  <c r="Q56" i="75" s="1"/>
  <c r="Q90" i="73"/>
  <c r="Q72" i="73" s="1"/>
  <c r="Q85" i="73"/>
  <c r="Q67" i="73" s="1"/>
  <c r="Q84" i="73"/>
  <c r="Q66" i="73" s="1"/>
  <c r="Q81" i="73"/>
  <c r="Q83" i="73"/>
  <c r="Q65" i="73" s="1"/>
  <c r="Q89" i="73"/>
  <c r="Q82" i="73"/>
  <c r="Q64" i="73" s="1"/>
  <c r="Q86" i="73"/>
  <c r="Q68" i="73" s="1"/>
  <c r="Q31" i="72"/>
  <c r="G54" i="75"/>
  <c r="G56" i="75" s="1"/>
  <c r="G83" i="73"/>
  <c r="G65" i="73" s="1"/>
  <c r="G89" i="73"/>
  <c r="G82" i="73"/>
  <c r="G64" i="73" s="1"/>
  <c r="G86" i="73"/>
  <c r="G68" i="73" s="1"/>
  <c r="G90" i="73"/>
  <c r="G72" i="73" s="1"/>
  <c r="G85" i="73"/>
  <c r="G67" i="73" s="1"/>
  <c r="G84" i="73"/>
  <c r="G66" i="73" s="1"/>
  <c r="G81" i="73"/>
  <c r="G31" i="72"/>
  <c r="H54" i="75"/>
  <c r="H56" i="75" s="1"/>
  <c r="H84" i="73"/>
  <c r="H66" i="73" s="1"/>
  <c r="H81" i="73"/>
  <c r="H83" i="73"/>
  <c r="H65" i="73" s="1"/>
  <c r="H89" i="73"/>
  <c r="H82" i="73"/>
  <c r="H64" i="73" s="1"/>
  <c r="H86" i="73"/>
  <c r="H68" i="73" s="1"/>
  <c r="H90" i="73"/>
  <c r="H72" i="73" s="1"/>
  <c r="H85" i="73"/>
  <c r="H67" i="73" s="1"/>
  <c r="H31" i="72"/>
  <c r="J54" i="75"/>
  <c r="J56" i="75" s="1"/>
  <c r="J89" i="73"/>
  <c r="J82" i="73"/>
  <c r="J64" i="73" s="1"/>
  <c r="J86" i="73"/>
  <c r="J68" i="73" s="1"/>
  <c r="J15" i="73" s="1"/>
  <c r="J90" i="73"/>
  <c r="J72" i="73" s="1"/>
  <c r="J85" i="73"/>
  <c r="J67" i="73" s="1"/>
  <c r="J84" i="73"/>
  <c r="J66" i="73" s="1"/>
  <c r="J81" i="73"/>
  <c r="J83" i="73"/>
  <c r="J65" i="73" s="1"/>
  <c r="J31" i="72"/>
  <c r="R54" i="75"/>
  <c r="R56" i="75" s="1"/>
  <c r="R89" i="73"/>
  <c r="R82" i="73"/>
  <c r="R64" i="73" s="1"/>
  <c r="R86" i="73"/>
  <c r="R68" i="73" s="1"/>
  <c r="R90" i="73"/>
  <c r="R72" i="73" s="1"/>
  <c r="R85" i="73"/>
  <c r="R67" i="73" s="1"/>
  <c r="R84" i="73"/>
  <c r="R66" i="73" s="1"/>
  <c r="R81" i="73"/>
  <c r="R83" i="73"/>
  <c r="R65" i="73" s="1"/>
  <c r="R31" i="72"/>
  <c r="P54" i="75"/>
  <c r="P56" i="75" s="1"/>
  <c r="P84" i="73"/>
  <c r="P66" i="73" s="1"/>
  <c r="P81" i="73"/>
  <c r="P83" i="73"/>
  <c r="P65" i="73" s="1"/>
  <c r="P89" i="73"/>
  <c r="P82" i="73"/>
  <c r="P64" i="73" s="1"/>
  <c r="P86" i="73"/>
  <c r="P68" i="73" s="1"/>
  <c r="P90" i="73"/>
  <c r="P72" i="73" s="1"/>
  <c r="P85" i="73"/>
  <c r="P67" i="73" s="1"/>
  <c r="P31" i="72"/>
  <c r="M54" i="75"/>
  <c r="M56" i="75" s="1"/>
  <c r="M90" i="73"/>
  <c r="M72" i="73" s="1"/>
  <c r="M85" i="73"/>
  <c r="M67" i="73" s="1"/>
  <c r="M84" i="73"/>
  <c r="M66" i="73" s="1"/>
  <c r="M81" i="73"/>
  <c r="M83" i="73"/>
  <c r="M65" i="73" s="1"/>
  <c r="M89" i="73"/>
  <c r="M82" i="73"/>
  <c r="M64" i="73" s="1"/>
  <c r="M86" i="73"/>
  <c r="M68" i="73" s="1"/>
  <c r="M31" i="72"/>
  <c r="R16" i="17"/>
  <c r="C13" i="23"/>
  <c r="G14" i="23" s="1"/>
  <c r="G21" i="23" s="1"/>
  <c r="C9" i="46"/>
  <c r="G37" i="17"/>
  <c r="G39" i="17" s="1"/>
  <c r="L37" i="17"/>
  <c r="L39" i="17" s="1"/>
  <c r="P37" i="17"/>
  <c r="P39" i="17" s="1"/>
  <c r="R37" i="17"/>
  <c r="R39" i="17" s="1"/>
  <c r="M37" i="17"/>
  <c r="M39" i="17" s="1"/>
  <c r="Q37" i="17"/>
  <c r="Q39" i="17" s="1"/>
  <c r="H37" i="17"/>
  <c r="H39" i="17" s="1"/>
  <c r="N37" i="17"/>
  <c r="N39" i="17" s="1"/>
  <c r="F37" i="17"/>
  <c r="F39" i="17" s="1"/>
  <c r="I37" i="17"/>
  <c r="I39" i="17" s="1"/>
  <c r="J37" i="17"/>
  <c r="J39" i="17" s="1"/>
  <c r="C10" i="17"/>
  <c r="O16" i="17"/>
  <c r="D14" i="23"/>
  <c r="D21" i="23" s="1"/>
  <c r="P14" i="23"/>
  <c r="P21" i="23" s="1"/>
  <c r="I14" i="23"/>
  <c r="I21" i="23" s="1"/>
  <c r="C17" i="23"/>
  <c r="F16" i="17"/>
  <c r="I16" i="17"/>
  <c r="H16" i="17"/>
  <c r="L16" i="17"/>
  <c r="Q16" i="17"/>
  <c r="K16" i="17"/>
  <c r="E16" i="17"/>
  <c r="S16" i="17"/>
  <c r="J16" i="17"/>
  <c r="G16" i="17"/>
  <c r="D16" i="17"/>
  <c r="N16" i="17"/>
  <c r="M16" i="17"/>
  <c r="P16" i="17"/>
  <c r="C21" i="23"/>
  <c r="S15" i="17"/>
  <c r="P15" i="17"/>
  <c r="H15" i="17"/>
  <c r="G15" i="17"/>
  <c r="F15" i="17"/>
  <c r="Q15" i="17"/>
  <c r="O15" i="17"/>
  <c r="R15" i="17"/>
  <c r="E15" i="17"/>
  <c r="K15" i="17"/>
  <c r="I15" i="17"/>
  <c r="M15" i="17"/>
  <c r="N15" i="17"/>
  <c r="J15" i="17"/>
  <c r="D15" i="17"/>
  <c r="L15" i="17"/>
  <c r="S68" i="17"/>
  <c r="L32" i="60" l="1"/>
  <c r="D32" i="60"/>
  <c r="M32" i="60"/>
  <c r="K32" i="60"/>
  <c r="I32" i="60"/>
  <c r="G32" i="60"/>
  <c r="E32" i="60"/>
  <c r="G16" i="46"/>
  <c r="L14" i="23"/>
  <c r="L21" i="23" s="1"/>
  <c r="F14" i="23"/>
  <c r="F21" i="23" s="1"/>
  <c r="K14" i="23"/>
  <c r="K21" i="23" s="1"/>
  <c r="H32" i="60"/>
  <c r="Q32" i="60"/>
  <c r="H14" i="23"/>
  <c r="H21" i="23" s="1"/>
  <c r="O14" i="23"/>
  <c r="O21" i="23" s="1"/>
  <c r="Q14" i="23"/>
  <c r="Q21" i="23" s="1"/>
  <c r="J14" i="23"/>
  <c r="J21" i="23" s="1"/>
  <c r="E14" i="23"/>
  <c r="E21" i="23" s="1"/>
  <c r="R32" i="60"/>
  <c r="S35" i="17"/>
  <c r="S38" i="17" s="1"/>
  <c r="AM62" i="76"/>
  <c r="J32" i="60"/>
  <c r="E41" i="75"/>
  <c r="E37" i="17"/>
  <c r="E39" i="17" s="1"/>
  <c r="S39" i="23"/>
  <c r="D41" i="23"/>
  <c r="K41" i="75"/>
  <c r="K37" i="17"/>
  <c r="K39" i="17" s="1"/>
  <c r="AM63" i="76"/>
  <c r="O41" i="75"/>
  <c r="O37" i="17"/>
  <c r="O39" i="17" s="1"/>
  <c r="C11" i="17"/>
  <c r="G12" i="17" s="1"/>
  <c r="G19" i="17" s="1"/>
  <c r="N32" i="60"/>
  <c r="F32" i="60"/>
  <c r="O32" i="60"/>
  <c r="P32" i="60"/>
  <c r="I163" i="73"/>
  <c r="F15" i="73"/>
  <c r="D163" i="73"/>
  <c r="R15" i="73"/>
  <c r="H15" i="73"/>
  <c r="M130" i="38"/>
  <c r="O58" i="72"/>
  <c r="L58" i="72"/>
  <c r="K58" i="72"/>
  <c r="J58" i="72"/>
  <c r="I130" i="38"/>
  <c r="N130" i="38"/>
  <c r="R130" i="38"/>
  <c r="Q130" i="38"/>
  <c r="J64" i="72"/>
  <c r="D58" i="72"/>
  <c r="P58" i="72"/>
  <c r="D64" i="72"/>
  <c r="H58" i="72"/>
  <c r="F130" i="38"/>
  <c r="E130" i="38"/>
  <c r="G15" i="73"/>
  <c r="Q15" i="73"/>
  <c r="N15" i="73"/>
  <c r="M64" i="72"/>
  <c r="M14" i="23"/>
  <c r="M21" i="23" s="1"/>
  <c r="R14" i="23"/>
  <c r="R21" i="23" s="1"/>
  <c r="N14" i="23"/>
  <c r="N21" i="23" s="1"/>
  <c r="E64" i="72"/>
  <c r="J66" i="19"/>
  <c r="L66" i="19"/>
  <c r="E66" i="19"/>
  <c r="G66" i="19"/>
  <c r="I66" i="19"/>
  <c r="H66" i="19"/>
  <c r="K66" i="19"/>
  <c r="M15" i="73"/>
  <c r="P170" i="73"/>
  <c r="P177" i="73" s="1"/>
  <c r="O170" i="73"/>
  <c r="O177" i="73" s="1"/>
  <c r="P15" i="73"/>
  <c r="Q178" i="73"/>
  <c r="Q63" i="72" s="1"/>
  <c r="H64" i="72"/>
  <c r="H170" i="73"/>
  <c r="H177" i="73" s="1"/>
  <c r="S57" i="72"/>
  <c r="L170" i="73"/>
  <c r="L177" i="73" s="1"/>
  <c r="F178" i="73"/>
  <c r="F63" i="72" s="1"/>
  <c r="O178" i="73"/>
  <c r="O63" i="72" s="1"/>
  <c r="G178" i="73"/>
  <c r="G63" i="72" s="1"/>
  <c r="N163" i="73"/>
  <c r="Q159" i="73"/>
  <c r="E170" i="73"/>
  <c r="E177" i="73" s="1"/>
  <c r="K163" i="73"/>
  <c r="F170" i="73"/>
  <c r="N170" i="73"/>
  <c r="N177" i="73" s="1"/>
  <c r="D181" i="73"/>
  <c r="L163" i="73"/>
  <c r="G170" i="73"/>
  <c r="K178" i="73"/>
  <c r="K63" i="72" s="1"/>
  <c r="P163" i="73"/>
  <c r="I64" i="72"/>
  <c r="R178" i="73"/>
  <c r="R63" i="72" s="1"/>
  <c r="M170" i="73"/>
  <c r="M177" i="73" s="1"/>
  <c r="G163" i="73"/>
  <c r="N178" i="73"/>
  <c r="N63" i="72" s="1"/>
  <c r="M163" i="73"/>
  <c r="L15" i="73"/>
  <c r="F163" i="73"/>
  <c r="P64" i="72"/>
  <c r="Q170" i="73"/>
  <c r="R159" i="73"/>
  <c r="O163" i="73"/>
  <c r="G58" i="72"/>
  <c r="J181" i="73"/>
  <c r="E163" i="73"/>
  <c r="K170" i="73"/>
  <c r="S61" i="72"/>
  <c r="H163" i="73"/>
  <c r="I170" i="73"/>
  <c r="I177" i="73" s="1"/>
  <c r="L64" i="72"/>
  <c r="R170" i="73"/>
  <c r="R177" i="73" s="1"/>
  <c r="P66" i="19"/>
  <c r="R66" i="19"/>
  <c r="O66" i="19"/>
  <c r="Q66" i="19"/>
  <c r="M66" i="19"/>
  <c r="F66" i="19"/>
  <c r="D66" i="19"/>
  <c r="N66" i="19"/>
  <c r="J72" i="38"/>
  <c r="J71" i="38"/>
  <c r="F72" i="38"/>
  <c r="F71" i="38"/>
  <c r="M72" i="38"/>
  <c r="M71" i="38"/>
  <c r="G72" i="38"/>
  <c r="G71" i="38"/>
  <c r="P25" i="72"/>
  <c r="R63" i="73"/>
  <c r="R62" i="73" s="1"/>
  <c r="R80" i="73"/>
  <c r="R87" i="73" s="1"/>
  <c r="J63" i="73"/>
  <c r="J62" i="73" s="1"/>
  <c r="J80" i="73"/>
  <c r="J87" i="73" s="1"/>
  <c r="H88" i="73"/>
  <c r="H33" i="72" s="1"/>
  <c r="H71" i="73"/>
  <c r="H70" i="73" s="1"/>
  <c r="G88" i="73"/>
  <c r="G33" i="72" s="1"/>
  <c r="G71" i="73"/>
  <c r="G70" i="73" s="1"/>
  <c r="Q88" i="73"/>
  <c r="Q33" i="72" s="1"/>
  <c r="Q34" i="72" s="1"/>
  <c r="Q71" i="73"/>
  <c r="Q70" i="73" s="1"/>
  <c r="L63" i="73"/>
  <c r="L62" i="73" s="1"/>
  <c r="L80" i="73"/>
  <c r="L87" i="73" s="1"/>
  <c r="F25" i="72"/>
  <c r="F71" i="73"/>
  <c r="F70" i="73" s="1"/>
  <c r="F88" i="73"/>
  <c r="F33" i="72" s="1"/>
  <c r="N63" i="73"/>
  <c r="N62" i="73" s="1"/>
  <c r="N80" i="73"/>
  <c r="N87" i="73" s="1"/>
  <c r="I25" i="72"/>
  <c r="M88" i="73"/>
  <c r="M33" i="72" s="1"/>
  <c r="M71" i="73"/>
  <c r="M70" i="73" s="1"/>
  <c r="P88" i="73"/>
  <c r="P33" i="72" s="1"/>
  <c r="P71" i="73"/>
  <c r="P70" i="73" s="1"/>
  <c r="G34" i="72"/>
  <c r="G25" i="72"/>
  <c r="Q25" i="72"/>
  <c r="L25" i="72"/>
  <c r="I80" i="73"/>
  <c r="I63" i="73"/>
  <c r="I62" i="73" s="1"/>
  <c r="R72" i="38"/>
  <c r="R71" i="38"/>
  <c r="H72" i="38"/>
  <c r="H71" i="38"/>
  <c r="P72" i="38"/>
  <c r="P71" i="38"/>
  <c r="M25" i="72"/>
  <c r="R25" i="72"/>
  <c r="R71" i="73"/>
  <c r="R70" i="73" s="1"/>
  <c r="R88" i="73"/>
  <c r="R33" i="72" s="1"/>
  <c r="J25" i="72"/>
  <c r="J71" i="73"/>
  <c r="J70" i="73" s="1"/>
  <c r="J88" i="73"/>
  <c r="J33" i="72" s="1"/>
  <c r="H63" i="73"/>
  <c r="H62" i="73" s="1"/>
  <c r="H80" i="73"/>
  <c r="H87" i="73" s="1"/>
  <c r="G80" i="73"/>
  <c r="G63" i="73"/>
  <c r="G62" i="73" s="1"/>
  <c r="Q80" i="73"/>
  <c r="Q63" i="73"/>
  <c r="Q62" i="73" s="1"/>
  <c r="L88" i="73"/>
  <c r="L33" i="72" s="1"/>
  <c r="L71" i="73"/>
  <c r="L70" i="73" s="1"/>
  <c r="F63" i="73"/>
  <c r="F62" i="73" s="1"/>
  <c r="F80" i="73"/>
  <c r="N25" i="72"/>
  <c r="N71" i="73"/>
  <c r="N70" i="73" s="1"/>
  <c r="N88" i="73"/>
  <c r="N33" i="72" s="1"/>
  <c r="N72" i="38"/>
  <c r="N71" i="38"/>
  <c r="I72" i="38"/>
  <c r="I71" i="38"/>
  <c r="Q72" i="38"/>
  <c r="Q71" i="38"/>
  <c r="L72" i="38"/>
  <c r="L71" i="38"/>
  <c r="M63" i="73"/>
  <c r="M62" i="73" s="1"/>
  <c r="M80" i="73"/>
  <c r="P63" i="73"/>
  <c r="P62" i="73" s="1"/>
  <c r="P80" i="73"/>
  <c r="H25" i="72"/>
  <c r="I88" i="73"/>
  <c r="I33" i="72" s="1"/>
  <c r="I71" i="73"/>
  <c r="I70" i="73" s="1"/>
  <c r="C15" i="17"/>
  <c r="Q12" i="75"/>
  <c r="Q19" i="75" s="1"/>
  <c r="F12" i="75"/>
  <c r="F19" i="75" s="1"/>
  <c r="G12" i="75"/>
  <c r="G19" i="75" s="1"/>
  <c r="L12" i="75"/>
  <c r="L19" i="75" s="1"/>
  <c r="J12" i="75"/>
  <c r="J19" i="75" s="1"/>
  <c r="K12" i="75"/>
  <c r="K19" i="75" s="1"/>
  <c r="P12" i="75"/>
  <c r="P19" i="75" s="1"/>
  <c r="E12" i="75"/>
  <c r="E19" i="75" s="1"/>
  <c r="N12" i="75"/>
  <c r="N19" i="75" s="1"/>
  <c r="O12" i="75"/>
  <c r="O19" i="75" s="1"/>
  <c r="D12" i="75"/>
  <c r="I12" i="75"/>
  <c r="I19" i="75" s="1"/>
  <c r="R12" i="75"/>
  <c r="R19" i="75" s="1"/>
  <c r="H12" i="75"/>
  <c r="H19" i="75" s="1"/>
  <c r="M12" i="75"/>
  <c r="M19" i="75" s="1"/>
  <c r="N12" i="17"/>
  <c r="N19" i="17" s="1"/>
  <c r="P12" i="17"/>
  <c r="P19" i="17" s="1"/>
  <c r="D12" i="17"/>
  <c r="D19" i="17" s="1"/>
  <c r="C18" i="23"/>
  <c r="C22" i="23"/>
  <c r="C19" i="17"/>
  <c r="I12" i="17" l="1"/>
  <c r="I19" i="17" s="1"/>
  <c r="F12" i="17"/>
  <c r="F19" i="17" s="1"/>
  <c r="J12" i="17"/>
  <c r="J19" i="17" s="1"/>
  <c r="O12" i="17"/>
  <c r="O19" i="17" s="1"/>
  <c r="R12" i="17"/>
  <c r="R19" i="17" s="1"/>
  <c r="Q12" i="17"/>
  <c r="Q19" i="17" s="1"/>
  <c r="E12" i="17"/>
  <c r="E19" i="17" s="1"/>
  <c r="M12" i="17"/>
  <c r="M19" i="17" s="1"/>
  <c r="K12" i="17"/>
  <c r="K19" i="17" s="1"/>
  <c r="H12" i="17"/>
  <c r="H19" i="17" s="1"/>
  <c r="L12" i="17"/>
  <c r="L19" i="17" s="1"/>
  <c r="E84" i="73"/>
  <c r="E66" i="73" s="1"/>
  <c r="E82" i="73"/>
  <c r="E64" i="73" s="1"/>
  <c r="E54" i="75"/>
  <c r="E56" i="75" s="1"/>
  <c r="E81" i="73"/>
  <c r="E86" i="73"/>
  <c r="E68" i="73" s="1"/>
  <c r="E15" i="73" s="1"/>
  <c r="E90" i="73"/>
  <c r="E72" i="73" s="1"/>
  <c r="E83" i="73"/>
  <c r="E65" i="73" s="1"/>
  <c r="E31" i="72"/>
  <c r="E85" i="73"/>
  <c r="E67" i="73" s="1"/>
  <c r="E89" i="73"/>
  <c r="O83" i="73"/>
  <c r="O65" i="73" s="1"/>
  <c r="O90" i="73"/>
  <c r="O72" i="73" s="1"/>
  <c r="O31" i="72"/>
  <c r="O89" i="73"/>
  <c r="O85" i="73"/>
  <c r="O67" i="73" s="1"/>
  <c r="O82" i="73"/>
  <c r="O64" i="73" s="1"/>
  <c r="O84" i="73"/>
  <c r="O66" i="73" s="1"/>
  <c r="O54" i="75"/>
  <c r="O56" i="75" s="1"/>
  <c r="O86" i="73"/>
  <c r="O68" i="73" s="1"/>
  <c r="O15" i="73" s="1"/>
  <c r="O81" i="73"/>
  <c r="K54" i="75"/>
  <c r="K56" i="75" s="1"/>
  <c r="K86" i="73"/>
  <c r="K68" i="73" s="1"/>
  <c r="K15" i="73" s="1"/>
  <c r="K81" i="73"/>
  <c r="K90" i="73"/>
  <c r="K72" i="73" s="1"/>
  <c r="K83" i="73"/>
  <c r="K65" i="73" s="1"/>
  <c r="K31" i="72"/>
  <c r="K89" i="73"/>
  <c r="K85" i="73"/>
  <c r="K67" i="73" s="1"/>
  <c r="K82" i="73"/>
  <c r="K64" i="73" s="1"/>
  <c r="K84" i="73"/>
  <c r="K66" i="73" s="1"/>
  <c r="S32" i="60"/>
  <c r="D41" i="75"/>
  <c r="S41" i="23"/>
  <c r="D43" i="23" s="1"/>
  <c r="D37" i="17"/>
  <c r="D39" i="17" s="1"/>
  <c r="K72" i="38"/>
  <c r="K71" i="38"/>
  <c r="E72" i="38"/>
  <c r="E71" i="38"/>
  <c r="O72" i="38"/>
  <c r="O71" i="38"/>
  <c r="P181" i="73"/>
  <c r="L181" i="73"/>
  <c r="H181" i="73"/>
  <c r="R163" i="73"/>
  <c r="Q163" i="73"/>
  <c r="J69" i="73"/>
  <c r="N69" i="73"/>
  <c r="L69" i="73"/>
  <c r="R69" i="73"/>
  <c r="G58" i="38"/>
  <c r="M27" i="72"/>
  <c r="F27" i="72"/>
  <c r="G27" i="72"/>
  <c r="I27" i="72"/>
  <c r="R27" i="72"/>
  <c r="L27" i="72"/>
  <c r="N27" i="72"/>
  <c r="J27" i="72"/>
  <c r="Q58" i="38"/>
  <c r="P27" i="72"/>
  <c r="Q27" i="72"/>
  <c r="H27" i="72"/>
  <c r="R64" i="72"/>
  <c r="Q64" i="72"/>
  <c r="G130" i="38"/>
  <c r="P148" i="38"/>
  <c r="N64" i="72"/>
  <c r="I148" i="38"/>
  <c r="G64" i="72"/>
  <c r="S58" i="72"/>
  <c r="E148" i="38"/>
  <c r="H130" i="38"/>
  <c r="P130" i="38"/>
  <c r="J148" i="38"/>
  <c r="K130" i="38"/>
  <c r="O130" i="38"/>
  <c r="L148" i="38"/>
  <c r="O64" i="72"/>
  <c r="K64" i="72"/>
  <c r="F64" i="72"/>
  <c r="H148" i="38"/>
  <c r="M148" i="38"/>
  <c r="D148" i="38"/>
  <c r="D130" i="38"/>
  <c r="J130" i="38"/>
  <c r="L130" i="38"/>
  <c r="S14" i="23"/>
  <c r="S21" i="23" s="1"/>
  <c r="H34" i="72"/>
  <c r="O181" i="73"/>
  <c r="M34" i="72"/>
  <c r="F34" i="72"/>
  <c r="S63" i="72"/>
  <c r="N181" i="73"/>
  <c r="I181" i="73"/>
  <c r="K177" i="73"/>
  <c r="Q177" i="73"/>
  <c r="E181" i="73"/>
  <c r="S159" i="73"/>
  <c r="F177" i="73"/>
  <c r="R181" i="73"/>
  <c r="G177" i="73"/>
  <c r="M181" i="73"/>
  <c r="N34" i="72"/>
  <c r="I34" i="72"/>
  <c r="L91" i="73"/>
  <c r="J91" i="73"/>
  <c r="L34" i="72"/>
  <c r="N91" i="73"/>
  <c r="P87" i="73"/>
  <c r="R28" i="72"/>
  <c r="M87" i="73"/>
  <c r="R91" i="73"/>
  <c r="P34" i="72"/>
  <c r="H91" i="73"/>
  <c r="H69" i="73"/>
  <c r="J34" i="72"/>
  <c r="R34" i="72"/>
  <c r="Q87" i="73"/>
  <c r="G87" i="73"/>
  <c r="I87" i="73"/>
  <c r="F87" i="73"/>
  <c r="M19" i="23"/>
  <c r="M22" i="23" s="1"/>
  <c r="M23" i="23" s="1"/>
  <c r="I17" i="75"/>
  <c r="I20" i="75" s="1"/>
  <c r="I21" i="75" s="1"/>
  <c r="M17" i="75"/>
  <c r="M20" i="75" s="1"/>
  <c r="M21" i="75" s="1"/>
  <c r="K17" i="75"/>
  <c r="K20" i="75" s="1"/>
  <c r="K21" i="75" s="1"/>
  <c r="E17" i="75"/>
  <c r="E20" i="75" s="1"/>
  <c r="E21" i="75" s="1"/>
  <c r="D19" i="75"/>
  <c r="S12" i="75"/>
  <c r="S19" i="75" s="1"/>
  <c r="D19" i="23"/>
  <c r="D22" i="23" s="1"/>
  <c r="D23" i="23" s="1"/>
  <c r="I19" i="23"/>
  <c r="I22" i="23" s="1"/>
  <c r="I23" i="23" s="1"/>
  <c r="H19" i="23"/>
  <c r="H22" i="23" s="1"/>
  <c r="H23" i="23" s="1"/>
  <c r="N19" i="23"/>
  <c r="N22" i="23" s="1"/>
  <c r="N23" i="23" s="1"/>
  <c r="K19" i="23"/>
  <c r="K22" i="23" s="1"/>
  <c r="K23" i="23" s="1"/>
  <c r="E19" i="23"/>
  <c r="E22" i="23" s="1"/>
  <c r="E23" i="23" s="1"/>
  <c r="C16" i="17"/>
  <c r="L19" i="23"/>
  <c r="L22" i="23" s="1"/>
  <c r="L23" i="23" s="1"/>
  <c r="Q19" i="23"/>
  <c r="Q22" i="23" s="1"/>
  <c r="Q23" i="23" s="1"/>
  <c r="P19" i="23"/>
  <c r="P22" i="23" s="1"/>
  <c r="P23" i="23" s="1"/>
  <c r="O19" i="23"/>
  <c r="O22" i="23" s="1"/>
  <c r="O23" i="23" s="1"/>
  <c r="F19" i="23"/>
  <c r="F22" i="23" s="1"/>
  <c r="F23" i="23" s="1"/>
  <c r="G19" i="23"/>
  <c r="G22" i="23" s="1"/>
  <c r="G23" i="23" s="1"/>
  <c r="J19" i="23"/>
  <c r="J22" i="23" s="1"/>
  <c r="J23" i="23" s="1"/>
  <c r="R19" i="23"/>
  <c r="R22" i="23" s="1"/>
  <c r="R23" i="23" s="1"/>
  <c r="C20" i="17"/>
  <c r="S12" i="17" l="1"/>
  <c r="S19" i="17" s="1"/>
  <c r="D84" i="73"/>
  <c r="D66" i="73" s="1"/>
  <c r="D82" i="73"/>
  <c r="D64" i="73" s="1"/>
  <c r="D54" i="75"/>
  <c r="D89" i="73"/>
  <c r="D86" i="73"/>
  <c r="D68" i="73" s="1"/>
  <c r="D15" i="73" s="1"/>
  <c r="S15" i="73" s="1"/>
  <c r="S41" i="75"/>
  <c r="D83" i="73"/>
  <c r="D65" i="73" s="1"/>
  <c r="D85" i="73"/>
  <c r="D67" i="73" s="1"/>
  <c r="D31" i="72"/>
  <c r="D90" i="73"/>
  <c r="D72" i="73" s="1"/>
  <c r="D81" i="73"/>
  <c r="O80" i="73"/>
  <c r="O63" i="73"/>
  <c r="O62" i="73" s="1"/>
  <c r="E25" i="72"/>
  <c r="E63" i="73"/>
  <c r="E62" i="73" s="1"/>
  <c r="E80" i="73"/>
  <c r="E87" i="73" s="1"/>
  <c r="E69" i="73" s="1"/>
  <c r="K88" i="73"/>
  <c r="K33" i="72" s="1"/>
  <c r="K27" i="72" s="1"/>
  <c r="K71" i="73"/>
  <c r="K70" i="73" s="1"/>
  <c r="K80" i="73"/>
  <c r="K87" i="73" s="1"/>
  <c r="K69" i="73" s="1"/>
  <c r="K63" i="73"/>
  <c r="K62" i="73" s="1"/>
  <c r="K25" i="72"/>
  <c r="K28" i="72" s="1"/>
  <c r="O71" i="73"/>
  <c r="O70" i="73" s="1"/>
  <c r="O88" i="73"/>
  <c r="O33" i="72" s="1"/>
  <c r="O27" i="72" s="1"/>
  <c r="E88" i="73"/>
  <c r="E33" i="72" s="1"/>
  <c r="E27" i="72" s="1"/>
  <c r="E71" i="73"/>
  <c r="E70" i="73" s="1"/>
  <c r="O25" i="72"/>
  <c r="O34" i="72"/>
  <c r="O58" i="38" s="1"/>
  <c r="O87" i="73"/>
  <c r="O69" i="73" s="1"/>
  <c r="D71" i="38"/>
  <c r="S39" i="17"/>
  <c r="D72" i="38"/>
  <c r="H43" i="23"/>
  <c r="E43" i="23"/>
  <c r="R43" i="23"/>
  <c r="F43" i="23"/>
  <c r="L43" i="23"/>
  <c r="K43" i="23"/>
  <c r="J43" i="23"/>
  <c r="O43" i="23"/>
  <c r="Q43" i="23"/>
  <c r="I43" i="23"/>
  <c r="P43" i="23"/>
  <c r="G43" i="23"/>
  <c r="N43" i="23"/>
  <c r="M43" i="23"/>
  <c r="G181" i="73"/>
  <c r="Q181" i="73"/>
  <c r="K181" i="73"/>
  <c r="S163" i="73"/>
  <c r="G69" i="73"/>
  <c r="Q69" i="73"/>
  <c r="H73" i="73"/>
  <c r="M69" i="73"/>
  <c r="N73" i="73"/>
  <c r="F69" i="73"/>
  <c r="J73" i="73"/>
  <c r="I69" i="73"/>
  <c r="R73" i="73"/>
  <c r="P69" i="73"/>
  <c r="L73" i="73"/>
  <c r="N28" i="72"/>
  <c r="Q28" i="72"/>
  <c r="J28" i="72"/>
  <c r="M28" i="72"/>
  <c r="L28" i="72"/>
  <c r="I28" i="72"/>
  <c r="P28" i="72"/>
  <c r="G28" i="72"/>
  <c r="F28" i="72"/>
  <c r="J58" i="38"/>
  <c r="L58" i="38"/>
  <c r="H28" i="72"/>
  <c r="I58" i="38"/>
  <c r="F58" i="38"/>
  <c r="R58" i="38"/>
  <c r="P58" i="38"/>
  <c r="N58" i="38"/>
  <c r="M58" i="38"/>
  <c r="H58" i="38"/>
  <c r="F148" i="38"/>
  <c r="O148" i="38"/>
  <c r="S130" i="38"/>
  <c r="Q148" i="38"/>
  <c r="S64" i="72"/>
  <c r="K148" i="38"/>
  <c r="G148" i="38"/>
  <c r="N148" i="38"/>
  <c r="R148" i="38"/>
  <c r="S177" i="73"/>
  <c r="F181" i="73"/>
  <c r="Q91" i="73"/>
  <c r="I91" i="73"/>
  <c r="G91" i="73"/>
  <c r="M91" i="73"/>
  <c r="F91" i="73"/>
  <c r="P91" i="73"/>
  <c r="G17" i="75"/>
  <c r="G20" i="75" s="1"/>
  <c r="G21" i="75" s="1"/>
  <c r="G45" i="73" s="1"/>
  <c r="Q17" i="75"/>
  <c r="Q20" i="75" s="1"/>
  <c r="Q21" i="75" s="1"/>
  <c r="Q53" i="73" s="1"/>
  <c r="R17" i="75"/>
  <c r="R20" i="75" s="1"/>
  <c r="R21" i="75" s="1"/>
  <c r="R53" i="73" s="1"/>
  <c r="N17" i="75"/>
  <c r="N20" i="75" s="1"/>
  <c r="N21" i="75" s="1"/>
  <c r="N49" i="73" s="1"/>
  <c r="N14" i="73" s="1"/>
  <c r="J17" i="75"/>
  <c r="J20" i="75" s="1"/>
  <c r="J21" i="75" s="1"/>
  <c r="J46" i="73" s="1"/>
  <c r="J11" i="73" s="1"/>
  <c r="F17" i="75"/>
  <c r="F20" i="75" s="1"/>
  <c r="F21" i="75" s="1"/>
  <c r="F46" i="73" s="1"/>
  <c r="F11" i="73" s="1"/>
  <c r="H17" i="75"/>
  <c r="H20" i="75" s="1"/>
  <c r="H21" i="75" s="1"/>
  <c r="H49" i="73" s="1"/>
  <c r="H14" i="73" s="1"/>
  <c r="D17" i="75"/>
  <c r="D20" i="75" s="1"/>
  <c r="D21" i="75" s="1"/>
  <c r="P17" i="75"/>
  <c r="P20" i="75" s="1"/>
  <c r="P21" i="75" s="1"/>
  <c r="P54" i="73" s="1"/>
  <c r="P19" i="73" s="1"/>
  <c r="L17" i="75"/>
  <c r="L20" i="75" s="1"/>
  <c r="L21" i="75" s="1"/>
  <c r="L53" i="73" s="1"/>
  <c r="O17" i="75"/>
  <c r="O20" i="75" s="1"/>
  <c r="O21" i="75" s="1"/>
  <c r="O54" i="73" s="1"/>
  <c r="O19" i="73" s="1"/>
  <c r="M49" i="73"/>
  <c r="M14" i="73" s="1"/>
  <c r="M53" i="73"/>
  <c r="M48" i="73"/>
  <c r="M13" i="73" s="1"/>
  <c r="M54" i="73"/>
  <c r="M19" i="73" s="1"/>
  <c r="M47" i="73"/>
  <c r="M12" i="73" s="1"/>
  <c r="M45" i="73"/>
  <c r="M46" i="73"/>
  <c r="M11" i="73" s="1"/>
  <c r="M19" i="72"/>
  <c r="I49" i="73"/>
  <c r="I14" i="73" s="1"/>
  <c r="I53" i="73"/>
  <c r="I48" i="73"/>
  <c r="I13" i="73" s="1"/>
  <c r="I54" i="73"/>
  <c r="I19" i="73" s="1"/>
  <c r="I47" i="73"/>
  <c r="I12" i="73" s="1"/>
  <c r="I45" i="73"/>
  <c r="I46" i="73"/>
  <c r="I11" i="73" s="1"/>
  <c r="I19" i="72"/>
  <c r="Q49" i="73"/>
  <c r="Q14" i="73" s="1"/>
  <c r="Q48" i="73"/>
  <c r="Q13" i="73" s="1"/>
  <c r="Q54" i="73"/>
  <c r="Q19" i="73" s="1"/>
  <c r="Q47" i="73"/>
  <c r="Q12" i="73" s="1"/>
  <c r="Q46" i="73"/>
  <c r="Q11" i="73" s="1"/>
  <c r="Q19" i="72"/>
  <c r="K54" i="73"/>
  <c r="K19" i="73" s="1"/>
  <c r="K47" i="73"/>
  <c r="K12" i="73" s="1"/>
  <c r="K45" i="73"/>
  <c r="K46" i="73"/>
  <c r="K11" i="73" s="1"/>
  <c r="K49" i="73"/>
  <c r="K14" i="73" s="1"/>
  <c r="K53" i="73"/>
  <c r="K48" i="73"/>
  <c r="K13" i="73" s="1"/>
  <c r="K19" i="72"/>
  <c r="L47" i="73"/>
  <c r="L12" i="73" s="1"/>
  <c r="L19" i="72"/>
  <c r="E49" i="73"/>
  <c r="E14" i="73" s="1"/>
  <c r="E53" i="73"/>
  <c r="E48" i="73"/>
  <c r="E13" i="73" s="1"/>
  <c r="E54" i="73"/>
  <c r="E19" i="73" s="1"/>
  <c r="E47" i="73"/>
  <c r="E12" i="73" s="1"/>
  <c r="E45" i="73"/>
  <c r="E46" i="73"/>
  <c r="E11" i="73" s="1"/>
  <c r="E19" i="72"/>
  <c r="O48" i="73"/>
  <c r="O13" i="73" s="1"/>
  <c r="F19" i="72"/>
  <c r="S19" i="23"/>
  <c r="S22" i="23" s="1"/>
  <c r="I17" i="17"/>
  <c r="I20" i="17" s="1"/>
  <c r="I21" i="17" s="1"/>
  <c r="H17" i="17"/>
  <c r="H20" i="17" s="1"/>
  <c r="H21" i="17" s="1"/>
  <c r="R17" i="17"/>
  <c r="R20" i="17" s="1"/>
  <c r="R21" i="17" s="1"/>
  <c r="N17" i="17"/>
  <c r="N20" i="17" s="1"/>
  <c r="N21" i="17" s="1"/>
  <c r="D17" i="17"/>
  <c r="K17" i="17"/>
  <c r="K20" i="17" s="1"/>
  <c r="K21" i="17" s="1"/>
  <c r="E17" i="17"/>
  <c r="E20" i="17" s="1"/>
  <c r="E21" i="17" s="1"/>
  <c r="G17" i="17"/>
  <c r="G20" i="17" s="1"/>
  <c r="G21" i="17" s="1"/>
  <c r="Q17" i="17"/>
  <c r="Q20" i="17" s="1"/>
  <c r="Q21" i="17" s="1"/>
  <c r="P17" i="17"/>
  <c r="P20" i="17" s="1"/>
  <c r="P21" i="17" s="1"/>
  <c r="L17" i="17"/>
  <c r="L20" i="17" s="1"/>
  <c r="L21" i="17" s="1"/>
  <c r="F17" i="17"/>
  <c r="F20" i="17" s="1"/>
  <c r="F21" i="17" s="1"/>
  <c r="J17" i="17"/>
  <c r="J20" i="17" s="1"/>
  <c r="J21" i="17" s="1"/>
  <c r="O17" i="17"/>
  <c r="O20" i="17" s="1"/>
  <c r="O21" i="17" s="1"/>
  <c r="M17" i="17"/>
  <c r="M20" i="17" s="1"/>
  <c r="M21" i="17" s="1"/>
  <c r="S23" i="23"/>
  <c r="N46" i="73" l="1"/>
  <c r="N11" i="73" s="1"/>
  <c r="F48" i="73"/>
  <c r="F13" i="73" s="1"/>
  <c r="N54" i="73"/>
  <c r="N19" i="73" s="1"/>
  <c r="Q45" i="73"/>
  <c r="Q44" i="73" s="1"/>
  <c r="Q51" i="73" s="1"/>
  <c r="K34" i="72"/>
  <c r="K58" i="38" s="1"/>
  <c r="E34" i="72"/>
  <c r="E58" i="38" s="1"/>
  <c r="O91" i="73"/>
  <c r="O73" i="73" s="1"/>
  <c r="D71" i="73"/>
  <c r="D70" i="73" s="1"/>
  <c r="D88" i="73"/>
  <c r="D33" i="72" s="1"/>
  <c r="D34" i="72" s="1"/>
  <c r="D58" i="38" s="1"/>
  <c r="D80" i="73"/>
  <c r="D87" i="73" s="1"/>
  <c r="D63" i="73"/>
  <c r="D62" i="73" s="1"/>
  <c r="D56" i="75"/>
  <c r="S56" i="75" s="1"/>
  <c r="S54" i="75"/>
  <c r="O28" i="72"/>
  <c r="E91" i="73"/>
  <c r="E73" i="73" s="1"/>
  <c r="E28" i="72"/>
  <c r="K91" i="73"/>
  <c r="K73" i="73" s="1"/>
  <c r="S31" i="72"/>
  <c r="D25" i="72"/>
  <c r="S43" i="23"/>
  <c r="S181" i="73"/>
  <c r="P73" i="73"/>
  <c r="G73" i="73"/>
  <c r="Q73" i="73"/>
  <c r="F73" i="73"/>
  <c r="M73" i="73"/>
  <c r="I73" i="73"/>
  <c r="S148" i="38"/>
  <c r="Q131" i="38"/>
  <c r="H131" i="38"/>
  <c r="N131" i="38"/>
  <c r="E131" i="38"/>
  <c r="R131" i="38"/>
  <c r="P131" i="38"/>
  <c r="K131" i="38"/>
  <c r="I131" i="38"/>
  <c r="G131" i="38"/>
  <c r="F131" i="38"/>
  <c r="D131" i="38"/>
  <c r="S131" i="38"/>
  <c r="M131" i="38"/>
  <c r="O131" i="38"/>
  <c r="J131" i="38"/>
  <c r="L131" i="38"/>
  <c r="G53" i="73"/>
  <c r="J47" i="73"/>
  <c r="J12" i="73" s="1"/>
  <c r="P48" i="73"/>
  <c r="P13" i="73" s="1"/>
  <c r="R49" i="73"/>
  <c r="R14" i="73" s="1"/>
  <c r="H54" i="73"/>
  <c r="H19" i="73" s="1"/>
  <c r="P46" i="73"/>
  <c r="P11" i="73" s="1"/>
  <c r="G47" i="73"/>
  <c r="G12" i="73" s="1"/>
  <c r="O46" i="73"/>
  <c r="O11" i="73" s="1"/>
  <c r="N19" i="72"/>
  <c r="O47" i="73"/>
  <c r="O12" i="73" s="1"/>
  <c r="N45" i="73"/>
  <c r="N10" i="73" s="1"/>
  <c r="N53" i="73"/>
  <c r="N18" i="73" s="1"/>
  <c r="N17" i="73" s="1"/>
  <c r="N48" i="73"/>
  <c r="N13" i="73" s="1"/>
  <c r="N47" i="73"/>
  <c r="N12" i="73" s="1"/>
  <c r="R47" i="73"/>
  <c r="R12" i="73" s="1"/>
  <c r="O19" i="72"/>
  <c r="O45" i="73"/>
  <c r="O10" i="73" s="1"/>
  <c r="P19" i="72"/>
  <c r="P5" i="72" s="1"/>
  <c r="R19" i="72"/>
  <c r="G19" i="72"/>
  <c r="J19" i="72"/>
  <c r="O53" i="73"/>
  <c r="O52" i="73" s="1"/>
  <c r="P47" i="73"/>
  <c r="P12" i="73" s="1"/>
  <c r="R48" i="73"/>
  <c r="R13" i="73" s="1"/>
  <c r="G46" i="73"/>
  <c r="G11" i="73" s="1"/>
  <c r="J53" i="73"/>
  <c r="J18" i="73" s="1"/>
  <c r="P45" i="73"/>
  <c r="P10" i="73" s="1"/>
  <c r="P53" i="73"/>
  <c r="P52" i="73" s="1"/>
  <c r="R54" i="73"/>
  <c r="R19" i="73" s="1"/>
  <c r="R46" i="73"/>
  <c r="R11" i="73" s="1"/>
  <c r="G49" i="73"/>
  <c r="G14" i="73" s="1"/>
  <c r="G54" i="73"/>
  <c r="G19" i="73" s="1"/>
  <c r="J48" i="73"/>
  <c r="J13" i="73" s="1"/>
  <c r="O49" i="73"/>
  <c r="O14" i="73" s="1"/>
  <c r="P49" i="73"/>
  <c r="P14" i="73" s="1"/>
  <c r="R45" i="73"/>
  <c r="G48" i="73"/>
  <c r="G13" i="73" s="1"/>
  <c r="J45" i="73"/>
  <c r="J10" i="73" s="1"/>
  <c r="J49" i="73"/>
  <c r="J14" i="73" s="1"/>
  <c r="H48" i="73"/>
  <c r="H13" i="73" s="1"/>
  <c r="J54" i="73"/>
  <c r="J19" i="73" s="1"/>
  <c r="H53" i="73"/>
  <c r="H46" i="73"/>
  <c r="H11" i="73" s="1"/>
  <c r="H47" i="73"/>
  <c r="H12" i="73" s="1"/>
  <c r="H19" i="72"/>
  <c r="H45" i="73"/>
  <c r="H10" i="73" s="1"/>
  <c r="F45" i="73"/>
  <c r="F10" i="73" s="1"/>
  <c r="F53" i="73"/>
  <c r="F18" i="73" s="1"/>
  <c r="L49" i="73"/>
  <c r="L14" i="73" s="1"/>
  <c r="L54" i="73"/>
  <c r="L19" i="73" s="1"/>
  <c r="F47" i="73"/>
  <c r="F12" i="73" s="1"/>
  <c r="F49" i="73"/>
  <c r="F14" i="73" s="1"/>
  <c r="L46" i="73"/>
  <c r="L11" i="73" s="1"/>
  <c r="L48" i="73"/>
  <c r="L13" i="73" s="1"/>
  <c r="F54" i="73"/>
  <c r="F19" i="73" s="1"/>
  <c r="L45" i="73"/>
  <c r="S21" i="75"/>
  <c r="D47" i="73"/>
  <c r="D12" i="73" s="1"/>
  <c r="D19" i="72"/>
  <c r="D5" i="72" s="1"/>
  <c r="D54" i="73"/>
  <c r="D19" i="73" s="1"/>
  <c r="D46" i="73"/>
  <c r="D11" i="73" s="1"/>
  <c r="D48" i="73"/>
  <c r="D13" i="73" s="1"/>
  <c r="D53" i="73"/>
  <c r="D18" i="73" s="1"/>
  <c r="D45" i="73"/>
  <c r="D49" i="73"/>
  <c r="D14" i="73" s="1"/>
  <c r="S17" i="75"/>
  <c r="S20" i="75" s="1"/>
  <c r="K54" i="38"/>
  <c r="K53" i="38"/>
  <c r="K48" i="38"/>
  <c r="F54" i="38"/>
  <c r="F53" i="38"/>
  <c r="F48" i="38"/>
  <c r="G54" i="38"/>
  <c r="G53" i="38"/>
  <c r="G48" i="38"/>
  <c r="N54" i="38"/>
  <c r="N53" i="38"/>
  <c r="N48" i="38"/>
  <c r="L18" i="73"/>
  <c r="R10" i="73"/>
  <c r="R52" i="73"/>
  <c r="R18" i="73"/>
  <c r="M5" i="72"/>
  <c r="G5" i="72"/>
  <c r="J5" i="72"/>
  <c r="E54" i="38"/>
  <c r="E53" i="38"/>
  <c r="E48" i="38"/>
  <c r="R54" i="38"/>
  <c r="R53" i="38"/>
  <c r="R48" i="38"/>
  <c r="F5" i="72"/>
  <c r="E5" i="72"/>
  <c r="L5" i="72"/>
  <c r="K5" i="72"/>
  <c r="Q10" i="73"/>
  <c r="Q9" i="73" s="1"/>
  <c r="Q18" i="73"/>
  <c r="Q17" i="73" s="1"/>
  <c r="Q52" i="73"/>
  <c r="I10" i="73"/>
  <c r="I9" i="73" s="1"/>
  <c r="I44" i="73"/>
  <c r="I51" i="73" s="1"/>
  <c r="I52" i="73"/>
  <c r="I18" i="73"/>
  <c r="I17" i="73" s="1"/>
  <c r="G10" i="73"/>
  <c r="L54" i="38"/>
  <c r="L53" i="38"/>
  <c r="L48" i="38"/>
  <c r="O54" i="38"/>
  <c r="O53" i="38"/>
  <c r="O48" i="38"/>
  <c r="P54" i="38"/>
  <c r="P53" i="38"/>
  <c r="P48" i="38"/>
  <c r="H54" i="38"/>
  <c r="H53" i="38"/>
  <c r="H48" i="38"/>
  <c r="K44" i="73"/>
  <c r="K51" i="73" s="1"/>
  <c r="K10" i="73"/>
  <c r="K9" i="73" s="1"/>
  <c r="N52" i="73"/>
  <c r="M44" i="73"/>
  <c r="M51" i="73" s="1"/>
  <c r="M10" i="73"/>
  <c r="M9" i="73" s="1"/>
  <c r="M52" i="73"/>
  <c r="M18" i="73"/>
  <c r="M17" i="73" s="1"/>
  <c r="G18" i="73"/>
  <c r="M54" i="38"/>
  <c r="M53" i="38"/>
  <c r="M48" i="38"/>
  <c r="J54" i="38"/>
  <c r="J53" i="38"/>
  <c r="J48" i="38"/>
  <c r="Q54" i="38"/>
  <c r="Q53" i="38"/>
  <c r="Q48" i="38"/>
  <c r="I54" i="38"/>
  <c r="I53" i="38"/>
  <c r="I48" i="38"/>
  <c r="O18" i="73"/>
  <c r="O17" i="73" s="1"/>
  <c r="E44" i="73"/>
  <c r="E51" i="73" s="1"/>
  <c r="E10" i="73"/>
  <c r="E9" i="73" s="1"/>
  <c r="E18" i="73"/>
  <c r="E17" i="73" s="1"/>
  <c r="E52" i="73"/>
  <c r="K52" i="73"/>
  <c r="K18" i="73"/>
  <c r="K17" i="73" s="1"/>
  <c r="Q5" i="72"/>
  <c r="I5" i="72"/>
  <c r="D20" i="17"/>
  <c r="D21" i="17" s="1"/>
  <c r="S17" i="17"/>
  <c r="S20" i="17" s="1"/>
  <c r="P18" i="73" l="1"/>
  <c r="P17" i="73" s="1"/>
  <c r="O44" i="73"/>
  <c r="O51" i="73" s="1"/>
  <c r="P44" i="73"/>
  <c r="P51" i="73" s="1"/>
  <c r="D10" i="73"/>
  <c r="D9" i="73" s="1"/>
  <c r="D69" i="73"/>
  <c r="S87" i="73"/>
  <c r="D27" i="72"/>
  <c r="D28" i="72" s="1"/>
  <c r="S33" i="72"/>
  <c r="S27" i="72" s="1"/>
  <c r="S25" i="72"/>
  <c r="D91" i="73"/>
  <c r="D73" i="73" s="1"/>
  <c r="E16" i="73"/>
  <c r="I16" i="73"/>
  <c r="Q16" i="73"/>
  <c r="Q20" i="73" s="1"/>
  <c r="M16" i="73"/>
  <c r="M20" i="73" s="1"/>
  <c r="K16" i="73"/>
  <c r="H5" i="72"/>
  <c r="N5" i="72"/>
  <c r="O5" i="72"/>
  <c r="R5" i="72"/>
  <c r="G17" i="73"/>
  <c r="E150" i="38"/>
  <c r="F149" i="38"/>
  <c r="F150" i="38"/>
  <c r="G149" i="38"/>
  <c r="G150" i="38"/>
  <c r="H149" i="38"/>
  <c r="L150" i="38"/>
  <c r="M149" i="38"/>
  <c r="I150" i="38"/>
  <c r="J149" i="38"/>
  <c r="J150" i="38"/>
  <c r="K149" i="38"/>
  <c r="K150" i="38"/>
  <c r="L149" i="38"/>
  <c r="P150" i="38"/>
  <c r="Q149" i="38"/>
  <c r="S150" i="38"/>
  <c r="M150" i="38"/>
  <c r="N149" i="38"/>
  <c r="N150" i="38"/>
  <c r="O149" i="38"/>
  <c r="O150" i="38"/>
  <c r="P149" i="38"/>
  <c r="E149" i="38"/>
  <c r="Q150" i="38"/>
  <c r="R149" i="38"/>
  <c r="R150" i="38"/>
  <c r="D149" i="38"/>
  <c r="D150" i="38"/>
  <c r="H150" i="38"/>
  <c r="I149" i="38"/>
  <c r="S149" i="38"/>
  <c r="N44" i="73"/>
  <c r="N51" i="73" s="1"/>
  <c r="P9" i="73"/>
  <c r="G9" i="73"/>
  <c r="F17" i="73"/>
  <c r="S12" i="73"/>
  <c r="R44" i="73"/>
  <c r="R51" i="73" s="1"/>
  <c r="S19" i="72"/>
  <c r="J9" i="73"/>
  <c r="J17" i="73"/>
  <c r="R9" i="73"/>
  <c r="G52" i="73"/>
  <c r="G21" i="72" s="1"/>
  <c r="N9" i="73"/>
  <c r="L17" i="73"/>
  <c r="O9" i="73"/>
  <c r="L52" i="73"/>
  <c r="L21" i="72" s="1"/>
  <c r="S11" i="73"/>
  <c r="F52" i="73"/>
  <c r="F21" i="72" s="1"/>
  <c r="J44" i="73"/>
  <c r="J51" i="73" s="1"/>
  <c r="S13" i="73"/>
  <c r="H9" i="73"/>
  <c r="J52" i="73"/>
  <c r="J21" i="72" s="1"/>
  <c r="G44" i="73"/>
  <c r="G51" i="73" s="1"/>
  <c r="R17" i="73"/>
  <c r="S19" i="73"/>
  <c r="L44" i="73"/>
  <c r="L51" i="73" s="1"/>
  <c r="H52" i="73"/>
  <c r="H21" i="72" s="1"/>
  <c r="H18" i="73"/>
  <c r="H17" i="73" s="1"/>
  <c r="H44" i="73"/>
  <c r="H51" i="73" s="1"/>
  <c r="F9" i="73"/>
  <c r="L10" i="73"/>
  <c r="L9" i="73" s="1"/>
  <c r="S14" i="73"/>
  <c r="D44" i="73"/>
  <c r="D51" i="73" s="1"/>
  <c r="F44" i="73"/>
  <c r="F51" i="73" s="1"/>
  <c r="D52" i="73"/>
  <c r="D21" i="72" s="1"/>
  <c r="K21" i="72"/>
  <c r="K55" i="73"/>
  <c r="Q21" i="72"/>
  <c r="Q55" i="73"/>
  <c r="E21" i="72"/>
  <c r="E55" i="73"/>
  <c r="I21" i="72"/>
  <c r="I55" i="73"/>
  <c r="M21" i="72"/>
  <c r="M55" i="73"/>
  <c r="N21" i="72"/>
  <c r="K20" i="73"/>
  <c r="D17" i="73"/>
  <c r="R21" i="72"/>
  <c r="D54" i="38"/>
  <c r="D53" i="38"/>
  <c r="D48" i="38"/>
  <c r="E20" i="73"/>
  <c r="P21" i="72"/>
  <c r="I20" i="73"/>
  <c r="O21" i="72"/>
  <c r="S21" i="17"/>
  <c r="O16" i="73" l="1"/>
  <c r="O20" i="73" s="1"/>
  <c r="O55" i="73"/>
  <c r="S34" i="72"/>
  <c r="S58" i="38" s="1"/>
  <c r="P60" i="38" s="1"/>
  <c r="P7" i="38" s="1"/>
  <c r="R55" i="73"/>
  <c r="S28" i="72"/>
  <c r="S91" i="73"/>
  <c r="S73" i="73" s="1"/>
  <c r="S69" i="73"/>
  <c r="D16" i="73"/>
  <c r="D20" i="73" s="1"/>
  <c r="N16" i="73"/>
  <c r="N20" i="73" s="1"/>
  <c r="P16" i="73"/>
  <c r="P20" i="73" s="1"/>
  <c r="N55" i="73"/>
  <c r="G16" i="73"/>
  <c r="J16" i="73"/>
  <c r="J20" i="73" s="1"/>
  <c r="H16" i="73"/>
  <c r="H20" i="73" s="1"/>
  <c r="F16" i="73"/>
  <c r="L16" i="73"/>
  <c r="L20" i="73" s="1"/>
  <c r="R16" i="73"/>
  <c r="R20" i="73" s="1"/>
  <c r="P55" i="73"/>
  <c r="S5" i="72"/>
  <c r="F20" i="73"/>
  <c r="S18" i="73"/>
  <c r="S17" i="73" s="1"/>
  <c r="F55" i="73"/>
  <c r="S10" i="73"/>
  <c r="S9" i="73" s="1"/>
  <c r="J55" i="73"/>
  <c r="L55" i="73"/>
  <c r="G55" i="73"/>
  <c r="D55" i="73"/>
  <c r="H55" i="73"/>
  <c r="S51" i="73"/>
  <c r="E59" i="38" l="1"/>
  <c r="E6" i="38" s="1"/>
  <c r="M61" i="38"/>
  <c r="D61" i="38"/>
  <c r="D79" i="38"/>
  <c r="S59" i="38"/>
  <c r="H61" i="38"/>
  <c r="Q59" i="38"/>
  <c r="Q6" i="38" s="1"/>
  <c r="J59" i="38"/>
  <c r="J6" i="38" s="1"/>
  <c r="R60" i="38"/>
  <c r="R7" i="38" s="1"/>
  <c r="K79" i="38"/>
  <c r="G79" i="38"/>
  <c r="J61" i="38"/>
  <c r="E61" i="38"/>
  <c r="S79" i="38"/>
  <c r="F59" i="38"/>
  <c r="F6" i="38" s="1"/>
  <c r="S61" i="38"/>
  <c r="K61" i="38"/>
  <c r="O60" i="38"/>
  <c r="O7" i="38" s="1"/>
  <c r="I79" i="38"/>
  <c r="O59" i="38"/>
  <c r="O6" i="38" s="1"/>
  <c r="M79" i="38"/>
  <c r="R61" i="38"/>
  <c r="P79" i="38"/>
  <c r="Q61" i="38"/>
  <c r="F61" i="38"/>
  <c r="R79" i="38"/>
  <c r="L60" i="38"/>
  <c r="L7" i="38" s="1"/>
  <c r="N79" i="38"/>
  <c r="D59" i="38"/>
  <c r="D6" i="38" s="1"/>
  <c r="I59" i="38"/>
  <c r="I6" i="38" s="1"/>
  <c r="L61" i="38"/>
  <c r="Q60" i="38"/>
  <c r="Q7" i="38" s="1"/>
  <c r="M60" i="38"/>
  <c r="M7" i="38" s="1"/>
  <c r="I61" i="38"/>
  <c r="G59" i="38"/>
  <c r="G6" i="38" s="1"/>
  <c r="P61" i="38"/>
  <c r="J79" i="38"/>
  <c r="M59" i="38"/>
  <c r="M6" i="38" s="1"/>
  <c r="H79" i="38"/>
  <c r="H60" i="38"/>
  <c r="H7" i="38" s="1"/>
  <c r="O79" i="38"/>
  <c r="F60" i="38"/>
  <c r="F7" i="38" s="1"/>
  <c r="L59" i="38"/>
  <c r="L6" i="38" s="1"/>
  <c r="K59" i="38"/>
  <c r="K6" i="38" s="1"/>
  <c r="I60" i="38"/>
  <c r="I7" i="38" s="1"/>
  <c r="F79" i="38"/>
  <c r="H59" i="38"/>
  <c r="H6" i="38" s="1"/>
  <c r="R59" i="38"/>
  <c r="R6" i="38" s="1"/>
  <c r="N59" i="38"/>
  <c r="N6" i="38" s="1"/>
  <c r="K60" i="38"/>
  <c r="K7" i="38" s="1"/>
  <c r="J60" i="38"/>
  <c r="J7" i="38" s="1"/>
  <c r="L79" i="38"/>
  <c r="G60" i="38"/>
  <c r="G7" i="38" s="1"/>
  <c r="N60" i="38"/>
  <c r="N7" i="38" s="1"/>
  <c r="O61" i="38"/>
  <c r="P59" i="38"/>
  <c r="P6" i="38" s="1"/>
  <c r="G61" i="38"/>
  <c r="E79" i="38"/>
  <c r="D60" i="38"/>
  <c r="D7" i="38" s="1"/>
  <c r="N61" i="38"/>
  <c r="E60" i="38"/>
  <c r="E7" i="38" s="1"/>
  <c r="S60" i="38"/>
  <c r="Q79" i="38"/>
  <c r="S55" i="73"/>
  <c r="G20" i="73"/>
  <c r="S16" i="73"/>
  <c r="S7" i="38" l="1"/>
  <c r="S6" i="38"/>
  <c r="S20" i="73"/>
  <c r="G38" i="60" l="1"/>
  <c r="E38" i="60"/>
  <c r="Q38" i="60"/>
  <c r="R38" i="60"/>
  <c r="J38" i="60"/>
  <c r="P38" i="60"/>
  <c r="N38" i="60"/>
  <c r="K38" i="60"/>
  <c r="O38" i="60"/>
  <c r="I38" i="60"/>
  <c r="F38" i="60"/>
  <c r="M38" i="60"/>
  <c r="H38" i="60"/>
  <c r="D38" i="60"/>
  <c r="L38" i="60"/>
  <c r="S38" i="60" l="1"/>
  <c r="C9" i="30"/>
  <c r="S96" i="38" l="1"/>
  <c r="G9" i="46" s="1"/>
  <c r="S114" i="38"/>
  <c r="S132" i="38"/>
  <c r="H52" i="38" l="1"/>
  <c r="F52" i="38"/>
  <c r="K52" i="38"/>
  <c r="N52" i="38"/>
  <c r="R52" i="38"/>
  <c r="J52" i="38"/>
  <c r="P52" i="38"/>
  <c r="F21" i="60" l="1"/>
  <c r="H21" i="60"/>
  <c r="R21" i="60"/>
  <c r="J21" i="60"/>
  <c r="N21" i="60"/>
  <c r="K21" i="60"/>
  <c r="P21" i="60"/>
  <c r="O52" i="38"/>
  <c r="L52" i="38"/>
  <c r="G52" i="38"/>
  <c r="E52" i="38"/>
  <c r="Q52" i="38"/>
  <c r="I52" i="38"/>
  <c r="M52" i="38"/>
  <c r="D52" i="38"/>
  <c r="H22" i="72" l="1"/>
  <c r="H7" i="72"/>
  <c r="F22" i="72"/>
  <c r="F7" i="72"/>
  <c r="P7" i="72"/>
  <c r="P22" i="72"/>
  <c r="K22" i="72"/>
  <c r="K7" i="72"/>
  <c r="R22" i="72"/>
  <c r="R7" i="72"/>
  <c r="J22" i="72"/>
  <c r="J7" i="72"/>
  <c r="N22" i="72"/>
  <c r="N7" i="72"/>
  <c r="E21" i="60"/>
  <c r="O21" i="60"/>
  <c r="G21" i="60"/>
  <c r="M21" i="60"/>
  <c r="D21" i="60"/>
  <c r="I21" i="60"/>
  <c r="Q21" i="60"/>
  <c r="L21" i="60"/>
  <c r="S52" i="38"/>
  <c r="D6" i="30" l="1"/>
  <c r="R8" i="72"/>
  <c r="P8" i="72"/>
  <c r="K8" i="72"/>
  <c r="N8" i="72"/>
  <c r="H8" i="72"/>
  <c r="J8" i="72"/>
  <c r="F8" i="72"/>
  <c r="G22" i="72"/>
  <c r="G7" i="72"/>
  <c r="J43" i="38"/>
  <c r="J5" i="38" s="1"/>
  <c r="I22" i="72"/>
  <c r="I7" i="72"/>
  <c r="M22" i="72"/>
  <c r="M7" i="72"/>
  <c r="P43" i="38"/>
  <c r="P5" i="38" s="1"/>
  <c r="F43" i="38"/>
  <c r="F5" i="38" s="1"/>
  <c r="S21" i="72"/>
  <c r="D22" i="72"/>
  <c r="D7" i="72"/>
  <c r="O22" i="72"/>
  <c r="O7" i="72"/>
  <c r="N43" i="38"/>
  <c r="N5" i="38" s="1"/>
  <c r="L22" i="72"/>
  <c r="L7" i="72"/>
  <c r="K43" i="38"/>
  <c r="K5" i="38" s="1"/>
  <c r="E22" i="72"/>
  <c r="E7" i="72"/>
  <c r="Q22" i="72"/>
  <c r="Q7" i="72"/>
  <c r="R43" i="38"/>
  <c r="R5" i="38" s="1"/>
  <c r="H43" i="38"/>
  <c r="H5" i="38" s="1"/>
  <c r="S21" i="60"/>
  <c r="Q8" i="72" l="1"/>
  <c r="O8" i="72"/>
  <c r="G8" i="72"/>
  <c r="L8" i="72"/>
  <c r="I8" i="72"/>
  <c r="E8" i="72"/>
  <c r="D8" i="72"/>
  <c r="M8" i="72"/>
  <c r="E50" i="38"/>
  <c r="I50" i="38"/>
  <c r="M50" i="38"/>
  <c r="Q50" i="38"/>
  <c r="F50" i="38"/>
  <c r="J50" i="38"/>
  <c r="N50" i="38"/>
  <c r="R50" i="38"/>
  <c r="G50" i="38"/>
  <c r="K50" i="38"/>
  <c r="O50" i="38"/>
  <c r="D50" i="38"/>
  <c r="H50" i="38"/>
  <c r="L50" i="38"/>
  <c r="P50" i="38"/>
  <c r="S22" i="72"/>
  <c r="S7" i="72"/>
  <c r="I43" i="38"/>
  <c r="I5" i="38" s="1"/>
  <c r="Q43" i="38"/>
  <c r="Q5" i="38" s="1"/>
  <c r="L43" i="38"/>
  <c r="L5" i="38" s="1"/>
  <c r="D43" i="38"/>
  <c r="D5" i="38" s="1"/>
  <c r="M43" i="38"/>
  <c r="M5" i="38" s="1"/>
  <c r="G43" i="38"/>
  <c r="G5" i="38" s="1"/>
  <c r="E43" i="38"/>
  <c r="E5" i="38" s="1"/>
  <c r="O43" i="38"/>
  <c r="O5" i="38" s="1"/>
  <c r="L70" i="38"/>
  <c r="D70" i="38"/>
  <c r="S8" i="72" l="1"/>
  <c r="S43" i="38"/>
  <c r="D27" i="60"/>
  <c r="L27" i="60"/>
  <c r="G6" i="30"/>
  <c r="K70" i="38"/>
  <c r="G70" i="38"/>
  <c r="N70" i="38"/>
  <c r="J70" i="38"/>
  <c r="E70" i="38"/>
  <c r="M70" i="38"/>
  <c r="E88" i="38"/>
  <c r="J88" i="38"/>
  <c r="P88" i="38"/>
  <c r="M88" i="38"/>
  <c r="Q88" i="38"/>
  <c r="R88" i="38"/>
  <c r="N88" i="38"/>
  <c r="F88" i="38"/>
  <c r="I88" i="38"/>
  <c r="G88" i="38"/>
  <c r="H88" i="38"/>
  <c r="K88" i="38"/>
  <c r="O70" i="38"/>
  <c r="P70" i="38"/>
  <c r="R70" i="38"/>
  <c r="I70" i="38"/>
  <c r="Q70" i="38"/>
  <c r="H70" i="38"/>
  <c r="F70" i="38"/>
  <c r="D6" i="46" l="1"/>
  <c r="I33" i="60"/>
  <c r="Q33" i="60"/>
  <c r="E33" i="60"/>
  <c r="N27" i="60"/>
  <c r="Q27" i="60"/>
  <c r="I27" i="60"/>
  <c r="K33" i="60"/>
  <c r="F33" i="60"/>
  <c r="M33" i="60"/>
  <c r="M27" i="60"/>
  <c r="G27" i="60"/>
  <c r="F27" i="60"/>
  <c r="R27" i="60"/>
  <c r="H33" i="60"/>
  <c r="N33" i="60"/>
  <c r="P33" i="60"/>
  <c r="E27" i="60"/>
  <c r="K27" i="60"/>
  <c r="H27" i="60"/>
  <c r="P27" i="60"/>
  <c r="G33" i="60"/>
  <c r="R33" i="60"/>
  <c r="J33" i="60"/>
  <c r="J27" i="60"/>
  <c r="O27" i="60"/>
  <c r="O88" i="38"/>
  <c r="L88" i="38"/>
  <c r="D88" i="38"/>
  <c r="D33" i="60" l="1"/>
  <c r="L33" i="60"/>
  <c r="S27"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G14" i="46" l="1"/>
  <c r="G12" i="46"/>
  <c r="G13" i="46"/>
  <c r="G15" i="46"/>
  <c r="G10" i="46"/>
  <c r="G11" i="46"/>
  <c r="D39" i="60"/>
  <c r="R39" i="60"/>
  <c r="L39" i="60"/>
  <c r="O39" i="60"/>
  <c r="S106" i="38"/>
  <c r="D9" i="30" l="1"/>
  <c r="S39" i="60"/>
  <c r="P124" i="38"/>
  <c r="M124" i="38"/>
  <c r="I124" i="38"/>
  <c r="Q124" i="38"/>
  <c r="K124" i="38"/>
  <c r="N124" i="38"/>
  <c r="L124" i="38"/>
  <c r="D124" i="38"/>
  <c r="B9" i="30" l="1"/>
  <c r="Q45" i="60"/>
  <c r="L45" i="60"/>
  <c r="I45" i="60"/>
  <c r="N45" i="60"/>
  <c r="M45" i="60"/>
  <c r="D45" i="60"/>
  <c r="K45" i="60"/>
  <c r="P45" i="60"/>
  <c r="R124" i="38"/>
  <c r="E124" i="38"/>
  <c r="H124" i="38"/>
  <c r="G124" i="38"/>
  <c r="O124" i="38"/>
  <c r="J124" i="38"/>
  <c r="F124" i="38"/>
  <c r="G45" i="60" l="1"/>
  <c r="H45" i="60"/>
  <c r="F45" i="60"/>
  <c r="J45" i="60"/>
  <c r="E45" i="60"/>
  <c r="O45" i="60"/>
  <c r="R45" i="60"/>
  <c r="G9" i="30"/>
  <c r="S124" i="38"/>
  <c r="D10" i="30" l="1"/>
  <c r="S45" i="60"/>
  <c r="H37" i="60"/>
  <c r="L37" i="60"/>
  <c r="P37" i="60"/>
  <c r="E37" i="60"/>
  <c r="I37" i="60"/>
  <c r="M37" i="60"/>
  <c r="Q37" i="60"/>
  <c r="F37" i="60"/>
  <c r="J37" i="60"/>
  <c r="N37" i="60"/>
  <c r="R37" i="60"/>
  <c r="G37" i="60"/>
  <c r="K37" i="60"/>
  <c r="O37" i="60"/>
  <c r="D37" i="60"/>
  <c r="D105" i="38" l="1"/>
  <c r="O40" i="60"/>
  <c r="O105" i="38"/>
  <c r="N40" i="60"/>
  <c r="N105" i="38"/>
  <c r="M40" i="60"/>
  <c r="M105" i="38"/>
  <c r="L40" i="60"/>
  <c r="L105" i="38"/>
  <c r="K40" i="60"/>
  <c r="K105" i="38"/>
  <c r="J40" i="60"/>
  <c r="J105" i="38"/>
  <c r="I40" i="60"/>
  <c r="I105" i="38"/>
  <c r="H40" i="60"/>
  <c r="H105" i="38"/>
  <c r="G40" i="60"/>
  <c r="G105" i="38"/>
  <c r="F40" i="60"/>
  <c r="F105" i="38"/>
  <c r="E40" i="60"/>
  <c r="E105" i="38"/>
  <c r="R40" i="60"/>
  <c r="R105" i="38"/>
  <c r="Q40" i="60"/>
  <c r="Q105" i="38"/>
  <c r="P40" i="60"/>
  <c r="P105" i="38"/>
  <c r="D40" i="60"/>
  <c r="S37" i="60"/>
  <c r="S134" i="38"/>
  <c r="Q109" i="38" l="1"/>
  <c r="E109" i="38"/>
  <c r="G109" i="38"/>
  <c r="I109" i="38"/>
  <c r="K109" i="38"/>
  <c r="M109" i="38"/>
  <c r="O109" i="38"/>
  <c r="P109" i="38"/>
  <c r="R109" i="38"/>
  <c r="F109" i="38"/>
  <c r="H109" i="38"/>
  <c r="J109" i="38"/>
  <c r="L109" i="38"/>
  <c r="N109" i="38"/>
  <c r="D109" i="38"/>
  <c r="S40" i="60"/>
  <c r="S105" i="38"/>
  <c r="S142" i="38"/>
  <c r="D11" i="30" l="1"/>
  <c r="G19" i="46"/>
  <c r="G20" i="46"/>
  <c r="G17" i="46"/>
  <c r="G18" i="46"/>
  <c r="S109" i="38"/>
  <c r="S152" i="38"/>
  <c r="S160" i="38"/>
  <c r="D12" i="30" s="1"/>
  <c r="B11" i="30" l="1"/>
  <c r="H9" i="46"/>
  <c r="H7" i="46"/>
  <c r="H8" i="46"/>
  <c r="G21" i="46"/>
  <c r="H6" i="46"/>
  <c r="B12" i="30"/>
  <c r="G11" i="30" l="1"/>
  <c r="G12" i="30" l="1"/>
  <c r="G5" i="30" l="1"/>
  <c r="J116" i="38" l="1"/>
  <c r="S116" i="38"/>
  <c r="P116" i="38"/>
  <c r="F116" i="38"/>
  <c r="E116" i="38"/>
  <c r="G116" i="38"/>
  <c r="O116" i="38"/>
  <c r="M116" i="38"/>
  <c r="L116" i="38"/>
  <c r="Q116" i="38"/>
  <c r="D116" i="38"/>
  <c r="I116" i="38"/>
  <c r="R116" i="38"/>
  <c r="H116" i="38"/>
  <c r="K116" i="38"/>
  <c r="N116" i="38"/>
  <c r="H12" i="46" l="1"/>
  <c r="H15" i="46"/>
  <c r="H14" i="46"/>
  <c r="H13" i="46"/>
  <c r="H16" i="46"/>
  <c r="H10" i="46"/>
  <c r="H11" i="46"/>
  <c r="G10" i="30"/>
  <c r="S70" i="38" l="1"/>
  <c r="S88" i="38"/>
  <c r="D8" i="30" l="1"/>
  <c r="D7" i="30"/>
  <c r="B7" i="30" l="1"/>
  <c r="L25" i="60" s="1"/>
  <c r="B8" i="30"/>
  <c r="J25" i="60"/>
  <c r="M25" i="60"/>
  <c r="G25" i="60"/>
  <c r="P25" i="60"/>
  <c r="H25" i="60"/>
  <c r="Q25" i="60"/>
  <c r="R25" i="60"/>
  <c r="O25" i="60" l="1"/>
  <c r="I25" i="60"/>
  <c r="F25" i="60"/>
  <c r="D25" i="60"/>
  <c r="E25" i="60"/>
  <c r="K25" i="60"/>
  <c r="K28" i="60" s="1"/>
  <c r="N25" i="60"/>
  <c r="N28" i="60" s="1"/>
  <c r="P28" i="60"/>
  <c r="E28" i="60"/>
  <c r="I28" i="60"/>
  <c r="G28" i="60"/>
  <c r="J28" i="60"/>
  <c r="L28" i="60"/>
  <c r="R28" i="60"/>
  <c r="D31" i="60"/>
  <c r="O31" i="60"/>
  <c r="K31" i="60"/>
  <c r="L31" i="60"/>
  <c r="H31" i="60"/>
  <c r="G31" i="60"/>
  <c r="M31" i="60"/>
  <c r="E31" i="60"/>
  <c r="I31" i="60"/>
  <c r="P31" i="60"/>
  <c r="Q31" i="60"/>
  <c r="J31" i="60"/>
  <c r="R31" i="60"/>
  <c r="F31" i="60"/>
  <c r="N31" i="60"/>
  <c r="F28" i="60"/>
  <c r="D28" i="60"/>
  <c r="O28" i="60"/>
  <c r="M28" i="60"/>
  <c r="Q28" i="60"/>
  <c r="H28" i="60"/>
  <c r="G7" i="30"/>
  <c r="S25" i="60" l="1"/>
  <c r="S28" i="60" s="1"/>
  <c r="N34" i="60"/>
  <c r="M34" i="60"/>
  <c r="G8" i="30"/>
  <c r="K34" i="60"/>
  <c r="R34" i="60"/>
  <c r="I34" i="60"/>
  <c r="G34" i="60"/>
  <c r="O34" i="60"/>
  <c r="Q34" i="60"/>
  <c r="L34" i="60"/>
  <c r="F34" i="60"/>
  <c r="P34" i="60"/>
  <c r="J34" i="60"/>
  <c r="E34" i="60"/>
  <c r="H34" i="60"/>
  <c r="D34" i="60"/>
  <c r="S31" i="60"/>
  <c r="G14" i="30" l="1"/>
  <c r="S34" i="60"/>
  <c r="R46" i="38" l="1"/>
  <c r="Q46" i="38"/>
  <c r="P46" i="38"/>
  <c r="D46" i="38"/>
  <c r="G46" i="38"/>
  <c r="N46" i="38"/>
  <c r="J46" i="38"/>
  <c r="F46" i="38"/>
  <c r="K46" i="38"/>
  <c r="L46" i="38"/>
  <c r="I46" i="38"/>
  <c r="H46" i="38"/>
  <c r="M46" i="38"/>
  <c r="E46" i="38"/>
  <c r="O46" i="38"/>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F15" i="46" s="1"/>
  <c r="L85" i="38"/>
  <c r="K85" i="38"/>
  <c r="R85" i="38"/>
  <c r="I85" i="38"/>
  <c r="O85" i="38"/>
  <c r="H85" i="38"/>
  <c r="Q85" i="38"/>
  <c r="N85" i="38"/>
  <c r="E85" i="38"/>
  <c r="E15" i="46" l="1"/>
  <c r="F16" i="46"/>
  <c r="F14" i="46"/>
  <c r="H80" i="38"/>
  <c r="Q80" i="38"/>
  <c r="E80" i="38"/>
  <c r="M80" i="38"/>
  <c r="O80" i="38"/>
  <c r="D80" i="38"/>
  <c r="F12" i="46" s="1"/>
  <c r="P80" i="38"/>
  <c r="K80" i="38"/>
  <c r="J80" i="38"/>
  <c r="F80" i="38"/>
  <c r="R80" i="38"/>
  <c r="L80" i="38"/>
  <c r="I80" i="38"/>
  <c r="G80" i="38"/>
  <c r="N80" i="38"/>
  <c r="F13" i="46" l="1"/>
  <c r="N87" i="38"/>
  <c r="F10" i="46" l="1"/>
  <c r="F11" i="46"/>
  <c r="F8" i="46"/>
  <c r="F9" i="46"/>
  <c r="E87" i="38"/>
  <c r="H87" i="38"/>
  <c r="L87" i="38"/>
  <c r="S87" i="38"/>
  <c r="D87" i="38"/>
  <c r="I87" i="38"/>
  <c r="Q87" i="38"/>
  <c r="P87" i="38"/>
  <c r="F87" i="38"/>
  <c r="M87" i="38"/>
  <c r="K87" i="38"/>
  <c r="R87" i="38"/>
  <c r="O87" i="38"/>
  <c r="N91" i="38"/>
  <c r="G87" i="38"/>
  <c r="J87" i="38"/>
  <c r="E9" i="46" l="1"/>
  <c r="F19" i="46"/>
  <c r="F20" i="46"/>
  <c r="F17" i="46"/>
  <c r="F18" i="46"/>
  <c r="E8" i="46"/>
  <c r="E7" i="46"/>
  <c r="I91" i="38"/>
  <c r="H91" i="38"/>
  <c r="L91" i="38"/>
  <c r="E91" i="38"/>
  <c r="D91" i="38"/>
  <c r="O91" i="38"/>
  <c r="R91" i="38"/>
  <c r="M91" i="38"/>
  <c r="P91" i="38"/>
  <c r="G91" i="38"/>
  <c r="Q91" i="38"/>
  <c r="F91" i="38"/>
  <c r="J91" i="38"/>
  <c r="K91" i="38"/>
  <c r="S91" i="38"/>
  <c r="G7" i="46" l="1"/>
  <c r="G8" i="46"/>
  <c r="F21" i="46"/>
  <c r="G6" i="46"/>
  <c r="S5" i="38"/>
  <c r="F7" i="46" l="1"/>
  <c r="B6" i="46"/>
  <c r="B8" i="46" l="1"/>
  <c r="B7" i="46"/>
  <c r="S15" i="19"/>
  <c r="Q71" i="19" l="1"/>
  <c r="Q76" i="19" s="1"/>
  <c r="O71" i="19"/>
  <c r="O76" i="19" s="1"/>
  <c r="H71" i="19"/>
  <c r="H76" i="19" s="1"/>
  <c r="R71" i="19"/>
  <c r="M71" i="19"/>
  <c r="M76" i="19" s="1"/>
  <c r="I71" i="19"/>
  <c r="I76" i="19" s="1"/>
  <c r="E71" i="19"/>
  <c r="E76" i="19" s="1"/>
  <c r="K71" i="19"/>
  <c r="K76" i="19" s="1"/>
  <c r="G71" i="19"/>
  <c r="L71" i="19"/>
  <c r="L76" i="19" s="1"/>
  <c r="J71" i="19"/>
  <c r="J76" i="19" s="1"/>
  <c r="P71" i="19"/>
  <c r="P76" i="19" s="1"/>
  <c r="N71" i="19"/>
  <c r="F71" i="19"/>
  <c r="F76" i="19" s="1"/>
  <c r="D71" i="19"/>
  <c r="F44" i="60" l="1"/>
  <c r="P44" i="60"/>
  <c r="N76" i="19"/>
  <c r="G76" i="19"/>
  <c r="R76" i="19"/>
  <c r="H44" i="60"/>
  <c r="I44" i="60"/>
  <c r="K44" i="60"/>
  <c r="L44" i="60"/>
  <c r="O44" i="60"/>
  <c r="M44" i="60"/>
  <c r="J44" i="60"/>
  <c r="Q44" i="60"/>
  <c r="E44" i="60"/>
  <c r="R44" i="60" l="1"/>
  <c r="G44" i="60"/>
  <c r="N44" i="60"/>
  <c r="E34" i="38" l="1"/>
  <c r="Q34" i="38"/>
  <c r="G34" i="38"/>
  <c r="N34" i="38"/>
  <c r="I34" i="38"/>
  <c r="L34" i="38"/>
  <c r="M34" i="38"/>
  <c r="P34" i="38"/>
  <c r="F34" i="38"/>
  <c r="R34" i="38"/>
  <c r="K34" i="38"/>
  <c r="H34" i="38"/>
  <c r="O34" i="38"/>
  <c r="J34" i="38"/>
  <c r="D34" i="38"/>
  <c r="C15" i="46" l="1"/>
  <c r="D20" i="46" l="1"/>
  <c r="E6" i="46" l="1"/>
  <c r="S14" i="27" l="1"/>
  <c r="S15" i="27" s="1"/>
  <c r="N15" i="27"/>
  <c r="P15" i="27"/>
  <c r="I15" i="27"/>
  <c r="R15" i="27"/>
  <c r="J15" i="27"/>
  <c r="L15" i="27"/>
  <c r="E15" i="27"/>
  <c r="D15" i="27"/>
  <c r="G15" i="27"/>
  <c r="H15" i="27"/>
  <c r="K15" i="27"/>
  <c r="O15" i="27"/>
  <c r="M15" i="27"/>
  <c r="F15" i="27"/>
  <c r="Q15" i="27"/>
  <c r="R16" i="27" l="1"/>
  <c r="R105" i="23" s="1"/>
  <c r="R102" i="23" s="1"/>
  <c r="P16" i="27"/>
  <c r="P105" i="23" s="1"/>
  <c r="P102" i="23" s="1"/>
  <c r="I16" i="27"/>
  <c r="I105" i="23" s="1"/>
  <c r="I102" i="23" s="1"/>
  <c r="K16" i="27"/>
  <c r="K105" i="23" s="1"/>
  <c r="K102" i="23" s="1"/>
  <c r="H16" i="27"/>
  <c r="H105" i="23" s="1"/>
  <c r="H102" i="23" s="1"/>
  <c r="D16" i="27"/>
  <c r="D105" i="23" s="1"/>
  <c r="D102" i="23" s="1"/>
  <c r="J16" i="27"/>
  <c r="J105" i="23" s="1"/>
  <c r="J102" i="23" s="1"/>
  <c r="Q16" i="27"/>
  <c r="Q105" i="23" s="1"/>
  <c r="Q102" i="23" s="1"/>
  <c r="O16" i="27"/>
  <c r="O105" i="23" s="1"/>
  <c r="O102" i="23" s="1"/>
  <c r="N16" i="27"/>
  <c r="N105" i="23" s="1"/>
  <c r="N102" i="23" s="1"/>
  <c r="F16" i="27"/>
  <c r="F105" i="23" s="1"/>
  <c r="F102" i="23" s="1"/>
  <c r="M16" i="27"/>
  <c r="M105" i="23" s="1"/>
  <c r="M102" i="23" s="1"/>
  <c r="G16" i="27"/>
  <c r="G105" i="23" s="1"/>
  <c r="G102" i="23" s="1"/>
  <c r="L16" i="27"/>
  <c r="L105" i="23" s="1"/>
  <c r="L102" i="23" s="1"/>
  <c r="E16" i="27"/>
  <c r="E105" i="23" s="1"/>
  <c r="E102" i="23" s="1"/>
  <c r="S102" i="23" l="1"/>
  <c r="S86" i="17" s="1"/>
  <c r="G114" i="23" l="1"/>
  <c r="F86" i="17"/>
  <c r="F95" i="17" s="1"/>
  <c r="F144" i="38" s="1"/>
  <c r="K114" i="23"/>
  <c r="M114" i="23"/>
  <c r="I86" i="17"/>
  <c r="I95" i="17" s="1"/>
  <c r="I138" i="38" s="1"/>
  <c r="H86" i="17"/>
  <c r="H95" i="17" s="1"/>
  <c r="H140" i="38" s="1"/>
  <c r="L114" i="23"/>
  <c r="L116" i="23" s="1"/>
  <c r="L118" i="23" s="1"/>
  <c r="L151" i="38" s="1"/>
  <c r="J86" i="17"/>
  <c r="J95" i="17" s="1"/>
  <c r="E86" i="17"/>
  <c r="E95" i="17" s="1"/>
  <c r="Q86" i="17"/>
  <c r="Q95" i="17" s="1"/>
  <c r="Q135" i="38" s="1"/>
  <c r="R114" i="23"/>
  <c r="O86" i="17"/>
  <c r="O95" i="17" s="1"/>
  <c r="P86" i="17"/>
  <c r="P95" i="17" s="1"/>
  <c r="N114" i="23"/>
  <c r="N133" i="38" s="1"/>
  <c r="I114" i="23"/>
  <c r="F114" i="23"/>
  <c r="K86" i="17"/>
  <c r="K95" i="17" s="1"/>
  <c r="M86" i="17"/>
  <c r="M95" i="17" s="1"/>
  <c r="M136" i="38" s="1"/>
  <c r="H114" i="23"/>
  <c r="G86" i="17"/>
  <c r="G95" i="17" s="1"/>
  <c r="D114" i="23"/>
  <c r="L86" i="17"/>
  <c r="L95" i="17" s="1"/>
  <c r="L136" i="38" s="1"/>
  <c r="J114" i="23"/>
  <c r="J116" i="23" s="1"/>
  <c r="J118" i="23" s="1"/>
  <c r="J151" i="38" s="1"/>
  <c r="E114" i="23"/>
  <c r="Q114" i="23"/>
  <c r="Q116" i="23" s="1"/>
  <c r="Q118" i="23" s="1"/>
  <c r="Q151" i="38" s="1"/>
  <c r="R86" i="17"/>
  <c r="R95" i="17" s="1"/>
  <c r="R97" i="17" s="1"/>
  <c r="R99" i="17" s="1"/>
  <c r="O114" i="23"/>
  <c r="P114" i="23"/>
  <c r="N86" i="17"/>
  <c r="N95" i="17" s="1"/>
  <c r="L133" i="38"/>
  <c r="F116" i="23"/>
  <c r="F118" i="23" s="1"/>
  <c r="F151" i="38" s="1"/>
  <c r="F133" i="38"/>
  <c r="M143" i="38"/>
  <c r="I144" i="38"/>
  <c r="I143" i="38"/>
  <c r="I139" i="38"/>
  <c r="I135" i="38"/>
  <c r="I136" i="38"/>
  <c r="I140" i="38"/>
  <c r="I97" i="17"/>
  <c r="I99" i="17" s="1"/>
  <c r="I49" i="60"/>
  <c r="F139" i="38"/>
  <c r="F138" i="38"/>
  <c r="K116" i="23"/>
  <c r="K118" i="23" s="1"/>
  <c r="K151" i="38" s="1"/>
  <c r="K133" i="38"/>
  <c r="M116" i="23"/>
  <c r="M118" i="23" s="1"/>
  <c r="M151" i="38" s="1"/>
  <c r="M133" i="38"/>
  <c r="H137" i="38"/>
  <c r="G116" i="23"/>
  <c r="G118" i="23" s="1"/>
  <c r="G151" i="38" s="1"/>
  <c r="G133" i="38"/>
  <c r="D86" i="17"/>
  <c r="D95" i="17" s="1"/>
  <c r="J133" i="38"/>
  <c r="E116" i="23"/>
  <c r="E118" i="23" s="1"/>
  <c r="E151" i="38" s="1"/>
  <c r="E133" i="38"/>
  <c r="Q133" i="38"/>
  <c r="O116" i="23"/>
  <c r="O118" i="23" s="1"/>
  <c r="O151" i="38" s="1"/>
  <c r="O133" i="38"/>
  <c r="P116" i="23"/>
  <c r="P118" i="23" s="1"/>
  <c r="P151" i="38" s="1"/>
  <c r="P133" i="38"/>
  <c r="J138" i="38"/>
  <c r="J137" i="38"/>
  <c r="J135" i="38"/>
  <c r="J140" i="38"/>
  <c r="J144" i="38"/>
  <c r="J136" i="38"/>
  <c r="J97" i="17"/>
  <c r="J99" i="17" s="1"/>
  <c r="J139" i="38"/>
  <c r="J143" i="38"/>
  <c r="J49" i="60"/>
  <c r="E144" i="38"/>
  <c r="E136" i="38"/>
  <c r="E138" i="38"/>
  <c r="E140" i="38"/>
  <c r="E135" i="38"/>
  <c r="E143" i="38"/>
  <c r="E97" i="17"/>
  <c r="E99" i="17" s="1"/>
  <c r="E137" i="38"/>
  <c r="E139" i="38"/>
  <c r="E49" i="60"/>
  <c r="R116" i="23"/>
  <c r="R118" i="23" s="1"/>
  <c r="R151" i="38" s="1"/>
  <c r="R133" i="38"/>
  <c r="O144" i="38"/>
  <c r="O139" i="38"/>
  <c r="O136" i="38"/>
  <c r="O138" i="38"/>
  <c r="O140" i="38"/>
  <c r="O135" i="38"/>
  <c r="O97" i="17"/>
  <c r="O99" i="17" s="1"/>
  <c r="O143" i="38"/>
  <c r="O137" i="38"/>
  <c r="O49" i="60"/>
  <c r="P144" i="38"/>
  <c r="P136" i="38"/>
  <c r="P97" i="17"/>
  <c r="P99" i="17" s="1"/>
  <c r="P143" i="38"/>
  <c r="P140" i="38"/>
  <c r="P137" i="38"/>
  <c r="P139" i="38"/>
  <c r="P138" i="38"/>
  <c r="P135" i="38"/>
  <c r="P49" i="60"/>
  <c r="N144" i="38"/>
  <c r="N143" i="38"/>
  <c r="N97" i="17"/>
  <c r="N99" i="17" s="1"/>
  <c r="N139" i="38"/>
  <c r="N137" i="38"/>
  <c r="N138" i="38"/>
  <c r="N136" i="38"/>
  <c r="N135" i="38"/>
  <c r="N140" i="38"/>
  <c r="N49" i="60"/>
  <c r="I116" i="23"/>
  <c r="I118" i="23" s="1"/>
  <c r="I151" i="38" s="1"/>
  <c r="I133" i="38"/>
  <c r="K140" i="38"/>
  <c r="K138" i="38"/>
  <c r="K143" i="38"/>
  <c r="K135" i="38"/>
  <c r="K144" i="38"/>
  <c r="K139" i="38"/>
  <c r="K97" i="17"/>
  <c r="K99" i="17" s="1"/>
  <c r="K136" i="38"/>
  <c r="K137" i="38"/>
  <c r="K49" i="60"/>
  <c r="H116" i="23"/>
  <c r="H118" i="23" s="1"/>
  <c r="H151" i="38" s="1"/>
  <c r="H133" i="38"/>
  <c r="G144" i="38"/>
  <c r="G139" i="38"/>
  <c r="G136" i="38"/>
  <c r="G138" i="38"/>
  <c r="G140" i="38"/>
  <c r="G135" i="38"/>
  <c r="G97" i="17"/>
  <c r="G99" i="17" s="1"/>
  <c r="G143" i="38"/>
  <c r="G137" i="38"/>
  <c r="G49" i="60"/>
  <c r="D116" i="23"/>
  <c r="D133" i="38"/>
  <c r="R140" i="38" l="1"/>
  <c r="H144" i="38"/>
  <c r="F143" i="38"/>
  <c r="F142" i="38" s="1"/>
  <c r="F97" i="17"/>
  <c r="F99" i="17" s="1"/>
  <c r="F158" i="38" s="1"/>
  <c r="M144" i="38"/>
  <c r="Q138" i="38"/>
  <c r="L139" i="38"/>
  <c r="F49" i="60"/>
  <c r="F136" i="38"/>
  <c r="F135" i="38"/>
  <c r="Q140" i="38"/>
  <c r="L135" i="38"/>
  <c r="H135" i="38"/>
  <c r="F137" i="38"/>
  <c r="F140" i="38"/>
  <c r="J142" i="38"/>
  <c r="S114" i="23"/>
  <c r="S133" i="38" s="1"/>
  <c r="Q97" i="17"/>
  <c r="Q99" i="17" s="1"/>
  <c r="Q157" i="38" s="1"/>
  <c r="Q143" i="38"/>
  <c r="R137" i="38"/>
  <c r="R135" i="38"/>
  <c r="L143" i="38"/>
  <c r="L138" i="38"/>
  <c r="H136" i="38"/>
  <c r="H138" i="38"/>
  <c r="M140" i="38"/>
  <c r="Q49" i="60"/>
  <c r="Q139" i="38"/>
  <c r="Q136" i="38"/>
  <c r="R136" i="38"/>
  <c r="R144" i="38"/>
  <c r="L140" i="38"/>
  <c r="L137" i="38"/>
  <c r="H97" i="17"/>
  <c r="H99" i="17" s="1"/>
  <c r="H143" i="38"/>
  <c r="M139" i="38"/>
  <c r="M138" i="38"/>
  <c r="N116" i="23"/>
  <c r="N118" i="23" s="1"/>
  <c r="N151" i="38" s="1"/>
  <c r="N8" i="38" s="1"/>
  <c r="Q137" i="38"/>
  <c r="Q144" i="38"/>
  <c r="R49" i="60"/>
  <c r="R143" i="38"/>
  <c r="L49" i="60"/>
  <c r="L144" i="38"/>
  <c r="H49" i="60"/>
  <c r="H139" i="38"/>
  <c r="M137" i="38"/>
  <c r="M97" i="17"/>
  <c r="M99" i="17" s="1"/>
  <c r="M158" i="38" s="1"/>
  <c r="M142" i="38"/>
  <c r="K142" i="38"/>
  <c r="R138" i="38"/>
  <c r="R139" i="38"/>
  <c r="L97" i="17"/>
  <c r="L99" i="17" s="1"/>
  <c r="L153" i="38" s="1"/>
  <c r="I137" i="38"/>
  <c r="I134" i="38" s="1"/>
  <c r="I141" i="38" s="1"/>
  <c r="M49" i="60"/>
  <c r="M135" i="38"/>
  <c r="G8" i="38"/>
  <c r="I142" i="38"/>
  <c r="G134" i="38"/>
  <c r="G141" i="38" s="1"/>
  <c r="I8" i="38"/>
  <c r="N134" i="38"/>
  <c r="N141" i="38" s="1"/>
  <c r="O134" i="38"/>
  <c r="O141" i="38" s="1"/>
  <c r="E142" i="38"/>
  <c r="E8" i="38"/>
  <c r="G142" i="38"/>
  <c r="N142" i="38"/>
  <c r="O142" i="38"/>
  <c r="P8" i="38"/>
  <c r="F8" i="38"/>
  <c r="P161" i="38"/>
  <c r="P156" i="38"/>
  <c r="P13" i="38" s="1"/>
  <c r="P154" i="38"/>
  <c r="P153" i="38"/>
  <c r="P158" i="38"/>
  <c r="P155" i="38"/>
  <c r="P162" i="38"/>
  <c r="P157" i="38"/>
  <c r="P55" i="60"/>
  <c r="D118" i="23"/>
  <c r="S116" i="23"/>
  <c r="G162" i="38"/>
  <c r="G153" i="38"/>
  <c r="G157" i="38"/>
  <c r="G155" i="38"/>
  <c r="G158" i="38"/>
  <c r="G154" i="38"/>
  <c r="G161" i="38"/>
  <c r="G156" i="38"/>
  <c r="G13" i="38" s="1"/>
  <c r="G55" i="60"/>
  <c r="H8" i="38"/>
  <c r="K134" i="38"/>
  <c r="K141" i="38" s="1"/>
  <c r="P142" i="38"/>
  <c r="O162" i="38"/>
  <c r="O153" i="38"/>
  <c r="O161" i="38"/>
  <c r="O158" i="38"/>
  <c r="O157" i="38"/>
  <c r="O155" i="38"/>
  <c r="O156" i="38"/>
  <c r="O13" i="38" s="1"/>
  <c r="O154" i="38"/>
  <c r="O55" i="60"/>
  <c r="R8" i="38"/>
  <c r="E155" i="38"/>
  <c r="E157" i="38"/>
  <c r="E156" i="38"/>
  <c r="E13" i="38" s="1"/>
  <c r="E153" i="38"/>
  <c r="E161" i="38"/>
  <c r="E154" i="38"/>
  <c r="E162" i="38"/>
  <c r="E158" i="38"/>
  <c r="E55" i="60"/>
  <c r="D144" i="38"/>
  <c r="D136" i="38"/>
  <c r="D97" i="17"/>
  <c r="D99" i="17" s="1"/>
  <c r="S95" i="17"/>
  <c r="D143" i="38"/>
  <c r="D140" i="38"/>
  <c r="D137" i="38"/>
  <c r="D139" i="38"/>
  <c r="D138" i="38"/>
  <c r="D135" i="38"/>
  <c r="D49" i="60"/>
  <c r="K8" i="38"/>
  <c r="M161" i="38"/>
  <c r="M153" i="38"/>
  <c r="M155" i="38"/>
  <c r="M156" i="38"/>
  <c r="M55" i="60"/>
  <c r="L8" i="38"/>
  <c r="K162" i="38"/>
  <c r="K155" i="38"/>
  <c r="K157" i="38"/>
  <c r="K154" i="38"/>
  <c r="K156" i="38"/>
  <c r="K13" i="38" s="1"/>
  <c r="K158" i="38"/>
  <c r="K161" i="38"/>
  <c r="K153" i="38"/>
  <c r="K55" i="60"/>
  <c r="Q162" i="38"/>
  <c r="Q155" i="38"/>
  <c r="Q156" i="38"/>
  <c r="Q13" i="38" s="1"/>
  <c r="Q154" i="38"/>
  <c r="Q161" i="38"/>
  <c r="Q158" i="38"/>
  <c r="Q55" i="60"/>
  <c r="F154" i="38"/>
  <c r="F156" i="38"/>
  <c r="F13" i="38" s="1"/>
  <c r="F157" i="38"/>
  <c r="F162" i="38"/>
  <c r="N153" i="38"/>
  <c r="N158" i="38"/>
  <c r="N162" i="38"/>
  <c r="N155" i="38"/>
  <c r="N161" i="38"/>
  <c r="N157" i="38"/>
  <c r="N156" i="38"/>
  <c r="N13" i="38" s="1"/>
  <c r="N154" i="38"/>
  <c r="N55" i="60"/>
  <c r="E134" i="38"/>
  <c r="O8" i="38"/>
  <c r="R156" i="38"/>
  <c r="R158" i="38"/>
  <c r="R153" i="38"/>
  <c r="R157" i="38"/>
  <c r="R162" i="38"/>
  <c r="R155" i="38"/>
  <c r="R161" i="38"/>
  <c r="R154" i="38"/>
  <c r="R55" i="60"/>
  <c r="Q8" i="38"/>
  <c r="J8" i="38"/>
  <c r="H154" i="38"/>
  <c r="H153" i="38"/>
  <c r="H158" i="38"/>
  <c r="H155" i="38"/>
  <c r="H161" i="38"/>
  <c r="H157" i="38"/>
  <c r="H162" i="38"/>
  <c r="H156" i="38"/>
  <c r="H55" i="60"/>
  <c r="M8" i="38"/>
  <c r="I161" i="38"/>
  <c r="I154" i="38"/>
  <c r="I162" i="38"/>
  <c r="I158" i="38"/>
  <c r="I155" i="38"/>
  <c r="I156" i="38"/>
  <c r="I13" i="38" s="1"/>
  <c r="I153" i="38"/>
  <c r="I157" i="38"/>
  <c r="I55" i="60"/>
  <c r="P134" i="38"/>
  <c r="P141" i="38" s="1"/>
  <c r="J161" i="38"/>
  <c r="J154" i="38"/>
  <c r="J156" i="38"/>
  <c r="J13" i="38" s="1"/>
  <c r="J158" i="38"/>
  <c r="J153" i="38"/>
  <c r="J157" i="38"/>
  <c r="J162" i="38"/>
  <c r="J155" i="38"/>
  <c r="J55" i="60"/>
  <c r="J134" i="38"/>
  <c r="L154" i="38"/>
  <c r="L161" i="38"/>
  <c r="R13" i="38" l="1"/>
  <c r="H13" i="38"/>
  <c r="F134" i="38"/>
  <c r="F141" i="38" s="1"/>
  <c r="F145" i="38" s="1"/>
  <c r="L55" i="60"/>
  <c r="L158" i="38"/>
  <c r="L162" i="38"/>
  <c r="L160" i="38" s="1"/>
  <c r="L57" i="60" s="1"/>
  <c r="F55" i="60"/>
  <c r="F153" i="38"/>
  <c r="F161" i="38"/>
  <c r="F160" i="38" s="1"/>
  <c r="F57" i="60" s="1"/>
  <c r="M154" i="38"/>
  <c r="M162" i="38"/>
  <c r="M160" i="38" s="1"/>
  <c r="M57" i="60" s="1"/>
  <c r="M58" i="60" s="1"/>
  <c r="L155" i="38"/>
  <c r="L156" i="38"/>
  <c r="L13" i="38" s="1"/>
  <c r="L157" i="38"/>
  <c r="F155" i="38"/>
  <c r="M157" i="38"/>
  <c r="L134" i="38"/>
  <c r="L141" i="38" s="1"/>
  <c r="M134" i="38"/>
  <c r="M141" i="38" s="1"/>
  <c r="M13" i="38"/>
  <c r="Q134" i="38"/>
  <c r="Q141" i="38" s="1"/>
  <c r="P51" i="60"/>
  <c r="O51" i="60"/>
  <c r="E51" i="60"/>
  <c r="Q142" i="38"/>
  <c r="L142" i="38"/>
  <c r="F51" i="60"/>
  <c r="N51" i="60"/>
  <c r="I51" i="60"/>
  <c r="K51" i="60"/>
  <c r="H142" i="38"/>
  <c r="G51" i="60"/>
  <c r="M51" i="60"/>
  <c r="J51" i="60"/>
  <c r="O145" i="38"/>
  <c r="N145" i="38"/>
  <c r="Q153" i="38"/>
  <c r="Q152" i="38" s="1"/>
  <c r="Q159" i="38" s="1"/>
  <c r="H134" i="38"/>
  <c r="H141" i="38" s="1"/>
  <c r="R134" i="38"/>
  <c r="R141" i="38" s="1"/>
  <c r="R142" i="38"/>
  <c r="D142" i="38"/>
  <c r="G145" i="38"/>
  <c r="P145" i="38"/>
  <c r="I160" i="38"/>
  <c r="I57" i="60" s="1"/>
  <c r="H160" i="38"/>
  <c r="H57" i="60" s="1"/>
  <c r="R160" i="38"/>
  <c r="R57" i="60" s="1"/>
  <c r="R152" i="38"/>
  <c r="R159" i="38" s="1"/>
  <c r="N160" i="38"/>
  <c r="N57" i="60" s="1"/>
  <c r="N152" i="38"/>
  <c r="N159" i="38" s="1"/>
  <c r="Q160" i="38"/>
  <c r="Q57" i="60" s="1"/>
  <c r="Q58" i="60" s="1"/>
  <c r="K160" i="38"/>
  <c r="K57" i="60" s="1"/>
  <c r="K58" i="60" s="1"/>
  <c r="E160" i="38"/>
  <c r="E57" i="60" s="1"/>
  <c r="P152" i="38"/>
  <c r="P159" i="38" s="1"/>
  <c r="J152" i="38"/>
  <c r="J159" i="38" s="1"/>
  <c r="J160" i="38"/>
  <c r="J57" i="60" s="1"/>
  <c r="E141" i="38"/>
  <c r="S97" i="17"/>
  <c r="E152" i="38"/>
  <c r="E159" i="38" s="1"/>
  <c r="O160" i="38"/>
  <c r="O57" i="60" s="1"/>
  <c r="I152" i="38"/>
  <c r="S49" i="60"/>
  <c r="D161" i="38"/>
  <c r="D153" i="38"/>
  <c r="D154" i="38"/>
  <c r="D156" i="38"/>
  <c r="D13" i="38" s="1"/>
  <c r="D158" i="38"/>
  <c r="D155" i="38"/>
  <c r="D162" i="38"/>
  <c r="D157" i="38"/>
  <c r="D55" i="60"/>
  <c r="O152" i="38"/>
  <c r="O159" i="38" s="1"/>
  <c r="K145" i="38"/>
  <c r="G160" i="38"/>
  <c r="G57" i="60" s="1"/>
  <c r="I145" i="38"/>
  <c r="H152" i="38"/>
  <c r="K152" i="38"/>
  <c r="D134" i="38"/>
  <c r="D141" i="38" s="1"/>
  <c r="J141" i="38"/>
  <c r="G152" i="38"/>
  <c r="S118" i="23"/>
  <c r="S151" i="38" s="1"/>
  <c r="D151" i="38"/>
  <c r="D8" i="38" s="1"/>
  <c r="S8" i="38" s="1"/>
  <c r="B9" i="46" s="1"/>
  <c r="P160" i="38"/>
  <c r="P57" i="60" s="1"/>
  <c r="I16" i="46" l="1"/>
  <c r="I15" i="46"/>
  <c r="I14" i="46"/>
  <c r="I13" i="46"/>
  <c r="I12" i="46"/>
  <c r="M152" i="38"/>
  <c r="M159" i="38" s="1"/>
  <c r="F152" i="38"/>
  <c r="F159" i="38" s="1"/>
  <c r="I11" i="46"/>
  <c r="L58" i="60"/>
  <c r="L60" i="60" s="1"/>
  <c r="L152" i="38"/>
  <c r="L159" i="38" s="1"/>
  <c r="I10" i="46"/>
  <c r="S13" i="38"/>
  <c r="B14" i="46" s="1"/>
  <c r="H145" i="38"/>
  <c r="M52" i="60"/>
  <c r="D51" i="60"/>
  <c r="H51" i="60"/>
  <c r="I52" i="60"/>
  <c r="F52" i="60"/>
  <c r="Q51" i="60"/>
  <c r="O52" i="60"/>
  <c r="R145" i="38"/>
  <c r="R51" i="60"/>
  <c r="J52" i="60"/>
  <c r="G52" i="60"/>
  <c r="K52" i="60"/>
  <c r="N52" i="60"/>
  <c r="L51" i="60"/>
  <c r="E52" i="60"/>
  <c r="P52" i="60"/>
  <c r="Q60" i="60"/>
  <c r="M60" i="60"/>
  <c r="K60" i="60"/>
  <c r="J145" i="38"/>
  <c r="Q145" i="38"/>
  <c r="M145" i="38"/>
  <c r="L145" i="38"/>
  <c r="E145" i="38"/>
  <c r="O58" i="60"/>
  <c r="R58" i="60"/>
  <c r="N58" i="60"/>
  <c r="E58" i="60"/>
  <c r="P58" i="60"/>
  <c r="S55" i="60"/>
  <c r="D160" i="38"/>
  <c r="D57" i="60" s="1"/>
  <c r="K159" i="38"/>
  <c r="Q163" i="38"/>
  <c r="J58" i="60"/>
  <c r="P163" i="38"/>
  <c r="H58" i="60"/>
  <c r="I58" i="60"/>
  <c r="O163" i="38"/>
  <c r="E163" i="38"/>
  <c r="G58" i="60"/>
  <c r="I159" i="38"/>
  <c r="F58" i="60"/>
  <c r="G159" i="38"/>
  <c r="R163" i="38"/>
  <c r="D145" i="38"/>
  <c r="D152" i="38"/>
  <c r="D159" i="38" s="1"/>
  <c r="S141" i="38"/>
  <c r="J163" i="38"/>
  <c r="N163" i="38"/>
  <c r="H159" i="38"/>
  <c r="J16" i="46" l="1"/>
  <c r="J15" i="46"/>
  <c r="J14" i="46"/>
  <c r="J13" i="46"/>
  <c r="F163" i="38"/>
  <c r="J12" i="46"/>
  <c r="I19" i="46"/>
  <c r="I17" i="46"/>
  <c r="I18" i="46"/>
  <c r="I20" i="46"/>
  <c r="H52" i="60"/>
  <c r="Q52" i="60"/>
  <c r="S51" i="60"/>
  <c r="D52" i="60"/>
  <c r="L52" i="60"/>
  <c r="R52" i="60"/>
  <c r="G60" i="60"/>
  <c r="R60" i="60"/>
  <c r="L165" i="38"/>
  <c r="I60" i="60"/>
  <c r="P60" i="60"/>
  <c r="N60" i="60"/>
  <c r="O60" i="60"/>
  <c r="H60" i="60"/>
  <c r="J60" i="60"/>
  <c r="E60" i="60"/>
  <c r="K165" i="38"/>
  <c r="M165" i="38"/>
  <c r="Q165" i="38"/>
  <c r="F60" i="60"/>
  <c r="K163" i="38"/>
  <c r="I163" i="38"/>
  <c r="G163" i="38"/>
  <c r="S57" i="60"/>
  <c r="H163" i="38"/>
  <c r="D163" i="38"/>
  <c r="S159" i="38"/>
  <c r="J17" i="46" s="1"/>
  <c r="M163" i="38"/>
  <c r="J7" i="46"/>
  <c r="S145" i="38"/>
  <c r="D58" i="60"/>
  <c r="L163" i="38"/>
  <c r="J8" i="46" l="1"/>
  <c r="I21" i="46"/>
  <c r="J19" i="46"/>
  <c r="J18" i="46"/>
  <c r="J20" i="46"/>
  <c r="J6" i="46"/>
  <c r="J10" i="46"/>
  <c r="J9" i="46"/>
  <c r="S52" i="60"/>
  <c r="D60" i="60"/>
  <c r="S60" i="60" s="1"/>
  <c r="R165" i="38"/>
  <c r="J165" i="38"/>
  <c r="N165" i="38"/>
  <c r="G165" i="38"/>
  <c r="F165" i="38"/>
  <c r="E165" i="38"/>
  <c r="H165" i="38"/>
  <c r="O165" i="38"/>
  <c r="P165" i="38"/>
  <c r="I165" i="38"/>
  <c r="J11" i="46"/>
  <c r="S58" i="60"/>
  <c r="S163" i="38"/>
  <c r="J21" i="46" s="1"/>
  <c r="D165" i="38" l="1"/>
  <c r="K6" i="46" s="1"/>
  <c r="K21" i="46"/>
  <c r="S165" i="38"/>
  <c r="K16" i="46" s="1"/>
  <c r="K10" i="46" l="1"/>
  <c r="G39" i="38"/>
  <c r="G19" i="38" s="1"/>
  <c r="J39" i="38"/>
  <c r="J19" i="38" s="1"/>
  <c r="M39" i="38"/>
  <c r="N39" i="38"/>
  <c r="N19" i="38" s="1"/>
  <c r="P39" i="38"/>
  <c r="P19" i="38" s="1"/>
  <c r="L39" i="38"/>
  <c r="L19" i="38" s="1"/>
  <c r="R39" i="38"/>
  <c r="R19" i="38" s="1"/>
  <c r="Q39" i="38"/>
  <c r="Q19" i="38" s="1"/>
  <c r="K39" i="38"/>
  <c r="K19" i="38" s="1"/>
  <c r="I39" i="38"/>
  <c r="I19" i="38" s="1"/>
  <c r="O38" i="38"/>
  <c r="O39" i="38"/>
  <c r="O19" i="38" s="1"/>
  <c r="E39" i="38"/>
  <c r="F39" i="38"/>
  <c r="H39" i="38"/>
  <c r="H38" i="38"/>
  <c r="H18" i="38" s="1"/>
  <c r="L38" i="38"/>
  <c r="G38" i="38"/>
  <c r="G18" i="38" s="1"/>
  <c r="I38" i="38"/>
  <c r="I18" i="38" s="1"/>
  <c r="N38" i="38"/>
  <c r="N18" i="38" s="1"/>
  <c r="Q38" i="38"/>
  <c r="K38" i="38"/>
  <c r="M38" i="38"/>
  <c r="M18" i="38" s="1"/>
  <c r="J38" i="38"/>
  <c r="F38" i="38"/>
  <c r="E38" i="38"/>
  <c r="E18" i="38" s="1"/>
  <c r="P38" i="38"/>
  <c r="P18" i="38" s="1"/>
  <c r="R38" i="38"/>
  <c r="R18" i="38" s="1"/>
  <c r="D38" i="38"/>
  <c r="D18" i="38" s="1"/>
  <c r="D39" i="38"/>
  <c r="S37" i="38"/>
  <c r="D5" i="30" s="1"/>
  <c r="B5" i="30" l="1"/>
  <c r="G37" i="38"/>
  <c r="G15" i="60" s="1"/>
  <c r="G7" i="60" s="1"/>
  <c r="O37" i="38"/>
  <c r="O15" i="60" s="1"/>
  <c r="R37" i="38"/>
  <c r="R15" i="60" s="1"/>
  <c r="J37" i="38"/>
  <c r="J15" i="60" s="1"/>
  <c r="L37" i="38"/>
  <c r="L15" i="60" s="1"/>
  <c r="L7" i="60" s="1"/>
  <c r="E37" i="38"/>
  <c r="E15" i="60" s="1"/>
  <c r="H19" i="38"/>
  <c r="E19" i="38"/>
  <c r="D19" i="38"/>
  <c r="D17" i="38" s="1"/>
  <c r="P37" i="38"/>
  <c r="Q37" i="38"/>
  <c r="N17" i="38"/>
  <c r="I17" i="38"/>
  <c r="J18" i="38"/>
  <c r="Q18" i="38"/>
  <c r="G17" i="38"/>
  <c r="D14" i="30"/>
  <c r="H37" i="38"/>
  <c r="K37" i="38"/>
  <c r="F18" i="38"/>
  <c r="C20" i="46"/>
  <c r="R17" i="38"/>
  <c r="P17" i="38"/>
  <c r="F37" i="38"/>
  <c r="K18" i="38"/>
  <c r="N37" i="38"/>
  <c r="I37" i="38"/>
  <c r="F19" i="38"/>
  <c r="D37" i="38"/>
  <c r="M37" i="38"/>
  <c r="O18" i="38"/>
  <c r="M19" i="38"/>
  <c r="L18" i="38"/>
  <c r="M13" i="60" l="1"/>
  <c r="N13" i="60"/>
  <c r="J13" i="60"/>
  <c r="E13" i="60"/>
  <c r="L13" i="60"/>
  <c r="L16" i="60" s="1"/>
  <c r="D13" i="60"/>
  <c r="R13" i="60"/>
  <c r="R16" i="60" s="1"/>
  <c r="P13" i="60"/>
  <c r="K13" i="60"/>
  <c r="O13" i="60"/>
  <c r="G13" i="60"/>
  <c r="H13" i="60"/>
  <c r="F13" i="60"/>
  <c r="I13" i="60"/>
  <c r="Q13" i="60"/>
  <c r="E17" i="38"/>
  <c r="H17" i="38"/>
  <c r="M15" i="60"/>
  <c r="L17" i="38"/>
  <c r="O17" i="38"/>
  <c r="O7" i="60"/>
  <c r="K17" i="38"/>
  <c r="K15" i="60"/>
  <c r="P15" i="60"/>
  <c r="P16" i="60" s="1"/>
  <c r="S19" i="38"/>
  <c r="O16" i="60"/>
  <c r="G16" i="60"/>
  <c r="H15" i="60"/>
  <c r="Q17" i="38"/>
  <c r="Q15" i="60"/>
  <c r="M17" i="38"/>
  <c r="E16" i="60"/>
  <c r="J17" i="38"/>
  <c r="J7" i="60"/>
  <c r="R7" i="60"/>
  <c r="I15" i="60"/>
  <c r="F15" i="60"/>
  <c r="D15" i="60"/>
  <c r="D16" i="60" s="1"/>
  <c r="N15" i="60"/>
  <c r="F17" i="38"/>
  <c r="E7" i="60"/>
  <c r="S18" i="38"/>
  <c r="J16" i="60"/>
  <c r="M16" i="60" l="1"/>
  <c r="K16" i="60"/>
  <c r="S13" i="60"/>
  <c r="F16" i="60"/>
  <c r="P7" i="60"/>
  <c r="I7" i="60"/>
  <c r="Q7" i="60"/>
  <c r="F7" i="60"/>
  <c r="Q16" i="60"/>
  <c r="I16" i="60"/>
  <c r="H7" i="60"/>
  <c r="H16" i="60"/>
  <c r="M7" i="60"/>
  <c r="N7" i="60"/>
  <c r="S17" i="38"/>
  <c r="B20" i="46"/>
  <c r="D7" i="60"/>
  <c r="S15" i="60"/>
  <c r="N16" i="60"/>
  <c r="K7" i="60"/>
  <c r="S7" i="60" l="1"/>
  <c r="B19" i="46"/>
  <c r="S16" i="60"/>
  <c r="C19" i="46"/>
  <c r="H23" i="19" l="1"/>
  <c r="H20" i="60" s="1"/>
  <c r="H6" i="60" s="1"/>
  <c r="Q23" i="19"/>
  <c r="Q20" i="60" s="1"/>
  <c r="Q6" i="60" s="1"/>
  <c r="E23" i="19"/>
  <c r="E5" i="19" s="1"/>
  <c r="E6" i="19" s="1"/>
  <c r="L23" i="19"/>
  <c r="L5" i="19" s="1"/>
  <c r="L6" i="19" s="1"/>
  <c r="M23" i="19"/>
  <c r="M5" i="19" s="1"/>
  <c r="M6" i="19" s="1"/>
  <c r="O23" i="19"/>
  <c r="O5" i="19" s="1"/>
  <c r="O6" i="19" s="1"/>
  <c r="I23" i="19"/>
  <c r="I5" i="19" s="1"/>
  <c r="I6" i="19" s="1"/>
  <c r="F23" i="19"/>
  <c r="F20" i="60" s="1"/>
  <c r="F6" i="60" s="1"/>
  <c r="K23" i="19"/>
  <c r="P23" i="19"/>
  <c r="P20" i="60" s="1"/>
  <c r="P6" i="60" s="1"/>
  <c r="J23" i="19"/>
  <c r="J5" i="19" s="1"/>
  <c r="J6" i="19" s="1"/>
  <c r="N23" i="19"/>
  <c r="N5" i="19" s="1"/>
  <c r="N6" i="19" s="1"/>
  <c r="G23" i="19"/>
  <c r="G5" i="19" s="1"/>
  <c r="G6" i="19" s="1"/>
  <c r="R23" i="19"/>
  <c r="R20" i="60" s="1"/>
  <c r="R6" i="60" s="1"/>
  <c r="D23" i="19"/>
  <c r="S22" i="19"/>
  <c r="S23" i="19" s="1"/>
  <c r="K20" i="60" l="1"/>
  <c r="K6" i="60" s="1"/>
  <c r="J20" i="60"/>
  <c r="J6" i="60" s="1"/>
  <c r="I20" i="60"/>
  <c r="I6" i="60" s="1"/>
  <c r="E20" i="60"/>
  <c r="E6" i="60" s="1"/>
  <c r="K5" i="19"/>
  <c r="K6" i="19" s="1"/>
  <c r="G20" i="60"/>
  <c r="G6" i="60" s="1"/>
  <c r="M20" i="60"/>
  <c r="M6" i="60" s="1"/>
  <c r="H5" i="19"/>
  <c r="H6" i="19" s="1"/>
  <c r="F5" i="19"/>
  <c r="F6" i="19" s="1"/>
  <c r="Q5" i="19"/>
  <c r="Q6" i="19" s="1"/>
  <c r="D20" i="60"/>
  <c r="N20" i="60"/>
  <c r="N6" i="60" s="1"/>
  <c r="L20" i="60"/>
  <c r="L6" i="60" s="1"/>
  <c r="R5" i="19"/>
  <c r="R6" i="19" s="1"/>
  <c r="P5" i="19"/>
  <c r="P6" i="19" s="1"/>
  <c r="C6" i="30"/>
  <c r="O20" i="60"/>
  <c r="O6" i="60" s="1"/>
  <c r="B6" i="30" l="1"/>
  <c r="S20" i="60"/>
  <c r="F19" i="60" l="1"/>
  <c r="L19" i="60"/>
  <c r="I19" i="60"/>
  <c r="O19" i="60"/>
  <c r="G19" i="60"/>
  <c r="M19" i="60"/>
  <c r="K19" i="60"/>
  <c r="N19" i="60"/>
  <c r="P19" i="60"/>
  <c r="D19" i="60"/>
  <c r="Q19" i="60"/>
  <c r="E19" i="60"/>
  <c r="R19" i="60"/>
  <c r="J19" i="60"/>
  <c r="H19" i="60"/>
  <c r="K22" i="60" l="1"/>
  <c r="J22" i="60"/>
  <c r="H22" i="60"/>
  <c r="Q22" i="60"/>
  <c r="I22" i="60"/>
  <c r="D22" i="60"/>
  <c r="S19" i="60"/>
  <c r="M22" i="60"/>
  <c r="R22" i="60"/>
  <c r="P22" i="60"/>
  <c r="G22" i="60"/>
  <c r="L22" i="60"/>
  <c r="E22" i="60"/>
  <c r="N22" i="60"/>
  <c r="O22" i="60"/>
  <c r="F22" i="60"/>
  <c r="S22" i="60" l="1"/>
  <c r="B18" i="46" l="1"/>
  <c r="E68" i="38"/>
  <c r="S62" i="38"/>
  <c r="M64" i="38"/>
  <c r="J64" i="38"/>
  <c r="R64" i="38"/>
  <c r="N64" i="38"/>
  <c r="L64" i="38"/>
  <c r="I64" i="38"/>
  <c r="F64" i="38"/>
  <c r="R68" i="38"/>
  <c r="H68" i="38"/>
  <c r="I68" i="38"/>
  <c r="P68" i="38"/>
  <c r="L68" i="38"/>
  <c r="F68" i="38"/>
  <c r="D64" i="38"/>
  <c r="M63" i="38"/>
  <c r="O68" i="38"/>
  <c r="E63" i="38"/>
  <c r="N63" i="38"/>
  <c r="P63" i="38"/>
  <c r="G63" i="38"/>
  <c r="L63" i="38"/>
  <c r="G64" i="38"/>
  <c r="K64" i="38"/>
  <c r="H64" i="38"/>
  <c r="O64" i="38"/>
  <c r="E64" i="38"/>
  <c r="P64" i="38"/>
  <c r="Q64" i="38"/>
  <c r="M68" i="38"/>
  <c r="N68" i="38"/>
  <c r="J68" i="38"/>
  <c r="G68" i="38"/>
  <c r="Q68" i="38"/>
  <c r="K68" i="38"/>
  <c r="J63" i="38"/>
  <c r="H63" i="38"/>
  <c r="K63" i="38"/>
  <c r="O63" i="38"/>
  <c r="R63" i="38"/>
  <c r="Q63" i="38"/>
  <c r="F63" i="38"/>
  <c r="D63" i="38"/>
  <c r="E13" i="46" s="1"/>
  <c r="D68" i="38"/>
  <c r="E16" i="46" s="1"/>
  <c r="I63" i="38"/>
  <c r="I62" i="38" l="1"/>
  <c r="I69" i="38" s="1"/>
  <c r="H62" i="38"/>
  <c r="H69" i="38" s="1"/>
  <c r="Q62" i="38"/>
  <c r="Q69" i="38" s="1"/>
  <c r="O62" i="38"/>
  <c r="O69" i="38" s="1"/>
  <c r="R62" i="38"/>
  <c r="R69" i="38" s="1"/>
  <c r="N62" i="38"/>
  <c r="N69" i="38" s="1"/>
  <c r="M62" i="38"/>
  <c r="M69" i="38" s="1"/>
  <c r="K62" i="38"/>
  <c r="K69" i="38" s="1"/>
  <c r="P62" i="38"/>
  <c r="P69" i="38" s="1"/>
  <c r="J62" i="38"/>
  <c r="J69" i="38" s="1"/>
  <c r="L62" i="38"/>
  <c r="L69" i="38" s="1"/>
  <c r="S69" i="38"/>
  <c r="S73" i="38" s="1"/>
  <c r="G62" i="38"/>
  <c r="E62" i="38"/>
  <c r="E14" i="46"/>
  <c r="D62" i="38"/>
  <c r="F62" i="38"/>
  <c r="E11" i="46" l="1"/>
  <c r="E10" i="46"/>
  <c r="R73" i="38"/>
  <c r="I73" i="38"/>
  <c r="P73" i="38"/>
  <c r="H73" i="38"/>
  <c r="M73" i="38"/>
  <c r="E12" i="46"/>
  <c r="D69" i="38"/>
  <c r="G69" i="38"/>
  <c r="F69" i="38"/>
  <c r="J73" i="38"/>
  <c r="K73" i="38"/>
  <c r="O73" i="38"/>
  <c r="N73" i="38"/>
  <c r="E69" i="38"/>
  <c r="L73" i="38"/>
  <c r="Q73" i="38"/>
  <c r="E18" i="46" l="1"/>
  <c r="E17" i="46"/>
  <c r="D73" i="38"/>
  <c r="E19" i="46"/>
  <c r="F73" i="38"/>
  <c r="G73" i="38"/>
  <c r="E73" i="38"/>
  <c r="E20" i="46"/>
  <c r="F6" i="46" l="1"/>
  <c r="E21" i="46"/>
  <c r="E32" i="38" l="1"/>
  <c r="G32" i="38"/>
  <c r="Q32" i="38"/>
  <c r="L32" i="38"/>
  <c r="P32" i="38"/>
  <c r="R32" i="38"/>
  <c r="H32" i="38"/>
  <c r="D32" i="38"/>
  <c r="J32" i="38"/>
  <c r="K32" i="38"/>
  <c r="M32" i="38"/>
  <c r="I32" i="38"/>
  <c r="O32" i="38"/>
  <c r="F32" i="38"/>
  <c r="N32" i="38"/>
  <c r="C13" i="46" l="1"/>
  <c r="C18" i="46" l="1"/>
  <c r="N49" i="38"/>
  <c r="N14" i="38" s="1"/>
  <c r="I49" i="38"/>
  <c r="I14" i="38" s="1"/>
  <c r="Q49" i="38"/>
  <c r="Q14" i="38" s="1"/>
  <c r="M49" i="38"/>
  <c r="M14" i="38" s="1"/>
  <c r="L49" i="38"/>
  <c r="L14" i="38" s="1"/>
  <c r="P49" i="38"/>
  <c r="P14" i="38" s="1"/>
  <c r="R49" i="38"/>
  <c r="R14" i="38" s="1"/>
  <c r="E49" i="38"/>
  <c r="E14" i="38" s="1"/>
  <c r="O49" i="38"/>
  <c r="O14" i="38" s="1"/>
  <c r="F49" i="38"/>
  <c r="F14" i="38" s="1"/>
  <c r="K49" i="38"/>
  <c r="K14" i="38" s="1"/>
  <c r="G49" i="38"/>
  <c r="G14" i="38" s="1"/>
  <c r="J49" i="38"/>
  <c r="J14" i="38" s="1"/>
  <c r="H49" i="38"/>
  <c r="H14" i="38" s="1"/>
  <c r="D49" i="38"/>
  <c r="H45" i="38"/>
  <c r="R45" i="38"/>
  <c r="F45" i="38"/>
  <c r="L45" i="38"/>
  <c r="K45" i="38"/>
  <c r="J45" i="38"/>
  <c r="M45" i="38"/>
  <c r="P45" i="38"/>
  <c r="Q45" i="38"/>
  <c r="N45" i="38"/>
  <c r="I45" i="38"/>
  <c r="E45" i="38"/>
  <c r="G45" i="38"/>
  <c r="O45" i="38"/>
  <c r="D45" i="38"/>
  <c r="D12" i="46" s="1"/>
  <c r="D14" i="38" l="1"/>
  <c r="B15" i="46" s="1"/>
  <c r="D15" i="46"/>
  <c r="D16" i="46"/>
  <c r="S14" i="38" l="1"/>
  <c r="D19" i="46" l="1"/>
  <c r="D73" i="19" l="1"/>
  <c r="D70" i="19" l="1"/>
  <c r="S76" i="19"/>
  <c r="S5" i="19" l="1"/>
  <c r="S6" i="19" s="1"/>
  <c r="C10" i="30"/>
  <c r="D76" i="19"/>
  <c r="D5" i="19" l="1"/>
  <c r="D6" i="19" s="1"/>
  <c r="D44" i="60"/>
  <c r="C14" i="30"/>
  <c r="B10" i="30"/>
  <c r="N43" i="60" l="1"/>
  <c r="K43" i="60"/>
  <c r="M43" i="60"/>
  <c r="Q43" i="60"/>
  <c r="I43" i="60"/>
  <c r="O43" i="60"/>
  <c r="P43" i="60"/>
  <c r="F43" i="60"/>
  <c r="R43" i="60"/>
  <c r="G43" i="60"/>
  <c r="B14" i="30"/>
  <c r="J43" i="60"/>
  <c r="H43" i="60"/>
  <c r="L43" i="60"/>
  <c r="E43" i="60"/>
  <c r="D43" i="60"/>
  <c r="D6" i="60"/>
  <c r="S44" i="60"/>
  <c r="S6" i="60" s="1"/>
  <c r="J123" i="38" l="1"/>
  <c r="J46" i="60"/>
  <c r="J5" i="60"/>
  <c r="J8" i="60" s="1"/>
  <c r="Q46" i="60"/>
  <c r="Q5" i="60"/>
  <c r="Q8" i="60" s="1"/>
  <c r="Q10" i="60" s="1"/>
  <c r="Q123" i="38"/>
  <c r="M5" i="60"/>
  <c r="M8" i="60" s="1"/>
  <c r="M46" i="60"/>
  <c r="M123" i="38"/>
  <c r="L46" i="60"/>
  <c r="L5" i="60"/>
  <c r="L8" i="60" s="1"/>
  <c r="L123" i="38"/>
  <c r="G123" i="38"/>
  <c r="G46" i="60"/>
  <c r="G5" i="60"/>
  <c r="G8" i="60" s="1"/>
  <c r="G10" i="60" s="1"/>
  <c r="O5" i="60"/>
  <c r="O8" i="60" s="1"/>
  <c r="O46" i="60"/>
  <c r="O123" i="38"/>
  <c r="K123" i="38"/>
  <c r="K46" i="60"/>
  <c r="K5" i="60"/>
  <c r="K8" i="60" s="1"/>
  <c r="D46" i="60"/>
  <c r="D5" i="60"/>
  <c r="D8" i="60" s="1"/>
  <c r="D123" i="38"/>
  <c r="H20" i="46" s="1"/>
  <c r="S43" i="60"/>
  <c r="F5" i="60"/>
  <c r="F8" i="60" s="1"/>
  <c r="F46" i="60"/>
  <c r="F123" i="38"/>
  <c r="E123" i="38"/>
  <c r="E5" i="60"/>
  <c r="E8" i="60" s="1"/>
  <c r="E46" i="60"/>
  <c r="P46" i="60"/>
  <c r="P123" i="38"/>
  <c r="P5" i="60"/>
  <c r="P8" i="60" s="1"/>
  <c r="H46" i="60"/>
  <c r="H123" i="38"/>
  <c r="H5" i="60"/>
  <c r="H8" i="60" s="1"/>
  <c r="R5" i="60"/>
  <c r="R8" i="60" s="1"/>
  <c r="R123" i="38"/>
  <c r="R46" i="60"/>
  <c r="I5" i="60"/>
  <c r="I8" i="60" s="1"/>
  <c r="I123" i="38"/>
  <c r="I46" i="60"/>
  <c r="N46" i="60"/>
  <c r="N5" i="60"/>
  <c r="N8" i="60" s="1"/>
  <c r="N123" i="38"/>
  <c r="L10" i="60" l="1"/>
  <c r="L22" i="38" s="1"/>
  <c r="M10" i="60"/>
  <c r="M22" i="38" s="1"/>
  <c r="J10" i="60"/>
  <c r="J22" i="38" s="1"/>
  <c r="R10" i="60"/>
  <c r="R22" i="38" s="1"/>
  <c r="P10" i="60"/>
  <c r="P22" i="38" s="1"/>
  <c r="E10" i="60"/>
  <c r="E22" i="38" s="1"/>
  <c r="F10" i="60"/>
  <c r="F22" i="38" s="1"/>
  <c r="O22" i="38"/>
  <c r="N10" i="60"/>
  <c r="N22" i="38" s="1"/>
  <c r="H10" i="60"/>
  <c r="H22" i="38" s="1"/>
  <c r="K22" i="38"/>
  <c r="Q22" i="38"/>
  <c r="H18" i="46"/>
  <c r="H17" i="46"/>
  <c r="G22" i="38"/>
  <c r="I22" i="38"/>
  <c r="H127" i="38"/>
  <c r="F127" i="38"/>
  <c r="H19" i="46"/>
  <c r="D127" i="38"/>
  <c r="I9" i="46" s="1"/>
  <c r="L127" i="38"/>
  <c r="R127" i="38"/>
  <c r="D22" i="38"/>
  <c r="K127" i="38"/>
  <c r="N127" i="38"/>
  <c r="I127" i="38"/>
  <c r="O127" i="38"/>
  <c r="Q127" i="38"/>
  <c r="P127" i="38"/>
  <c r="E127" i="38"/>
  <c r="S46" i="60"/>
  <c r="S5" i="60"/>
  <c r="S8" i="60" s="1"/>
  <c r="S123" i="38"/>
  <c r="S127" i="38" s="1"/>
  <c r="G127" i="38"/>
  <c r="M127" i="38"/>
  <c r="J127" i="38"/>
  <c r="I7" i="46" l="1"/>
  <c r="I8" i="46"/>
  <c r="H21" i="46"/>
  <c r="I6" i="46"/>
  <c r="S10" i="60"/>
  <c r="S22" i="38" l="1"/>
  <c r="O31" i="38"/>
  <c r="O11" i="38" s="1"/>
  <c r="N31" i="38"/>
  <c r="N11" i="38" s="1"/>
  <c r="K31" i="38"/>
  <c r="K11" i="38" s="1"/>
  <c r="L31" i="38"/>
  <c r="L11" i="38" s="1"/>
  <c r="J31" i="38"/>
  <c r="J11" i="38" s="1"/>
  <c r="I31" i="38"/>
  <c r="I11" i="38" s="1"/>
  <c r="G31" i="38"/>
  <c r="G11" i="38" s="1"/>
  <c r="R31" i="38"/>
  <c r="R11" i="38" s="1"/>
  <c r="P35" i="38"/>
  <c r="P15" i="38" s="1"/>
  <c r="H35" i="38"/>
  <c r="H15" i="38" s="1"/>
  <c r="J35" i="38"/>
  <c r="J15" i="38" s="1"/>
  <c r="E35" i="38"/>
  <c r="E15" i="38" s="1"/>
  <c r="O35" i="38"/>
  <c r="O15" i="38" s="1"/>
  <c r="N35" i="38"/>
  <c r="N15" i="38" s="1"/>
  <c r="F35" i="38"/>
  <c r="F15" i="38" s="1"/>
  <c r="L30" i="38"/>
  <c r="S29" i="38"/>
  <c r="S36" i="38" s="1"/>
  <c r="D31" i="38"/>
  <c r="C12" i="46" s="1"/>
  <c r="H31" i="38"/>
  <c r="H11" i="38" s="1"/>
  <c r="E31" i="38"/>
  <c r="E11" i="38" s="1"/>
  <c r="P31" i="38"/>
  <c r="P11" i="38" s="1"/>
  <c r="M31" i="38"/>
  <c r="M11" i="38" s="1"/>
  <c r="F31" i="38"/>
  <c r="F11" i="38" s="1"/>
  <c r="M35" i="38"/>
  <c r="M15" i="38" s="1"/>
  <c r="Q35" i="38"/>
  <c r="Q15" i="38" s="1"/>
  <c r="L35" i="38"/>
  <c r="L15" i="38" s="1"/>
  <c r="R35" i="38"/>
  <c r="R15" i="38" s="1"/>
  <c r="K35" i="38"/>
  <c r="K15" i="38" s="1"/>
  <c r="G35" i="38"/>
  <c r="G15" i="38" s="1"/>
  <c r="Q31" i="38"/>
  <c r="Q11" i="38" s="1"/>
  <c r="I35" i="38"/>
  <c r="I15" i="38" s="1"/>
  <c r="K30" i="38"/>
  <c r="O30" i="38"/>
  <c r="O29" i="38" s="1"/>
  <c r="N30" i="38"/>
  <c r="N29" i="38" s="1"/>
  <c r="E30" i="38"/>
  <c r="I30" i="38"/>
  <c r="R30" i="38"/>
  <c r="R10" i="38" s="1"/>
  <c r="H30" i="38"/>
  <c r="H10" i="38" s="1"/>
  <c r="G30" i="38"/>
  <c r="F30" i="38"/>
  <c r="M30" i="38"/>
  <c r="M10" i="38"/>
  <c r="Q30" i="38"/>
  <c r="Q10" i="38" s="1"/>
  <c r="P30" i="38"/>
  <c r="J30" i="38"/>
  <c r="J10" i="38" s="1"/>
  <c r="D35" i="38"/>
  <c r="C16" i="46" s="1"/>
  <c r="D30" i="38"/>
  <c r="C11" i="46" s="1"/>
  <c r="E29" i="38" l="1"/>
  <c r="M29" i="38"/>
  <c r="M36" i="38" s="1"/>
  <c r="P29" i="38"/>
  <c r="F29" i="38"/>
  <c r="F36" i="38" s="1"/>
  <c r="I29" i="38"/>
  <c r="K29" i="38"/>
  <c r="Q29" i="38"/>
  <c r="N10" i="38"/>
  <c r="O10" i="38"/>
  <c r="D11" i="38"/>
  <c r="B12" i="46" s="1"/>
  <c r="S40" i="38"/>
  <c r="N36" i="38"/>
  <c r="G29" i="38"/>
  <c r="G36" i="38" s="1"/>
  <c r="L29" i="38"/>
  <c r="L36" i="38" s="1"/>
  <c r="I10" i="38"/>
  <c r="K10" i="38"/>
  <c r="I36" i="38"/>
  <c r="K36" i="38"/>
  <c r="P36" i="38"/>
  <c r="E36" i="38"/>
  <c r="O36" i="38"/>
  <c r="O40" i="38" s="1"/>
  <c r="Q36" i="38"/>
  <c r="D15" i="38"/>
  <c r="P10" i="38"/>
  <c r="E10" i="38"/>
  <c r="D29" i="38"/>
  <c r="D10" i="38"/>
  <c r="J29" i="38"/>
  <c r="F10" i="38"/>
  <c r="G10" i="38"/>
  <c r="H29" i="38"/>
  <c r="R29" i="38"/>
  <c r="L10" i="38"/>
  <c r="S11" i="38" l="1"/>
  <c r="G40" i="38"/>
  <c r="F40" i="38"/>
  <c r="Q40" i="38"/>
  <c r="N40" i="38"/>
  <c r="R36" i="38"/>
  <c r="J36" i="38"/>
  <c r="H36" i="38"/>
  <c r="S10" i="38"/>
  <c r="B11" i="46"/>
  <c r="S15" i="38"/>
  <c r="B16" i="46"/>
  <c r="L40" i="38"/>
  <c r="P40" i="38"/>
  <c r="K40" i="38"/>
  <c r="C10" i="46"/>
  <c r="D36" i="38"/>
  <c r="M40" i="38"/>
  <c r="E40" i="38"/>
  <c r="I40" i="38"/>
  <c r="J40" i="38" l="1"/>
  <c r="C17" i="46"/>
  <c r="D40" i="38"/>
  <c r="C21" i="46" s="1"/>
  <c r="H40" i="38"/>
  <c r="R40" i="38"/>
  <c r="S44" i="38"/>
  <c r="E47" i="38"/>
  <c r="E44" i="38" s="1"/>
  <c r="R47" i="38"/>
  <c r="R12" i="38" s="1"/>
  <c r="R9" i="38" s="1"/>
  <c r="J47" i="38"/>
  <c r="J12" i="38" s="1"/>
  <c r="J9" i="38" s="1"/>
  <c r="H47" i="38"/>
  <c r="H44" i="38" s="1"/>
  <c r="Q47" i="38"/>
  <c r="Q44" i="38" s="1"/>
  <c r="L47" i="38"/>
  <c r="L44" i="38" s="1"/>
  <c r="I47" i="38"/>
  <c r="I44" i="38" s="1"/>
  <c r="O47" i="38"/>
  <c r="O44" i="38" s="1"/>
  <c r="P47" i="38"/>
  <c r="P12" i="38" s="1"/>
  <c r="P9" i="38" s="1"/>
  <c r="G47" i="38"/>
  <c r="G12" i="38" s="1"/>
  <c r="G9" i="38" s="1"/>
  <c r="F47" i="38"/>
  <c r="F44" i="38" s="1"/>
  <c r="M47" i="38"/>
  <c r="M44" i="38" s="1"/>
  <c r="K47" i="38"/>
  <c r="K44" i="38" s="1"/>
  <c r="D47" i="38"/>
  <c r="D44" i="38" s="1"/>
  <c r="D10" i="46" s="1"/>
  <c r="N47" i="38"/>
  <c r="N44" i="38" s="1"/>
  <c r="D12" i="38" l="1"/>
  <c r="F12" i="38"/>
  <c r="F9" i="38" s="1"/>
  <c r="O12" i="38"/>
  <c r="O9" i="38" s="1"/>
  <c r="E12" i="38"/>
  <c r="E9" i="38" s="1"/>
  <c r="D13" i="46"/>
  <c r="J44" i="38"/>
  <c r="I12" i="38"/>
  <c r="I9" i="38" s="1"/>
  <c r="R44" i="38"/>
  <c r="R51" i="38" s="1"/>
  <c r="R16" i="38" s="1"/>
  <c r="R20" i="38" s="1"/>
  <c r="H12" i="38"/>
  <c r="H9" i="38" s="1"/>
  <c r="L51" i="38"/>
  <c r="L16" i="38" s="1"/>
  <c r="K51" i="38"/>
  <c r="K16" i="38" s="1"/>
  <c r="O51" i="38"/>
  <c r="O16" i="38" s="1"/>
  <c r="O20" i="38" s="1"/>
  <c r="Q51" i="38"/>
  <c r="Q16" i="38" s="1"/>
  <c r="F51" i="38"/>
  <c r="F16" i="38" s="1"/>
  <c r="F20" i="38" s="1"/>
  <c r="N51" i="38"/>
  <c r="N16" i="38" s="1"/>
  <c r="M51" i="38"/>
  <c r="M16" i="38" s="1"/>
  <c r="I51" i="38"/>
  <c r="I16" i="38" s="1"/>
  <c r="E51" i="38"/>
  <c r="E16" i="38" s="1"/>
  <c r="D51" i="38"/>
  <c r="D11" i="46"/>
  <c r="I20" i="38"/>
  <c r="H51" i="38"/>
  <c r="H16" i="38" s="1"/>
  <c r="N12" i="38"/>
  <c r="N9" i="38" s="1"/>
  <c r="D9" i="38"/>
  <c r="K12" i="38"/>
  <c r="K9" i="38" s="1"/>
  <c r="M12" i="38"/>
  <c r="M9" i="38" s="1"/>
  <c r="L12" i="38"/>
  <c r="L9" i="38" s="1"/>
  <c r="L20" i="38" s="1"/>
  <c r="Q12" i="38"/>
  <c r="Q9" i="38" s="1"/>
  <c r="Q20" i="38" s="1"/>
  <c r="S51" i="38"/>
  <c r="S55" i="38" s="1"/>
  <c r="G44" i="38"/>
  <c r="J51" i="38"/>
  <c r="J16" i="38" s="1"/>
  <c r="J20" i="38" s="1"/>
  <c r="D14" i="46"/>
  <c r="B13" i="46"/>
  <c r="P44" i="38"/>
  <c r="E20" i="38" l="1"/>
  <c r="I55" i="38"/>
  <c r="H20" i="38"/>
  <c r="M20" i="38"/>
  <c r="D55" i="38"/>
  <c r="D21" i="46" s="1"/>
  <c r="D17" i="46"/>
  <c r="M55" i="38"/>
  <c r="Q55" i="38"/>
  <c r="L55" i="38"/>
  <c r="K20" i="38"/>
  <c r="H55" i="38"/>
  <c r="R55" i="38"/>
  <c r="N55" i="38"/>
  <c r="J55" i="38"/>
  <c r="O55" i="38"/>
  <c r="S9" i="38"/>
  <c r="B10" i="46"/>
  <c r="D18" i="46"/>
  <c r="D16" i="38"/>
  <c r="G51" i="38"/>
  <c r="G16" i="38" s="1"/>
  <c r="G20" i="38" s="1"/>
  <c r="P51" i="38"/>
  <c r="P16" i="38" s="1"/>
  <c r="P20" i="38" s="1"/>
  <c r="N20" i="38"/>
  <c r="S12" i="38"/>
  <c r="E55" i="38"/>
  <c r="F55" i="38"/>
  <c r="K55" i="38"/>
  <c r="S16" i="38" l="1"/>
  <c r="S20" i="38" s="1"/>
  <c r="B17" i="46"/>
  <c r="P55" i="38"/>
  <c r="G55" i="38"/>
  <c r="D20" i="38"/>
  <c r="B21" i="46" s="1"/>
</calcChain>
</file>

<file path=xl/sharedStrings.xml><?xml version="1.0" encoding="utf-8"?>
<sst xmlns="http://schemas.openxmlformats.org/spreadsheetml/2006/main" count="1500" uniqueCount="530">
  <si>
    <t>Sum</t>
  </si>
  <si>
    <t>FO2A Barnehager</t>
  </si>
  <si>
    <t>FO2B Oppvekst</t>
  </si>
  <si>
    <t>FO3 Helse og omsorg</t>
  </si>
  <si>
    <t>Totalt</t>
  </si>
  <si>
    <t>SaLTO - stillinger</t>
  </si>
  <si>
    <t>Tilskudd til turnusleger</t>
  </si>
  <si>
    <t>Kap. 308 Bydelene - avsetninger eldre, helse og sosiale tjenester</t>
  </si>
  <si>
    <t>FO1 Administrasjon og fellestjenester</t>
  </si>
  <si>
    <t>Sum kap. 305</t>
  </si>
  <si>
    <t>Lærlingesatsing</t>
  </si>
  <si>
    <t>Språkstimulering for førskolebarn</t>
  </si>
  <si>
    <t>Etablering av nye barnehageplasser</t>
  </si>
  <si>
    <t>Økonomisk likebehandling av private barnehager</t>
  </si>
  <si>
    <t>Norskopplæring for barnehageansatte</t>
  </si>
  <si>
    <t>Økt deltakelse i barnehagen</t>
  </si>
  <si>
    <t>Nasjonal minstesats foreldrebetaling</t>
  </si>
  <si>
    <t>Utgifter til Oslo-barn i utenbys barnehager</t>
  </si>
  <si>
    <t>Gratis kjernetid i barnehage</t>
  </si>
  <si>
    <t>Barnehageløft - kvalitet og kompetanse</t>
  </si>
  <si>
    <t>FO4 Sosiale tjenester og ytelser</t>
  </si>
  <si>
    <t>Sum kap. 306 (brutto)</t>
  </si>
  <si>
    <t>Inntekter fra utenbys-barn i Oslo-barnehager</t>
  </si>
  <si>
    <t>Sum kap. 306 (netto)</t>
  </si>
  <si>
    <t>Sum kap. 308</t>
  </si>
  <si>
    <t>1. Basistilskudd</t>
  </si>
  <si>
    <t>FO2B Oppvekst: Delkriteriesett for barnevern</t>
  </si>
  <si>
    <t>Kriterievekt</t>
  </si>
  <si>
    <t>-</t>
  </si>
  <si>
    <t>FO2B Oppvekst: Barnevern</t>
  </si>
  <si>
    <t>Kompensasjon for egenbetaling alders- og sykehjem</t>
  </si>
  <si>
    <t>Fordelingsnøkkel FO2B Barnevern</t>
  </si>
  <si>
    <t xml:space="preserve">FO2A Barnehager - kommunale </t>
  </si>
  <si>
    <t xml:space="preserve">FO2A Barnehager - Ordinære ikke-kommunale </t>
  </si>
  <si>
    <t>1. Vektede heltidsplasser, 0-2 år</t>
  </si>
  <si>
    <t>2. Vektede heltidsplasser, 3-6 år</t>
  </si>
  <si>
    <t>Fordelingsnøkkel FO2A</t>
  </si>
  <si>
    <t>FO 4A Sosiale tjenester</t>
  </si>
  <si>
    <t>FO4C Økonomisk sosialhjelp</t>
  </si>
  <si>
    <t>FO4B KVP</t>
  </si>
  <si>
    <t xml:space="preserve">1. 
Gamle Oslo </t>
  </si>
  <si>
    <t>3. 
Sagene</t>
  </si>
  <si>
    <t>4. 
St. Hanshaugen</t>
  </si>
  <si>
    <t>5. 
Frogner</t>
  </si>
  <si>
    <t>6. 
Ullern</t>
  </si>
  <si>
    <t>7. 
Vestre Aker</t>
  </si>
  <si>
    <t>8. 
Nordre Aker</t>
  </si>
  <si>
    <t>9. 
Bjerke</t>
  </si>
  <si>
    <t>10. 
Grorud</t>
  </si>
  <si>
    <t>11. 
Stovner</t>
  </si>
  <si>
    <t>12. 
Alna</t>
  </si>
  <si>
    <t>15. 
Søndre Nordstrand</t>
  </si>
  <si>
    <t>Nordmarka vel</t>
  </si>
  <si>
    <t>Statlig styrking barnevernstillinger bydelene</t>
  </si>
  <si>
    <t>Barnevernskonsulenter politistasjon</t>
  </si>
  <si>
    <t xml:space="preserve">Sentrumsansvar
</t>
  </si>
  <si>
    <t xml:space="preserve">Helsestasjon mot barneskoler Tøyen-avtalen </t>
  </si>
  <si>
    <t>Riverside</t>
  </si>
  <si>
    <t xml:space="preserve">Groruddalen motorsenter og Stovner Rockefabrikk </t>
  </si>
  <si>
    <t xml:space="preserve">Hvervenbukta motorsenter
</t>
  </si>
  <si>
    <t xml:space="preserve">Rødhette  
og 
Marte </t>
  </si>
  <si>
    <t>Fredagsklubb Ung Metro</t>
  </si>
  <si>
    <t>Overdekning avtalefysioterapi</t>
  </si>
  <si>
    <t>Fysio-/ ergoterapi Elverhøy og Haukåasen skoler</t>
  </si>
  <si>
    <t>Aktivitetshus Grønlandsleiret</t>
  </si>
  <si>
    <t>Aksept kontaktsenter</t>
  </si>
  <si>
    <t>Demensplan 2020 (fordelt etter FO3-kriterier)</t>
  </si>
  <si>
    <t>Hjelpemiddel-lageret</t>
  </si>
  <si>
    <t>Kompensasjon, leie av omsorgsboliger fra private</t>
  </si>
  <si>
    <t xml:space="preserve">Quo vadis aktivitetssenter
</t>
  </si>
  <si>
    <t>Bo-oppfølgingstiltak</t>
  </si>
  <si>
    <t xml:space="preserve">Særskilt botilbud
</t>
  </si>
  <si>
    <t xml:space="preserve">Yrkesrettet norskopplæring  </t>
  </si>
  <si>
    <t>FO4A Sosialtjenester og ytelser: Sosiale tjenester</t>
  </si>
  <si>
    <t>13. 
Østensjø</t>
  </si>
  <si>
    <t xml:space="preserve">Kap. 305 Bydelene - etablering av nye barnehager </t>
  </si>
  <si>
    <t xml:space="preserve">Kap. 306 Bydelene - diverse barnehagetiltak </t>
  </si>
  <si>
    <t xml:space="preserve">IKT tiltak EHS sektor </t>
  </si>
  <si>
    <t xml:space="preserve">Byomfattende ungdomstiltak i bydelene </t>
  </si>
  <si>
    <t xml:space="preserve">Kompetansehevende tiltak </t>
  </si>
  <si>
    <t xml:space="preserve">Folkehelse </t>
  </si>
  <si>
    <t xml:space="preserve">Kjøp av helsetjenester i EØSområdet </t>
  </si>
  <si>
    <t xml:space="preserve">Bosettingstilskudd flyktninger (art 11) </t>
  </si>
  <si>
    <t xml:space="preserve">Bosettingstilskudd flyktninger (art 14) </t>
  </si>
  <si>
    <t>Dødelighetsrate 50-74 år 2011</t>
  </si>
  <si>
    <t>Dødelighetsrate 50-74 år 2012</t>
  </si>
  <si>
    <t>Dødelighetsrate 50-74 år 2013</t>
  </si>
  <si>
    <t>Dødelighetsrate 50-74 år 2014</t>
  </si>
  <si>
    <t>Dødelighetsrate 50-74 år 2015</t>
  </si>
  <si>
    <t>13A. Innb. 67+ år med medisinuttak for kreft</t>
  </si>
  <si>
    <t>13B. Innb. 67+ år med medisinuttak for lett psykiatri</t>
  </si>
  <si>
    <t>13C. Innb. 67+ år med medisinuttak for tung psykiatri</t>
  </si>
  <si>
    <t>0-8 timer</t>
  </si>
  <si>
    <t>9 - 16 timer</t>
  </si>
  <si>
    <t>17 - 24 timer</t>
  </si>
  <si>
    <t>25 - 32 timer</t>
  </si>
  <si>
    <t>33 - 40 timer</t>
  </si>
  <si>
    <t>41 timer  og over</t>
  </si>
  <si>
    <t>3 - 6 år</t>
  </si>
  <si>
    <t>Andel av heltidsplass</t>
  </si>
  <si>
    <t>Aldersgruppe</t>
  </si>
  <si>
    <t>Oppholdstid</t>
  </si>
  <si>
    <t>Heltidsekvivalenter</t>
  </si>
  <si>
    <t>Ordinære ikke-kommunale barnehager</t>
  </si>
  <si>
    <t>Kommunale barnehager</t>
  </si>
  <si>
    <t>0 - 2 år</t>
  </si>
  <si>
    <t>Oppholdstid i alt</t>
  </si>
  <si>
    <t>Vekt aldersgruppe</t>
  </si>
  <si>
    <t>Antall barn med heltidsplass</t>
  </si>
  <si>
    <t>FO4A Sosiale tjenester</t>
  </si>
  <si>
    <t xml:space="preserve">FO4B KVP </t>
  </si>
  <si>
    <t>Inndekking av merforbruk</t>
  </si>
  <si>
    <t>FO4B Kvalifiseringsprogram</t>
  </si>
  <si>
    <t>Bydelsfordelt ramme</t>
  </si>
  <si>
    <t>Tabell 1.1 Bydelssektorens samlede budsjettramme</t>
  </si>
  <si>
    <t>Tabell 3.1 Bydelenes kriterieandeler</t>
  </si>
  <si>
    <t>Ikke-kommunal faktor</t>
  </si>
  <si>
    <t>Fordelingsnøkkel FO4C Økonomisk sosialhjelp</t>
  </si>
  <si>
    <t>FO2B</t>
  </si>
  <si>
    <t>Kriterienøkkel FO2A kommunale barnehager</t>
  </si>
  <si>
    <t>Kriterienøkkel FO2A - Ordinære ikke-kommunale barnehager</t>
  </si>
  <si>
    <t>Kriterienøkkel FO2B Barnevern</t>
  </si>
  <si>
    <t>Fordelingsnøkkel FO3 Helse og omsorg</t>
  </si>
  <si>
    <t>Fordelingsnøkkel FO1</t>
  </si>
  <si>
    <t>Fordelingsnøkkel FO4A Sosiale tjenester</t>
  </si>
  <si>
    <t>Fordelingsnøkkel FO4B KVP</t>
  </si>
  <si>
    <t>2. Innbyggere,  justert</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</si>
  <si>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</si>
  <si>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</si>
  <si>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</si>
  <si>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</si>
  <si>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</si>
  <si>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</si>
  <si>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</si>
  <si>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</si>
  <si>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Hush. med barn under 18 år med  lav inntekt og finanskapital</t>
  </si>
  <si>
    <t xml:space="preserve">10. Elever som ikke har fullført VGS i løpet av 5 år </t>
  </si>
  <si>
    <t>11. Foreldre med medisinuttak for tung psykiatri</t>
  </si>
  <si>
    <t xml:space="preserve">2. Barn 1-5 år </t>
  </si>
  <si>
    <t xml:space="preserve">3. Barn 6-12 år </t>
  </si>
  <si>
    <t xml:space="preserve">4. Unge 13-17 år </t>
  </si>
  <si>
    <t xml:space="preserve">5. Barn 0-17 år av enslige forsørgere * Lavutdanningsindeks </t>
  </si>
  <si>
    <t>7. Hush. med barn under 18 år med  lav inntekt og finanskapital</t>
  </si>
  <si>
    <t xml:space="preserve">8. Elever som ikke har fullført VGS i løpet av 5 år </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</si>
  <si>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</si>
  <si>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</si>
  <si>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</si>
  <si>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</si>
  <si>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</si>
  <si>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</si>
  <si>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</si>
  <si>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</si>
  <si>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</si>
  <si>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</si>
  <si>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</si>
  <si>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 Innb. 20-66 år i  hush. med lav inntekt og utdanning</t>
  </si>
  <si>
    <t>3. Innb. 18-67 år med ikke-vestlig 1. generasjon bakgrunn</t>
  </si>
  <si>
    <t>4. Hush. med barn under 18 år, lav inntekt og finanskapital</t>
  </si>
  <si>
    <t>5. Kommunalt disponerte utleieboliger (inkl. 1-roms)</t>
  </si>
  <si>
    <t xml:space="preserve">6. Innb. over 18 år som utløser 2.-5. års integreringstilskudd </t>
  </si>
  <si>
    <t>7. Innb. 22-35 år uten fullført VGS</t>
  </si>
  <si>
    <t>8. Innb. 18-67 år som er fattig, enslig og arbeidsledig</t>
  </si>
  <si>
    <t>9. Enslige forsørgere med 3 barn eller flere, lav inntekt og finanskapital</t>
  </si>
  <si>
    <t>1. Ikke gifte 20-49 år *Lavutdanningsindeks*Utflyttingsindeks</t>
  </si>
  <si>
    <t>2. Enslige 20-49 år med lav inntekt og utdanning</t>
  </si>
  <si>
    <t xml:space="preserve">4. Innb. 18-67 år med ikke-vestlig 1. generasjon bakgrunn </t>
  </si>
  <si>
    <t>5. Hush. med barn under 18 år, lav inntekt og finanskapital</t>
  </si>
  <si>
    <t xml:space="preserve">6. Kommunalt disponerte utleieboliger (inkl. 1-roms) </t>
  </si>
  <si>
    <t>Kilde: KOSTRA/SSB</t>
  </si>
  <si>
    <t>3. Innb. i hush. med barn under 18 år, lav inntekt og finanskapital. Landbakgrunn*</t>
  </si>
  <si>
    <t>2. Innb.  i hush. med barn under 18 år, lav inntekt og finanskapital. Landbakgrunn*</t>
  </si>
  <si>
    <t>2. 
Grünerløkka</t>
  </si>
  <si>
    <t>Effekt av oppdaterte kriterieandeler</t>
  </si>
  <si>
    <t xml:space="preserve">FO2B Oppvekst </t>
  </si>
  <si>
    <t>Effekt av oppdaterte regnskapsandeler</t>
  </si>
  <si>
    <t>Effekt av endringer i fordelingssystemet</t>
  </si>
  <si>
    <t>14.
Nordstrand</t>
  </si>
  <si>
    <t>Velg bydel</t>
  </si>
  <si>
    <t>Sum bydel</t>
  </si>
  <si>
    <t xml:space="preserve"> - 13A. Innb. 67+ år med medisinuttak for kreft</t>
  </si>
  <si>
    <t xml:space="preserve"> - 13B. Innb. 67+ år med medisinuttak for lett psykiatri</t>
  </si>
  <si>
    <t xml:space="preserve"> - 13C. Innb. 67+ år med medisinuttak for tung psykiatri</t>
  </si>
  <si>
    <t xml:space="preserve">Sum </t>
  </si>
  <si>
    <t xml:space="preserve"> - FO2B Oppvekst -Barnevern </t>
  </si>
  <si>
    <t xml:space="preserve"> - FO2B Oppvekst -Aktivitetstilbud, skolehelsetjeneste mv.</t>
  </si>
  <si>
    <t>Fordelingsnøkkel FO2B Oppvekst</t>
  </si>
  <si>
    <t xml:space="preserve">Sum bydelsfordelt </t>
  </si>
  <si>
    <t xml:space="preserve">Tabell 1.2 Sentrale avsetninger </t>
  </si>
  <si>
    <t>Tabelloversikt</t>
  </si>
  <si>
    <t>Særskilte tildelinger og inndekking av merforbruk</t>
  </si>
  <si>
    <t>Sum særskilte tildelinger og inndekking av merforbruk</t>
  </si>
  <si>
    <t>Sum særskilte tildelinger</t>
  </si>
  <si>
    <t>A</t>
  </si>
  <si>
    <t>B</t>
  </si>
  <si>
    <t>C</t>
  </si>
  <si>
    <t>D=A+B+C</t>
  </si>
  <si>
    <t>E</t>
  </si>
  <si>
    <t>F=D+E</t>
  </si>
  <si>
    <t>Tabell 4.1 Datagrunnlag for kriterieandeler</t>
  </si>
  <si>
    <t>Tabell 4.3 Utflyttingsindeks</t>
  </si>
  <si>
    <t>Tabell 4.2 Lavutdanningsindeks</t>
  </si>
  <si>
    <t>Tabell 4.7 Vektede heltidsplasser barnehage</t>
  </si>
  <si>
    <t>Tabell 4.6 Oppholdstid , ordinære ikke-kommunale barnehager</t>
  </si>
  <si>
    <t>Tabell 4.5 Oppholdstid , kommunale barnehager</t>
  </si>
  <si>
    <t>Tabell 5.2 Tiltak etter barnehagelovens kap. V A Spesialpedagogisk hjelp (særskilt tildeling)</t>
  </si>
  <si>
    <t>Tabell 5.1 Driftstilskudd til familiebarnehager</t>
  </si>
  <si>
    <t>Tabell 4.4 Dødelighetsindeks</t>
  </si>
  <si>
    <t>FO2B Oppvekst: Aktivitetstilbud, skolehelsetjeneste og helsestasjon</t>
  </si>
  <si>
    <t>Fordelingsnøkkel FO2B Aktivitetstilbud, skolehelsetjeneste og helsestasjon</t>
  </si>
  <si>
    <t>FO2B Oppvekst: Delkriteriesett for Aktivitetstilbud, skolehelsetjeneste og helsestasjon</t>
  </si>
  <si>
    <t>Kap. 303 Bydelene - avsetninger barn og unge</t>
  </si>
  <si>
    <t>Nye familier</t>
  </si>
  <si>
    <t>Barnehjernevernet</t>
  </si>
  <si>
    <t>Tidlig innsats i barnehagen</t>
  </si>
  <si>
    <t>Vekt</t>
  </si>
  <si>
    <t>Fordelingsnøkkel barnevern</t>
  </si>
  <si>
    <t>Andeler 2019</t>
  </si>
  <si>
    <t>Bydelsfordelt Dok3 2018</t>
  </si>
  <si>
    <t>Dødelighetsrate 50-74 år 2016</t>
  </si>
  <si>
    <t>Antall barn 1-5 år 1.1.2018</t>
  </si>
  <si>
    <t>Barn med grunn- og/eller hjelpestønad 0-5 år, snitt 2015-2017</t>
  </si>
  <si>
    <t>Antall barn med vedvarende lavinntekt 2-5 år, 2014-2016</t>
  </si>
  <si>
    <t>Tildeling 2019</t>
  </si>
  <si>
    <t>Kompensasjon ny bemanningsavtale og pedagogtilskudd til private barnehager</t>
  </si>
  <si>
    <t>Sentrale avsetninger (kap. 303-308)</t>
  </si>
  <si>
    <t>I tallene inngår barnehager med tjenestekjøpsavtaler (dvs. kommunalt eid og privat driftet). I opprinnelig BASIL-skjema var ikke disse barnehagene oppgitt som kommunale. Dette omfatter 47 barn 0-2 år og 62 barn 3-6 år i Bydel Gamle Oslo, 56 barn 0-2 år og 66 barn 3-6 år i Bydel St. Hanshaugen, 77 barn 0-2 år og 111 barn 3-6 år i Bydel Vestre Aker, 99 barn 0-2 år  og 70 barn 3-6 år i Bydel Nordre Aker, 35 barn 0-2 år og 79 barn 3-6 år i Bydel Alna, 13 barn 0-2 år og 49 barn 3-6 år i Bydel Søndre Nordstrand. Til sammen 327 barn 0-2 år og 437 barn 3-6 år.</t>
  </si>
  <si>
    <t>Bydelsfordelt budsjett 2019</t>
  </si>
  <si>
    <t>Alle beløp i 1000 kr</t>
  </si>
  <si>
    <t>Fordelingsnøkkel</t>
  </si>
  <si>
    <t>Tabell 1.2 Sentrale avsetninger 2019</t>
  </si>
  <si>
    <t>Kompensasjon for forventet lønns- og prisutvikling</t>
  </si>
  <si>
    <t xml:space="preserve"> - herav generell lønns- og priskompensasjon</t>
  </si>
  <si>
    <t xml:space="preserve"> - herav kompensasjon for endring i løpende pensjonsutgifter</t>
  </si>
  <si>
    <t>Reelle endringer</t>
  </si>
  <si>
    <t xml:space="preserve"> - herav justering for demografiske forhold</t>
  </si>
  <si>
    <t xml:space="preserve"> - herav justering for andre aktivitetsnøytrale forhold</t>
  </si>
  <si>
    <t xml:space="preserve"> - herav spesifiserte rammeendringer</t>
  </si>
  <si>
    <t xml:space="preserve"> - herav justering for engangstiltak</t>
  </si>
  <si>
    <t xml:space="preserve"> - herav uspesifiserte rammeendringer</t>
  </si>
  <si>
    <t xml:space="preserve"> </t>
  </si>
  <si>
    <t xml:space="preserve"> - herav spesifiserte rammeendringer*</t>
  </si>
  <si>
    <t>1. Hjelpestønadsmottakere 0-17 år, sats 2-4</t>
  </si>
  <si>
    <t>Regnskapsandeler 2017, økonomisk sosialhjelp</t>
  </si>
  <si>
    <t>Regnskapsandeler 2017 FO2B Barnevern</t>
  </si>
  <si>
    <t>I familiebarnehager er det kun heltidsplasser pr. 15.12.2018</t>
  </si>
  <si>
    <t>Sum driftstilskudd 2019</t>
  </si>
  <si>
    <t xml:space="preserve"> - herav justering for oppgaveendringer mellom sektorer</t>
  </si>
  <si>
    <t xml:space="preserve">Dynekilen flyktningebarnehage </t>
  </si>
  <si>
    <t>Husleie kommunale barnehager etablert t.o.m. 2017</t>
  </si>
  <si>
    <t>Barnehager spesielt tilrettelagt for funksjonshemmede barn</t>
  </si>
  <si>
    <t>Kapitaltilskudd ikke-kommunale barnehager etablert t.o.m. 2017</t>
  </si>
  <si>
    <t xml:space="preserve">Tilskudd til familiebarnehager </t>
  </si>
  <si>
    <t>Tiltak etter Barnehagelovens Kap. V A.</t>
  </si>
  <si>
    <t>Lokale parker og nærmiljøanlegg</t>
  </si>
  <si>
    <t>Statlig styrking stillinger sentrum</t>
  </si>
  <si>
    <t>Skolehelsetjeneste barnetrinnet etter delkriteriesett av FO2B</t>
  </si>
  <si>
    <t>Ekstra styrking skolehelsetjeneste barnetrinnet</t>
  </si>
  <si>
    <t>Ekstra styrking jordmortjenesten</t>
  </si>
  <si>
    <t>Skolehelsetjeneste ungdomstrinn etter elevtall</t>
  </si>
  <si>
    <t>Skolehelsetjeneste videregående etter elevtall</t>
  </si>
  <si>
    <t>Aktivitetstid (øremerket) (FO3 kriterier)</t>
  </si>
  <si>
    <t>Driftstilskudd seniorsentre (øremerket) (FO3 - eldre kriterier)</t>
  </si>
  <si>
    <t>Desentraliserte tiltak i bydelene (øremerket) (FO4 sosialtj.)</t>
  </si>
  <si>
    <t>Ruskonsulent for unge</t>
  </si>
  <si>
    <t>Utdanning av assistenter til barnehagelærere</t>
  </si>
  <si>
    <t>Midlertidige barnehagelokaler</t>
  </si>
  <si>
    <t>Overgang fra barnehage til skole og AKS</t>
  </si>
  <si>
    <t>Pilotprosjekt om vikarpool i barnehage</t>
  </si>
  <si>
    <t>Komp. Utgifter i omfattende barnevernssaker</t>
  </si>
  <si>
    <t>Sum kap. 303 (brutto)</t>
  </si>
  <si>
    <t>Statlig tilskudd til stillinger i barnevernet</t>
  </si>
  <si>
    <t>Drift kommunale barnehageplasser etablert 2018</t>
  </si>
  <si>
    <t>Lokaler kommunale barnehageplasser etablert 2018</t>
  </si>
  <si>
    <t>Drift private barnehageplasser etablert 2018</t>
  </si>
  <si>
    <t>Lokaler private barnehageplasser etablert 2018</t>
  </si>
  <si>
    <t>Drift kommunale barnehageplasser etablert 2019</t>
  </si>
  <si>
    <t>Lokaler kommunale barnehageplasser etablert 2019</t>
  </si>
  <si>
    <t>Drift private barnehageplasser etablert 2019</t>
  </si>
  <si>
    <t>Lokaler private barnehageplasser etablert 2019</t>
  </si>
  <si>
    <t>Kriteriefordelt</t>
  </si>
  <si>
    <t>Særskilte tildelinger</t>
  </si>
  <si>
    <t xml:space="preserve"> - spesifiserte rammeendringer</t>
  </si>
  <si>
    <t>Delkostnadsnøkkel &lt; 67 år (kriterie 1-6)</t>
  </si>
  <si>
    <t>Delkostnadsnøkkel &gt;67 år (kriterie 7-13)</t>
  </si>
  <si>
    <t>Tabell 2.2 Budsjettendringer</t>
  </si>
  <si>
    <t>Tabell 2.3 Særskilte tildelinger og inndekking av merforbruk</t>
  </si>
  <si>
    <t>Tabell 2.1 Bydelsfordelt budsjett</t>
  </si>
  <si>
    <t>Forebyggende barne- og ungdomsarbeid</t>
  </si>
  <si>
    <t>Trygg og mangfoldig eldreomsorg</t>
  </si>
  <si>
    <t>Levekår kvalifisering og arbeid</t>
  </si>
  <si>
    <t xml:space="preserve">Utviklingstiltak EHA sektor </t>
  </si>
  <si>
    <t xml:space="preserve">Oppfølging -  prosjekter i bydeler </t>
  </si>
  <si>
    <t>Kompetansepolitisk strategi</t>
  </si>
  <si>
    <t>Heltidskultur  - prosjekt</t>
  </si>
  <si>
    <t>Ufordelt reserve</t>
  </si>
  <si>
    <t>Tiltak barn og unge</t>
  </si>
  <si>
    <t>500 årsverk  hjemmetjenestene</t>
  </si>
  <si>
    <t xml:space="preserve">Eldresentre - treningstilbud </t>
  </si>
  <si>
    <t>Aldersvennlig by</t>
  </si>
  <si>
    <t>Strategi for  psykisk helse - Ung arena</t>
  </si>
  <si>
    <t>Levekår, bolig og sosiale tjenester</t>
  </si>
  <si>
    <t>Strategi for rusfeltet -omlegging tilskuddordninger</t>
  </si>
  <si>
    <t xml:space="preserve">Bydelsfordelt budsjett </t>
  </si>
  <si>
    <t xml:space="preserve">Tabell 2.1 Bydelsfordelt budsjett </t>
  </si>
  <si>
    <t>Anti-trafficking Oslo</t>
  </si>
  <si>
    <t>DOK3 2018</t>
  </si>
  <si>
    <t/>
  </si>
  <si>
    <t>FO4B Kvalifiseringsprogram (KVP)</t>
  </si>
  <si>
    <t>FO4B Kvalifiseringsprogram (KVP) og FO4C Økonomisk sosialhjelp</t>
  </si>
  <si>
    <t>Satser for driftstilskudd i 2018</t>
  </si>
  <si>
    <t>Satser for driftstilskudd i 2019*</t>
  </si>
  <si>
    <t>* Satsen vil bli oppdatert når Kunnskapsdepartementet har fastsatt nasjonale tilskuddssatser for 2019</t>
  </si>
  <si>
    <t>Forebyggende innsats hjemmetjenesten (FO3 kriterier)</t>
  </si>
  <si>
    <t xml:space="preserve">Marka eldresenter
</t>
  </si>
  <si>
    <t>Helsestasjon for kjønn og seksualitet</t>
  </si>
  <si>
    <t>Bydelssektrorens samlede budsjettramme ekskl. egne inntekter</t>
  </si>
  <si>
    <t>Kriteriefordelt ramme 2019 ekskl. lønns- og prisjustering</t>
  </si>
  <si>
    <t>Kilde: SSB</t>
  </si>
  <si>
    <t>Tabell 5.1 Driftstilskudd til familiebarnehager (særskilt tildeling)</t>
  </si>
  <si>
    <t>1. Fødte 2017</t>
  </si>
  <si>
    <t xml:space="preserve"> - 2A. Antall innbyggere 01.01.2018</t>
  </si>
  <si>
    <t xml:space="preserve"> - 2B. Korreksjon 67+ år i andre bydeler  og utenbys 01.01.2018</t>
  </si>
  <si>
    <t>1. Vektede heltidsplasser, 0-2 år 15.12.2017</t>
  </si>
  <si>
    <t>2. Vektede heltidsplasser, 3-6 år 15.12.2017</t>
  </si>
  <si>
    <t>1. Barn 1-5 år 01.01.2018</t>
  </si>
  <si>
    <t>2. Barn 6-12 år 01.01.2018</t>
  </si>
  <si>
    <t>3. Unge 13-17 år 01.01.2018</t>
  </si>
  <si>
    <t xml:space="preserve"> - 4A. Antall barn 0-17 år med enslige forsørgere 01.01.2018</t>
  </si>
  <si>
    <t xml:space="preserve"> - 4B. Lavutdanningsindeks 40-49 år 01.01.2018</t>
  </si>
  <si>
    <t>5. Hush. med enslig forsørger og 3 barn eller fler 01.01.2017</t>
  </si>
  <si>
    <t>6. Innb. 0-22 år med ikke-vestlig 1. generasjon bakgrunn 01.01.2018</t>
  </si>
  <si>
    <t>7. Innb. 0-12 år med ikke-vestlig 2. generasjon bakgrunn 01.01.2018</t>
  </si>
  <si>
    <t>8. Kommunalt disponerte utleieboliger,  2-roms og større 01.01.2018</t>
  </si>
  <si>
    <t>9. Hush. med barn under 18 år med  lav inntekt og finanskapital, inntektsår 2016</t>
  </si>
  <si>
    <t>10. Elever som ikke har fullført VGS i løpet av 5 år, gj.sn. 2016-2017</t>
  </si>
  <si>
    <t>11. Foreldre med medisinuttak for tung psykiatri, gj.sn 2014-2016</t>
  </si>
  <si>
    <t>2. Barn 1-5 år 01.01.2018</t>
  </si>
  <si>
    <t>3. Barn 6-12 år 01.01.2018</t>
  </si>
  <si>
    <t>4. Unge 13-17 år 01.01.2018</t>
  </si>
  <si>
    <t xml:space="preserve"> - 5A. Antall barn 0-17 år med enslige forsørgere 01.01.2018</t>
  </si>
  <si>
    <t xml:space="preserve"> - 5B. Lavutdanningsindeks 40-49 år 01.01.2018</t>
  </si>
  <si>
    <t>7. Hush. med barn under 18 år med  lav inntekt og finanskapital, inntektsår 2016</t>
  </si>
  <si>
    <t xml:space="preserve">8. Elever som ikke har fullført VGS i løpet av 5 år, gj.sn. 2016-2017 </t>
  </si>
  <si>
    <t>1. Hjelpestønadsmottakere 0-17 år, sats 2-4 01.01.2018</t>
  </si>
  <si>
    <t>2. Innb. 18-66 år ufør og enslig 01.01.2018</t>
  </si>
  <si>
    <t>3. Innb. 18-66 år hj. stønad og ufør 01.01.2018</t>
  </si>
  <si>
    <t xml:space="preserve"> - 4A. Antall  - personer 50-66 år 01.01.2018</t>
  </si>
  <si>
    <t xml:space="preserve"> - 4B. Dødelighetsindeks 50-74 år 2010-2016</t>
  </si>
  <si>
    <t>6. Innb. 18-66 år med medisinuttak for tung psykiatri, gj.sn. 2014-2016</t>
  </si>
  <si>
    <t xml:space="preserve"> - 7A. Antall personer 67-79 år 01.01.2018</t>
  </si>
  <si>
    <t xml:space="preserve"> - 7B. Korreksjon 67-79 år i andre bydeler  og utenbys 01.01.2018</t>
  </si>
  <si>
    <t xml:space="preserve"> - 7C. Dødelighetsindeks 50-74 år 2010-2016</t>
  </si>
  <si>
    <t xml:space="preserve"> - 8A. Antall ikke gifte 67-79 år 01.01.2018</t>
  </si>
  <si>
    <t xml:space="preserve"> - 8B. Korreksjon 67-79 år i andre bydeler  og utenbys 01.01.2018</t>
  </si>
  <si>
    <t xml:space="preserve"> - 9A. Antall personer 80-89 år 01.01.2018</t>
  </si>
  <si>
    <t xml:space="preserve"> - 9B. Korreksjon 80-89 år i andre bydeler  og utenbys 01.01.2018</t>
  </si>
  <si>
    <t xml:space="preserve"> - 10A. Antall ikke gifte 80-89 år 01.01.2018</t>
  </si>
  <si>
    <t xml:space="preserve"> - 10B. Korreksjon 80-89 år i andre bydeler  og utenbys 01.01.2018</t>
  </si>
  <si>
    <t xml:space="preserve"> - 11A. Antall personer 90+ år 01.01.2018</t>
  </si>
  <si>
    <t xml:space="preserve"> - 11B. Korreksjon 90+ år i andre bydeler  og utenbys 01.01.2018</t>
  </si>
  <si>
    <t xml:space="preserve"> - 13A. Innb. 67+ år med medisinuttak for kreft, gj.sn. 2014-2016</t>
  </si>
  <si>
    <t xml:space="preserve"> - 13B. Innb. 67+ år med medisinuttak for lett psykiatri, gj.sn. 2014-2016</t>
  </si>
  <si>
    <t xml:space="preserve"> - 13C. Innb. 67+ år med medisinuttak for tung psykiatri, gj.sn. 2014-2016</t>
  </si>
  <si>
    <t>1. Innb. 20-66 år i  hush. med lav inntekt og utdanning, inntektsår 2016</t>
  </si>
  <si>
    <t>3. Innb. 18-67 år med ikke-vestlig 1. generasjon bakgrunn 01.01.2018</t>
  </si>
  <si>
    <t>4. Hush. med barn under 18 år, lav inntekt og finanskapital, inntektsår 2016</t>
  </si>
  <si>
    <t>5. Kommunalt disponerte utleieboliger (inkl. 1-roms) 01.01.2018</t>
  </si>
  <si>
    <t>6. Innb. over 18 år som utløser 2.-5. års integreringstilskudd, 2017</t>
  </si>
  <si>
    <t>7. Innb. 22-35 år uten fullført VGS, 2017</t>
  </si>
  <si>
    <t>8. Innb. 18-67 år som er fattig, enslig og arbeidsledig, inntektsår 2016</t>
  </si>
  <si>
    <t>9. Enslige forsørgere med 3 barn eller flere, lav inntekt og finanskapital, innt.år 2016</t>
  </si>
  <si>
    <t xml:space="preserve"> - 1A. Antall ikke gifte 20-49 år 01.01.2018</t>
  </si>
  <si>
    <t xml:space="preserve"> - 1B. Lavutdanningsindeks 40-49 år 01.01.2018</t>
  </si>
  <si>
    <t xml:space="preserve"> - 1C. Utflyttingsindeks bydel 01.01.2018</t>
  </si>
  <si>
    <t>2. Enslige 20-49 år med lav inntekt og utdanning, inntektsår 2016</t>
  </si>
  <si>
    <t>4. Innb. 18-67 år med ikke-vestlig 1. generasjon bakgrunn 01.01.2018</t>
  </si>
  <si>
    <t>5. Hush. med barn under 18 år, lav inntekt og finanskapital, inntektsår 2016</t>
  </si>
  <si>
    <t>6. Kommunalt disponerte utleieboliger (inkl. 1-roms) 01.01.2018</t>
  </si>
  <si>
    <t xml:space="preserve">Varmtvannsbasseng Cathinka Guldberg fra kap 308 til bydel 4 </t>
  </si>
  <si>
    <t>Økt tilskudd til private barnehager</t>
  </si>
  <si>
    <t>Endring egenandel uføre og AFP</t>
  </si>
  <si>
    <t>Ny finansieringsmodell UKE</t>
  </si>
  <si>
    <t>Velferdsteknologi VIS fadder 2019 bydel 1, 2, 3, 4 fra 308</t>
  </si>
  <si>
    <t>500 årsverk - særskilt tilde. rehab. og demens bydelene (øremerket)</t>
  </si>
  <si>
    <t>Betalingsplikt utskrivingsklare psykisk helsevern og rus</t>
  </si>
  <si>
    <t>Handlingsplan menneskehandel</t>
  </si>
  <si>
    <t xml:space="preserve">Kløverveien barnepark </t>
  </si>
  <si>
    <t>Søkbar pott - drift av fritidsklubber og ungdomsjobber</t>
  </si>
  <si>
    <t xml:space="preserve">Styrket rusomsorg </t>
  </si>
  <si>
    <t>Vridningseffekter knyttet til endringer i særskilte tildelinger</t>
  </si>
  <si>
    <t xml:space="preserve">Boligsosiale midler </t>
  </si>
  <si>
    <t>Avrundet til hele tusen (innmeldt budsjett )</t>
  </si>
  <si>
    <t>Avrundet til hele tusen (innmeldt budsjett ) FO4C</t>
  </si>
  <si>
    <t xml:space="preserve">Avrundet til hele tusen </t>
  </si>
  <si>
    <t>Bydelsfordelt Dok3 2019</t>
  </si>
  <si>
    <t>Andeler 2020</t>
  </si>
  <si>
    <t>Bydelsfordelt budsjett 2020</t>
  </si>
  <si>
    <t xml:space="preserve"> - 2A. Antall innbyggere 1.1.2019</t>
  </si>
  <si>
    <t xml:space="preserve"> - 2B. Korreksjon 67+ år i andre bydeler  og utenbys 1.1.2019</t>
  </si>
  <si>
    <t xml:space="preserve"> - 4A. Antall barn 0-17 år med enslige forsørgere 1.1.2019</t>
  </si>
  <si>
    <t xml:space="preserve">Regnskapsandeler FO2B Barnevern </t>
  </si>
  <si>
    <t xml:space="preserve"> - 5A. Antall barn 0-17 år med enslige forsørgere 1.1.2019</t>
  </si>
  <si>
    <t xml:space="preserve"> - 4A. Antall  - personer 50-66 år 1.1.2019</t>
  </si>
  <si>
    <t xml:space="preserve"> - 4B. Dødelighets-indeks 50-74 år 2011-2017</t>
  </si>
  <si>
    <t xml:space="preserve"> - 7A. Antall personer 67-79 år 1.1.2019</t>
  </si>
  <si>
    <t xml:space="preserve"> - 7B. Korreksjon 67-79 år i andre bydeler  og utenbys 1.1.2019</t>
  </si>
  <si>
    <t xml:space="preserve"> - 7C. Dødelighets-indeks 50-74 år 2011-2017</t>
  </si>
  <si>
    <t xml:space="preserve"> - 8A. Antall ikke gifte 67-79 år 1.1.2019</t>
  </si>
  <si>
    <t xml:space="preserve"> - 8B. Korreksjon 67-79 år i andre bydeler  og utenbys 1.1.2019</t>
  </si>
  <si>
    <t xml:space="preserve"> - 9A. Antall personer 80-89 år 1.1.2019</t>
  </si>
  <si>
    <t xml:space="preserve"> - 9B. Korreksjon 80-89 år i andre bydeler  og utenbys 1.1.2019</t>
  </si>
  <si>
    <t xml:space="preserve"> - 10A. Antall ikke gifte 80-89 år 1.1.2019</t>
  </si>
  <si>
    <t xml:space="preserve"> - 10B. Korreksjon 80-89 år i andre bydeler  og utenbys 1.1.2019</t>
  </si>
  <si>
    <t xml:space="preserve"> - 11A. Antall personer 90+ år 1.1.2019</t>
  </si>
  <si>
    <t xml:space="preserve"> - 11B. Korreksjon 90+ år i andre bydeler  og utenbys 1.1.2019</t>
  </si>
  <si>
    <t>FO4B KVP og FO4C Økonomisk sosialhjelp</t>
  </si>
  <si>
    <t xml:space="preserve"> - 1A. Antall ikke gifte 20-49 år 1.1.2019</t>
  </si>
  <si>
    <t xml:space="preserve"> - 1C. Utflyttings-indeks bydel 1.1.2019</t>
  </si>
  <si>
    <t>1. Vektede heltidsplasser, 0-2 år 15.12.2018</t>
  </si>
  <si>
    <t>2. Vektede heltidsplasser, 3-6 år 15.12.2018</t>
  </si>
  <si>
    <t>Regnskapsandeler , økonomisk sosialhjelp</t>
  </si>
  <si>
    <t>Satser for driftstilskudd i 2019</t>
  </si>
  <si>
    <t>Husleie kommunale barnehager etablert t.o.m. 2018</t>
  </si>
  <si>
    <t xml:space="preserve">FO2A Barnehage - kommunale </t>
  </si>
  <si>
    <t>Antall personer med lav utdanning 40-49 år bydel 1.1.2019</t>
  </si>
  <si>
    <t xml:space="preserve">Antall personer 40-49 år bydel 1.1.2019 * </t>
  </si>
  <si>
    <t>Lavutdanningsrate 40-49 år bydel 1.1.2019</t>
  </si>
  <si>
    <t>Lavutdanningsindeks 40-49 år 1.1.2019</t>
  </si>
  <si>
    <t xml:space="preserve"> - 4B. Lavutdanningsindeks 40-49 år 1.1.2019</t>
  </si>
  <si>
    <t xml:space="preserve"> - 5B. Lavutdannings-indeks 40-49 år 1.1.2019</t>
  </si>
  <si>
    <t xml:space="preserve"> - 1B. Lavutdannings-indeks 40-49 år 1.1.2019</t>
  </si>
  <si>
    <t>Kriteriefordelt ramme 2020 ekskl. lønns- og prisjustering</t>
  </si>
  <si>
    <t>Sum driftstilskudd 2020</t>
  </si>
  <si>
    <t>Tildeling 2020</t>
  </si>
  <si>
    <t>Antall barn 1-5 år 1.1.2019</t>
  </si>
  <si>
    <t>Barn med grunn- og/eller hjelpestønad 0-5 år, snitt 2016-2018</t>
  </si>
  <si>
    <t>Antall barn med vedvarende lavinntekt 2-5 år, 2015-2017</t>
  </si>
  <si>
    <t>9. Barn 0-17 år i husholdning med  lav inntekt og finanskapital</t>
  </si>
  <si>
    <t>7. Barn 0-17 år i husholdning med  lav inntekt og finanskapital</t>
  </si>
  <si>
    <t>Tabell 1.2 Sentrale avsetninger 2020</t>
  </si>
  <si>
    <t>FO2B Barnevern</t>
  </si>
  <si>
    <t xml:space="preserve">Varmtvannsbasseng Cathinka Guldberg </t>
  </si>
  <si>
    <t>Skolehelsetjeneste barnetrinnet (fordelt etter kriterier)</t>
  </si>
  <si>
    <t xml:space="preserve">FO2B  Barnevern </t>
  </si>
  <si>
    <t xml:space="preserve"> - 2A. Antall innbyggere 01.01.2019</t>
  </si>
  <si>
    <t xml:space="preserve"> - 2B. Korreksjon 67+ år i andre bydeler  og utenbys 01.01.2019</t>
  </si>
  <si>
    <t>Dødelighetsrate 50-74 år 2017</t>
  </si>
  <si>
    <t>Dødelighetsrate 50-74 år 2011-2017</t>
  </si>
  <si>
    <t>Dødelighetsindeks 50-74 år 2011-2017</t>
  </si>
  <si>
    <t>Antall utflyttinger bydel 2018</t>
  </si>
  <si>
    <t>Antall innbyggere 1.1.2019 justert</t>
  </si>
  <si>
    <t>Utflyttingsrate bydel 1.1.2019</t>
  </si>
  <si>
    <t>Utflyttingsindeks bydel 1.1.2019</t>
  </si>
  <si>
    <t xml:space="preserve">Folkehelsetiltak </t>
  </si>
  <si>
    <t xml:space="preserve">Strategi for psykisk helse  - Ung Arena </t>
  </si>
  <si>
    <t xml:space="preserve">Refusjon for kjøp av helsetjenester i EØS-området </t>
  </si>
  <si>
    <t>Seniorsentre/eldresentre - treningstilbud</t>
  </si>
  <si>
    <t xml:space="preserve">Trygg og mangfoldig eldreomsorg </t>
  </si>
  <si>
    <t>Ruter aldersvennlig transport</t>
  </si>
  <si>
    <t xml:space="preserve">Velferdsteknologi </t>
  </si>
  <si>
    <t>Kompetansehevende tiltak - med statlig finansiering</t>
  </si>
  <si>
    <t>Kompetansehevende tiltak - ren kommunal finansiering</t>
  </si>
  <si>
    <t>Bosettingstilskudd flyktninger  (art 11)</t>
  </si>
  <si>
    <t>Bosettingstilskudd flyktninger (art 14)</t>
  </si>
  <si>
    <t xml:space="preserve">Strategisk plan for rusfeltet - omlegging av tilskuddsordninger </t>
  </si>
  <si>
    <t xml:space="preserve">Levekår, bolig og sosiale tjenester </t>
  </si>
  <si>
    <t>Gjennomføring av H73 - Kommunale boliger - husleie og sosiale støtteordninger</t>
  </si>
  <si>
    <t>Tilskudd fra fylkesmannen til kompetansetiltak</t>
  </si>
  <si>
    <t>Sum kap. 308 (brutto)</t>
  </si>
  <si>
    <t>Sum kap. 308 (netto)</t>
  </si>
  <si>
    <t xml:space="preserve"> - 7C. Dødelighetsindeks 50-74 år 2011-2017</t>
  </si>
  <si>
    <t>Nye Familier</t>
  </si>
  <si>
    <t>Kompensasjon for utgifter i omfattende barnevernssaker</t>
  </si>
  <si>
    <t>Drift kommunale barnehageplasser etablert 2020</t>
  </si>
  <si>
    <t>Lokaler kommunale barnehageplasser etablert 2020</t>
  </si>
  <si>
    <t>Drift private barnehageplasser etablert 2020</t>
  </si>
  <si>
    <t>Lokaler private barnehageplasser etablert 2020</t>
  </si>
  <si>
    <t>Kompetansepakke for norskopplæring</t>
  </si>
  <si>
    <t>Inntekter fra utenbys barn i Oslobarnehager</t>
  </si>
  <si>
    <t>Sum kap. 303</t>
  </si>
  <si>
    <t>Finansiering av Rommen Scene</t>
  </si>
  <si>
    <t xml:space="preserve"> - 5B. Lavutdanningsindeks 40-49 år 1.1.2019</t>
  </si>
  <si>
    <t>FO2B og FO2C</t>
  </si>
  <si>
    <t xml:space="preserve">Fordelingsnøkkel FO2A </t>
  </si>
  <si>
    <t>Kriterienøkkel FO2B</t>
  </si>
  <si>
    <t>Fordelingsnøkkel FO2B</t>
  </si>
  <si>
    <t>Fordelingsnøkkel FO2C</t>
  </si>
  <si>
    <t>Fordelingsnøkkel FO3</t>
  </si>
  <si>
    <t>Fordelingsnøkkel FO4A</t>
  </si>
  <si>
    <t xml:space="preserve">Fordelingsnøkkel FO4B </t>
  </si>
  <si>
    <t xml:space="preserve">Fordelingsnøkkel FO4C </t>
  </si>
  <si>
    <t>Regnskapsandeler 2018 FO2B Barnevern</t>
  </si>
  <si>
    <t>Regnskapsandeler 2018, FO4C</t>
  </si>
  <si>
    <t>1. Fødte 2018</t>
  </si>
  <si>
    <t>Kompensasjon bemanningsavtale</t>
  </si>
  <si>
    <t>Statlig styrking barnevernstillinger sentrum</t>
  </si>
  <si>
    <t>Kapitaltilskudd private barnehager etablert t.o.m. 2018</t>
  </si>
  <si>
    <t xml:space="preserve">FO2A Barnehage - ordinære private </t>
  </si>
  <si>
    <t>Kriterienøkkel FO2A - ordinære private barnehager</t>
  </si>
  <si>
    <t>Kriterienøkkel FO2A  - kommunale barnehager</t>
  </si>
  <si>
    <t>Kriterienøkkel FO2A - kommunale barnehager</t>
  </si>
  <si>
    <t>Privat faktor</t>
  </si>
  <si>
    <t>Ordinære private barnehager</t>
  </si>
  <si>
    <t>Tabell 4.6 Oppholdstid - ordinære private barnehager</t>
  </si>
  <si>
    <t>Tabell 4.5 Oppholdstid - kommunale barnehager</t>
  </si>
  <si>
    <t>Tabell 4.6 Oppholdstid , ordinære private barnehager</t>
  </si>
  <si>
    <t>FO2C Aktivitetstilbud for barn og unge, helsestasjon og skolehelsetjeneste</t>
  </si>
  <si>
    <t>I tallene inngår barnehager med tjenestekjøpsavtaler (dvs. kommunalt eid og privat driftet). I opprinnelig BASIL-skjema var ikke disse barnehagene oppgitt som kommunale. Dette omfatter 18 barn 0-2 år og 34 barn 3-6 år i Bydel Gamle Oslo, 49 barn 0-2 år og 83 barn 3-6 år i Bydel St. Hanshaugen, 69 barn 0-2 år og 119 barn 3-6 år i Bydel Vestre Aker, 83 barn 0-2 år  og 86 barn 3-6 år i Bydel Nordre Aker, 38 barn 0-2 år og 74 barn 3-6 år i Bydel Alna, 13 barn 0-2 år og 49 barn 3-6 år i Bydel Søndre Nordstrand. Til sammen 270 barn 0-2 år og 445 barn 3-6 år. Haugen barnehage, med 15 barn 0-2 år og 42 barn 3-6 år,  er overtatt av Bydel Stovner fra Bydel Alna i 2019 og er derfor registrert under Bydel Stovner.</t>
  </si>
  <si>
    <t>Satser 
(i 1000 kr)</t>
  </si>
  <si>
    <t>Satser 
 (i 1000 kr)</t>
  </si>
  <si>
    <t>Endring egenandel uføre og AFP (Tilleggsinnstillingen)</t>
  </si>
  <si>
    <t>Ny finansieringsmodell UKE (Tilleggsinnstillingen)</t>
  </si>
  <si>
    <t>Barnehager spesielt tilrettelagt for funksjonshemmede barn ( Endret i Tilleggsinnstilling)</t>
  </si>
  <si>
    <t>Helsestasjon for kjønn og seksualitet (Endret i Tilleggsinnstillingen)</t>
  </si>
  <si>
    <t>Tilskudd til familiebarnehager (Endret i Tilleggsinnstillingen: Oppdatert tilskuddssats)</t>
  </si>
  <si>
    <t>Satser for driftstilskudd i 2020</t>
  </si>
  <si>
    <t>Desentraliserte tiltak i bydelene (øremerket) (FO4 sosialtj.) (Endret i Tilleggsinnstillingen)</t>
  </si>
  <si>
    <t>Rehabilitering og demens bydelene (øremerket) (korrigert i Tilleggsinnstillingen: Bydel 6 og 7)</t>
  </si>
  <si>
    <t xml:space="preserve">Utviklingstiltak </t>
  </si>
  <si>
    <t xml:space="preserve">Oppfølging av - og prosjekter i bydeler </t>
  </si>
  <si>
    <t xml:space="preserve">Kompetansepolitisk strategi </t>
  </si>
  <si>
    <t xml:space="preserve">Bydelsreform </t>
  </si>
  <si>
    <t>Opptrappingsplan - habilitering og rehabilitering</t>
  </si>
  <si>
    <t>Styrking av barne- og familiekomptansen ved NAV-kontorene</t>
  </si>
  <si>
    <t>Plan for utfasing av kommersielle aktører i barnevernet</t>
  </si>
  <si>
    <t xml:space="preserve">IKT tiltak EHA sektor  </t>
  </si>
  <si>
    <t>Kløverveien barnepark (Endret etter Tilleggsinnstillingen)</t>
  </si>
  <si>
    <t>Ungdomstiltak (Ny etter Tilleggsinnstillingen)</t>
  </si>
  <si>
    <t>Aksept kontaktsenter (Endret etter Tilleggsinnstillingen)</t>
  </si>
  <si>
    <t>Tiltak etter Barnehagelovens Kap. V A. (Endret etter Tilleggsinnstillingen)</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</si>
</sst>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000_ ;_ * \-#,##0.0000_ ;_ * &quot;-&quot;??_ ;_ @_ "/>
    <numFmt numFmtId="180" formatCode="_ * #,##0.0_ ;_ * \-#,##0.0_ ;_ * &quot;-&quot;??_ ;_ @_ "/>
  </numFmts>
  <fonts count="34"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ont>
  </fonts>
  <fills count="35">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theme="9" tint="0.399975585192419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rgb="FFB3F5FF"/>
        <bgColor rgb="FF000000"/>
      </patternFill>
    </fill>
    <fill>
      <patternFill patternType="solid">
        <fgColor rgb="FF43F8B6"/>
        <bgColor rgb="FF000000"/>
      </patternFill>
    </fill>
    <fill>
      <patternFill patternType="solid">
        <fgColor rgb="FFD0BFAE"/>
        <bgColor rgb="FF000000"/>
      </patternFill>
    </fill>
    <fill>
      <patternFill patternType="solid">
        <fgColor theme="0" tint="-0.14999847407452621"/>
        <bgColor indexed="64"/>
      </patternFill>
    </fill>
    <fill>
      <patternFill patternType="solid">
        <fgColor theme="0" tint="-0.34998626667073579"/>
        <bgColor indexed="64"/>
      </patternFill>
    </fill>
  </fills>
  <borders count="23">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s>
  <cellStyleXfs count="34372">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7" borderId="0" applyNumberFormat="0" applyBorder="0" applyAlignment="0" applyProtection="0"/>
    <xf numFmtId="164" fontId="1" fillId="0" borderId="0" applyFont="0" applyFill="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3" fillId="0" borderId="0"/>
    <xf numFmtId="9" fontId="3" fillId="0" borderId="0" applyFont="0" applyFill="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cellStyleXfs>
  <cellXfs count="548">
    <xf numFmtId="0" fontId="0" fillId="0" borderId="0" xfId="0"/>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applyAlignment="1"/>
    <xf numFmtId="0" fontId="19" fillId="0" borderId="0" xfId="0" applyFont="1" applyAlignment="1"/>
    <xf numFmtId="166" fontId="19" fillId="0" borderId="0" xfId="0" applyNumberFormat="1" applyFont="1" applyAlignment="1"/>
    <xf numFmtId="166" fontId="19" fillId="0" borderId="0" xfId="0" applyNumberFormat="1" applyFont="1"/>
    <xf numFmtId="166" fontId="19" fillId="15" borderId="0" xfId="0" applyNumberFormat="1" applyFont="1" applyFill="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applyBorder="1"/>
    <xf numFmtId="0" fontId="21" fillId="15" borderId="0" xfId="0" applyFont="1" applyFill="1" applyBorder="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Border="1" applyAlignment="1">
      <alignment horizontal="left"/>
    </xf>
    <xf numFmtId="166" fontId="21" fillId="15" borderId="0" xfId="1" applyNumberFormat="1" applyFont="1" applyFill="1" applyBorder="1"/>
    <xf numFmtId="3" fontId="22" fillId="15" borderId="0" xfId="1" applyNumberFormat="1" applyFont="1" applyFill="1" applyBorder="1"/>
    <xf numFmtId="14" fontId="24" fillId="0" borderId="0" xfId="0" applyNumberFormat="1" applyFont="1"/>
    <xf numFmtId="0" fontId="22" fillId="15" borderId="4" xfId="0" applyFont="1" applyFill="1" applyBorder="1"/>
    <xf numFmtId="3" fontId="22" fillId="15" borderId="4" xfId="0" applyNumberFormat="1" applyFont="1" applyFill="1" applyBorder="1"/>
    <xf numFmtId="3" fontId="24" fillId="0" borderId="0" xfId="0" applyNumberFormat="1" applyFont="1"/>
    <xf numFmtId="3" fontId="21" fillId="15" borderId="0" xfId="0" applyNumberFormat="1" applyFont="1" applyFill="1" applyBorder="1"/>
    <xf numFmtId="3" fontId="22" fillId="15" borderId="0" xfId="0" applyNumberFormat="1" applyFont="1" applyFill="1" applyBorder="1"/>
    <xf numFmtId="0" fontId="21" fillId="15" borderId="10" xfId="0" applyFont="1" applyFill="1" applyBorder="1"/>
    <xf numFmtId="166" fontId="23" fillId="15" borderId="10" xfId="0" applyNumberFormat="1" applyFont="1" applyFill="1" applyBorder="1"/>
    <xf numFmtId="0" fontId="24" fillId="15" borderId="0" xfId="0" applyFont="1" applyFill="1" applyBorder="1"/>
    <xf numFmtId="3" fontId="24" fillId="15" borderId="0" xfId="0" applyNumberFormat="1" applyFont="1" applyFill="1" applyBorder="1"/>
    <xf numFmtId="0" fontId="22" fillId="15" borderId="0" xfId="0" applyFont="1" applyFill="1" applyBorder="1" applyAlignment="1">
      <alignment horizontal="left"/>
    </xf>
    <xf numFmtId="3" fontId="22" fillId="15" borderId="4" xfId="1" applyNumberFormat="1" applyFont="1" applyFill="1" applyBorder="1"/>
    <xf numFmtId="0" fontId="24" fillId="15" borderId="18" xfId="0" applyFont="1" applyFill="1" applyBorder="1"/>
    <xf numFmtId="0" fontId="22" fillId="15" borderId="18" xfId="0" applyFont="1" applyFill="1" applyBorder="1"/>
    <xf numFmtId="0" fontId="22" fillId="15" borderId="0" xfId="0" quotePrefix="1" applyFont="1" applyFill="1" applyBorder="1"/>
    <xf numFmtId="0" fontId="24" fillId="0" borderId="0" xfId="0" applyFont="1" applyFill="1"/>
    <xf numFmtId="166" fontId="23" fillId="15" borderId="7" xfId="1" applyNumberFormat="1" applyFont="1" applyFill="1" applyBorder="1" applyAlignment="1">
      <alignment vertical="top" wrapText="1"/>
    </xf>
    <xf numFmtId="0" fontId="22" fillId="15" borderId="0" xfId="2" applyFont="1" applyFill="1" applyBorder="1" applyAlignment="1">
      <alignment horizontal="left"/>
    </xf>
    <xf numFmtId="0" fontId="26" fillId="15" borderId="0" xfId="2" applyFont="1" applyFill="1" applyBorder="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Border="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4" fillId="15" borderId="10" xfId="0" applyFont="1" applyFill="1" applyBorder="1"/>
    <xf numFmtId="0" fontId="21" fillId="16" borderId="1" xfId="0" applyFont="1" applyFill="1" applyBorder="1" applyAlignment="1">
      <alignment horizontal="left" wrapText="1"/>
    </xf>
    <xf numFmtId="0" fontId="22" fillId="16" borderId="10" xfId="2" applyFont="1" applyFill="1" applyBorder="1" applyAlignment="1">
      <alignment horizontal="left"/>
    </xf>
    <xf numFmtId="166" fontId="24" fillId="16" borderId="10" xfId="1" applyNumberFormat="1" applyFont="1" applyFill="1" applyBorder="1" applyAlignment="1"/>
    <xf numFmtId="0" fontId="23" fillId="15" borderId="4" xfId="0" applyFont="1" applyFill="1" applyBorder="1"/>
    <xf numFmtId="0" fontId="23" fillId="15" borderId="4" xfId="0" applyFont="1" applyFill="1" applyBorder="1" applyAlignment="1">
      <alignment wrapText="1"/>
    </xf>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0" fontId="24" fillId="15" borderId="0" xfId="0" applyFont="1" applyFill="1" applyAlignment="1"/>
    <xf numFmtId="166" fontId="24" fillId="15" borderId="0" xfId="1" applyNumberFormat="1" applyFont="1" applyFill="1" applyAlignment="1"/>
    <xf numFmtId="166" fontId="24" fillId="15" borderId="0" xfId="1" applyNumberFormat="1" applyFont="1" applyFill="1" applyAlignment="1">
      <alignment horizontal="right"/>
    </xf>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vertical="top"/>
    </xf>
    <xf numFmtId="0" fontId="22" fillId="15" borderId="7" xfId="2" applyFont="1" applyFill="1" applyBorder="1" applyAlignment="1"/>
    <xf numFmtId="165" fontId="22" fillId="15" borderId="7" xfId="2" applyNumberFormat="1" applyFont="1" applyFill="1" applyBorder="1" applyAlignment="1">
      <alignment horizontal="right"/>
    </xf>
    <xf numFmtId="165" fontId="22" fillId="15" borderId="7" xfId="2" applyNumberFormat="1" applyFont="1" applyFill="1" applyBorder="1" applyAlignment="1"/>
    <xf numFmtId="165" fontId="22" fillId="15" borderId="4" xfId="2" applyNumberFormat="1" applyFont="1" applyFill="1" applyBorder="1" applyAlignment="1">
      <alignment vertical="top"/>
    </xf>
    <xf numFmtId="0" fontId="22" fillId="15" borderId="4" xfId="2" applyFont="1" applyFill="1" applyBorder="1" applyAlignment="1"/>
    <xf numFmtId="165" fontId="22" fillId="15" borderId="4" xfId="2" applyNumberFormat="1" applyFont="1" applyFill="1" applyBorder="1" applyAlignment="1">
      <alignment horizontal="right"/>
    </xf>
    <xf numFmtId="165" fontId="22" fillId="15" borderId="4" xfId="2" applyNumberFormat="1" applyFont="1" applyFill="1" applyBorder="1" applyAlignment="1"/>
    <xf numFmtId="0" fontId="24" fillId="15" borderId="0" xfId="0" applyFont="1" applyFill="1" applyAlignment="1">
      <alignment vertical="top"/>
    </xf>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applyAlignment="1">
      <alignment vertical="top"/>
    </xf>
    <xf numFmtId="165" fontId="22" fillId="15" borderId="7" xfId="15" applyNumberFormat="1" applyFont="1" applyFill="1" applyBorder="1"/>
    <xf numFmtId="165" fontId="22" fillId="15" borderId="4" xfId="15" applyNumberFormat="1" applyFont="1" applyFill="1" applyBorder="1" applyAlignment="1">
      <alignment vertical="top"/>
    </xf>
    <xf numFmtId="0" fontId="22" fillId="15" borderId="0" xfId="2" applyFont="1" applyFill="1" applyBorder="1" applyAlignment="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vertical="top"/>
    </xf>
    <xf numFmtId="0" fontId="22" fillId="15" borderId="7" xfId="0" applyFont="1" applyFill="1" applyBorder="1" applyAlignment="1"/>
    <xf numFmtId="165" fontId="22" fillId="15" borderId="7" xfId="0" applyNumberFormat="1" applyFont="1" applyFill="1" applyBorder="1" applyAlignment="1">
      <alignment horizontal="right"/>
    </xf>
    <xf numFmtId="165" fontId="22" fillId="15" borderId="7" xfId="0" applyNumberFormat="1" applyFont="1" applyFill="1" applyBorder="1" applyAlignment="1"/>
    <xf numFmtId="165" fontId="22" fillId="15" borderId="9" xfId="0" applyNumberFormat="1" applyFont="1" applyFill="1" applyBorder="1" applyAlignment="1">
      <alignment vertical="top"/>
    </xf>
    <xf numFmtId="0" fontId="22" fillId="15" borderId="9" xfId="0" applyFont="1" applyFill="1" applyBorder="1" applyAlignment="1"/>
    <xf numFmtId="165" fontId="22" fillId="15" borderId="9" xfId="0" applyNumberFormat="1" applyFont="1" applyFill="1" applyBorder="1" applyAlignment="1">
      <alignment horizontal="right"/>
    </xf>
    <xf numFmtId="165" fontId="22" fillId="15" borderId="9" xfId="0" applyNumberFormat="1" applyFont="1" applyFill="1" applyBorder="1" applyAlignment="1"/>
    <xf numFmtId="0" fontId="22" fillId="21" borderId="9" xfId="0" applyFont="1" applyFill="1" applyBorder="1" applyAlignment="1"/>
    <xf numFmtId="165" fontId="22" fillId="15" borderId="4" xfId="0" applyNumberFormat="1" applyFont="1" applyFill="1" applyBorder="1" applyAlignment="1">
      <alignment vertical="top"/>
    </xf>
    <xf numFmtId="0" fontId="22" fillId="15" borderId="4" xfId="0" applyFont="1" applyFill="1" applyBorder="1" applyAlignment="1"/>
    <xf numFmtId="165" fontId="22" fillId="15" borderId="4" xfId="0" applyNumberFormat="1" applyFont="1" applyFill="1" applyBorder="1" applyAlignment="1">
      <alignment horizontal="right"/>
    </xf>
    <xf numFmtId="165" fontId="22" fillId="15" borderId="4" xfId="0" applyNumberFormat="1" applyFont="1" applyFill="1" applyBorder="1" applyAlignment="1"/>
    <xf numFmtId="165" fontId="30" fillId="15" borderId="0" xfId="0" applyNumberFormat="1" applyFont="1" applyFill="1" applyBorder="1" applyAlignment="1">
      <alignment vertical="top"/>
    </xf>
    <xf numFmtId="0" fontId="30" fillId="15" borderId="0" xfId="0" applyFont="1" applyFill="1" applyBorder="1" applyAlignment="1"/>
    <xf numFmtId="165" fontId="30" fillId="15" borderId="0" xfId="0" applyNumberFormat="1" applyFont="1" applyFill="1" applyBorder="1" applyAlignment="1">
      <alignment horizontal="right"/>
    </xf>
    <xf numFmtId="165" fontId="30" fillId="15" borderId="0" xfId="0" applyNumberFormat="1" applyFont="1" applyFill="1" applyBorder="1" applyAlignment="1"/>
    <xf numFmtId="165" fontId="22" fillId="15" borderId="9" xfId="2" applyNumberFormat="1" applyFont="1" applyFill="1" applyBorder="1" applyAlignment="1">
      <alignment horizontal="right"/>
    </xf>
    <xf numFmtId="165" fontId="22" fillId="15" borderId="0" xfId="0" applyNumberFormat="1" applyFont="1" applyFill="1" applyBorder="1" applyAlignment="1">
      <alignment vertical="top"/>
    </xf>
    <xf numFmtId="0" fontId="22" fillId="15" borderId="0" xfId="0" applyFont="1" applyFill="1" applyBorder="1" applyAlignment="1"/>
    <xf numFmtId="165" fontId="22" fillId="15" borderId="0" xfId="0" applyNumberFormat="1" applyFont="1" applyFill="1" applyBorder="1" applyAlignment="1">
      <alignment horizontal="right"/>
    </xf>
    <xf numFmtId="165" fontId="22" fillId="15" borderId="0" xfId="0" applyNumberFormat="1" applyFont="1" applyFill="1" applyBorder="1" applyAlignment="1"/>
    <xf numFmtId="0" fontId="24" fillId="0" borderId="0" xfId="0" applyFont="1" applyAlignment="1"/>
    <xf numFmtId="177" fontId="24" fillId="0" borderId="0" xfId="0" applyNumberFormat="1" applyFont="1"/>
    <xf numFmtId="174" fontId="24" fillId="0" borderId="0" xfId="0" applyNumberFormat="1" applyFont="1"/>
    <xf numFmtId="0" fontId="21" fillId="15" borderId="0" xfId="0" applyFont="1" applyFill="1" applyBorder="1" applyAlignment="1">
      <alignment vertical="top" wrapText="1"/>
    </xf>
    <xf numFmtId="171" fontId="22" fillId="20" borderId="7" xfId="1" applyNumberFormat="1" applyFont="1" applyFill="1" applyBorder="1" applyAlignment="1">
      <alignment horizontal="right"/>
    </xf>
    <xf numFmtId="171" fontId="22" fillId="20" borderId="7" xfId="1" applyNumberFormat="1" applyFont="1" applyFill="1" applyBorder="1" applyAlignment="1"/>
    <xf numFmtId="171" fontId="24" fillId="0" borderId="0" xfId="0" applyNumberFormat="1" applyFont="1"/>
    <xf numFmtId="166" fontId="22" fillId="20" borderId="4" xfId="1" applyNumberFormat="1" applyFont="1" applyFill="1" applyBorder="1" applyAlignment="1">
      <alignment horizontal="right"/>
    </xf>
    <xf numFmtId="166" fontId="22" fillId="20" borderId="7" xfId="1" applyNumberFormat="1" applyFont="1" applyFill="1" applyBorder="1" applyAlignment="1"/>
    <xf numFmtId="0" fontId="22" fillId="15" borderId="4" xfId="2" applyFont="1" applyFill="1" applyBorder="1" applyAlignment="1">
      <alignment horizontal="right"/>
    </xf>
    <xf numFmtId="166" fontId="22" fillId="20"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0" fontId="22" fillId="20" borderId="9" xfId="0" applyFont="1" applyFill="1" applyBorder="1" applyAlignment="1"/>
    <xf numFmtId="166" fontId="22" fillId="15" borderId="4" xfId="1" applyNumberFormat="1" applyFont="1" applyFill="1" applyBorder="1" applyAlignment="1"/>
    <xf numFmtId="171" fontId="22" fillId="21" borderId="4" xfId="1" applyNumberFormat="1" applyFont="1" applyFill="1" applyBorder="1" applyAlignment="1"/>
    <xf numFmtId="166" fontId="22" fillId="15" borderId="9" xfId="1" applyNumberFormat="1" applyFont="1" applyFill="1" applyBorder="1" applyAlignment="1"/>
    <xf numFmtId="166" fontId="22" fillId="21" borderId="4" xfId="1" applyNumberFormat="1" applyFont="1" applyFill="1" applyBorder="1" applyAlignment="1"/>
    <xf numFmtId="0" fontId="30" fillId="15" borderId="7" xfId="0" applyFont="1" applyFill="1" applyBorder="1" applyAlignment="1"/>
    <xf numFmtId="165" fontId="30" fillId="15" borderId="7" xfId="0" applyNumberFormat="1" applyFont="1" applyFill="1" applyBorder="1" applyAlignment="1"/>
    <xf numFmtId="166" fontId="22" fillId="20" borderId="9" xfId="1" applyNumberFormat="1" applyFont="1" applyFill="1" applyBorder="1" applyAlignment="1"/>
    <xf numFmtId="171" fontId="22" fillId="21" borderId="9" xfId="1" applyNumberFormat="1" applyFont="1" applyFill="1" applyBorder="1" applyAlignment="1"/>
    <xf numFmtId="0" fontId="22" fillId="21" borderId="4" xfId="0" applyFont="1" applyFill="1" applyBorder="1" applyAlignment="1"/>
    <xf numFmtId="166" fontId="22" fillId="21"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20" borderId="9" xfId="1" applyNumberFormat="1" applyFont="1" applyFill="1" applyBorder="1" applyAlignment="1"/>
    <xf numFmtId="165" fontId="22" fillId="21" borderId="0" xfId="0" applyNumberFormat="1" applyFont="1" applyFill="1" applyBorder="1" applyAlignment="1"/>
    <xf numFmtId="165" fontId="22" fillId="20" borderId="4" xfId="0" applyNumberFormat="1" applyFont="1" applyFill="1" applyBorder="1" applyAlignment="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applyBorder="1"/>
    <xf numFmtId="0" fontId="24" fillId="15" borderId="0" xfId="0" applyFont="1" applyFill="1" applyBorder="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15" borderId="0" xfId="15" applyFont="1" applyFill="1" applyBorder="1"/>
    <xf numFmtId="0" fontId="22" fillId="0" borderId="0" xfId="15" applyFont="1"/>
    <xf numFmtId="0" fontId="22" fillId="15" borderId="0" xfId="2003" applyNumberFormat="1" applyFont="1" applyFill="1" applyBorder="1" applyAlignment="1">
      <alignment vertical="top" wrapText="1"/>
    </xf>
    <xf numFmtId="0" fontId="22" fillId="0" borderId="0" xfId="2003" applyNumberFormat="1" applyFont="1" applyFill="1" applyBorder="1"/>
    <xf numFmtId="165" fontId="23" fillId="15" borderId="4" xfId="0" applyNumberFormat="1" applyFont="1" applyFill="1" applyBorder="1" applyAlignment="1">
      <alignment horizontal="right"/>
    </xf>
    <xf numFmtId="165" fontId="24" fillId="15" borderId="0" xfId="0" applyNumberFormat="1" applyFont="1" applyFill="1" applyBorder="1"/>
    <xf numFmtId="165" fontId="24" fillId="15" borderId="4" xfId="0" applyNumberFormat="1" applyFont="1" applyFill="1" applyBorder="1"/>
    <xf numFmtId="166" fontId="24" fillId="15" borderId="4" xfId="1" applyNumberFormat="1" applyFont="1" applyFill="1" applyBorder="1"/>
    <xf numFmtId="0" fontId="24" fillId="0" borderId="0" xfId="0" applyFont="1" applyBorder="1"/>
    <xf numFmtId="0" fontId="23" fillId="15" borderId="0" xfId="0" applyFont="1" applyFill="1" applyBorder="1" applyAlignment="1">
      <alignment wrapText="1"/>
    </xf>
    <xf numFmtId="165" fontId="24" fillId="15" borderId="0" xfId="0" applyNumberFormat="1" applyFont="1" applyFill="1" applyAlignment="1">
      <alignment horizontal="right"/>
    </xf>
    <xf numFmtId="165" fontId="24" fillId="15" borderId="6" xfId="1" applyNumberFormat="1" applyFont="1" applyFill="1" applyBorder="1"/>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166" fontId="24" fillId="15" borderId="0" xfId="0" applyNumberFormat="1" applyFont="1" applyFill="1" applyBorder="1"/>
    <xf numFmtId="0" fontId="21" fillId="15" borderId="7" xfId="2" applyFont="1" applyFill="1" applyBorder="1" applyAlignment="1">
      <alignment horizontal="left"/>
    </xf>
    <xf numFmtId="0" fontId="22" fillId="15" borderId="0" xfId="0" applyFont="1" applyFill="1" applyAlignment="1">
      <alignment horizontal="left"/>
    </xf>
    <xf numFmtId="166" fontId="23" fillId="15" borderId="0" xfId="1" applyNumberFormat="1" applyFont="1" applyFill="1" applyBorder="1" applyAlignment="1">
      <alignment vertical="top"/>
    </xf>
    <xf numFmtId="171" fontId="22" fillId="15" borderId="7" xfId="1" applyNumberFormat="1" applyFont="1" applyFill="1" applyBorder="1" applyAlignment="1">
      <alignment horizontal="right"/>
    </xf>
    <xf numFmtId="171" fontId="22" fillId="15" borderId="7" xfId="1" applyNumberFormat="1" applyFont="1" applyFill="1" applyBorder="1" applyAlignment="1"/>
    <xf numFmtId="0" fontId="22" fillId="20" borderId="7" xfId="2" applyFont="1" applyFill="1" applyBorder="1" applyAlignment="1"/>
    <xf numFmtId="171" fontId="22" fillId="0" borderId="0" xfId="1" applyNumberFormat="1" applyFont="1" applyFill="1" applyBorder="1" applyAlignment="1"/>
    <xf numFmtId="166" fontId="22" fillId="15" borderId="4" xfId="1" applyNumberFormat="1" applyFont="1" applyFill="1" applyBorder="1" applyAlignment="1">
      <alignment horizontal="right"/>
    </xf>
    <xf numFmtId="0" fontId="22" fillId="20" borderId="4" xfId="2" applyFont="1" applyFill="1" applyBorder="1" applyAlignment="1"/>
    <xf numFmtId="166" fontId="22" fillId="0" borderId="0" xfId="1" applyNumberFormat="1" applyFont="1" applyFill="1" applyBorder="1" applyAlignment="1"/>
    <xf numFmtId="165" fontId="22" fillId="0" borderId="0" xfId="2" applyNumberFormat="1" applyFont="1" applyFill="1" applyBorder="1" applyAlignment="1"/>
    <xf numFmtId="165" fontId="24" fillId="15" borderId="7" xfId="0" applyNumberFormat="1" applyFont="1" applyFill="1" applyBorder="1"/>
    <xf numFmtId="171" fontId="22" fillId="15" borderId="4" xfId="1" applyNumberFormat="1" applyFont="1" applyFill="1" applyBorder="1" applyAlignment="1"/>
    <xf numFmtId="0" fontId="31" fillId="20" borderId="0" xfId="0" applyFont="1" applyFill="1" applyBorder="1"/>
    <xf numFmtId="0" fontId="31" fillId="0" borderId="0" xfId="0" applyFont="1" applyFill="1" applyBorder="1"/>
    <xf numFmtId="0" fontId="22" fillId="20" borderId="4" xfId="0" applyFont="1" applyFill="1" applyBorder="1" applyAlignment="1"/>
    <xf numFmtId="165" fontId="22" fillId="0" borderId="0" xfId="0" applyNumberFormat="1" applyFont="1" applyFill="1" applyBorder="1" applyAlignment="1"/>
    <xf numFmtId="0" fontId="30" fillId="20" borderId="7" xfId="0" applyFont="1" applyFill="1" applyBorder="1" applyAlignment="1"/>
    <xf numFmtId="0" fontId="31" fillId="20" borderId="7" xfId="0" applyFont="1" applyFill="1" applyBorder="1"/>
    <xf numFmtId="165" fontId="26" fillId="0" borderId="0" xfId="2" applyNumberFormat="1" applyFont="1" applyFill="1" applyBorder="1" applyAlignment="1">
      <alignment horizontal="left"/>
    </xf>
    <xf numFmtId="171" fontId="22" fillId="15" borderId="9" xfId="1" applyNumberFormat="1" applyFont="1" applyFill="1" applyBorder="1" applyAlignment="1"/>
    <xf numFmtId="165" fontId="22" fillId="20" borderId="9" xfId="0" applyNumberFormat="1" applyFont="1" applyFill="1" applyBorder="1" applyAlignment="1"/>
    <xf numFmtId="171" fontId="22" fillId="15" borderId="4" xfId="1" applyNumberFormat="1" applyFont="1" applyFill="1" applyBorder="1" applyAlignment="1">
      <alignment horizontal="right"/>
    </xf>
    <xf numFmtId="0" fontId="22" fillId="15" borderId="9" xfId="0" applyFont="1" applyFill="1" applyBorder="1" applyAlignment="1">
      <alignment wrapText="1"/>
    </xf>
    <xf numFmtId="176" fontId="22" fillId="0" borderId="0" xfId="1" applyNumberFormat="1" applyFont="1" applyFill="1" applyBorder="1" applyAlignment="1"/>
    <xf numFmtId="176" fontId="22" fillId="0" borderId="0" xfId="1" applyNumberFormat="1" applyFont="1" applyFill="1" applyBorder="1" applyAlignment="1">
      <alignment horizontal="right" wrapText="1"/>
    </xf>
    <xf numFmtId="176" fontId="31" fillId="0" borderId="0" xfId="1" applyNumberFormat="1" applyFont="1" applyFill="1" applyBorder="1"/>
    <xf numFmtId="176" fontId="22" fillId="0" borderId="0" xfId="1" applyNumberFormat="1" applyFont="1" applyFill="1" applyBorder="1" applyAlignment="1">
      <alignment horizontal="left"/>
    </xf>
    <xf numFmtId="176" fontId="22" fillId="0" borderId="0" xfId="1" applyNumberFormat="1" applyFont="1" applyFill="1" applyBorder="1" applyAlignment="1">
      <alignment horizontal="right"/>
    </xf>
    <xf numFmtId="165" fontId="22" fillId="0" borderId="0" xfId="2" applyNumberFormat="1" applyFont="1" applyFill="1" applyBorder="1" applyAlignment="1">
      <alignment horizontal="right" wrapText="1"/>
    </xf>
    <xf numFmtId="171" fontId="22" fillId="15" borderId="9" xfId="1" applyNumberFormat="1" applyFont="1" applyFill="1" applyBorder="1" applyAlignment="1">
      <alignment horizontal="right"/>
    </xf>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49" fontId="23" fillId="22" borderId="10" xfId="1" applyNumberFormat="1" applyFont="1" applyFill="1" applyBorder="1" applyAlignment="1"/>
    <xf numFmtId="166" fontId="23" fillId="22" borderId="10" xfId="1" applyNumberFormat="1" applyFont="1" applyFill="1" applyBorder="1" applyAlignment="1"/>
    <xf numFmtId="0" fontId="21" fillId="23" borderId="1" xfId="2" applyFont="1" applyFill="1" applyBorder="1" applyAlignment="1">
      <alignment horizontal="left"/>
    </xf>
    <xf numFmtId="0" fontId="26" fillId="23" borderId="1" xfId="2" applyFont="1" applyFill="1" applyBorder="1" applyAlignment="1">
      <alignment horizontal="left"/>
    </xf>
    <xf numFmtId="0" fontId="22" fillId="23" borderId="1" xfId="2" applyFont="1" applyFill="1" applyBorder="1" applyAlignment="1">
      <alignment horizontal="left"/>
    </xf>
    <xf numFmtId="0" fontId="21" fillId="23" borderId="10" xfId="2" applyFont="1" applyFill="1" applyBorder="1" applyAlignment="1">
      <alignment horizontal="left"/>
    </xf>
    <xf numFmtId="0" fontId="26" fillId="23" borderId="10" xfId="2" applyFont="1" applyFill="1" applyBorder="1" applyAlignment="1">
      <alignment horizontal="left"/>
    </xf>
    <xf numFmtId="166" fontId="21" fillId="23" borderId="10" xfId="1" applyNumberFormat="1" applyFont="1" applyFill="1" applyBorder="1" applyAlignment="1">
      <alignment horizontal="righ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6" fontId="21" fillId="24" borderId="10" xfId="1" applyNumberFormat="1" applyFont="1" applyFill="1" applyBorder="1" applyAlignment="1">
      <alignment horizontal="right"/>
    </xf>
    <xf numFmtId="166" fontId="21" fillId="24" borderId="10" xfId="1" applyNumberFormat="1" applyFont="1" applyFill="1" applyBorder="1" applyAlignment="1">
      <alignment horizontal="left"/>
    </xf>
    <xf numFmtId="165" fontId="21" fillId="25" borderId="1" xfId="2" applyNumberFormat="1" applyFont="1" applyFill="1" applyBorder="1" applyAlignment="1">
      <alignment horizontal="left"/>
    </xf>
    <xf numFmtId="166" fontId="21" fillId="25" borderId="1" xfId="1" applyNumberFormat="1" applyFont="1" applyFill="1" applyBorder="1" applyAlignment="1">
      <alignment horizontal="right"/>
    </xf>
    <xf numFmtId="166" fontId="21" fillId="25" borderId="1" xfId="1" applyNumberFormat="1" applyFont="1" applyFill="1" applyBorder="1" applyAlignment="1">
      <alignment horizontal="left"/>
    </xf>
    <xf numFmtId="165" fontId="21" fillId="25" borderId="7" xfId="2" applyNumberFormat="1" applyFont="1" applyFill="1" applyBorder="1" applyAlignment="1">
      <alignment horizontal="left"/>
    </xf>
    <xf numFmtId="166" fontId="21" fillId="25" borderId="7" xfId="1" applyNumberFormat="1" applyFont="1" applyFill="1" applyBorder="1" applyAlignment="1">
      <alignment horizontal="right"/>
    </xf>
    <xf numFmtId="165" fontId="21" fillId="25" borderId="10" xfId="2" applyNumberFormat="1" applyFont="1" applyFill="1" applyBorder="1" applyAlignment="1">
      <alignment horizontal="left"/>
    </xf>
    <xf numFmtId="165" fontId="26" fillId="25" borderId="10" xfId="2" applyNumberFormat="1" applyFont="1" applyFill="1" applyBorder="1" applyAlignment="1">
      <alignment horizontal="left"/>
    </xf>
    <xf numFmtId="165" fontId="26" fillId="25" borderId="10" xfId="2" applyNumberFormat="1" applyFont="1" applyFill="1" applyBorder="1" applyAlignment="1">
      <alignment horizontal="right"/>
    </xf>
    <xf numFmtId="166" fontId="21" fillId="25" borderId="10" xfId="1" applyNumberFormat="1" applyFont="1" applyFill="1" applyBorder="1" applyAlignment="1">
      <alignment horizontal="right"/>
    </xf>
    <xf numFmtId="0" fontId="21" fillId="26" borderId="1" xfId="2" applyFont="1" applyFill="1" applyBorder="1" applyAlignment="1">
      <alignment horizontal="left"/>
    </xf>
    <xf numFmtId="0" fontId="21" fillId="26" borderId="1" xfId="2" applyFont="1" applyFill="1" applyBorder="1" applyAlignment="1">
      <alignment horizontal="left" wrapText="1"/>
    </xf>
    <xf numFmtId="166" fontId="21" fillId="26" borderId="1" xfId="1" applyNumberFormat="1" applyFont="1" applyFill="1" applyBorder="1" applyAlignment="1">
      <alignment horizontal="left" wrapText="1"/>
    </xf>
    <xf numFmtId="165" fontId="21" fillId="26" borderId="10" xfId="2" applyNumberFormat="1" applyFont="1" applyFill="1" applyBorder="1" applyAlignment="1">
      <alignment horizontal="left"/>
    </xf>
    <xf numFmtId="0" fontId="21" fillId="26" borderId="10" xfId="2" applyFont="1" applyFill="1" applyBorder="1" applyAlignment="1">
      <alignment horizontal="left" wrapText="1"/>
    </xf>
    <xf numFmtId="166" fontId="21" fillId="26" borderId="10" xfId="1" applyNumberFormat="1" applyFont="1" applyFill="1" applyBorder="1" applyAlignment="1">
      <alignment horizontal="left"/>
    </xf>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165" fontId="21" fillId="27" borderId="10" xfId="0" applyNumberFormat="1" applyFont="1" applyFill="1" applyBorder="1" applyAlignment="1">
      <alignment horizontal="lef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49" fontId="23" fillId="27" borderId="10" xfId="1" applyNumberFormat="1" applyFont="1" applyFill="1" applyBorder="1" applyAlignment="1"/>
    <xf numFmtId="0" fontId="21" fillId="28" borderId="1" xfId="0" applyFont="1" applyFill="1" applyBorder="1" applyAlignment="1">
      <alignment horizontal="left"/>
    </xf>
    <xf numFmtId="166" fontId="21" fillId="28" borderId="1" xfId="1" applyNumberFormat="1" applyFont="1" applyFill="1" applyBorder="1" applyAlignment="1">
      <alignment horizontal="right"/>
    </xf>
    <xf numFmtId="0" fontId="21" fillId="28" borderId="10" xfId="0" applyFont="1" applyFill="1" applyBorder="1" applyAlignment="1">
      <alignment horizontal="left"/>
    </xf>
    <xf numFmtId="166" fontId="21" fillId="28" borderId="10" xfId="1" applyNumberFormat="1" applyFont="1" applyFill="1" applyBorder="1" applyAlignment="1">
      <alignment horizontal="right"/>
    </xf>
    <xf numFmtId="166" fontId="21" fillId="27" borderId="1" xfId="1" applyNumberFormat="1" applyFont="1" applyFill="1" applyBorder="1" applyAlignment="1">
      <alignment horizontal="left"/>
    </xf>
    <xf numFmtId="0" fontId="21" fillId="26" borderId="10" xfId="2" applyFont="1" applyFill="1" applyBorder="1" applyAlignment="1">
      <alignment horizontal="left"/>
    </xf>
    <xf numFmtId="166" fontId="21" fillId="26" borderId="10" xfId="1" applyNumberFormat="1" applyFont="1" applyFill="1" applyBorder="1" applyAlignment="1">
      <alignment horizontal="right"/>
    </xf>
    <xf numFmtId="0" fontId="21" fillId="22" borderId="1" xfId="0" applyFont="1" applyFill="1" applyBorder="1" applyAlignment="1">
      <alignment horizontal="left" wrapText="1"/>
    </xf>
    <xf numFmtId="166" fontId="24" fillId="22" borderId="10" xfId="1" applyNumberFormat="1" applyFont="1" applyFill="1" applyBorder="1" applyAlignment="1"/>
    <xf numFmtId="0" fontId="21" fillId="24" borderId="1" xfId="2" applyFont="1" applyFill="1" applyBorder="1" applyAlignment="1">
      <alignment horizontal="left"/>
    </xf>
    <xf numFmtId="0" fontId="26" fillId="24" borderId="1" xfId="2" applyFont="1" applyFill="1" applyBorder="1" applyAlignment="1">
      <alignment horizontal="left"/>
    </xf>
    <xf numFmtId="0" fontId="22" fillId="23" borderId="10" xfId="2" applyFont="1" applyFill="1" applyBorder="1" applyAlignment="1">
      <alignment horizontal="left"/>
    </xf>
    <xf numFmtId="0" fontId="29" fillId="23" borderId="10" xfId="2" applyFont="1" applyFill="1" applyBorder="1" applyAlignment="1">
      <alignment horizontal="left"/>
    </xf>
    <xf numFmtId="166" fontId="22" fillId="23" borderId="10" xfId="1" applyNumberFormat="1" applyFont="1" applyFill="1" applyBorder="1" applyAlignment="1">
      <alignment horizontal="right"/>
    </xf>
    <xf numFmtId="165" fontId="26" fillId="24" borderId="1" xfId="2" applyNumberFormat="1" applyFont="1" applyFill="1" applyBorder="1" applyAlignment="1">
      <alignment horizontal="left"/>
    </xf>
    <xf numFmtId="166" fontId="26" fillId="24" borderId="1" xfId="1" applyNumberFormat="1" applyFont="1" applyFill="1" applyBorder="1" applyAlignment="1">
      <alignment horizontal="right"/>
    </xf>
    <xf numFmtId="166" fontId="26" fillId="24" borderId="1" xfId="1" applyNumberFormat="1" applyFont="1" applyFill="1" applyBorder="1" applyAlignment="1">
      <alignment horizontal="left"/>
    </xf>
    <xf numFmtId="165" fontId="22" fillId="24" borderId="10" xfId="2" applyNumberFormat="1" applyFont="1" applyFill="1" applyBorder="1" applyAlignment="1">
      <alignment horizontal="left"/>
    </xf>
    <xf numFmtId="165" fontId="29" fillId="24" borderId="10" xfId="2" applyNumberFormat="1" applyFont="1" applyFill="1" applyBorder="1" applyAlignment="1">
      <alignment horizontal="left"/>
    </xf>
    <xf numFmtId="166" fontId="29" fillId="24" borderId="10" xfId="1" applyNumberFormat="1" applyFont="1" applyFill="1" applyBorder="1" applyAlignment="1">
      <alignment horizontal="right"/>
    </xf>
    <xf numFmtId="166" fontId="22" fillId="24" borderId="10" xfId="1" applyNumberFormat="1" applyFont="1" applyFill="1" applyBorder="1" applyAlignment="1">
      <alignment horizontal="lef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8" borderId="10" xfId="1" applyNumberFormat="1" applyFont="1" applyFill="1" applyBorder="1" applyAlignment="1">
      <alignment horizontal="right"/>
    </xf>
    <xf numFmtId="0" fontId="22" fillId="25" borderId="10" xfId="2" applyFont="1" applyFill="1" applyBorder="1" applyAlignment="1">
      <alignment horizontal="left" wrapText="1"/>
    </xf>
    <xf numFmtId="0" fontId="29" fillId="25" borderId="10" xfId="2" applyFont="1" applyFill="1" applyBorder="1" applyAlignment="1">
      <alignment horizontal="left" wrapText="1"/>
    </xf>
    <xf numFmtId="166" fontId="22" fillId="25" borderId="10" xfId="1" applyNumberFormat="1" applyFont="1" applyFill="1" applyBorder="1" applyAlignment="1">
      <alignment horizontal="right"/>
    </xf>
    <xf numFmtId="0" fontId="26" fillId="26" borderId="1" xfId="2" applyFont="1" applyFill="1" applyBorder="1" applyAlignment="1">
      <alignment horizontal="left"/>
    </xf>
    <xf numFmtId="166" fontId="26" fillId="26" borderId="1" xfId="1" applyNumberFormat="1" applyFont="1" applyFill="1" applyBorder="1" applyAlignment="1">
      <alignment horizontal="left"/>
    </xf>
    <xf numFmtId="0" fontId="22" fillId="26" borderId="10" xfId="2" applyFont="1" applyFill="1" applyBorder="1" applyAlignment="1">
      <alignment horizontal="left"/>
    </xf>
    <xf numFmtId="0" fontId="29" fillId="26" borderId="10" xfId="2" applyFont="1" applyFill="1" applyBorder="1" applyAlignment="1">
      <alignment horizontal="left"/>
    </xf>
    <xf numFmtId="0" fontId="26" fillId="27" borderId="1" xfId="0" applyFont="1" applyFill="1" applyBorder="1" applyAlignment="1">
      <alignment horizontal="left" wrapText="1"/>
    </xf>
    <xf numFmtId="166" fontId="26" fillId="27" borderId="1" xfId="1" applyNumberFormat="1" applyFont="1" applyFill="1" applyBorder="1" applyAlignment="1">
      <alignment horizontal="left" wrapText="1"/>
    </xf>
    <xf numFmtId="0" fontId="22" fillId="27" borderId="10" xfId="0" applyFont="1" applyFill="1" applyBorder="1" applyAlignment="1">
      <alignment horizontal="left" wrapText="1"/>
    </xf>
    <xf numFmtId="0" fontId="29" fillId="27" borderId="10" xfId="0" applyFont="1" applyFill="1" applyBorder="1" applyAlignment="1">
      <alignment horizontal="left" wrapText="1"/>
    </xf>
    <xf numFmtId="166" fontId="22" fillId="27" borderId="10" xfId="1" applyNumberFormat="1" applyFont="1" applyFill="1" applyBorder="1" applyAlignment="1">
      <alignment horizontal="left"/>
    </xf>
    <xf numFmtId="166" fontId="22" fillId="28" borderId="10" xfId="1" applyNumberFormat="1" applyFont="1" applyFill="1" applyBorder="1" applyAlignment="1">
      <alignment horizontal="left"/>
    </xf>
    <xf numFmtId="0" fontId="21" fillId="23" borderId="1" xfId="2" applyFont="1" applyFill="1" applyBorder="1" applyAlignment="1">
      <alignment vertical="top"/>
    </xf>
    <xf numFmtId="165" fontId="22" fillId="23" borderId="10" xfId="2" applyNumberFormat="1" applyFont="1" applyFill="1" applyBorder="1" applyAlignment="1">
      <alignment vertical="top"/>
    </xf>
    <xf numFmtId="0" fontId="21" fillId="23" borderId="10" xfId="2" applyFont="1" applyFill="1" applyBorder="1" applyAlignment="1"/>
    <xf numFmtId="165" fontId="21" fillId="23" borderId="10" xfId="2" applyNumberFormat="1" applyFont="1" applyFill="1" applyBorder="1" applyAlignment="1">
      <alignment horizontal="right" vertical="center"/>
    </xf>
    <xf numFmtId="165" fontId="22" fillId="23" borderId="10" xfId="2" applyNumberFormat="1" applyFont="1" applyFill="1" applyBorder="1" applyAlignment="1"/>
    <xf numFmtId="166" fontId="21" fillId="24" borderId="1" xfId="1" applyNumberFormat="1" applyFont="1" applyFill="1" applyBorder="1" applyAlignment="1">
      <alignment vertical="top"/>
    </xf>
    <xf numFmtId="165" fontId="22" fillId="24" borderId="10" xfId="2" applyNumberFormat="1" applyFont="1" applyFill="1" applyBorder="1" applyAlignment="1">
      <alignment vertical="top"/>
    </xf>
    <xf numFmtId="0" fontId="21" fillId="24" borderId="10" xfId="2" applyFont="1" applyFill="1" applyBorder="1" applyAlignment="1"/>
    <xf numFmtId="0" fontId="22" fillId="24" borderId="10" xfId="2" applyFont="1" applyFill="1" applyBorder="1" applyAlignment="1">
      <alignment horizontal="right"/>
    </xf>
    <xf numFmtId="165" fontId="22" fillId="24" borderId="10" xfId="2" applyNumberFormat="1" applyFont="1" applyFill="1" applyBorder="1" applyAlignment="1">
      <alignment horizontal="right"/>
    </xf>
    <xf numFmtId="165" fontId="21" fillId="24" borderId="1" xfId="2" applyNumberFormat="1" applyFont="1" applyFill="1" applyBorder="1" applyAlignment="1">
      <alignment vertical="top"/>
    </xf>
    <xf numFmtId="165" fontId="26" fillId="24" borderId="1" xfId="2" applyNumberFormat="1" applyFont="1" applyFill="1" applyBorder="1" applyAlignment="1">
      <alignment horizontal="right"/>
    </xf>
    <xf numFmtId="165" fontId="22" fillId="25" borderId="7" xfId="2" applyNumberFormat="1" applyFont="1" applyFill="1" applyBorder="1" applyAlignment="1">
      <alignment vertical="top"/>
    </xf>
    <xf numFmtId="0" fontId="21" fillId="25" borderId="7" xfId="2" applyFont="1" applyFill="1" applyBorder="1" applyAlignment="1"/>
    <xf numFmtId="165" fontId="22" fillId="25" borderId="7" xfId="2" applyNumberFormat="1" applyFont="1" applyFill="1" applyBorder="1" applyAlignment="1">
      <alignment horizontal="right"/>
    </xf>
    <xf numFmtId="165" fontId="22" fillId="25" borderId="7" xfId="2" applyNumberFormat="1" applyFont="1" applyFill="1" applyBorder="1" applyAlignment="1"/>
    <xf numFmtId="165" fontId="29" fillId="25" borderId="10" xfId="2" applyNumberFormat="1" applyFont="1" applyFill="1" applyBorder="1" applyAlignment="1">
      <alignment horizontal="right"/>
    </xf>
    <xf numFmtId="165" fontId="22" fillId="25" borderId="10" xfId="1" applyNumberFormat="1" applyFont="1" applyFill="1" applyBorder="1" applyAlignment="1">
      <alignment horizontal="right"/>
    </xf>
    <xf numFmtId="165" fontId="21" fillId="26" borderId="1" xfId="2" applyNumberFormat="1" applyFont="1" applyFill="1" applyBorder="1" applyAlignment="1">
      <alignment vertical="top"/>
    </xf>
    <xf numFmtId="0" fontId="26" fillId="26" borderId="1" xfId="2" applyFont="1" applyFill="1" applyBorder="1" applyAlignment="1">
      <alignment horizontal="left" wrapText="1"/>
    </xf>
    <xf numFmtId="165" fontId="29" fillId="26" borderId="1" xfId="2" applyNumberFormat="1" applyFont="1" applyFill="1" applyBorder="1" applyAlignment="1">
      <alignment horizontal="right"/>
    </xf>
    <xf numFmtId="165" fontId="29" fillId="26" borderId="1" xfId="2" applyNumberFormat="1" applyFont="1" applyFill="1" applyBorder="1" applyAlignment="1">
      <alignment horizontal="left"/>
    </xf>
    <xf numFmtId="165" fontId="22" fillId="26" borderId="10" xfId="2" applyNumberFormat="1" applyFont="1" applyFill="1" applyBorder="1" applyAlignment="1">
      <alignment vertical="top" wrapText="1"/>
    </xf>
    <xf numFmtId="0" fontId="26" fillId="26" borderId="10" xfId="2" applyFont="1" applyFill="1" applyBorder="1" applyAlignment="1">
      <alignment horizontal="left" wrapText="1"/>
    </xf>
    <xf numFmtId="0" fontId="22" fillId="26" borderId="10" xfId="2" applyFont="1" applyFill="1" applyBorder="1" applyAlignment="1">
      <alignment horizontal="right" wrapText="1"/>
    </xf>
    <xf numFmtId="165" fontId="22" fillId="26" borderId="10" xfId="2" applyNumberFormat="1" applyFont="1" applyFill="1" applyBorder="1" applyAlignment="1">
      <alignment horizontal="right" wrapText="1"/>
    </xf>
    <xf numFmtId="165" fontId="22" fillId="29" borderId="1" xfId="2" applyNumberFormat="1" applyFont="1" applyFill="1" applyBorder="1" applyAlignment="1">
      <alignment vertical="top"/>
    </xf>
    <xf numFmtId="0" fontId="29" fillId="29" borderId="1" xfId="2" applyFont="1" applyFill="1" applyBorder="1" applyAlignment="1">
      <alignment horizontal="left" wrapText="1"/>
    </xf>
    <xf numFmtId="165" fontId="22" fillId="29" borderId="1" xfId="2" applyNumberFormat="1" applyFont="1" applyFill="1" applyBorder="1" applyAlignment="1">
      <alignment horizontal="right"/>
    </xf>
    <xf numFmtId="165" fontId="22" fillId="29" borderId="10" xfId="2" applyNumberFormat="1" applyFont="1" applyFill="1" applyBorder="1" applyAlignment="1">
      <alignment vertical="top"/>
    </xf>
    <xf numFmtId="0" fontId="26" fillId="29" borderId="10" xfId="2" applyFont="1" applyFill="1" applyBorder="1" applyAlignment="1">
      <alignment horizontal="left" wrapText="1"/>
    </xf>
    <xf numFmtId="165" fontId="22" fillId="29" borderId="10" xfId="2" applyNumberFormat="1" applyFont="1" applyFill="1" applyBorder="1" applyAlignment="1">
      <alignment horizontal="right" wrapText="1"/>
    </xf>
    <xf numFmtId="165" fontId="21" fillId="27" borderId="1" xfId="0" applyNumberFormat="1" applyFont="1" applyFill="1" applyBorder="1" applyAlignment="1">
      <alignment vertical="top"/>
    </xf>
    <xf numFmtId="165" fontId="29" fillId="27" borderId="1" xfId="0" applyNumberFormat="1" applyFont="1" applyFill="1" applyBorder="1" applyAlignment="1">
      <alignment horizontal="right"/>
    </xf>
    <xf numFmtId="165" fontId="29" fillId="27" borderId="1" xfId="0" applyNumberFormat="1" applyFont="1" applyFill="1" applyBorder="1" applyAlignment="1">
      <alignment horizontal="left"/>
    </xf>
    <xf numFmtId="165" fontId="22" fillId="27" borderId="10" xfId="0" applyNumberFormat="1" applyFont="1" applyFill="1" applyBorder="1" applyAlignment="1">
      <alignment vertical="top"/>
    </xf>
    <xf numFmtId="0" fontId="26" fillId="27" borderId="10" xfId="0" applyFont="1" applyFill="1" applyBorder="1" applyAlignment="1">
      <alignment horizontal="left" wrapText="1"/>
    </xf>
    <xf numFmtId="165" fontId="22" fillId="27" borderId="10" xfId="0" applyNumberFormat="1" applyFont="1" applyFill="1" applyBorder="1" applyAlignment="1">
      <alignment horizontal="right"/>
    </xf>
    <xf numFmtId="165" fontId="22" fillId="27" borderId="10" xfId="0" applyNumberFormat="1" applyFont="1" applyFill="1" applyBorder="1" applyAlignment="1"/>
    <xf numFmtId="0" fontId="22" fillId="23" borderId="10" xfId="2" applyFont="1" applyFill="1" applyBorder="1" applyAlignment="1"/>
    <xf numFmtId="165" fontId="22" fillId="23" borderId="10" xfId="2" applyNumberFormat="1" applyFont="1" applyFill="1" applyBorder="1" applyAlignment="1">
      <alignment horizontal="right" vertical="center"/>
    </xf>
    <xf numFmtId="0" fontId="22" fillId="24" borderId="19" xfId="2" applyFont="1" applyFill="1" applyBorder="1" applyAlignment="1"/>
    <xf numFmtId="0" fontId="21" fillId="24" borderId="19" xfId="2" applyFont="1" applyFill="1" applyBorder="1" applyAlignment="1"/>
    <xf numFmtId="0" fontId="22" fillId="24" borderId="19" xfId="2" applyFont="1" applyFill="1" applyBorder="1" applyAlignment="1">
      <alignment horizontal="right"/>
    </xf>
    <xf numFmtId="165" fontId="22" fillId="24" borderId="19" xfId="2" applyNumberFormat="1" applyFont="1" applyFill="1" applyBorder="1" applyAlignment="1"/>
    <xf numFmtId="0" fontId="22" fillId="24" borderId="10" xfId="2" applyFont="1" applyFill="1" applyBorder="1" applyAlignment="1"/>
    <xf numFmtId="165" fontId="22" fillId="24" borderId="10" xfId="2" applyNumberFormat="1" applyFont="1" applyFill="1" applyBorder="1" applyAlignment="1"/>
    <xf numFmtId="0" fontId="22" fillId="25" borderId="7" xfId="2" applyFont="1" applyFill="1" applyBorder="1" applyAlignment="1"/>
    <xf numFmtId="0" fontId="22" fillId="27" borderId="10" xfId="0" applyFont="1" applyFill="1" applyBorder="1" applyAlignment="1">
      <alignment horizontal="left"/>
    </xf>
    <xf numFmtId="0" fontId="22" fillId="24" borderId="1" xfId="2" applyFont="1" applyFill="1" applyBorder="1" applyAlignment="1">
      <alignment horizontal="left"/>
    </xf>
    <xf numFmtId="0" fontId="21" fillId="24" borderId="10" xfId="2" applyFont="1" applyFill="1" applyBorder="1" applyAlignment="1">
      <alignment horizontal="left"/>
    </xf>
    <xf numFmtId="0" fontId="26" fillId="24" borderId="10" xfId="2" applyFont="1" applyFill="1" applyBorder="1" applyAlignment="1">
      <alignment horizontal="left"/>
    </xf>
    <xf numFmtId="165" fontId="26" fillId="25" borderId="7" xfId="2" applyNumberFormat="1" applyFont="1" applyFill="1" applyBorder="1" applyAlignment="1">
      <alignment horizontal="left"/>
    </xf>
    <xf numFmtId="165" fontId="26" fillId="25" borderId="7" xfId="2" applyNumberFormat="1" applyFont="1" applyFill="1" applyBorder="1" applyAlignment="1">
      <alignment horizontal="right"/>
    </xf>
    <xf numFmtId="165" fontId="22" fillId="25" borderId="4" xfId="2" applyNumberFormat="1" applyFont="1" applyFill="1" applyBorder="1" applyAlignment="1">
      <alignment horizontal="left"/>
    </xf>
    <xf numFmtId="165" fontId="26" fillId="25" borderId="4" xfId="2" applyNumberFormat="1" applyFont="1" applyFill="1" applyBorder="1" applyAlignment="1">
      <alignment horizontal="left"/>
    </xf>
    <xf numFmtId="165" fontId="29" fillId="25" borderId="4" xfId="2" applyNumberFormat="1" applyFont="1" applyFill="1" applyBorder="1" applyAlignment="1">
      <alignment horizontal="right"/>
    </xf>
    <xf numFmtId="166" fontId="21" fillId="25" borderId="4" xfId="1" applyNumberFormat="1" applyFont="1" applyFill="1" applyBorder="1" applyAlignment="1">
      <alignment horizontal="right"/>
    </xf>
    <xf numFmtId="165" fontId="26" fillId="25" borderId="1" xfId="2" applyNumberFormat="1" applyFont="1" applyFill="1" applyBorder="1" applyAlignment="1">
      <alignment horizontal="lef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5" borderId="7" xfId="2" applyNumberFormat="1" applyFont="1" applyFill="1" applyBorder="1" applyAlignment="1">
      <alignment horizontal="left"/>
    </xf>
    <xf numFmtId="165" fontId="29" fillId="25" borderId="7" xfId="2" applyNumberFormat="1" applyFont="1" applyFill="1" applyBorder="1" applyAlignment="1">
      <alignment horizontal="left"/>
    </xf>
    <xf numFmtId="165" fontId="29" fillId="25" borderId="7" xfId="2" applyNumberFormat="1" applyFont="1" applyFill="1" applyBorder="1" applyAlignment="1">
      <alignment horizontal="right"/>
    </xf>
    <xf numFmtId="166" fontId="22" fillId="25" borderId="7" xfId="1" applyNumberFormat="1" applyFont="1" applyFill="1" applyBorder="1" applyAlignment="1">
      <alignment horizontal="right"/>
    </xf>
    <xf numFmtId="0" fontId="26" fillId="25" borderId="4" xfId="2" applyFont="1" applyFill="1" applyBorder="1" applyAlignment="1">
      <alignment horizontal="left"/>
    </xf>
    <xf numFmtId="166" fontId="26" fillId="25" borderId="4" xfId="1" applyNumberFormat="1" applyFont="1" applyFill="1" applyBorder="1" applyAlignment="1">
      <alignment horizontal="left" wrapText="1"/>
    </xf>
    <xf numFmtId="165" fontId="21" fillId="25" borderId="1" xfId="2" applyNumberFormat="1" applyFont="1" applyFill="1" applyBorder="1" applyAlignment="1">
      <alignment vertical="top"/>
    </xf>
    <xf numFmtId="165" fontId="22" fillId="25" borderId="1" xfId="2" applyNumberFormat="1" applyFont="1" applyFill="1" applyBorder="1" applyAlignment="1">
      <alignment vertical="top"/>
    </xf>
    <xf numFmtId="165" fontId="26" fillId="25" borderId="1" xfId="2" applyNumberFormat="1" applyFont="1" applyFill="1" applyBorder="1" applyAlignment="1">
      <alignment horizontal="right"/>
    </xf>
    <xf numFmtId="165" fontId="21" fillId="25" borderId="10" xfId="2" applyNumberFormat="1" applyFont="1" applyFill="1" applyBorder="1" applyAlignment="1">
      <alignment vertical="top"/>
    </xf>
    <xf numFmtId="0" fontId="21" fillId="25" borderId="10" xfId="2" applyFont="1" applyFill="1" applyBorder="1" applyAlignment="1"/>
    <xf numFmtId="165" fontId="22" fillId="25" borderId="10" xfId="2" applyNumberFormat="1" applyFont="1" applyFill="1" applyBorder="1" applyAlignment="1">
      <alignment horizontal="right"/>
    </xf>
    <xf numFmtId="165" fontId="22" fillId="25" borderId="10" xfId="2" applyNumberFormat="1" applyFont="1" applyFill="1" applyBorder="1" applyAlignment="1"/>
    <xf numFmtId="0" fontId="21" fillId="30" borderId="1" xfId="2" applyFont="1" applyFill="1" applyBorder="1" applyAlignment="1">
      <alignment horizontal="left"/>
    </xf>
    <xf numFmtId="0" fontId="22" fillId="30" borderId="10" xfId="2" applyFont="1" applyFill="1" applyBorder="1" applyAlignment="1"/>
    <xf numFmtId="165" fontId="21" fillId="31" borderId="1" xfId="2" applyNumberFormat="1" applyFont="1" applyFill="1" applyBorder="1" applyAlignment="1">
      <alignment horizontal="left"/>
    </xf>
    <xf numFmtId="165" fontId="29" fillId="25" borderId="4" xfId="2" applyNumberFormat="1" applyFont="1" applyFill="1" applyBorder="1" applyAlignment="1">
      <alignment horizontal="left"/>
    </xf>
    <xf numFmtId="165" fontId="22" fillId="31" borderId="4" xfId="2" applyNumberFormat="1" applyFont="1" applyFill="1" applyBorder="1" applyAlignment="1">
      <alignment horizontal="left"/>
    </xf>
    <xf numFmtId="0" fontId="22" fillId="31" borderId="7" xfId="2" applyFont="1" applyFill="1" applyBorder="1" applyAlignment="1"/>
    <xf numFmtId="165" fontId="26" fillId="31" borderId="4" xfId="2" applyNumberFormat="1" applyFont="1" applyFill="1" applyBorder="1" applyAlignment="1">
      <alignment horizontal="left"/>
    </xf>
    <xf numFmtId="0" fontId="21" fillId="31" borderId="10" xfId="2" applyFont="1" applyFill="1" applyBorder="1" applyAlignment="1"/>
    <xf numFmtId="165" fontId="22" fillId="31" borderId="10" xfId="2" applyNumberFormat="1" applyFont="1" applyFill="1" applyBorder="1" applyAlignment="1"/>
    <xf numFmtId="165" fontId="21" fillId="29" borderId="1" xfId="2" applyNumberFormat="1" applyFont="1" applyFill="1" applyBorder="1" applyAlignment="1">
      <alignment vertical="top"/>
    </xf>
    <xf numFmtId="0" fontId="22" fillId="29" borderId="10" xfId="2" applyFont="1" applyFill="1" applyBorder="1" applyAlignment="1">
      <alignment horizontal="left"/>
    </xf>
    <xf numFmtId="0" fontId="21" fillId="32" borderId="1" xfId="0" applyFont="1" applyFill="1" applyBorder="1" applyAlignment="1">
      <alignment horizontal="left"/>
    </xf>
    <xf numFmtId="0" fontId="22" fillId="32" borderId="10" xfId="0" applyFont="1" applyFill="1" applyBorder="1" applyAlignment="1">
      <alignment horizontal="left"/>
    </xf>
    <xf numFmtId="0" fontId="21" fillId="22" borderId="17" xfId="2" applyFont="1" applyFill="1" applyBorder="1" applyAlignment="1">
      <alignment horizontal="left" vertical="top" wrapText="1"/>
    </xf>
    <xf numFmtId="0" fontId="21" fillId="22" borderId="4" xfId="2" applyFont="1" applyFill="1" applyBorder="1" applyAlignment="1">
      <alignment horizontal="left" vertical="top" wrapText="1"/>
    </xf>
    <xf numFmtId="166" fontId="23" fillId="22"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1" fillId="24" borderId="2" xfId="1" applyNumberFormat="1" applyFont="1" applyFill="1" applyBorder="1" applyAlignment="1"/>
    <xf numFmtId="166" fontId="23" fillId="28"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66" fontId="23" fillId="27" borderId="2" xfId="1" applyNumberFormat="1" applyFont="1" applyFill="1" applyBorder="1" applyAlignment="1"/>
    <xf numFmtId="178" fontId="24" fillId="0" borderId="0" xfId="0" applyNumberFormat="1" applyFont="1"/>
    <xf numFmtId="178" fontId="24" fillId="0" borderId="0" xfId="0" applyNumberFormat="1" applyFont="1" applyAlignment="1"/>
    <xf numFmtId="179" fontId="24" fillId="0" borderId="0" xfId="0" applyNumberFormat="1" applyFont="1"/>
    <xf numFmtId="0" fontId="24" fillId="0" borderId="0" xfId="0" applyNumberFormat="1" applyFont="1"/>
    <xf numFmtId="0" fontId="22" fillId="24" borderId="7" xfId="2" applyFont="1" applyFill="1" applyBorder="1" applyAlignment="1">
      <alignment horizontal="right"/>
    </xf>
    <xf numFmtId="165" fontId="22" fillId="24" borderId="7" xfId="2" applyNumberFormat="1" applyFont="1" applyFill="1" applyBorder="1" applyAlignment="1"/>
    <xf numFmtId="0" fontId="21" fillId="23" borderId="15" xfId="2"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165" fontId="21" fillId="25" borderId="15" xfId="2" applyNumberFormat="1" applyFont="1" applyFill="1" applyBorder="1" applyAlignment="1">
      <alignment horizontal="left" vertical="top" wrapText="1"/>
    </xf>
    <xf numFmtId="0" fontId="21" fillId="26" borderId="15" xfId="2" applyFont="1" applyFill="1" applyBorder="1" applyAlignment="1">
      <alignment horizontal="left" vertical="top" wrapText="1"/>
    </xf>
    <xf numFmtId="0" fontId="21" fillId="27" borderId="15" xfId="0" applyFont="1" applyFill="1" applyBorder="1" applyAlignment="1">
      <alignment horizontal="left" vertical="top" wrapText="1"/>
    </xf>
    <xf numFmtId="0" fontId="21" fillId="28" borderId="1" xfId="0" applyFont="1" applyFill="1" applyBorder="1" applyAlignment="1">
      <alignment horizontal="left" vertical="top" wrapText="1"/>
    </xf>
    <xf numFmtId="0" fontId="24" fillId="15" borderId="0" xfId="0" applyFont="1" applyFill="1"/>
    <xf numFmtId="0" fontId="24" fillId="15" borderId="0" xfId="0" applyFont="1" applyFill="1" applyAlignment="1"/>
    <xf numFmtId="165" fontId="21" fillId="24" borderId="1" xfId="2" applyNumberFormat="1" applyFont="1" applyFill="1" applyBorder="1" applyAlignment="1">
      <alignment horizontal="left"/>
    </xf>
    <xf numFmtId="166" fontId="23" fillId="15" borderId="7" xfId="1" applyNumberFormat="1" applyFont="1" applyFill="1" applyBorder="1" applyAlignment="1">
      <alignment vertical="top" wrapText="1"/>
    </xf>
    <xf numFmtId="0" fontId="22" fillId="15" borderId="4" xfId="0" applyFont="1" applyFill="1" applyBorder="1" applyAlignment="1"/>
    <xf numFmtId="0" fontId="22" fillId="24" borderId="19" xfId="2" applyFont="1" applyFill="1" applyBorder="1" applyAlignment="1"/>
    <xf numFmtId="165" fontId="22" fillId="15" borderId="7" xfId="15" applyNumberFormat="1" applyFont="1" applyFill="1" applyBorder="1"/>
    <xf numFmtId="0" fontId="22" fillId="24" borderId="10" xfId="2" applyFont="1" applyFill="1" applyBorder="1" applyAlignment="1"/>
    <xf numFmtId="0" fontId="22" fillId="20" borderId="12" xfId="0" applyFont="1" applyFill="1" applyBorder="1" applyAlignment="1"/>
    <xf numFmtId="0" fontId="22" fillId="21" borderId="0" xfId="0" applyFont="1" applyFill="1" applyBorder="1" applyAlignment="1"/>
    <xf numFmtId="0" fontId="19" fillId="0" borderId="0" xfId="0" applyFont="1" applyFill="1"/>
    <xf numFmtId="0" fontId="24" fillId="15" borderId="0" xfId="0" applyFont="1" applyFill="1"/>
    <xf numFmtId="166" fontId="21" fillId="25" borderId="10" xfId="1" applyNumberFormat="1" applyFont="1" applyFill="1" applyBorder="1" applyAlignment="1">
      <alignment horizontal="left"/>
    </xf>
    <xf numFmtId="0" fontId="31" fillId="0" borderId="0" xfId="0" applyFont="1" applyAlignment="1"/>
    <xf numFmtId="0" fontId="24" fillId="15" borderId="0" xfId="0" applyFont="1" applyFill="1"/>
    <xf numFmtId="0" fontId="24" fillId="15" borderId="4" xfId="0" applyFont="1" applyFill="1" applyBorder="1"/>
    <xf numFmtId="166" fontId="23" fillId="15" borderId="7" xfId="1" applyNumberFormat="1" applyFont="1" applyFill="1" applyBorder="1" applyAlignment="1">
      <alignment vertical="top" wrapText="1"/>
    </xf>
    <xf numFmtId="0" fontId="23" fillId="15" borderId="6" xfId="0" applyFont="1" applyFill="1" applyBorder="1"/>
    <xf numFmtId="0" fontId="24" fillId="15" borderId="0" xfId="0" applyFont="1" applyFill="1" applyBorder="1"/>
    <xf numFmtId="0" fontId="23" fillId="15" borderId="4" xfId="0" applyFont="1" applyFill="1" applyBorder="1" applyAlignment="1"/>
    <xf numFmtId="2" fontId="24" fillId="0" borderId="0" xfId="0" applyNumberFormat="1" applyFont="1"/>
    <xf numFmtId="0" fontId="24" fillId="15" borderId="0" xfId="0" applyFont="1" applyFill="1" applyBorder="1"/>
    <xf numFmtId="0" fontId="24" fillId="15" borderId="4" xfId="0" applyFont="1" applyFill="1" applyBorder="1"/>
    <xf numFmtId="166" fontId="24" fillId="33" borderId="0" xfId="1" applyNumberFormat="1" applyFont="1" applyFill="1"/>
    <xf numFmtId="166" fontId="24" fillId="33" borderId="0" xfId="1" applyNumberFormat="1" applyFont="1" applyFill="1" applyAlignment="1"/>
    <xf numFmtId="166" fontId="24" fillId="33" borderId="0" xfId="1" applyNumberFormat="1" applyFont="1" applyFill="1" applyAlignment="1">
      <alignment horizontal="right"/>
    </xf>
    <xf numFmtId="166" fontId="24" fillId="33" borderId="0" xfId="0" applyNumberFormat="1" applyFont="1" applyFill="1"/>
    <xf numFmtId="166" fontId="24" fillId="34" borderId="0" xfId="1" applyNumberFormat="1" applyFont="1" applyFill="1"/>
    <xf numFmtId="0" fontId="24" fillId="34" borderId="0" xfId="0" applyFont="1" applyFill="1" applyBorder="1"/>
    <xf numFmtId="166" fontId="24" fillId="34" borderId="0" xfId="1" applyNumberFormat="1" applyFont="1" applyFill="1" applyAlignment="1"/>
    <xf numFmtId="180" fontId="24" fillId="0" borderId="0" xfId="0" applyNumberFormat="1" applyFont="1"/>
    <xf numFmtId="164" fontId="24" fillId="0" borderId="0" xfId="0" applyNumberFormat="1" applyFont="1"/>
    <xf numFmtId="164" fontId="23" fillId="15" borderId="0" xfId="1" applyNumberFormat="1" applyFont="1" applyFill="1" applyBorder="1" applyAlignment="1"/>
    <xf numFmtId="0" fontId="23" fillId="0" borderId="0" xfId="0" applyFont="1" applyFill="1" applyBorder="1" applyAlignment="1">
      <alignment wrapText="1"/>
    </xf>
    <xf numFmtId="0" fontId="24" fillId="0" borderId="0" xfId="0" applyFont="1" applyFill="1" applyBorder="1" applyAlignment="1">
      <alignment horizontal="center" vertical="center" wrapText="1"/>
    </xf>
    <xf numFmtId="0" fontId="24" fillId="15" borderId="21" xfId="0" applyFont="1" applyFill="1" applyBorder="1"/>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2" borderId="1" xfId="0" applyFont="1" applyFill="1" applyBorder="1" applyAlignment="1">
      <alignment horizontal="left" wrapText="1"/>
    </xf>
    <xf numFmtId="0" fontId="22" fillId="15" borderId="7" xfId="2" applyFont="1" applyFill="1" applyBorder="1" applyAlignment="1">
      <alignment horizontal="left"/>
    </xf>
    <xf numFmtId="0" fontId="22" fillId="22" borderId="10" xfId="2" applyFont="1" applyFill="1" applyBorder="1" applyAlignment="1">
      <alignment horizontal="left"/>
    </xf>
    <xf numFmtId="0" fontId="23" fillId="15" borderId="21" xfId="0" applyFont="1" applyFill="1" applyBorder="1"/>
    <xf numFmtId="0" fontId="21" fillId="23" borderId="1" xfId="2" applyFont="1" applyFill="1" applyBorder="1" applyAlignment="1">
      <alignment horizontal="left"/>
    </xf>
    <xf numFmtId="0" fontId="24" fillId="15" borderId="8" xfId="0" applyFont="1" applyFill="1" applyBorder="1"/>
    <xf numFmtId="0" fontId="24" fillId="33" borderId="4" xfId="0" applyFont="1" applyFill="1" applyBorder="1"/>
    <xf numFmtId="0" fontId="22" fillId="23" borderId="10" xfId="2" applyFont="1" applyFill="1" applyBorder="1" applyAlignment="1">
      <alignment horizontal="left"/>
    </xf>
    <xf numFmtId="0" fontId="24" fillId="15" borderId="0" xfId="0" applyFont="1" applyFill="1" applyBorder="1"/>
    <xf numFmtId="165" fontId="21" fillId="24" borderId="1" xfId="2" applyNumberFormat="1" applyFont="1" applyFill="1" applyBorder="1" applyAlignment="1">
      <alignment horizontal="left"/>
    </xf>
    <xf numFmtId="0" fontId="24" fillId="33" borderId="8" xfId="0" applyFont="1" applyFill="1" applyBorder="1"/>
    <xf numFmtId="0" fontId="24" fillId="15" borderId="0" xfId="0" applyFont="1" applyFill="1"/>
    <xf numFmtId="0" fontId="24" fillId="33" borderId="0" xfId="0" applyFont="1" applyFill="1"/>
    <xf numFmtId="165" fontId="22" fillId="24" borderId="10" xfId="2" applyNumberFormat="1" applyFont="1" applyFill="1" applyBorder="1" applyAlignment="1">
      <alignment horizontal="left"/>
    </xf>
    <xf numFmtId="165" fontId="21" fillId="25" borderId="1" xfId="2" applyNumberFormat="1" applyFont="1" applyFill="1" applyBorder="1" applyAlignment="1">
      <alignment horizontal="left"/>
    </xf>
    <xf numFmtId="0" fontId="24" fillId="34" borderId="0" xfId="0" applyFont="1" applyFill="1" applyBorder="1"/>
    <xf numFmtId="0" fontId="22" fillId="25" borderId="10" xfId="2" applyFont="1" applyFill="1" applyBorder="1" applyAlignment="1">
      <alignment horizontal="left" wrapText="1"/>
    </xf>
    <xf numFmtId="0" fontId="24" fillId="15" borderId="8" xfId="0" applyFont="1" applyFill="1" applyBorder="1" applyAlignment="1"/>
    <xf numFmtId="0" fontId="24" fillId="33" borderId="0" xfId="0" applyFont="1" applyFill="1" applyBorder="1"/>
    <xf numFmtId="0" fontId="24" fillId="15" borderId="0" xfId="0" applyFont="1" applyFill="1" applyAlignment="1"/>
    <xf numFmtId="0" fontId="21" fillId="26" borderId="1" xfId="2" applyFont="1" applyFill="1" applyBorder="1" applyAlignment="1">
      <alignment horizontal="left"/>
    </xf>
    <xf numFmtId="0" fontId="22" fillId="26" borderId="10" xfId="2" applyFont="1" applyFill="1" applyBorder="1" applyAlignment="1">
      <alignment horizontal="left"/>
    </xf>
    <xf numFmtId="0" fontId="24" fillId="34" borderId="0" xfId="0" applyFont="1" applyFill="1" applyAlignment="1"/>
    <xf numFmtId="0" fontId="24" fillId="33" borderId="0" xfId="0" applyFont="1" applyFill="1" applyAlignment="1"/>
    <xf numFmtId="0" fontId="24" fillId="33" borderId="0" xfId="0" applyFont="1" applyFill="1" applyBorder="1" applyAlignment="1"/>
    <xf numFmtId="0" fontId="21" fillId="27" borderId="1" xfId="0" applyFont="1" applyFill="1" applyBorder="1" applyAlignment="1">
      <alignment horizontal="left"/>
    </xf>
    <xf numFmtId="0" fontId="22" fillId="27" borderId="10" xfId="0" applyFont="1" applyFill="1" applyBorder="1" applyAlignment="1">
      <alignment horizontal="left" wrapText="1"/>
    </xf>
    <xf numFmtId="166" fontId="21" fillId="27" borderId="1" xfId="1" applyNumberFormat="1" applyFont="1" applyFill="1" applyBorder="1" applyAlignment="1">
      <alignment horizontal="left"/>
    </xf>
    <xf numFmtId="0" fontId="21" fillId="28" borderId="1" xfId="0" applyFont="1" applyFill="1" applyBorder="1" applyAlignment="1">
      <alignment horizontal="left"/>
    </xf>
    <xf numFmtId="166" fontId="22" fillId="28" borderId="10" xfId="1" applyNumberFormat="1" applyFont="1" applyFill="1" applyBorder="1" applyAlignment="1">
      <alignment horizontal="left"/>
    </xf>
    <xf numFmtId="166" fontId="22" fillId="27" borderId="10" xfId="1" applyNumberFormat="1" applyFont="1" applyFill="1" applyBorder="1" applyAlignment="1">
      <alignment horizontal="left"/>
    </xf>
    <xf numFmtId="166" fontId="24" fillId="15" borderId="21" xfId="0" applyNumberFormat="1" applyFont="1" applyFill="1" applyBorder="1"/>
    <xf numFmtId="0" fontId="24" fillId="15" borderId="7" xfId="0" applyFont="1" applyFill="1" applyBorder="1"/>
    <xf numFmtId="165" fontId="22" fillId="15" borderId="7" xfId="2" applyNumberFormat="1" applyFont="1" applyFill="1" applyBorder="1" applyAlignment="1">
      <alignment vertical="top"/>
    </xf>
    <xf numFmtId="165" fontId="22" fillId="23"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3" borderId="1" xfId="2" applyFont="1" applyFill="1" applyBorder="1" applyAlignment="1">
      <alignment vertical="top"/>
    </xf>
    <xf numFmtId="165" fontId="22" fillId="15" borderId="21" xfId="15" applyNumberFormat="1" applyFont="1" applyFill="1" applyBorder="1" applyAlignment="1">
      <alignment vertical="top"/>
    </xf>
    <xf numFmtId="166" fontId="21" fillId="24" borderId="1" xfId="1" applyNumberFormat="1" applyFont="1" applyFill="1" applyBorder="1" applyAlignment="1">
      <alignment vertical="top"/>
    </xf>
    <xf numFmtId="0" fontId="24" fillId="15" borderId="10" xfId="0" applyFont="1" applyFill="1" applyBorder="1" applyAlignment="1">
      <alignment vertical="top"/>
    </xf>
    <xf numFmtId="165" fontId="21" fillId="24" borderId="1" xfId="2" applyNumberFormat="1" applyFont="1" applyFill="1" applyBorder="1" applyAlignment="1">
      <alignment vertical="top"/>
    </xf>
    <xf numFmtId="0" fontId="22" fillId="24" borderId="7" xfId="2" applyFont="1" applyFill="1" applyBorder="1" applyAlignment="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4" borderId="10" xfId="2" applyNumberFormat="1" applyFont="1" applyFill="1" applyBorder="1" applyAlignment="1">
      <alignment vertical="top"/>
    </xf>
    <xf numFmtId="165" fontId="22" fillId="15" borderId="7" xfId="0" applyNumberFormat="1" applyFont="1" applyFill="1" applyBorder="1" applyAlignment="1">
      <alignment vertical="top"/>
    </xf>
    <xf numFmtId="0" fontId="22" fillId="21" borderId="7" xfId="0" applyFont="1" applyFill="1" applyBorder="1" applyAlignment="1"/>
    <xf numFmtId="165" fontId="22" fillId="25"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5"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6" borderId="1" xfId="2" applyNumberFormat="1" applyFont="1" applyFill="1" applyBorder="1" applyAlignment="1">
      <alignment vertical="top"/>
    </xf>
    <xf numFmtId="165" fontId="22" fillId="29" borderId="1" xfId="2" applyNumberFormat="1" applyFont="1" applyFill="1" applyBorder="1" applyAlignment="1">
      <alignment vertical="top"/>
    </xf>
    <xf numFmtId="165" fontId="22" fillId="26" borderId="10" xfId="2" applyNumberFormat="1" applyFont="1" applyFill="1" applyBorder="1" applyAlignment="1">
      <alignment vertical="top" wrapText="1"/>
    </xf>
    <xf numFmtId="165" fontId="22" fillId="29" borderId="10" xfId="2" applyNumberFormat="1" applyFont="1" applyFill="1" applyBorder="1" applyAlignment="1">
      <alignment vertical="top"/>
    </xf>
    <xf numFmtId="165" fontId="21" fillId="27" borderId="1" xfId="0" applyNumberFormat="1" applyFont="1" applyFill="1" applyBorder="1" applyAlignment="1">
      <alignment vertical="top"/>
    </xf>
    <xf numFmtId="165" fontId="22" fillId="27"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0" fontId="22" fillId="15" borderId="7" xfId="2" applyFont="1" applyFill="1" applyBorder="1" applyAlignment="1"/>
    <xf numFmtId="0" fontId="22" fillId="23" borderId="10" xfId="2" applyFont="1" applyFill="1" applyBorder="1" applyAlignment="1"/>
    <xf numFmtId="0" fontId="22" fillId="15" borderId="10" xfId="2" applyFont="1" applyFill="1" applyBorder="1" applyAlignment="1"/>
    <xf numFmtId="0" fontId="22" fillId="24" borderId="19" xfId="2" applyFont="1" applyFill="1" applyBorder="1" applyAlignment="1"/>
    <xf numFmtId="0" fontId="24" fillId="15" borderId="9" xfId="0" applyFont="1" applyFill="1" applyBorder="1"/>
    <xf numFmtId="165" fontId="22" fillId="15" borderId="7" xfId="15" applyNumberFormat="1" applyFont="1" applyFill="1" applyBorder="1"/>
    <xf numFmtId="0" fontId="22" fillId="24" borderId="10" xfId="2" applyFont="1" applyFill="1" applyBorder="1" applyAlignment="1"/>
    <xf numFmtId="0" fontId="22" fillId="15" borderId="21" xfId="2" applyFont="1" applyFill="1" applyBorder="1" applyAlignment="1"/>
    <xf numFmtId="0" fontId="24" fillId="15" borderId="22" xfId="0" applyFont="1" applyFill="1" applyBorder="1"/>
    <xf numFmtId="0" fontId="22" fillId="20" borderId="7" xfId="0" applyFont="1" applyFill="1" applyBorder="1" applyAlignment="1"/>
    <xf numFmtId="0" fontId="30" fillId="15" borderId="21" xfId="0" applyFont="1" applyFill="1" applyBorder="1" applyAlignment="1"/>
    <xf numFmtId="0" fontId="22" fillId="25" borderId="7" xfId="2" applyFont="1" applyFill="1" applyBorder="1" applyAlignment="1"/>
    <xf numFmtId="0" fontId="22" fillId="15" borderId="4" xfId="0" applyFont="1" applyFill="1" applyBorder="1" applyAlignment="1"/>
    <xf numFmtId="0" fontId="22" fillId="15" borderId="7" xfId="0" applyFont="1" applyFill="1" applyBorder="1" applyAlignment="1"/>
    <xf numFmtId="0" fontId="22" fillId="27" borderId="10" xfId="0" applyFont="1" applyFill="1" applyBorder="1" applyAlignment="1">
      <alignment horizontal="left"/>
    </xf>
    <xf numFmtId="0" fontId="22" fillId="15" borderId="21" xfId="0" applyFont="1" applyFill="1" applyBorder="1" applyAlignment="1"/>
    <xf numFmtId="0" fontId="24" fillId="15" borderId="20" xfId="0"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alignment horizontal="left"/>
    </xf>
    <xf numFmtId="0" fontId="22" fillId="15" borderId="0" xfId="2003" applyNumberFormat="1" applyFont="1" applyFill="1" applyBorder="1" applyAlignment="1">
      <alignment horizontal="left" vertical="top" wrapText="1"/>
    </xf>
    <xf numFmtId="0" fontId="23" fillId="15" borderId="4" xfId="0" applyFont="1" applyFill="1" applyBorder="1" applyAlignment="1"/>
    <xf numFmtId="0" fontId="23" fillId="15" borderId="0" xfId="0" applyFont="1" applyFill="1"/>
    <xf numFmtId="0" fontId="23" fillId="15" borderId="6" xfId="0" applyFont="1" applyFill="1" applyBorder="1"/>
    <xf numFmtId="0" fontId="24" fillId="15" borderId="4" xfId="0" applyFont="1" applyFill="1" applyBorder="1"/>
    <xf numFmtId="0" fontId="24" fillId="15" borderId="0" xfId="0" applyFont="1" applyFill="1" applyAlignment="1">
      <alignment horizontal="left"/>
    </xf>
  </cellXfs>
  <cellStyles count="34372">
    <cellStyle name="20% - uthevingsfarge 1 10" xfId="20"/>
    <cellStyle name="20% - uthevingsfarge 1 10 2" xfId="4014"/>
    <cellStyle name="20% - uthevingsfarge 1 10 2 2" xfId="4013"/>
    <cellStyle name="20% - uthevingsfarge 1 10 2 3" xfId="4012"/>
    <cellStyle name="20% - uthevingsfarge 1 10 3" xfId="4011"/>
    <cellStyle name="20% - uthevingsfarge 1 10 3 2" xfId="4010"/>
    <cellStyle name="20% - uthevingsfarge 1 10 3 3" xfId="4009"/>
    <cellStyle name="20% - uthevingsfarge 1 10 4" xfId="4008"/>
    <cellStyle name="20% - uthevingsfarge 1 10 5" xfId="4007"/>
    <cellStyle name="20% - uthevingsfarge 1 10_Tabell 4.5-4.7" xfId="4015"/>
    <cellStyle name="20% - uthevingsfarge 1 11" xfId="4006"/>
    <cellStyle name="20% - uthevingsfarge 1 11 2" xfId="4005"/>
    <cellStyle name="20% - uthevingsfarge 1 11 2 2" xfId="4004"/>
    <cellStyle name="20% - uthevingsfarge 1 11 2 3" xfId="4003"/>
    <cellStyle name="20% - uthevingsfarge 1 11 3" xfId="4002"/>
    <cellStyle name="20% - uthevingsfarge 1 11 3 2" xfId="4001"/>
    <cellStyle name="20% - uthevingsfarge 1 11 3 3" xfId="4000"/>
    <cellStyle name="20% - uthevingsfarge 1 11 4" xfId="3999"/>
    <cellStyle name="20% - uthevingsfarge 1 11 5" xfId="3998"/>
    <cellStyle name="20% - uthevingsfarge 1 12" xfId="3997"/>
    <cellStyle name="20% - uthevingsfarge 1 12 2" xfId="3996"/>
    <cellStyle name="20% - uthevingsfarge 1 12 3" xfId="3995"/>
    <cellStyle name="20% - uthevingsfarge 1 13" xfId="3994"/>
    <cellStyle name="20% - uthevingsfarge 1 13 2" xfId="3993"/>
    <cellStyle name="20% - uthevingsfarge 1 13 3" xfId="3992"/>
    <cellStyle name="20% - uthevingsfarge 1 14" xfId="3991"/>
    <cellStyle name="20% - uthevingsfarge 1 14 2" xfId="3990"/>
    <cellStyle name="20% - uthevingsfarge 1 15" xfId="3989"/>
    <cellStyle name="20% - uthevingsfarge 1 15 2" xfId="3988"/>
    <cellStyle name="20% - uthevingsfarge 1 16" xfId="3987"/>
    <cellStyle name="20% - uthevingsfarge 1 17" xfId="3986"/>
    <cellStyle name="20% - uthevingsfarge 1 18" xfId="3985"/>
    <cellStyle name="20% - uthevingsfarge 1 2" xfId="21"/>
    <cellStyle name="20% - uthevingsfarge 1 2 10" xfId="3983"/>
    <cellStyle name="20% - uthevingsfarge 1 2 10 2" xfId="3982"/>
    <cellStyle name="20% - uthevingsfarge 1 2 11" xfId="3981"/>
    <cellStyle name="20% - uthevingsfarge 1 2 11 2" xfId="3980"/>
    <cellStyle name="20% - uthevingsfarge 1 2 12" xfId="3979"/>
    <cellStyle name="20% - uthevingsfarge 1 2 13" xfId="3978"/>
    <cellStyle name="20% - uthevingsfarge 1 2 14" xfId="3977"/>
    <cellStyle name="20% - uthevingsfarge 1 2 2" xfId="22"/>
    <cellStyle name="20% - uthevingsfarge 1 2 2 10" xfId="3975"/>
    <cellStyle name="20% - uthevingsfarge 1 2 2 11" xfId="3974"/>
    <cellStyle name="20% - uthevingsfarge 1 2 2 12" xfId="3973"/>
    <cellStyle name="20% - uthevingsfarge 1 2 2 2" xfId="23"/>
    <cellStyle name="20% - uthevingsfarge 1 2 2 2 10" xfId="3971"/>
    <cellStyle name="20% - uthevingsfarge 1 2 2 2 11" xfId="3970"/>
    <cellStyle name="20% - uthevingsfarge 1 2 2 2 2" xfId="24"/>
    <cellStyle name="20% - uthevingsfarge 1 2 2 2 2 10" xfId="3968"/>
    <cellStyle name="20% - uthevingsfarge 1 2 2 2 2 2" xfId="25"/>
    <cellStyle name="20% - uthevingsfarge 1 2 2 2 2 2 2" xfId="3966"/>
    <cellStyle name="20% - uthevingsfarge 1 2 2 2 2 2 2 2" xfId="3965"/>
    <cellStyle name="20% - uthevingsfarge 1 2 2 2 2 2 2 3" xfId="3964"/>
    <cellStyle name="20% - uthevingsfarge 1 2 2 2 2 2 3" xfId="3963"/>
    <cellStyle name="20% - uthevingsfarge 1 2 2 2 2 2 3 2" xfId="3962"/>
    <cellStyle name="20% - uthevingsfarge 1 2 2 2 2 2 3 3" xfId="3961"/>
    <cellStyle name="20% - uthevingsfarge 1 2 2 2 2 2 4" xfId="3960"/>
    <cellStyle name="20% - uthevingsfarge 1 2 2 2 2 2 5" xfId="3959"/>
    <cellStyle name="20% - uthevingsfarge 1 2 2 2 2 2_Tabell 4.5-4.7" xfId="3967"/>
    <cellStyle name="20% - uthevingsfarge 1 2 2 2 2 3" xfId="3958"/>
    <cellStyle name="20% - uthevingsfarge 1 2 2 2 2 3 2" xfId="3957"/>
    <cellStyle name="20% - uthevingsfarge 1 2 2 2 2 3 2 2" xfId="3956"/>
    <cellStyle name="20% - uthevingsfarge 1 2 2 2 2 3 2 3" xfId="3955"/>
    <cellStyle name="20% - uthevingsfarge 1 2 2 2 2 3 3" xfId="3954"/>
    <cellStyle name="20% - uthevingsfarge 1 2 2 2 2 3 3 2" xfId="3953"/>
    <cellStyle name="20% - uthevingsfarge 1 2 2 2 2 3 3 3" xfId="3952"/>
    <cellStyle name="20% - uthevingsfarge 1 2 2 2 2 3 4" xfId="3951"/>
    <cellStyle name="20% - uthevingsfarge 1 2 2 2 2 3 5" xfId="3950"/>
    <cellStyle name="20% - uthevingsfarge 1 2 2 2 2 4" xfId="3949"/>
    <cellStyle name="20% - uthevingsfarge 1 2 2 2 2 4 2" xfId="3948"/>
    <cellStyle name="20% - uthevingsfarge 1 2 2 2 2 4 3" xfId="3947"/>
    <cellStyle name="20% - uthevingsfarge 1 2 2 2 2 5" xfId="3946"/>
    <cellStyle name="20% - uthevingsfarge 1 2 2 2 2 5 2" xfId="3945"/>
    <cellStyle name="20% - uthevingsfarge 1 2 2 2 2 5 3" xfId="3944"/>
    <cellStyle name="20% - uthevingsfarge 1 2 2 2 2 6" xfId="2049"/>
    <cellStyle name="20% - uthevingsfarge 1 2 2 2 2 6 2" xfId="4022"/>
    <cellStyle name="20% - uthevingsfarge 1 2 2 2 2 7" xfId="4018"/>
    <cellStyle name="20% - uthevingsfarge 1 2 2 2 2 7 2" xfId="2057"/>
    <cellStyle name="20% - uthevingsfarge 1 2 2 2 2 8" xfId="3943"/>
    <cellStyle name="20% - uthevingsfarge 1 2 2 2 2 9" xfId="3942"/>
    <cellStyle name="20% - uthevingsfarge 1 2 2 2 2_Tabell 4.5-4.7" xfId="3969"/>
    <cellStyle name="20% - uthevingsfarge 1 2 2 2 3" xfId="26"/>
    <cellStyle name="20% - uthevingsfarge 1 2 2 2 3 2" xfId="3940"/>
    <cellStyle name="20% - uthevingsfarge 1 2 2 2 3 2 2" xfId="3939"/>
    <cellStyle name="20% - uthevingsfarge 1 2 2 2 3 2 3" xfId="3938"/>
    <cellStyle name="20% - uthevingsfarge 1 2 2 2 3 3" xfId="3937"/>
    <cellStyle name="20% - uthevingsfarge 1 2 2 2 3 3 2" xfId="3936"/>
    <cellStyle name="20% - uthevingsfarge 1 2 2 2 3 3 3" xfId="3935"/>
    <cellStyle name="20% - uthevingsfarge 1 2 2 2 3 4" xfId="3934"/>
    <cellStyle name="20% - uthevingsfarge 1 2 2 2 3 5" xfId="3933"/>
    <cellStyle name="20% - uthevingsfarge 1 2 2 2 3_Tabell 4.5-4.7" xfId="3941"/>
    <cellStyle name="20% - uthevingsfarge 1 2 2 2 4" xfId="3932"/>
    <cellStyle name="20% - uthevingsfarge 1 2 2 2 4 2" xfId="3931"/>
    <cellStyle name="20% - uthevingsfarge 1 2 2 2 4 2 2" xfId="3930"/>
    <cellStyle name="20% - uthevingsfarge 1 2 2 2 4 2 3" xfId="3929"/>
    <cellStyle name="20% - uthevingsfarge 1 2 2 2 4 3" xfId="3928"/>
    <cellStyle name="20% - uthevingsfarge 1 2 2 2 4 3 2" xfId="3927"/>
    <cellStyle name="20% - uthevingsfarge 1 2 2 2 4 3 3" xfId="3926"/>
    <cellStyle name="20% - uthevingsfarge 1 2 2 2 4 4" xfId="3925"/>
    <cellStyle name="20% - uthevingsfarge 1 2 2 2 4 5" xfId="3924"/>
    <cellStyle name="20% - uthevingsfarge 1 2 2 2 5" xfId="3923"/>
    <cellStyle name="20% - uthevingsfarge 1 2 2 2 5 2" xfId="3922"/>
    <cellStyle name="20% - uthevingsfarge 1 2 2 2 5 3" xfId="3921"/>
    <cellStyle name="20% - uthevingsfarge 1 2 2 2 6" xfId="3920"/>
    <cellStyle name="20% - uthevingsfarge 1 2 2 2 6 2" xfId="3919"/>
    <cellStyle name="20% - uthevingsfarge 1 2 2 2 6 3" xfId="3918"/>
    <cellStyle name="20% - uthevingsfarge 1 2 2 2 7" xfId="3917"/>
    <cellStyle name="20% - uthevingsfarge 1 2 2 2 7 2" xfId="3916"/>
    <cellStyle name="20% - uthevingsfarge 1 2 2 2 8" xfId="3915"/>
    <cellStyle name="20% - uthevingsfarge 1 2 2 2 8 2" xfId="3914"/>
    <cellStyle name="20% - uthevingsfarge 1 2 2 2 9" xfId="3913"/>
    <cellStyle name="20% - uthevingsfarge 1 2 2 2_Tabell 4.5-4.7" xfId="3972"/>
    <cellStyle name="20% - uthevingsfarge 1 2 2 3" xfId="27"/>
    <cellStyle name="20% - uthevingsfarge 1 2 2 3 10" xfId="3911"/>
    <cellStyle name="20% - uthevingsfarge 1 2 2 3 2" xfId="28"/>
    <cellStyle name="20% - uthevingsfarge 1 2 2 3 2 2" xfId="3909"/>
    <cellStyle name="20% - uthevingsfarge 1 2 2 3 2 2 2" xfId="3908"/>
    <cellStyle name="20% - uthevingsfarge 1 2 2 3 2 2 3" xfId="3907"/>
    <cellStyle name="20% - uthevingsfarge 1 2 2 3 2 3" xfId="3906"/>
    <cellStyle name="20% - uthevingsfarge 1 2 2 3 2 3 2" xfId="3905"/>
    <cellStyle name="20% - uthevingsfarge 1 2 2 3 2 3 3" xfId="3904"/>
    <cellStyle name="20% - uthevingsfarge 1 2 2 3 2 4" xfId="3903"/>
    <cellStyle name="20% - uthevingsfarge 1 2 2 3 2 5" xfId="3902"/>
    <cellStyle name="20% - uthevingsfarge 1 2 2 3 2_Tabell 4.5-4.7" xfId="3910"/>
    <cellStyle name="20% - uthevingsfarge 1 2 2 3 3" xfId="3901"/>
    <cellStyle name="20% - uthevingsfarge 1 2 2 3 3 2" xfId="3900"/>
    <cellStyle name="20% - uthevingsfarge 1 2 2 3 3 2 2" xfId="3899"/>
    <cellStyle name="20% - uthevingsfarge 1 2 2 3 3 2 3" xfId="3898"/>
    <cellStyle name="20% - uthevingsfarge 1 2 2 3 3 3" xfId="3897"/>
    <cellStyle name="20% - uthevingsfarge 1 2 2 3 3 3 2" xfId="3896"/>
    <cellStyle name="20% - uthevingsfarge 1 2 2 3 3 3 3" xfId="3895"/>
    <cellStyle name="20% - uthevingsfarge 1 2 2 3 3 4" xfId="3894"/>
    <cellStyle name="20% - uthevingsfarge 1 2 2 3 3 5" xfId="3893"/>
    <cellStyle name="20% - uthevingsfarge 1 2 2 3 4" xfId="3892"/>
    <cellStyle name="20% - uthevingsfarge 1 2 2 3 4 2" xfId="3891"/>
    <cellStyle name="20% - uthevingsfarge 1 2 2 3 4 3" xfId="3890"/>
    <cellStyle name="20% - uthevingsfarge 1 2 2 3 5" xfId="3889"/>
    <cellStyle name="20% - uthevingsfarge 1 2 2 3 5 2" xfId="3888"/>
    <cellStyle name="20% - uthevingsfarge 1 2 2 3 5 3" xfId="3887"/>
    <cellStyle name="20% - uthevingsfarge 1 2 2 3 6" xfId="3886"/>
    <cellStyle name="20% - uthevingsfarge 1 2 2 3 6 2" xfId="3885"/>
    <cellStyle name="20% - uthevingsfarge 1 2 2 3 7" xfId="3884"/>
    <cellStyle name="20% - uthevingsfarge 1 2 2 3 7 2" xfId="3883"/>
    <cellStyle name="20% - uthevingsfarge 1 2 2 3 8" xfId="3882"/>
    <cellStyle name="20% - uthevingsfarge 1 2 2 3 9" xfId="3881"/>
    <cellStyle name="20% - uthevingsfarge 1 2 2 3_Tabell 4.5-4.7" xfId="3912"/>
    <cellStyle name="20% - uthevingsfarge 1 2 2 4" xfId="29"/>
    <cellStyle name="20% - uthevingsfarge 1 2 2 4 2" xfId="3879"/>
    <cellStyle name="20% - uthevingsfarge 1 2 2 4 2 2" xfId="3878"/>
    <cellStyle name="20% - uthevingsfarge 1 2 2 4 2 3" xfId="3877"/>
    <cellStyle name="20% - uthevingsfarge 1 2 2 4 3" xfId="3876"/>
    <cellStyle name="20% - uthevingsfarge 1 2 2 4 3 2" xfId="3875"/>
    <cellStyle name="20% - uthevingsfarge 1 2 2 4 3 3" xfId="3874"/>
    <cellStyle name="20% - uthevingsfarge 1 2 2 4 4" xfId="3873"/>
    <cellStyle name="20% - uthevingsfarge 1 2 2 4 5" xfId="3872"/>
    <cellStyle name="20% - uthevingsfarge 1 2 2 4_Tabell 4.5-4.7" xfId="3880"/>
    <cellStyle name="20% - uthevingsfarge 1 2 2 5" xfId="3871"/>
    <cellStyle name="20% - uthevingsfarge 1 2 2 5 2" xfId="3870"/>
    <cellStyle name="20% - uthevingsfarge 1 2 2 5 2 2" xfId="3869"/>
    <cellStyle name="20% - uthevingsfarge 1 2 2 5 2 3" xfId="3868"/>
    <cellStyle name="20% - uthevingsfarge 1 2 2 5 3" xfId="3867"/>
    <cellStyle name="20% - uthevingsfarge 1 2 2 5 3 2" xfId="3866"/>
    <cellStyle name="20% - uthevingsfarge 1 2 2 5 3 3" xfId="3865"/>
    <cellStyle name="20% - uthevingsfarge 1 2 2 5 4" xfId="3864"/>
    <cellStyle name="20% - uthevingsfarge 1 2 2 5 5" xfId="3863"/>
    <cellStyle name="20% - uthevingsfarge 1 2 2 6" xfId="2056"/>
    <cellStyle name="20% - uthevingsfarge 1 2 2 6 2" xfId="4036"/>
    <cellStyle name="20% - uthevingsfarge 1 2 2 6 3" xfId="4042"/>
    <cellStyle name="20% - uthevingsfarge 1 2 2 7" xfId="3862"/>
    <cellStyle name="20% - uthevingsfarge 1 2 2 7 2" xfId="2055"/>
    <cellStyle name="20% - uthevingsfarge 1 2 2 7 3" xfId="3861"/>
    <cellStyle name="20% - uthevingsfarge 1 2 2 8" xfId="3860"/>
    <cellStyle name="20% - uthevingsfarge 1 2 2 8 2" xfId="3859"/>
    <cellStyle name="20% - uthevingsfarge 1 2 2 9" xfId="3858"/>
    <cellStyle name="20% - uthevingsfarge 1 2 2 9 2" xfId="3857"/>
    <cellStyle name="20% - uthevingsfarge 1 2 2_Tabell 4.5-4.7" xfId="3976"/>
    <cellStyle name="20% - uthevingsfarge 1 2 3" xfId="30"/>
    <cellStyle name="20% - uthevingsfarge 1 2 3 10" xfId="3855"/>
    <cellStyle name="20% - uthevingsfarge 1 2 3 11" xfId="3854"/>
    <cellStyle name="20% - uthevingsfarge 1 2 3 2" xfId="31"/>
    <cellStyle name="20% - uthevingsfarge 1 2 3 2 10" xfId="3852"/>
    <cellStyle name="20% - uthevingsfarge 1 2 3 2 2" xfId="32"/>
    <cellStyle name="20% - uthevingsfarge 1 2 3 2 2 2" xfId="3850"/>
    <cellStyle name="20% - uthevingsfarge 1 2 3 2 2 2 2" xfId="3849"/>
    <cellStyle name="20% - uthevingsfarge 1 2 3 2 2 2 3" xfId="3848"/>
    <cellStyle name="20% - uthevingsfarge 1 2 3 2 2 3" xfId="3847"/>
    <cellStyle name="20% - uthevingsfarge 1 2 3 2 2 3 2" xfId="3846"/>
    <cellStyle name="20% - uthevingsfarge 1 2 3 2 2 3 3" xfId="3845"/>
    <cellStyle name="20% - uthevingsfarge 1 2 3 2 2 4" xfId="3844"/>
    <cellStyle name="20% - uthevingsfarge 1 2 3 2 2 5" xfId="3843"/>
    <cellStyle name="20% - uthevingsfarge 1 2 3 2 2_Tabell 4.5-4.7" xfId="3851"/>
    <cellStyle name="20% - uthevingsfarge 1 2 3 2 3" xfId="3842"/>
    <cellStyle name="20% - uthevingsfarge 1 2 3 2 3 2" xfId="3841"/>
    <cellStyle name="20% - uthevingsfarge 1 2 3 2 3 2 2" xfId="3840"/>
    <cellStyle name="20% - uthevingsfarge 1 2 3 2 3 2 3" xfId="3839"/>
    <cellStyle name="20% - uthevingsfarge 1 2 3 2 3 3" xfId="3838"/>
    <cellStyle name="20% - uthevingsfarge 1 2 3 2 3 3 2" xfId="3837"/>
    <cellStyle name="20% - uthevingsfarge 1 2 3 2 3 3 3" xfId="3836"/>
    <cellStyle name="20% - uthevingsfarge 1 2 3 2 3 4" xfId="3835"/>
    <cellStyle name="20% - uthevingsfarge 1 2 3 2 3 5" xfId="3834"/>
    <cellStyle name="20% - uthevingsfarge 1 2 3 2 4" xfId="3833"/>
    <cellStyle name="20% - uthevingsfarge 1 2 3 2 4 2" xfId="3832"/>
    <cellStyle name="20% - uthevingsfarge 1 2 3 2 4 3" xfId="3831"/>
    <cellStyle name="20% - uthevingsfarge 1 2 3 2 5" xfId="3830"/>
    <cellStyle name="20% - uthevingsfarge 1 2 3 2 5 2" xfId="3829"/>
    <cellStyle name="20% - uthevingsfarge 1 2 3 2 5 3" xfId="3828"/>
    <cellStyle name="20% - uthevingsfarge 1 2 3 2 6" xfId="3827"/>
    <cellStyle name="20% - uthevingsfarge 1 2 3 2 6 2" xfId="3826"/>
    <cellStyle name="20% - uthevingsfarge 1 2 3 2 7" xfId="3825"/>
    <cellStyle name="20% - uthevingsfarge 1 2 3 2 7 2" xfId="3824"/>
    <cellStyle name="20% - uthevingsfarge 1 2 3 2 8" xfId="3823"/>
    <cellStyle name="20% - uthevingsfarge 1 2 3 2 9" xfId="3822"/>
    <cellStyle name="20% - uthevingsfarge 1 2 3 2_Tabell 4.5-4.7" xfId="3853"/>
    <cellStyle name="20% - uthevingsfarge 1 2 3 3" xfId="33"/>
    <cellStyle name="20% - uthevingsfarge 1 2 3 3 2" xfId="3820"/>
    <cellStyle name="20% - uthevingsfarge 1 2 3 3 2 2" xfId="3819"/>
    <cellStyle name="20% - uthevingsfarge 1 2 3 3 2 3" xfId="3818"/>
    <cellStyle name="20% - uthevingsfarge 1 2 3 3 3" xfId="3817"/>
    <cellStyle name="20% - uthevingsfarge 1 2 3 3 3 2" xfId="3816"/>
    <cellStyle name="20% - uthevingsfarge 1 2 3 3 3 3" xfId="3815"/>
    <cellStyle name="20% - uthevingsfarge 1 2 3 3 4" xfId="3814"/>
    <cellStyle name="20% - uthevingsfarge 1 2 3 3 5" xfId="3813"/>
    <cellStyle name="20% - uthevingsfarge 1 2 3 3_Tabell 4.5-4.7" xfId="3821"/>
    <cellStyle name="20% - uthevingsfarge 1 2 3 4" xfId="4052"/>
    <cellStyle name="20% - uthevingsfarge 1 2 3 4 2" xfId="4047"/>
    <cellStyle name="20% - uthevingsfarge 1 2 3 4 2 2" xfId="4040"/>
    <cellStyle name="20% - uthevingsfarge 1 2 3 4 2 3" xfId="3812"/>
    <cellStyle name="20% - uthevingsfarge 1 2 3 4 3" xfId="2050"/>
    <cellStyle name="20% - uthevingsfarge 1 2 3 4 3 2" xfId="4031"/>
    <cellStyle name="20% - uthevingsfarge 1 2 3 4 3 3" xfId="3811"/>
    <cellStyle name="20% - uthevingsfarge 1 2 3 4 4" xfId="3810"/>
    <cellStyle name="20% - uthevingsfarge 1 2 3 4 5" xfId="3809"/>
    <cellStyle name="20% - uthevingsfarge 1 2 3 5" xfId="3808"/>
    <cellStyle name="20% - uthevingsfarge 1 2 3 5 2" xfId="3807"/>
    <cellStyle name="20% - uthevingsfarge 1 2 3 5 3" xfId="3806"/>
    <cellStyle name="20% - uthevingsfarge 1 2 3 6" xfId="3805"/>
    <cellStyle name="20% - uthevingsfarge 1 2 3 6 2" xfId="3804"/>
    <cellStyle name="20% - uthevingsfarge 1 2 3 6 3" xfId="3803"/>
    <cellStyle name="20% - uthevingsfarge 1 2 3 7" xfId="3802"/>
    <cellStyle name="20% - uthevingsfarge 1 2 3 7 2" xfId="3801"/>
    <cellStyle name="20% - uthevingsfarge 1 2 3 8" xfId="3800"/>
    <cellStyle name="20% - uthevingsfarge 1 2 3 8 2" xfId="3799"/>
    <cellStyle name="20% - uthevingsfarge 1 2 3 9" xfId="3798"/>
    <cellStyle name="20% - uthevingsfarge 1 2 3_Tabell 4.5-4.7" xfId="3856"/>
    <cellStyle name="20% - uthevingsfarge 1 2 4" xfId="34"/>
    <cellStyle name="20% - uthevingsfarge 1 2 4 10" xfId="3796"/>
    <cellStyle name="20% - uthevingsfarge 1 2 4 2" xfId="35"/>
    <cellStyle name="20% - uthevingsfarge 1 2 4 2 2" xfId="3794"/>
    <cellStyle name="20% - uthevingsfarge 1 2 4 2 2 2" xfId="3793"/>
    <cellStyle name="20% - uthevingsfarge 1 2 4 2 2 3" xfId="3792"/>
    <cellStyle name="20% - uthevingsfarge 1 2 4 2 3" xfId="3791"/>
    <cellStyle name="20% - uthevingsfarge 1 2 4 2 3 2" xfId="3790"/>
    <cellStyle name="20% - uthevingsfarge 1 2 4 2 3 3" xfId="3789"/>
    <cellStyle name="20% - uthevingsfarge 1 2 4 2 4" xfId="3788"/>
    <cellStyle name="20% - uthevingsfarge 1 2 4 2 5" xfId="3787"/>
    <cellStyle name="20% - uthevingsfarge 1 2 4 2_Tabell 4.5-4.7" xfId="3795"/>
    <cellStyle name="20% - uthevingsfarge 1 2 4 3" xfId="3786"/>
    <cellStyle name="20% - uthevingsfarge 1 2 4 3 2" xfId="3785"/>
    <cellStyle name="20% - uthevingsfarge 1 2 4 3 2 2" xfId="3784"/>
    <cellStyle name="20% - uthevingsfarge 1 2 4 3 2 3" xfId="3783"/>
    <cellStyle name="20% - uthevingsfarge 1 2 4 3 3" xfId="3782"/>
    <cellStyle name="20% - uthevingsfarge 1 2 4 3 3 2" xfId="3781"/>
    <cellStyle name="20% - uthevingsfarge 1 2 4 3 3 3" xfId="3780"/>
    <cellStyle name="20% - uthevingsfarge 1 2 4 3 4" xfId="3779"/>
    <cellStyle name="20% - uthevingsfarge 1 2 4 3 5" xfId="3778"/>
    <cellStyle name="20% - uthevingsfarge 1 2 4 4" xfId="3777"/>
    <cellStyle name="20% - uthevingsfarge 1 2 4 4 2" xfId="3776"/>
    <cellStyle name="20% - uthevingsfarge 1 2 4 4 3" xfId="3775"/>
    <cellStyle name="20% - uthevingsfarge 1 2 4 5" xfId="3774"/>
    <cellStyle name="20% - uthevingsfarge 1 2 4 5 2" xfId="3773"/>
    <cellStyle name="20% - uthevingsfarge 1 2 4 5 3" xfId="3772"/>
    <cellStyle name="20% - uthevingsfarge 1 2 4 6" xfId="3771"/>
    <cellStyle name="20% - uthevingsfarge 1 2 4 6 2" xfId="3770"/>
    <cellStyle name="20% - uthevingsfarge 1 2 4 7" xfId="3769"/>
    <cellStyle name="20% - uthevingsfarge 1 2 4 7 2" xfId="3768"/>
    <cellStyle name="20% - uthevingsfarge 1 2 4 8" xfId="3767"/>
    <cellStyle name="20% - uthevingsfarge 1 2 4 9" xfId="3766"/>
    <cellStyle name="20% - uthevingsfarge 1 2 4_Tabell 4.5-4.7" xfId="3797"/>
    <cellStyle name="20% - uthevingsfarge 1 2 5" xfId="36"/>
    <cellStyle name="20% - uthevingsfarge 1 2 5 10" xfId="3764"/>
    <cellStyle name="20% - uthevingsfarge 1 2 5 2" xfId="37"/>
    <cellStyle name="20% - uthevingsfarge 1 2 5 2 2" xfId="3762"/>
    <cellStyle name="20% - uthevingsfarge 1 2 5 2 2 2" xfId="3761"/>
    <cellStyle name="20% - uthevingsfarge 1 2 5 2 2 3" xfId="3760"/>
    <cellStyle name="20% - uthevingsfarge 1 2 5 2 3" xfId="3759"/>
    <cellStyle name="20% - uthevingsfarge 1 2 5 2 3 2" xfId="3758"/>
    <cellStyle name="20% - uthevingsfarge 1 2 5 2 3 3" xfId="3757"/>
    <cellStyle name="20% - uthevingsfarge 1 2 5 2 4" xfId="3756"/>
    <cellStyle name="20% - uthevingsfarge 1 2 5 2 5" xfId="3755"/>
    <cellStyle name="20% - uthevingsfarge 1 2 5 2_Tabell 4.5-4.7" xfId="3763"/>
    <cellStyle name="20% - uthevingsfarge 1 2 5 3" xfId="3754"/>
    <cellStyle name="20% - uthevingsfarge 1 2 5 3 2" xfId="3753"/>
    <cellStyle name="20% - uthevingsfarge 1 2 5 3 2 2" xfId="3752"/>
    <cellStyle name="20% - uthevingsfarge 1 2 5 3 2 3" xfId="3751"/>
    <cellStyle name="20% - uthevingsfarge 1 2 5 3 3" xfId="3750"/>
    <cellStyle name="20% - uthevingsfarge 1 2 5 3 3 2" xfId="3749"/>
    <cellStyle name="20% - uthevingsfarge 1 2 5 3 3 3" xfId="3748"/>
    <cellStyle name="20% - uthevingsfarge 1 2 5 3 4" xfId="3747"/>
    <cellStyle name="20% - uthevingsfarge 1 2 5 3 5" xfId="3746"/>
    <cellStyle name="20% - uthevingsfarge 1 2 5 4" xfId="3745"/>
    <cellStyle name="20% - uthevingsfarge 1 2 5 4 2" xfId="3744"/>
    <cellStyle name="20% - uthevingsfarge 1 2 5 4 3" xfId="3743"/>
    <cellStyle name="20% - uthevingsfarge 1 2 5 5" xfId="3742"/>
    <cellStyle name="20% - uthevingsfarge 1 2 5 5 2" xfId="3741"/>
    <cellStyle name="20% - uthevingsfarge 1 2 5 5 3" xfId="3740"/>
    <cellStyle name="20% - uthevingsfarge 1 2 5 6" xfId="3739"/>
    <cellStyle name="20% - uthevingsfarge 1 2 5 6 2" xfId="3738"/>
    <cellStyle name="20% - uthevingsfarge 1 2 5 7" xfId="3737"/>
    <cellStyle name="20% - uthevingsfarge 1 2 5 7 2" xfId="3736"/>
    <cellStyle name="20% - uthevingsfarge 1 2 5 8" xfId="3735"/>
    <cellStyle name="20% - uthevingsfarge 1 2 5 9" xfId="3734"/>
    <cellStyle name="20% - uthevingsfarge 1 2 5_Tabell 4.5-4.7" xfId="3765"/>
    <cellStyle name="20% - uthevingsfarge 1 2 6" xfId="38"/>
    <cellStyle name="20% - uthevingsfarge 1 2 6 2" xfId="3732"/>
    <cellStyle name="20% - uthevingsfarge 1 2 6 2 2" xfId="3731"/>
    <cellStyle name="20% - uthevingsfarge 1 2 6 2 3" xfId="3730"/>
    <cellStyle name="20% - uthevingsfarge 1 2 6 3" xfId="3729"/>
    <cellStyle name="20% - uthevingsfarge 1 2 6 3 2" xfId="3728"/>
    <cellStyle name="20% - uthevingsfarge 1 2 6 3 3" xfId="3727"/>
    <cellStyle name="20% - uthevingsfarge 1 2 6 4" xfId="3726"/>
    <cellStyle name="20% - uthevingsfarge 1 2 6 5" xfId="3725"/>
    <cellStyle name="20% - uthevingsfarge 1 2 6_Tabell 4.5-4.7" xfId="3733"/>
    <cellStyle name="20% - uthevingsfarge 1 2 7" xfId="3724"/>
    <cellStyle name="20% - uthevingsfarge 1 2 7 2" xfId="3723"/>
    <cellStyle name="20% - uthevingsfarge 1 2 7 2 2" xfId="3722"/>
    <cellStyle name="20% - uthevingsfarge 1 2 7 2 3" xfId="4030"/>
    <cellStyle name="20% - uthevingsfarge 1 2 7 3" xfId="3721"/>
    <cellStyle name="20% - uthevingsfarge 1 2 7 3 2" xfId="3720"/>
    <cellStyle name="20% - uthevingsfarge 1 2 7 3 3" xfId="3719"/>
    <cellStyle name="20% - uthevingsfarge 1 2 7 4" xfId="3718"/>
    <cellStyle name="20% - uthevingsfarge 1 2 7 5" xfId="3717"/>
    <cellStyle name="20% - uthevingsfarge 1 2 8" xfId="3716"/>
    <cellStyle name="20% - uthevingsfarge 1 2 8 2" xfId="3715"/>
    <cellStyle name="20% - uthevingsfarge 1 2 8 3" xfId="3714"/>
    <cellStyle name="20% - uthevingsfarge 1 2 9" xfId="3713"/>
    <cellStyle name="20% - uthevingsfarge 1 2 9 2" xfId="3712"/>
    <cellStyle name="20% - uthevingsfarge 1 2 9 3" xfId="3711"/>
    <cellStyle name="20% - uthevingsfarge 1 2_Tabell 4.5-4.7" xfId="3984"/>
    <cellStyle name="20% - uthevingsfarge 1 3" xfId="39"/>
    <cellStyle name="20% - uthevingsfarge 1 3 10" xfId="3709"/>
    <cellStyle name="20% - uthevingsfarge 1 3 10 2" xfId="3708"/>
    <cellStyle name="20% - uthevingsfarge 1 3 11" xfId="3707"/>
    <cellStyle name="20% - uthevingsfarge 1 3 12" xfId="3706"/>
    <cellStyle name="20% - uthevingsfarge 1 3 13" xfId="3705"/>
    <cellStyle name="20% - uthevingsfarge 1 3 2" xfId="40"/>
    <cellStyle name="20% - uthevingsfarge 1 3 2 10" xfId="3703"/>
    <cellStyle name="20% - uthevingsfarge 1 3 2 11" xfId="3702"/>
    <cellStyle name="20% - uthevingsfarge 1 3 2 12" xfId="3701"/>
    <cellStyle name="20% - uthevingsfarge 1 3 2 2" xfId="41"/>
    <cellStyle name="20% - uthevingsfarge 1 3 2 2 10" xfId="3699"/>
    <cellStyle name="20% - uthevingsfarge 1 3 2 2 11" xfId="3698"/>
    <cellStyle name="20% - uthevingsfarge 1 3 2 2 2" xfId="42"/>
    <cellStyle name="20% - uthevingsfarge 1 3 2 2 2 10" xfId="3696"/>
    <cellStyle name="20% - uthevingsfarge 1 3 2 2 2 2" xfId="43"/>
    <cellStyle name="20% - uthevingsfarge 1 3 2 2 2 2 2" xfId="3694"/>
    <cellStyle name="20% - uthevingsfarge 1 3 2 2 2 2 2 2" xfId="3693"/>
    <cellStyle name="20% - uthevingsfarge 1 3 2 2 2 2 2 3" xfId="3692"/>
    <cellStyle name="20% - uthevingsfarge 1 3 2 2 2 2 3" xfId="3691"/>
    <cellStyle name="20% - uthevingsfarge 1 3 2 2 2 2 3 2" xfId="3690"/>
    <cellStyle name="20% - uthevingsfarge 1 3 2 2 2 2 3 3" xfId="3689"/>
    <cellStyle name="20% - uthevingsfarge 1 3 2 2 2 2 4" xfId="3688"/>
    <cellStyle name="20% - uthevingsfarge 1 3 2 2 2 2 5" xfId="3687"/>
    <cellStyle name="20% - uthevingsfarge 1 3 2 2 2 2_Tabell 4.5-4.7" xfId="3695"/>
    <cellStyle name="20% - uthevingsfarge 1 3 2 2 2 3" xfId="3686"/>
    <cellStyle name="20% - uthevingsfarge 1 3 2 2 2 3 2" xfId="3685"/>
    <cellStyle name="20% - uthevingsfarge 1 3 2 2 2 3 2 2" xfId="3684"/>
    <cellStyle name="20% - uthevingsfarge 1 3 2 2 2 3 2 3" xfId="3683"/>
    <cellStyle name="20% - uthevingsfarge 1 3 2 2 2 3 3" xfId="3682"/>
    <cellStyle name="20% - uthevingsfarge 1 3 2 2 2 3 3 2" xfId="3681"/>
    <cellStyle name="20% - uthevingsfarge 1 3 2 2 2 3 3 3" xfId="3680"/>
    <cellStyle name="20% - uthevingsfarge 1 3 2 2 2 3 4" xfId="3679"/>
    <cellStyle name="20% - uthevingsfarge 1 3 2 2 2 3 5" xfId="3678"/>
    <cellStyle name="20% - uthevingsfarge 1 3 2 2 2 4" xfId="3677"/>
    <cellStyle name="20% - uthevingsfarge 1 3 2 2 2 4 2" xfId="3676"/>
    <cellStyle name="20% - uthevingsfarge 1 3 2 2 2 4 3" xfId="3675"/>
    <cellStyle name="20% - uthevingsfarge 1 3 2 2 2 5" xfId="3674"/>
    <cellStyle name="20% - uthevingsfarge 1 3 2 2 2 5 2" xfId="3673"/>
    <cellStyle name="20% - uthevingsfarge 1 3 2 2 2 5 3" xfId="3672"/>
    <cellStyle name="20% - uthevingsfarge 1 3 2 2 2 6" xfId="3671"/>
    <cellStyle name="20% - uthevingsfarge 1 3 2 2 2 6 2" xfId="3670"/>
    <cellStyle name="20% - uthevingsfarge 1 3 2 2 2 7" xfId="3669"/>
    <cellStyle name="20% - uthevingsfarge 1 3 2 2 2 7 2" xfId="3668"/>
    <cellStyle name="20% - uthevingsfarge 1 3 2 2 2 8" xfId="3667"/>
    <cellStyle name="20% - uthevingsfarge 1 3 2 2 2 9" xfId="3666"/>
    <cellStyle name="20% - uthevingsfarge 1 3 2 2 2_Tabell 4.5-4.7" xfId="3697"/>
    <cellStyle name="20% - uthevingsfarge 1 3 2 2 3" xfId="44"/>
    <cellStyle name="20% - uthevingsfarge 1 3 2 2 3 2" xfId="3664"/>
    <cellStyle name="20% - uthevingsfarge 1 3 2 2 3 2 2" xfId="3663"/>
    <cellStyle name="20% - uthevingsfarge 1 3 2 2 3 2 3" xfId="3662"/>
    <cellStyle name="20% - uthevingsfarge 1 3 2 2 3 3" xfId="3661"/>
    <cellStyle name="20% - uthevingsfarge 1 3 2 2 3 3 2" xfId="3660"/>
    <cellStyle name="20% - uthevingsfarge 1 3 2 2 3 3 3" xfId="3659"/>
    <cellStyle name="20% - uthevingsfarge 1 3 2 2 3 4" xfId="3658"/>
    <cellStyle name="20% - uthevingsfarge 1 3 2 2 3 5" xfId="3657"/>
    <cellStyle name="20% - uthevingsfarge 1 3 2 2 3_Tabell 4.5-4.7" xfId="3665"/>
    <cellStyle name="20% - uthevingsfarge 1 3 2 2 4" xfId="3656"/>
    <cellStyle name="20% - uthevingsfarge 1 3 2 2 4 2" xfId="3655"/>
    <cellStyle name="20% - uthevingsfarge 1 3 2 2 4 2 2" xfId="3654"/>
    <cellStyle name="20% - uthevingsfarge 1 3 2 2 4 2 3" xfId="3653"/>
    <cellStyle name="20% - uthevingsfarge 1 3 2 2 4 3" xfId="3652"/>
    <cellStyle name="20% - uthevingsfarge 1 3 2 2 4 3 2" xfId="3651"/>
    <cellStyle name="20% - uthevingsfarge 1 3 2 2 4 3 3" xfId="3650"/>
    <cellStyle name="20% - uthevingsfarge 1 3 2 2 4 4" xfId="3649"/>
    <cellStyle name="20% - uthevingsfarge 1 3 2 2 4 5" xfId="3648"/>
    <cellStyle name="20% - uthevingsfarge 1 3 2 2 5" xfId="3647"/>
    <cellStyle name="20% - uthevingsfarge 1 3 2 2 5 2" xfId="3646"/>
    <cellStyle name="20% - uthevingsfarge 1 3 2 2 5 3" xfId="3645"/>
    <cellStyle name="20% - uthevingsfarge 1 3 2 2 6" xfId="3644"/>
    <cellStyle name="20% - uthevingsfarge 1 3 2 2 6 2" xfId="3643"/>
    <cellStyle name="20% - uthevingsfarge 1 3 2 2 6 3" xfId="3642"/>
    <cellStyle name="20% - uthevingsfarge 1 3 2 2 7" xfId="3641"/>
    <cellStyle name="20% - uthevingsfarge 1 3 2 2 7 2" xfId="3640"/>
    <cellStyle name="20% - uthevingsfarge 1 3 2 2 8" xfId="3639"/>
    <cellStyle name="20% - uthevingsfarge 1 3 2 2 8 2" xfId="3638"/>
    <cellStyle name="20% - uthevingsfarge 1 3 2 2 9" xfId="3637"/>
    <cellStyle name="20% - uthevingsfarge 1 3 2 2_Tabell 4.5-4.7" xfId="3700"/>
    <cellStyle name="20% - uthevingsfarge 1 3 2 3" xfId="45"/>
    <cellStyle name="20% - uthevingsfarge 1 3 2 3 10" xfId="3635"/>
    <cellStyle name="20% - uthevingsfarge 1 3 2 3 2" xfId="46"/>
    <cellStyle name="20% - uthevingsfarge 1 3 2 3 2 2" xfId="3633"/>
    <cellStyle name="20% - uthevingsfarge 1 3 2 3 2 2 2" xfId="3632"/>
    <cellStyle name="20% - uthevingsfarge 1 3 2 3 2 2 3" xfId="3631"/>
    <cellStyle name="20% - uthevingsfarge 1 3 2 3 2 3" xfId="3630"/>
    <cellStyle name="20% - uthevingsfarge 1 3 2 3 2 3 2" xfId="3629"/>
    <cellStyle name="20% - uthevingsfarge 1 3 2 3 2 3 3" xfId="3628"/>
    <cellStyle name="20% - uthevingsfarge 1 3 2 3 2 4" xfId="3627"/>
    <cellStyle name="20% - uthevingsfarge 1 3 2 3 2 5" xfId="3626"/>
    <cellStyle name="20% - uthevingsfarge 1 3 2 3 2_Tabell 4.5-4.7" xfId="3634"/>
    <cellStyle name="20% - uthevingsfarge 1 3 2 3 3" xfId="3625"/>
    <cellStyle name="20% - uthevingsfarge 1 3 2 3 3 2" xfId="3624"/>
    <cellStyle name="20% - uthevingsfarge 1 3 2 3 3 2 2" xfId="3623"/>
    <cellStyle name="20% - uthevingsfarge 1 3 2 3 3 2 3" xfId="3622"/>
    <cellStyle name="20% - uthevingsfarge 1 3 2 3 3 3" xfId="3621"/>
    <cellStyle name="20% - uthevingsfarge 1 3 2 3 3 3 2" xfId="3620"/>
    <cellStyle name="20% - uthevingsfarge 1 3 2 3 3 3 3" xfId="3619"/>
    <cellStyle name="20% - uthevingsfarge 1 3 2 3 3 4" xfId="3618"/>
    <cellStyle name="20% - uthevingsfarge 1 3 2 3 3 5" xfId="3617"/>
    <cellStyle name="20% - uthevingsfarge 1 3 2 3 4" xfId="3616"/>
    <cellStyle name="20% - uthevingsfarge 1 3 2 3 4 2" xfId="3615"/>
    <cellStyle name="20% - uthevingsfarge 1 3 2 3 4 3" xfId="3614"/>
    <cellStyle name="20% - uthevingsfarge 1 3 2 3 5" xfId="3613"/>
    <cellStyle name="20% - uthevingsfarge 1 3 2 3 5 2" xfId="2054"/>
    <cellStyle name="20% - uthevingsfarge 1 3 2 3 5 3" xfId="4033"/>
    <cellStyle name="20% - uthevingsfarge 1 3 2 3 6" xfId="4041"/>
    <cellStyle name="20% - uthevingsfarge 1 3 2 3 6 2" xfId="4029"/>
    <cellStyle name="20% - uthevingsfarge 1 3 2 3 7" xfId="2053"/>
    <cellStyle name="20% - uthevingsfarge 1 3 2 3 7 2" xfId="3612"/>
    <cellStyle name="20% - uthevingsfarge 1 3 2 3 8" xfId="3611"/>
    <cellStyle name="20% - uthevingsfarge 1 3 2 3 9" xfId="3610"/>
    <cellStyle name="20% - uthevingsfarge 1 3 2 3_Tabell 4.5-4.7" xfId="3636"/>
    <cellStyle name="20% - uthevingsfarge 1 3 2 4" xfId="47"/>
    <cellStyle name="20% - uthevingsfarge 1 3 2 4 2" xfId="3608"/>
    <cellStyle name="20% - uthevingsfarge 1 3 2 4 2 2" xfId="3607"/>
    <cellStyle name="20% - uthevingsfarge 1 3 2 4 2 3" xfId="3606"/>
    <cellStyle name="20% - uthevingsfarge 1 3 2 4 3" xfId="3605"/>
    <cellStyle name="20% - uthevingsfarge 1 3 2 4 3 2" xfId="3604"/>
    <cellStyle name="20% - uthevingsfarge 1 3 2 4 3 3" xfId="3603"/>
    <cellStyle name="20% - uthevingsfarge 1 3 2 4 4" xfId="3602"/>
    <cellStyle name="20% - uthevingsfarge 1 3 2 4 5" xfId="3601"/>
    <cellStyle name="20% - uthevingsfarge 1 3 2 4_Tabell 4.5-4.7" xfId="3609"/>
    <cellStyle name="20% - uthevingsfarge 1 3 2 5" xfId="3600"/>
    <cellStyle name="20% - uthevingsfarge 1 3 2 5 2" xfId="3599"/>
    <cellStyle name="20% - uthevingsfarge 1 3 2 5 2 2" xfId="3598"/>
    <cellStyle name="20% - uthevingsfarge 1 3 2 5 2 3" xfId="3597"/>
    <cellStyle name="20% - uthevingsfarge 1 3 2 5 3" xfId="3596"/>
    <cellStyle name="20% - uthevingsfarge 1 3 2 5 3 2" xfId="3595"/>
    <cellStyle name="20% - uthevingsfarge 1 3 2 5 3 3" xfId="3594"/>
    <cellStyle name="20% - uthevingsfarge 1 3 2 5 4" xfId="3593"/>
    <cellStyle name="20% - uthevingsfarge 1 3 2 5 5" xfId="3592"/>
    <cellStyle name="20% - uthevingsfarge 1 3 2 6" xfId="3591"/>
    <cellStyle name="20% - uthevingsfarge 1 3 2 6 2" xfId="3590"/>
    <cellStyle name="20% - uthevingsfarge 1 3 2 6 3" xfId="3589"/>
    <cellStyle name="20% - uthevingsfarge 1 3 2 7" xfId="3588"/>
    <cellStyle name="20% - uthevingsfarge 1 3 2 7 2" xfId="3587"/>
    <cellStyle name="20% - uthevingsfarge 1 3 2 7 3" xfId="3586"/>
    <cellStyle name="20% - uthevingsfarge 1 3 2 8" xfId="3585"/>
    <cellStyle name="20% - uthevingsfarge 1 3 2 8 2" xfId="3584"/>
    <cellStyle name="20% - uthevingsfarge 1 3 2 9" xfId="3583"/>
    <cellStyle name="20% - uthevingsfarge 1 3 2 9 2" xfId="3582"/>
    <cellStyle name="20% - uthevingsfarge 1 3 2_Tabell 4.5-4.7" xfId="3704"/>
    <cellStyle name="20% - uthevingsfarge 1 3 3" xfId="48"/>
    <cellStyle name="20% - uthevingsfarge 1 3 3 10" xfId="3580"/>
    <cellStyle name="20% - uthevingsfarge 1 3 3 11" xfId="3579"/>
    <cellStyle name="20% - uthevingsfarge 1 3 3 2" xfId="49"/>
    <cellStyle name="20% - uthevingsfarge 1 3 3 2 10" xfId="3577"/>
    <cellStyle name="20% - uthevingsfarge 1 3 3 2 2" xfId="50"/>
    <cellStyle name="20% - uthevingsfarge 1 3 3 2 2 2" xfId="3575"/>
    <cellStyle name="20% - uthevingsfarge 1 3 3 2 2 2 2" xfId="3574"/>
    <cellStyle name="20% - uthevingsfarge 1 3 3 2 2 2 3" xfId="3573"/>
    <cellStyle name="20% - uthevingsfarge 1 3 3 2 2 3" xfId="3572"/>
    <cellStyle name="20% - uthevingsfarge 1 3 3 2 2 3 2" xfId="3571"/>
    <cellStyle name="20% - uthevingsfarge 1 3 3 2 2 3 3" xfId="3570"/>
    <cellStyle name="20% - uthevingsfarge 1 3 3 2 2 4" xfId="3569"/>
    <cellStyle name="20% - uthevingsfarge 1 3 3 2 2 5" xfId="3568"/>
    <cellStyle name="20% - uthevingsfarge 1 3 3 2 2_Tabell 4.5-4.7" xfId="3576"/>
    <cellStyle name="20% - uthevingsfarge 1 3 3 2 3" xfId="3567"/>
    <cellStyle name="20% - uthevingsfarge 1 3 3 2 3 2" xfId="3566"/>
    <cellStyle name="20% - uthevingsfarge 1 3 3 2 3 2 2" xfId="3565"/>
    <cellStyle name="20% - uthevingsfarge 1 3 3 2 3 2 3" xfId="3564"/>
    <cellStyle name="20% - uthevingsfarge 1 3 3 2 3 3" xfId="3563"/>
    <cellStyle name="20% - uthevingsfarge 1 3 3 2 3 3 2" xfId="3562"/>
    <cellStyle name="20% - uthevingsfarge 1 3 3 2 3 3 3" xfId="3561"/>
    <cellStyle name="20% - uthevingsfarge 1 3 3 2 3 4" xfId="3560"/>
    <cellStyle name="20% - uthevingsfarge 1 3 3 2 3 5" xfId="3559"/>
    <cellStyle name="20% - uthevingsfarge 1 3 3 2 4" xfId="3558"/>
    <cellStyle name="20% - uthevingsfarge 1 3 3 2 4 2" xfId="3557"/>
    <cellStyle name="20% - uthevingsfarge 1 3 3 2 4 3" xfId="3556"/>
    <cellStyle name="20% - uthevingsfarge 1 3 3 2 5" xfId="3555"/>
    <cellStyle name="20% - uthevingsfarge 1 3 3 2 5 2" xfId="3554"/>
    <cellStyle name="20% - uthevingsfarge 1 3 3 2 5 3" xfId="3553"/>
    <cellStyle name="20% - uthevingsfarge 1 3 3 2 6" xfId="3552"/>
    <cellStyle name="20% - uthevingsfarge 1 3 3 2 6 2" xfId="3551"/>
    <cellStyle name="20% - uthevingsfarge 1 3 3 2 7" xfId="3550"/>
    <cellStyle name="20% - uthevingsfarge 1 3 3 2 7 2" xfId="3549"/>
    <cellStyle name="20% - uthevingsfarge 1 3 3 2 8" xfId="3548"/>
    <cellStyle name="20% - uthevingsfarge 1 3 3 2 9" xfId="3547"/>
    <cellStyle name="20% - uthevingsfarge 1 3 3 2_Tabell 4.5-4.7" xfId="3578"/>
    <cellStyle name="20% - uthevingsfarge 1 3 3 3" xfId="51"/>
    <cellStyle name="20% - uthevingsfarge 1 3 3 3 2" xfId="3545"/>
    <cellStyle name="20% - uthevingsfarge 1 3 3 3 2 2" xfId="3544"/>
    <cellStyle name="20% - uthevingsfarge 1 3 3 3 2 3" xfId="3543"/>
    <cellStyle name="20% - uthevingsfarge 1 3 3 3 3" xfId="3542"/>
    <cellStyle name="20% - uthevingsfarge 1 3 3 3 3 2" xfId="3541"/>
    <cellStyle name="20% - uthevingsfarge 1 3 3 3 3 3" xfId="3540"/>
    <cellStyle name="20% - uthevingsfarge 1 3 3 3 4" xfId="3539"/>
    <cellStyle name="20% - uthevingsfarge 1 3 3 3 5" xfId="3538"/>
    <cellStyle name="20% - uthevingsfarge 1 3 3 3_Tabell 4.5-4.7" xfId="3546"/>
    <cellStyle name="20% - uthevingsfarge 1 3 3 4" xfId="3537"/>
    <cellStyle name="20% - uthevingsfarge 1 3 3 4 2" xfId="3536"/>
    <cellStyle name="20% - uthevingsfarge 1 3 3 4 2 2" xfId="3535"/>
    <cellStyle name="20% - uthevingsfarge 1 3 3 4 2 3" xfId="3534"/>
    <cellStyle name="20% - uthevingsfarge 1 3 3 4 3" xfId="3533"/>
    <cellStyle name="20% - uthevingsfarge 1 3 3 4 3 2" xfId="3532"/>
    <cellStyle name="20% - uthevingsfarge 1 3 3 4 3 3" xfId="3531"/>
    <cellStyle name="20% - uthevingsfarge 1 3 3 4 4" xfId="3530"/>
    <cellStyle name="20% - uthevingsfarge 1 3 3 4 5" xfId="3529"/>
    <cellStyle name="20% - uthevingsfarge 1 3 3 5" xfId="3528"/>
    <cellStyle name="20% - uthevingsfarge 1 3 3 5 2" xfId="3527"/>
    <cellStyle name="20% - uthevingsfarge 1 3 3 5 3" xfId="3526"/>
    <cellStyle name="20% - uthevingsfarge 1 3 3 6" xfId="3525"/>
    <cellStyle name="20% - uthevingsfarge 1 3 3 6 2" xfId="3524"/>
    <cellStyle name="20% - uthevingsfarge 1 3 3 6 3" xfId="3523"/>
    <cellStyle name="20% - uthevingsfarge 1 3 3 7" xfId="3522"/>
    <cellStyle name="20% - uthevingsfarge 1 3 3 7 2" xfId="3521"/>
    <cellStyle name="20% - uthevingsfarge 1 3 3 8" xfId="3520"/>
    <cellStyle name="20% - uthevingsfarge 1 3 3 8 2" xfId="3519"/>
    <cellStyle name="20% - uthevingsfarge 1 3 3 9" xfId="3518"/>
    <cellStyle name="20% - uthevingsfarge 1 3 3_Tabell 4.5-4.7" xfId="3581"/>
    <cellStyle name="20% - uthevingsfarge 1 3 4" xfId="52"/>
    <cellStyle name="20% - uthevingsfarge 1 3 4 10" xfId="3516"/>
    <cellStyle name="20% - uthevingsfarge 1 3 4 2" xfId="53"/>
    <cellStyle name="20% - uthevingsfarge 1 3 4 2 2" xfId="3515"/>
    <cellStyle name="20% - uthevingsfarge 1 3 4 2 2 2" xfId="3514"/>
    <cellStyle name="20% - uthevingsfarge 1 3 4 2 2 3" xfId="3513"/>
    <cellStyle name="20% - uthevingsfarge 1 3 4 2 3" xfId="3512"/>
    <cellStyle name="20% - uthevingsfarge 1 3 4 2 3 2" xfId="3511"/>
    <cellStyle name="20% - uthevingsfarge 1 3 4 2 3 3" xfId="3510"/>
    <cellStyle name="20% - uthevingsfarge 1 3 4 2 4" xfId="3509"/>
    <cellStyle name="20% - uthevingsfarge 1 3 4 2 5" xfId="3508"/>
    <cellStyle name="20% - uthevingsfarge 1 3 4 2_Tabell 4.5-4.7" xfId="4023"/>
    <cellStyle name="20% - uthevingsfarge 1 3 4 3" xfId="3507"/>
    <cellStyle name="20% - uthevingsfarge 1 3 4 3 2" xfId="3506"/>
    <cellStyle name="20% - uthevingsfarge 1 3 4 3 2 2" xfId="3505"/>
    <cellStyle name="20% - uthevingsfarge 1 3 4 3 2 3" xfId="3504"/>
    <cellStyle name="20% - uthevingsfarge 1 3 4 3 3" xfId="3503"/>
    <cellStyle name="20% - uthevingsfarge 1 3 4 3 3 2" xfId="3502"/>
    <cellStyle name="20% - uthevingsfarge 1 3 4 3 3 3" xfId="3501"/>
    <cellStyle name="20% - uthevingsfarge 1 3 4 3 4" xfId="3500"/>
    <cellStyle name="20% - uthevingsfarge 1 3 4 3 5" xfId="3499"/>
    <cellStyle name="20% - uthevingsfarge 1 3 4 4" xfId="3498"/>
    <cellStyle name="20% - uthevingsfarge 1 3 4 4 2" xfId="3497"/>
    <cellStyle name="20% - uthevingsfarge 1 3 4 4 3" xfId="3496"/>
    <cellStyle name="20% - uthevingsfarge 1 3 4 5" xfId="3495"/>
    <cellStyle name="20% - uthevingsfarge 1 3 4 5 2" xfId="3494"/>
    <cellStyle name="20% - uthevingsfarge 1 3 4 5 3" xfId="3493"/>
    <cellStyle name="20% - uthevingsfarge 1 3 4 6" xfId="3492"/>
    <cellStyle name="20% - uthevingsfarge 1 3 4 6 2" xfId="3491"/>
    <cellStyle name="20% - uthevingsfarge 1 3 4 7" xfId="3490"/>
    <cellStyle name="20% - uthevingsfarge 1 3 4 7 2" xfId="3489"/>
    <cellStyle name="20% - uthevingsfarge 1 3 4 8" xfId="3488"/>
    <cellStyle name="20% - uthevingsfarge 1 3 4 9" xfId="3487"/>
    <cellStyle name="20% - uthevingsfarge 1 3 4_Tabell 4.5-4.7" xfId="3517"/>
    <cellStyle name="20% - uthevingsfarge 1 3 5" xfId="54"/>
    <cellStyle name="20% - uthevingsfarge 1 3 5 2" xfId="3485"/>
    <cellStyle name="20% - uthevingsfarge 1 3 5 2 2" xfId="3484"/>
    <cellStyle name="20% - uthevingsfarge 1 3 5 2 3" xfId="3483"/>
    <cellStyle name="20% - uthevingsfarge 1 3 5 3" xfId="3482"/>
    <cellStyle name="20% - uthevingsfarge 1 3 5 3 2" xfId="3481"/>
    <cellStyle name="20% - uthevingsfarge 1 3 5 3 3" xfId="3480"/>
    <cellStyle name="20% - uthevingsfarge 1 3 5 4" xfId="3479"/>
    <cellStyle name="20% - uthevingsfarge 1 3 5 5" xfId="3478"/>
    <cellStyle name="20% - uthevingsfarge 1 3 5_Tabell 4.5-4.7" xfId="3486"/>
    <cellStyle name="20% - uthevingsfarge 1 3 6" xfId="3477"/>
    <cellStyle name="20% - uthevingsfarge 1 3 6 2" xfId="3476"/>
    <cellStyle name="20% - uthevingsfarge 1 3 6 2 2" xfId="3475"/>
    <cellStyle name="20% - uthevingsfarge 1 3 6 2 3" xfId="3474"/>
    <cellStyle name="20% - uthevingsfarge 1 3 6 3" xfId="3473"/>
    <cellStyle name="20% - uthevingsfarge 1 3 6 3 2" xfId="3472"/>
    <cellStyle name="20% - uthevingsfarge 1 3 6 3 3" xfId="3471"/>
    <cellStyle name="20% - uthevingsfarge 1 3 6 4" xfId="3470"/>
    <cellStyle name="20% - uthevingsfarge 1 3 6 5" xfId="3469"/>
    <cellStyle name="20% - uthevingsfarge 1 3 7" xfId="3468"/>
    <cellStyle name="20% - uthevingsfarge 1 3 7 2" xfId="3467"/>
    <cellStyle name="20% - uthevingsfarge 1 3 7 3" xfId="3466"/>
    <cellStyle name="20% - uthevingsfarge 1 3 8" xfId="3465"/>
    <cellStyle name="20% - uthevingsfarge 1 3 8 2" xfId="3464"/>
    <cellStyle name="20% - uthevingsfarge 1 3 8 3" xfId="3463"/>
    <cellStyle name="20% - uthevingsfarge 1 3 9" xfId="3462"/>
    <cellStyle name="20% - uthevingsfarge 1 3 9 2" xfId="3461"/>
    <cellStyle name="20% - uthevingsfarge 1 3_Tabell 4.5-4.7" xfId="3710"/>
    <cellStyle name="20% - uthevingsfarge 1 4" xfId="55"/>
    <cellStyle name="20% - uthevingsfarge 1 4 10" xfId="3459"/>
    <cellStyle name="20% - uthevingsfarge 1 4 10 2" xfId="3458"/>
    <cellStyle name="20% - uthevingsfarge 1 4 11" xfId="3457"/>
    <cellStyle name="20% - uthevingsfarge 1 4 12" xfId="3456"/>
    <cellStyle name="20% - uthevingsfarge 1 4 13" xfId="3455"/>
    <cellStyle name="20% - uthevingsfarge 1 4 2" xfId="56"/>
    <cellStyle name="20% - uthevingsfarge 1 4 2 10" xfId="3453"/>
    <cellStyle name="20% - uthevingsfarge 1 4 2 11" xfId="3452"/>
    <cellStyle name="20% - uthevingsfarge 1 4 2 12" xfId="3451"/>
    <cellStyle name="20% - uthevingsfarge 1 4 2 2" xfId="57"/>
    <cellStyle name="20% - uthevingsfarge 1 4 2 2 10" xfId="3449"/>
    <cellStyle name="20% - uthevingsfarge 1 4 2 2 11" xfId="3448"/>
    <cellStyle name="20% - uthevingsfarge 1 4 2 2 2" xfId="58"/>
    <cellStyle name="20% - uthevingsfarge 1 4 2 2 2 10" xfId="3446"/>
    <cellStyle name="20% - uthevingsfarge 1 4 2 2 2 2" xfId="59"/>
    <cellStyle name="20% - uthevingsfarge 1 4 2 2 2 2 2" xfId="3444"/>
    <cellStyle name="20% - uthevingsfarge 1 4 2 2 2 2 2 2" xfId="3443"/>
    <cellStyle name="20% - uthevingsfarge 1 4 2 2 2 2 2 3" xfId="3442"/>
    <cellStyle name="20% - uthevingsfarge 1 4 2 2 2 2 3" xfId="3441"/>
    <cellStyle name="20% - uthevingsfarge 1 4 2 2 2 2 3 2" xfId="3440"/>
    <cellStyle name="20% - uthevingsfarge 1 4 2 2 2 2 3 3" xfId="3439"/>
    <cellStyle name="20% - uthevingsfarge 1 4 2 2 2 2 4" xfId="3438"/>
    <cellStyle name="20% - uthevingsfarge 1 4 2 2 2 2 5" xfId="3437"/>
    <cellStyle name="20% - uthevingsfarge 1 4 2 2 2 2_Tabell 4.5-4.7" xfId="3445"/>
    <cellStyle name="20% - uthevingsfarge 1 4 2 2 2 3" xfId="3436"/>
    <cellStyle name="20% - uthevingsfarge 1 4 2 2 2 3 2" xfId="3435"/>
    <cellStyle name="20% - uthevingsfarge 1 4 2 2 2 3 2 2" xfId="3434"/>
    <cellStyle name="20% - uthevingsfarge 1 4 2 2 2 3 2 3" xfId="3433"/>
    <cellStyle name="20% - uthevingsfarge 1 4 2 2 2 3 3" xfId="3432"/>
    <cellStyle name="20% - uthevingsfarge 1 4 2 2 2 3 3 2" xfId="3431"/>
    <cellStyle name="20% - uthevingsfarge 1 4 2 2 2 3 3 3" xfId="3430"/>
    <cellStyle name="20% - uthevingsfarge 1 4 2 2 2 3 4" xfId="3429"/>
    <cellStyle name="20% - uthevingsfarge 1 4 2 2 2 3 5" xfId="3428"/>
    <cellStyle name="20% - uthevingsfarge 1 4 2 2 2 4" xfId="3427"/>
    <cellStyle name="20% - uthevingsfarge 1 4 2 2 2 4 2" xfId="3426"/>
    <cellStyle name="20% - uthevingsfarge 1 4 2 2 2 4 3" xfId="3425"/>
    <cellStyle name="20% - uthevingsfarge 1 4 2 2 2 5" xfId="3424"/>
    <cellStyle name="20% - uthevingsfarge 1 4 2 2 2 5 2" xfId="3423"/>
    <cellStyle name="20% - uthevingsfarge 1 4 2 2 2 5 3" xfId="3422"/>
    <cellStyle name="20% - uthevingsfarge 1 4 2 2 2 6" xfId="3421"/>
    <cellStyle name="20% - uthevingsfarge 1 4 2 2 2 6 2" xfId="3420"/>
    <cellStyle name="20% - uthevingsfarge 1 4 2 2 2 7" xfId="3419"/>
    <cellStyle name="20% - uthevingsfarge 1 4 2 2 2 7 2" xfId="3418"/>
    <cellStyle name="20% - uthevingsfarge 1 4 2 2 2 8" xfId="3417"/>
    <cellStyle name="20% - uthevingsfarge 1 4 2 2 2 9" xfId="3416"/>
    <cellStyle name="20% - uthevingsfarge 1 4 2 2 2_Tabell 4.5-4.7" xfId="3447"/>
    <cellStyle name="20% - uthevingsfarge 1 4 2 2 3" xfId="60"/>
    <cellStyle name="20% - uthevingsfarge 1 4 2 2 3 2" xfId="3414"/>
    <cellStyle name="20% - uthevingsfarge 1 4 2 2 3 2 2" xfId="3413"/>
    <cellStyle name="20% - uthevingsfarge 1 4 2 2 3 2 3" xfId="3412"/>
    <cellStyle name="20% - uthevingsfarge 1 4 2 2 3 3" xfId="3411"/>
    <cellStyle name="20% - uthevingsfarge 1 4 2 2 3 3 2" xfId="3410"/>
    <cellStyle name="20% - uthevingsfarge 1 4 2 2 3 3 3" xfId="3409"/>
    <cellStyle name="20% - uthevingsfarge 1 4 2 2 3 4" xfId="3408"/>
    <cellStyle name="20% - uthevingsfarge 1 4 2 2 3 5" xfId="3407"/>
    <cellStyle name="20% - uthevingsfarge 1 4 2 2 3_Tabell 4.5-4.7" xfId="3415"/>
    <cellStyle name="20% - uthevingsfarge 1 4 2 2 4" xfId="3406"/>
    <cellStyle name="20% - uthevingsfarge 1 4 2 2 4 2" xfId="3405"/>
    <cellStyle name="20% - uthevingsfarge 1 4 2 2 4 2 2" xfId="3404"/>
    <cellStyle name="20% - uthevingsfarge 1 4 2 2 4 2 3" xfId="3403"/>
    <cellStyle name="20% - uthevingsfarge 1 4 2 2 4 3" xfId="3402"/>
    <cellStyle name="20% - uthevingsfarge 1 4 2 2 4 3 2" xfId="4028"/>
    <cellStyle name="20% - uthevingsfarge 1 4 2 2 4 3 3" xfId="3401"/>
    <cellStyle name="20% - uthevingsfarge 1 4 2 2 4 4" xfId="3400"/>
    <cellStyle name="20% - uthevingsfarge 1 4 2 2 4 5" xfId="3399"/>
    <cellStyle name="20% - uthevingsfarge 1 4 2 2 5" xfId="2052"/>
    <cellStyle name="20% - uthevingsfarge 1 4 2 2 5 2" xfId="4035"/>
    <cellStyle name="20% - uthevingsfarge 1 4 2 2 5 3" xfId="4038"/>
    <cellStyle name="20% - uthevingsfarge 1 4 2 2 6" xfId="2051"/>
    <cellStyle name="20% - uthevingsfarge 1 4 2 2 6 2" xfId="3398"/>
    <cellStyle name="20% - uthevingsfarge 1 4 2 2 6 3" xfId="3397"/>
    <cellStyle name="20% - uthevingsfarge 1 4 2 2 7" xfId="3396"/>
    <cellStyle name="20% - uthevingsfarge 1 4 2 2 7 2" xfId="3395"/>
    <cellStyle name="20% - uthevingsfarge 1 4 2 2 8" xfId="3394"/>
    <cellStyle name="20% - uthevingsfarge 1 4 2 2 8 2" xfId="3393"/>
    <cellStyle name="20% - uthevingsfarge 1 4 2 2 9" xfId="3392"/>
    <cellStyle name="20% - uthevingsfarge 1 4 2 2_Tabell 4.5-4.7" xfId="3450"/>
    <cellStyle name="20% - uthevingsfarge 1 4 2 3" xfId="61"/>
    <cellStyle name="20% - uthevingsfarge 1 4 2 3 10" xfId="3390"/>
    <cellStyle name="20% - uthevingsfarge 1 4 2 3 2" xfId="62"/>
    <cellStyle name="20% - uthevingsfarge 1 4 2 3 2 2" xfId="3388"/>
    <cellStyle name="20% - uthevingsfarge 1 4 2 3 2 2 2" xfId="3387"/>
    <cellStyle name="20% - uthevingsfarge 1 4 2 3 2 2 3" xfId="2048"/>
    <cellStyle name="20% - uthevingsfarge 1 4 2 3 2 3" xfId="4045"/>
    <cellStyle name="20% - uthevingsfarge 1 4 2 3 2 3 2" xfId="4037"/>
    <cellStyle name="20% - uthevingsfarge 1 4 2 3 2 3 3" xfId="4027"/>
    <cellStyle name="20% - uthevingsfarge 1 4 2 3 2 4" xfId="3386"/>
    <cellStyle name="20% - uthevingsfarge 1 4 2 3 2 5" xfId="3385"/>
    <cellStyle name="20% - uthevingsfarge 1 4 2 3 2_Tabell 4.5-4.7" xfId="3389"/>
    <cellStyle name="20% - uthevingsfarge 1 4 2 3 3" xfId="3384"/>
    <cellStyle name="20% - uthevingsfarge 1 4 2 3 3 2" xfId="3383"/>
    <cellStyle name="20% - uthevingsfarge 1 4 2 3 3 2 2" xfId="3382"/>
    <cellStyle name="20% - uthevingsfarge 1 4 2 3 3 2 3" xfId="3381"/>
    <cellStyle name="20% - uthevingsfarge 1 4 2 3 3 3" xfId="3380"/>
    <cellStyle name="20% - uthevingsfarge 1 4 2 3 3 3 2" xfId="3379"/>
    <cellStyle name="20% - uthevingsfarge 1 4 2 3 3 3 3" xfId="3378"/>
    <cellStyle name="20% - uthevingsfarge 1 4 2 3 3 4" xfId="3377"/>
    <cellStyle name="20% - uthevingsfarge 1 4 2 3 3 5" xfId="3376"/>
    <cellStyle name="20% - uthevingsfarge 1 4 2 3 4" xfId="3375"/>
    <cellStyle name="20% - uthevingsfarge 1 4 2 3 4 2" xfId="3374"/>
    <cellStyle name="20% - uthevingsfarge 1 4 2 3 4 3" xfId="3373"/>
    <cellStyle name="20% - uthevingsfarge 1 4 2 3 5" xfId="3372"/>
    <cellStyle name="20% - uthevingsfarge 1 4 2 3 5 2" xfId="3371"/>
    <cellStyle name="20% - uthevingsfarge 1 4 2 3 5 3" xfId="3370"/>
    <cellStyle name="20% - uthevingsfarge 1 4 2 3 6" xfId="3369"/>
    <cellStyle name="20% - uthevingsfarge 1 4 2 3 6 2" xfId="3368"/>
    <cellStyle name="20% - uthevingsfarge 1 4 2 3 7" xfId="3367"/>
    <cellStyle name="20% - uthevingsfarge 1 4 2 3 7 2" xfId="3366"/>
    <cellStyle name="20% - uthevingsfarge 1 4 2 3 8" xfId="3365"/>
    <cellStyle name="20% - uthevingsfarge 1 4 2 3 9" xfId="3364"/>
    <cellStyle name="20% - uthevingsfarge 1 4 2 3_Tabell 4.5-4.7" xfId="3391"/>
    <cellStyle name="20% - uthevingsfarge 1 4 2 4" xfId="63"/>
    <cellStyle name="20% - uthevingsfarge 1 4 2 4 2" xfId="3362"/>
    <cellStyle name="20% - uthevingsfarge 1 4 2 4 2 2" xfId="3361"/>
    <cellStyle name="20% - uthevingsfarge 1 4 2 4 2 3" xfId="3360"/>
    <cellStyle name="20% - uthevingsfarge 1 4 2 4 3" xfId="3359"/>
    <cellStyle name="20% - uthevingsfarge 1 4 2 4 3 2" xfId="3358"/>
    <cellStyle name="20% - uthevingsfarge 1 4 2 4 3 3" xfId="3357"/>
    <cellStyle name="20% - uthevingsfarge 1 4 2 4 4" xfId="3356"/>
    <cellStyle name="20% - uthevingsfarge 1 4 2 4 5" xfId="3355"/>
    <cellStyle name="20% - uthevingsfarge 1 4 2 4_Tabell 4.5-4.7" xfId="3363"/>
    <cellStyle name="20% - uthevingsfarge 1 4 2 5" xfId="3354"/>
    <cellStyle name="20% - uthevingsfarge 1 4 2 5 2" xfId="3353"/>
    <cellStyle name="20% - uthevingsfarge 1 4 2 5 2 2" xfId="3352"/>
    <cellStyle name="20% - uthevingsfarge 1 4 2 5 2 3" xfId="3351"/>
    <cellStyle name="20% - uthevingsfarge 1 4 2 5 3" xfId="3350"/>
    <cellStyle name="20% - uthevingsfarge 1 4 2 5 3 2" xfId="3349"/>
    <cellStyle name="20% - uthevingsfarge 1 4 2 5 3 3" xfId="3348"/>
    <cellStyle name="20% - uthevingsfarge 1 4 2 5 4" xfId="3347"/>
    <cellStyle name="20% - uthevingsfarge 1 4 2 5 5" xfId="3346"/>
    <cellStyle name="20% - uthevingsfarge 1 4 2 6" xfId="3345"/>
    <cellStyle name="20% - uthevingsfarge 1 4 2 6 2" xfId="3344"/>
    <cellStyle name="20% - uthevingsfarge 1 4 2 6 3" xfId="3343"/>
    <cellStyle name="20% - uthevingsfarge 1 4 2 7" xfId="3342"/>
    <cellStyle name="20% - uthevingsfarge 1 4 2 7 2" xfId="3341"/>
    <cellStyle name="20% - uthevingsfarge 1 4 2 7 3" xfId="3340"/>
    <cellStyle name="20% - uthevingsfarge 1 4 2 8" xfId="3339"/>
    <cellStyle name="20% - uthevingsfarge 1 4 2 8 2" xfId="3338"/>
    <cellStyle name="20% - uthevingsfarge 1 4 2 9" xfId="3337"/>
    <cellStyle name="20% - uthevingsfarge 1 4 2 9 2" xfId="3336"/>
    <cellStyle name="20% - uthevingsfarge 1 4 2_Tabell 4.5-4.7" xfId="3454"/>
    <cellStyle name="20% - uthevingsfarge 1 4 3" xfId="64"/>
    <cellStyle name="20% - uthevingsfarge 1 4 3 10" xfId="3334"/>
    <cellStyle name="20% - uthevingsfarge 1 4 3 11" xfId="3333"/>
    <cellStyle name="20% - uthevingsfarge 1 4 3 2" xfId="65"/>
    <cellStyle name="20% - uthevingsfarge 1 4 3 2 10" xfId="3331"/>
    <cellStyle name="20% - uthevingsfarge 1 4 3 2 2" xfId="66"/>
    <cellStyle name="20% - uthevingsfarge 1 4 3 2 2 2" xfId="3329"/>
    <cellStyle name="20% - uthevingsfarge 1 4 3 2 2 2 2" xfId="3328"/>
    <cellStyle name="20% - uthevingsfarge 1 4 3 2 2 2 3" xfId="3327"/>
    <cellStyle name="20% - uthevingsfarge 1 4 3 2 2 3" xfId="3326"/>
    <cellStyle name="20% - uthevingsfarge 1 4 3 2 2 3 2" xfId="3325"/>
    <cellStyle name="20% - uthevingsfarge 1 4 3 2 2 3 3" xfId="3324"/>
    <cellStyle name="20% - uthevingsfarge 1 4 3 2 2 4" xfId="3323"/>
    <cellStyle name="20% - uthevingsfarge 1 4 3 2 2 5" xfId="3322"/>
    <cellStyle name="20% - uthevingsfarge 1 4 3 2 2_Tabell 4.5-4.7" xfId="3330"/>
    <cellStyle name="20% - uthevingsfarge 1 4 3 2 3" xfId="3321"/>
    <cellStyle name="20% - uthevingsfarge 1 4 3 2 3 2" xfId="3320"/>
    <cellStyle name="20% - uthevingsfarge 1 4 3 2 3 2 2" xfId="3319"/>
    <cellStyle name="20% - uthevingsfarge 1 4 3 2 3 2 3" xfId="3318"/>
    <cellStyle name="20% - uthevingsfarge 1 4 3 2 3 3" xfId="3317"/>
    <cellStyle name="20% - uthevingsfarge 1 4 3 2 3 3 2" xfId="3316"/>
    <cellStyle name="20% - uthevingsfarge 1 4 3 2 3 3 3" xfId="3315"/>
    <cellStyle name="20% - uthevingsfarge 1 4 3 2 3 4" xfId="3314"/>
    <cellStyle name="20% - uthevingsfarge 1 4 3 2 3 5" xfId="3313"/>
    <cellStyle name="20% - uthevingsfarge 1 4 3 2 4" xfId="3312"/>
    <cellStyle name="20% - uthevingsfarge 1 4 3 2 4 2" xfId="3311"/>
    <cellStyle name="20% - uthevingsfarge 1 4 3 2 4 3" xfId="3310"/>
    <cellStyle name="20% - uthevingsfarge 1 4 3 2 5" xfId="3309"/>
    <cellStyle name="20% - uthevingsfarge 1 4 3 2 5 2" xfId="3308"/>
    <cellStyle name="20% - uthevingsfarge 1 4 3 2 5 3" xfId="3307"/>
    <cellStyle name="20% - uthevingsfarge 1 4 3 2 6" xfId="3306"/>
    <cellStyle name="20% - uthevingsfarge 1 4 3 2 6 2" xfId="3305"/>
    <cellStyle name="20% - uthevingsfarge 1 4 3 2 7" xfId="3304"/>
    <cellStyle name="20% - uthevingsfarge 1 4 3 2 7 2" xfId="3303"/>
    <cellStyle name="20% - uthevingsfarge 1 4 3 2 8" xfId="3302"/>
    <cellStyle name="20% - uthevingsfarge 1 4 3 2 9" xfId="3301"/>
    <cellStyle name="20% - uthevingsfarge 1 4 3 2_Tabell 4.5-4.7" xfId="3332"/>
    <cellStyle name="20% - uthevingsfarge 1 4 3 3" xfId="67"/>
    <cellStyle name="20% - uthevingsfarge 1 4 3 3 2" xfId="3299"/>
    <cellStyle name="20% - uthevingsfarge 1 4 3 3 2 2" xfId="3298"/>
    <cellStyle name="20% - uthevingsfarge 1 4 3 3 2 3" xfId="3297"/>
    <cellStyle name="20% - uthevingsfarge 1 4 3 3 3" xfId="3296"/>
    <cellStyle name="20% - uthevingsfarge 1 4 3 3 3 2" xfId="3295"/>
    <cellStyle name="20% - uthevingsfarge 1 4 3 3 3 3" xfId="3294"/>
    <cellStyle name="20% - uthevingsfarge 1 4 3 3 4" xfId="4032"/>
    <cellStyle name="20% - uthevingsfarge 1 4 3 3 5" xfId="3293"/>
    <cellStyle name="20% - uthevingsfarge 1 4 3 3_Tabell 4.5-4.7" xfId="3300"/>
    <cellStyle name="20% - uthevingsfarge 1 4 3 4" xfId="3292"/>
    <cellStyle name="20% - uthevingsfarge 1 4 3 4 2" xfId="3291"/>
    <cellStyle name="20% - uthevingsfarge 1 4 3 4 2 2" xfId="2059"/>
    <cellStyle name="20% - uthevingsfarge 1 4 3 4 2 3" xfId="4050"/>
    <cellStyle name="20% - uthevingsfarge 1 4 3 4 3" xfId="4053"/>
    <cellStyle name="20% - uthevingsfarge 1 4 3 4 3 2" xfId="3290"/>
    <cellStyle name="20% - uthevingsfarge 1 4 3 4 3 3" xfId="3289"/>
    <cellStyle name="20% - uthevingsfarge 1 4 3 4 4" xfId="2047"/>
    <cellStyle name="20% - uthevingsfarge 1 4 3 4 5" xfId="4054"/>
    <cellStyle name="20% - uthevingsfarge 1 4 3 5" xfId="4019"/>
    <cellStyle name="20% - uthevingsfarge 1 4 3 5 2" xfId="4021"/>
    <cellStyle name="20% - uthevingsfarge 1 4 3 5 3" xfId="4017"/>
    <cellStyle name="20% - uthevingsfarge 1 4 3 6" xfId="2060"/>
    <cellStyle name="20% - uthevingsfarge 1 4 3 6 2" xfId="2058"/>
    <cellStyle name="20% - uthevingsfarge 1 4 3 6 3" xfId="3288"/>
    <cellStyle name="20% - uthevingsfarge 1 4 3 7" xfId="2061"/>
    <cellStyle name="20% - uthevingsfarge 1 4 3 7 2" xfId="3287"/>
    <cellStyle name="20% - uthevingsfarge 1 4 3 8" xfId="2045"/>
    <cellStyle name="20% - uthevingsfarge 1 4 3 8 2" xfId="3286"/>
    <cellStyle name="20% - uthevingsfarge 1 4 3 9" xfId="3285"/>
    <cellStyle name="20% - uthevingsfarge 1 4 3_Tabell 4.5-4.7" xfId="3335"/>
    <cellStyle name="20% - uthevingsfarge 1 4 4" xfId="68"/>
    <cellStyle name="20% - uthevingsfarge 1 4 4 10" xfId="3283"/>
    <cellStyle name="20% - uthevingsfarge 1 4 4 2" xfId="69"/>
    <cellStyle name="20% - uthevingsfarge 1 4 4 2 2" xfId="3281"/>
    <cellStyle name="20% - uthevingsfarge 1 4 4 2 2 2" xfId="3280"/>
    <cellStyle name="20% - uthevingsfarge 1 4 4 2 2 3" xfId="3279"/>
    <cellStyle name="20% - uthevingsfarge 1 4 4 2 3" xfId="3278"/>
    <cellStyle name="20% - uthevingsfarge 1 4 4 2 3 2" xfId="3277"/>
    <cellStyle name="20% - uthevingsfarge 1 4 4 2 3 3" xfId="3276"/>
    <cellStyle name="20% - uthevingsfarge 1 4 4 2 4" xfId="3275"/>
    <cellStyle name="20% - uthevingsfarge 1 4 4 2 5" xfId="3274"/>
    <cellStyle name="20% - uthevingsfarge 1 4 4 2_Tabell 4.5-4.7" xfId="3282"/>
    <cellStyle name="20% - uthevingsfarge 1 4 4 3" xfId="3273"/>
    <cellStyle name="20% - uthevingsfarge 1 4 4 3 2" xfId="3272"/>
    <cellStyle name="20% - uthevingsfarge 1 4 4 3 2 2" xfId="3271"/>
    <cellStyle name="20% - uthevingsfarge 1 4 4 3 2 3" xfId="3270"/>
    <cellStyle name="20% - uthevingsfarge 1 4 4 3 3" xfId="3269"/>
    <cellStyle name="20% - uthevingsfarge 1 4 4 3 3 2" xfId="3268"/>
    <cellStyle name="20% - uthevingsfarge 1 4 4 3 3 3" xfId="3267"/>
    <cellStyle name="20% - uthevingsfarge 1 4 4 3 4" xfId="3266"/>
    <cellStyle name="20% - uthevingsfarge 1 4 4 3 5" xfId="3265"/>
    <cellStyle name="20% - uthevingsfarge 1 4 4 4" xfId="3264"/>
    <cellStyle name="20% - uthevingsfarge 1 4 4 4 2" xfId="3263"/>
    <cellStyle name="20% - uthevingsfarge 1 4 4 4 3" xfId="3262"/>
    <cellStyle name="20% - uthevingsfarge 1 4 4 5" xfId="3261"/>
    <cellStyle name="20% - uthevingsfarge 1 4 4 5 2" xfId="3260"/>
    <cellStyle name="20% - uthevingsfarge 1 4 4 5 3" xfId="3259"/>
    <cellStyle name="20% - uthevingsfarge 1 4 4 6" xfId="3258"/>
    <cellStyle name="20% - uthevingsfarge 1 4 4 6 2" xfId="3257"/>
    <cellStyle name="20% - uthevingsfarge 1 4 4 7" xfId="3256"/>
    <cellStyle name="20% - uthevingsfarge 1 4 4 7 2" xfId="3255"/>
    <cellStyle name="20% - uthevingsfarge 1 4 4 8" xfId="3254"/>
    <cellStyle name="20% - uthevingsfarge 1 4 4 9" xfId="3253"/>
    <cellStyle name="20% - uthevingsfarge 1 4 4_Tabell 4.5-4.7" xfId="3284"/>
    <cellStyle name="20% - uthevingsfarge 1 4 5" xfId="70"/>
    <cellStyle name="20% - uthevingsfarge 1 4 5 2" xfId="3251"/>
    <cellStyle name="20% - uthevingsfarge 1 4 5 2 2" xfId="3250"/>
    <cellStyle name="20% - uthevingsfarge 1 4 5 2 3" xfId="3249"/>
    <cellStyle name="20% - uthevingsfarge 1 4 5 3" xfId="3248"/>
    <cellStyle name="20% - uthevingsfarge 1 4 5 3 2" xfId="3247"/>
    <cellStyle name="20% - uthevingsfarge 1 4 5 3 3" xfId="3246"/>
    <cellStyle name="20% - uthevingsfarge 1 4 5 4" xfId="3245"/>
    <cellStyle name="20% - uthevingsfarge 1 4 5 5" xfId="3244"/>
    <cellStyle name="20% - uthevingsfarge 1 4 5_Tabell 4.5-4.7" xfId="3252"/>
    <cellStyle name="20% - uthevingsfarge 1 4 6" xfId="3243"/>
    <cellStyle name="20% - uthevingsfarge 1 4 6 2" xfId="3242"/>
    <cellStyle name="20% - uthevingsfarge 1 4 6 2 2" xfId="3241"/>
    <cellStyle name="20% - uthevingsfarge 1 4 6 2 3" xfId="3240"/>
    <cellStyle name="20% - uthevingsfarge 1 4 6 3" xfId="3239"/>
    <cellStyle name="20% - uthevingsfarge 1 4 6 3 2" xfId="3238"/>
    <cellStyle name="20% - uthevingsfarge 1 4 6 3 3" xfId="3237"/>
    <cellStyle name="20% - uthevingsfarge 1 4 6 4" xfId="3236"/>
    <cellStyle name="20% - uthevingsfarge 1 4 6 5" xfId="3235"/>
    <cellStyle name="20% - uthevingsfarge 1 4 7" xfId="3234"/>
    <cellStyle name="20% - uthevingsfarge 1 4 7 2" xfId="3233"/>
    <cellStyle name="20% - uthevingsfarge 1 4 7 3" xfId="3232"/>
    <cellStyle name="20% - uthevingsfarge 1 4 8" xfId="3231"/>
    <cellStyle name="20% - uthevingsfarge 1 4 8 2" xfId="3230"/>
    <cellStyle name="20% - uthevingsfarge 1 4 8 3" xfId="3229"/>
    <cellStyle name="20% - uthevingsfarge 1 4 9" xfId="3228"/>
    <cellStyle name="20% - uthevingsfarge 1 4 9 2" xfId="3227"/>
    <cellStyle name="20% - uthevingsfarge 1 4_Tabell 4.5-4.7" xfId="3460"/>
    <cellStyle name="20% - uthevingsfarge 1 5" xfId="71"/>
    <cellStyle name="20% - uthevingsfarge 1 5 10" xfId="3225"/>
    <cellStyle name="20% - uthevingsfarge 1 5 10 2" xfId="3224"/>
    <cellStyle name="20% - uthevingsfarge 1 5 11" xfId="3223"/>
    <cellStyle name="20% - uthevingsfarge 1 5 12" xfId="3222"/>
    <cellStyle name="20% - uthevingsfarge 1 5 13" xfId="3221"/>
    <cellStyle name="20% - uthevingsfarge 1 5 2" xfId="72"/>
    <cellStyle name="20% - uthevingsfarge 1 5 2 10" xfId="3219"/>
    <cellStyle name="20% - uthevingsfarge 1 5 2 11" xfId="3218"/>
    <cellStyle name="20% - uthevingsfarge 1 5 2 12" xfId="3217"/>
    <cellStyle name="20% - uthevingsfarge 1 5 2 2" xfId="73"/>
    <cellStyle name="20% - uthevingsfarge 1 5 2 2 10" xfId="3215"/>
    <cellStyle name="20% - uthevingsfarge 1 5 2 2 11" xfId="3214"/>
    <cellStyle name="20% - uthevingsfarge 1 5 2 2 2" xfId="74"/>
    <cellStyle name="20% - uthevingsfarge 1 5 2 2 2 10" xfId="3212"/>
    <cellStyle name="20% - uthevingsfarge 1 5 2 2 2 2" xfId="75"/>
    <cellStyle name="20% - uthevingsfarge 1 5 2 2 2 2 2" xfId="3210"/>
    <cellStyle name="20% - uthevingsfarge 1 5 2 2 2 2 2 2" xfId="3209"/>
    <cellStyle name="20% - uthevingsfarge 1 5 2 2 2 2 2 3" xfId="3208"/>
    <cellStyle name="20% - uthevingsfarge 1 5 2 2 2 2 3" xfId="3207"/>
    <cellStyle name="20% - uthevingsfarge 1 5 2 2 2 2 3 2" xfId="3206"/>
    <cellStyle name="20% - uthevingsfarge 1 5 2 2 2 2 3 3" xfId="3205"/>
    <cellStyle name="20% - uthevingsfarge 1 5 2 2 2 2 4" xfId="3204"/>
    <cellStyle name="20% - uthevingsfarge 1 5 2 2 2 2 5" xfId="3203"/>
    <cellStyle name="20% - uthevingsfarge 1 5 2 2 2 2_Tabell 4.5-4.7" xfId="3211"/>
    <cellStyle name="20% - uthevingsfarge 1 5 2 2 2 3" xfId="3202"/>
    <cellStyle name="20% - uthevingsfarge 1 5 2 2 2 3 2" xfId="3201"/>
    <cellStyle name="20% - uthevingsfarge 1 5 2 2 2 3 2 2" xfId="3200"/>
    <cellStyle name="20% - uthevingsfarge 1 5 2 2 2 3 2 3" xfId="3199"/>
    <cellStyle name="20% - uthevingsfarge 1 5 2 2 2 3 3" xfId="3198"/>
    <cellStyle name="20% - uthevingsfarge 1 5 2 2 2 3 3 2" xfId="3197"/>
    <cellStyle name="20% - uthevingsfarge 1 5 2 2 2 3 3 3" xfId="3196"/>
    <cellStyle name="20% - uthevingsfarge 1 5 2 2 2 3 4" xfId="3195"/>
    <cellStyle name="20% - uthevingsfarge 1 5 2 2 2 3 5" xfId="3194"/>
    <cellStyle name="20% - uthevingsfarge 1 5 2 2 2 4" xfId="3193"/>
    <cellStyle name="20% - uthevingsfarge 1 5 2 2 2 4 2" xfId="3192"/>
    <cellStyle name="20% - uthevingsfarge 1 5 2 2 2 4 3" xfId="3191"/>
    <cellStyle name="20% - uthevingsfarge 1 5 2 2 2 5" xfId="4020"/>
    <cellStyle name="20% - uthevingsfarge 1 5 2 2 2 5 2" xfId="4016"/>
    <cellStyle name="20% - uthevingsfarge 1 5 2 2 2 5 3" xfId="3190"/>
    <cellStyle name="20% - uthevingsfarge 1 5 2 2 2 6" xfId="3189"/>
    <cellStyle name="20% - uthevingsfarge 1 5 2 2 2 6 2" xfId="3188"/>
    <cellStyle name="20% - uthevingsfarge 1 5 2 2 2 7" xfId="3187"/>
    <cellStyle name="20% - uthevingsfarge 1 5 2 2 2 7 2" xfId="3186"/>
    <cellStyle name="20% - uthevingsfarge 1 5 2 2 2 8" xfId="3185"/>
    <cellStyle name="20% - uthevingsfarge 1 5 2 2 2 9" xfId="3184"/>
    <cellStyle name="20% - uthevingsfarge 1 5 2 2 2_Tabell 4.5-4.7" xfId="3213"/>
    <cellStyle name="20% - uthevingsfarge 1 5 2 2 3" xfId="76"/>
    <cellStyle name="20% - uthevingsfarge 1 5 2 2 3 2" xfId="3182"/>
    <cellStyle name="20% - uthevingsfarge 1 5 2 2 3 2 2" xfId="3181"/>
    <cellStyle name="20% - uthevingsfarge 1 5 2 2 3 2 3" xfId="3180"/>
    <cellStyle name="20% - uthevingsfarge 1 5 2 2 3 3" xfId="3179"/>
    <cellStyle name="20% - uthevingsfarge 1 5 2 2 3 3 2" xfId="3178"/>
    <cellStyle name="20% - uthevingsfarge 1 5 2 2 3 3 3" xfId="3177"/>
    <cellStyle name="20% - uthevingsfarge 1 5 2 2 3 4" xfId="3176"/>
    <cellStyle name="20% - uthevingsfarge 1 5 2 2 3 5" xfId="3175"/>
    <cellStyle name="20% - uthevingsfarge 1 5 2 2 3_Tabell 4.5-4.7" xfId="3183"/>
    <cellStyle name="20% - uthevingsfarge 1 5 2 2 4" xfId="3174"/>
    <cellStyle name="20% - uthevingsfarge 1 5 2 2 4 2" xfId="3173"/>
    <cellStyle name="20% - uthevingsfarge 1 5 2 2 4 2 2" xfId="3172"/>
    <cellStyle name="20% - uthevingsfarge 1 5 2 2 4 2 3" xfId="3171"/>
    <cellStyle name="20% - uthevingsfarge 1 5 2 2 4 3" xfId="3170"/>
    <cellStyle name="20% - uthevingsfarge 1 5 2 2 4 3 2" xfId="3169"/>
    <cellStyle name="20% - uthevingsfarge 1 5 2 2 4 3 3" xfId="3168"/>
    <cellStyle name="20% - uthevingsfarge 1 5 2 2 4 4" xfId="3167"/>
    <cellStyle name="20% - uthevingsfarge 1 5 2 2 4 5" xfId="3166"/>
    <cellStyle name="20% - uthevingsfarge 1 5 2 2 5" xfId="3165"/>
    <cellStyle name="20% - uthevingsfarge 1 5 2 2 5 2" xfId="3164"/>
    <cellStyle name="20% - uthevingsfarge 1 5 2 2 5 3" xfId="3163"/>
    <cellStyle name="20% - uthevingsfarge 1 5 2 2 6" xfId="3162"/>
    <cellStyle name="20% - uthevingsfarge 1 5 2 2 6 2" xfId="3161"/>
    <cellStyle name="20% - uthevingsfarge 1 5 2 2 6 3" xfId="3160"/>
    <cellStyle name="20% - uthevingsfarge 1 5 2 2 7" xfId="3159"/>
    <cellStyle name="20% - uthevingsfarge 1 5 2 2 7 2" xfId="3158"/>
    <cellStyle name="20% - uthevingsfarge 1 5 2 2 8" xfId="3157"/>
    <cellStyle name="20% - uthevingsfarge 1 5 2 2 8 2" xfId="3156"/>
    <cellStyle name="20% - uthevingsfarge 1 5 2 2 9" xfId="3155"/>
    <cellStyle name="20% - uthevingsfarge 1 5 2 2_Tabell 4.5-4.7" xfId="3216"/>
    <cellStyle name="20% - uthevingsfarge 1 5 2 3" xfId="77"/>
    <cellStyle name="20% - uthevingsfarge 1 5 2 3 10" xfId="3153"/>
    <cellStyle name="20% - uthevingsfarge 1 5 2 3 2" xfId="78"/>
    <cellStyle name="20% - uthevingsfarge 1 5 2 3 2 2" xfId="3151"/>
    <cellStyle name="20% - uthevingsfarge 1 5 2 3 2 2 2" xfId="3150"/>
    <cellStyle name="20% - uthevingsfarge 1 5 2 3 2 2 3" xfId="3149"/>
    <cellStyle name="20% - uthevingsfarge 1 5 2 3 2 3" xfId="3148"/>
    <cellStyle name="20% - uthevingsfarge 1 5 2 3 2 3 2" xfId="3147"/>
    <cellStyle name="20% - uthevingsfarge 1 5 2 3 2 3 3" xfId="3146"/>
    <cellStyle name="20% - uthevingsfarge 1 5 2 3 2 4" xfId="3145"/>
    <cellStyle name="20% - uthevingsfarge 1 5 2 3 2 5" xfId="3144"/>
    <cellStyle name="20% - uthevingsfarge 1 5 2 3 2_Tabell 4.5-4.7" xfId="3152"/>
    <cellStyle name="20% - uthevingsfarge 1 5 2 3 3" xfId="3143"/>
    <cellStyle name="20% - uthevingsfarge 1 5 2 3 3 2" xfId="3142"/>
    <cellStyle name="20% - uthevingsfarge 1 5 2 3 3 2 2" xfId="3141"/>
    <cellStyle name="20% - uthevingsfarge 1 5 2 3 3 2 3" xfId="3140"/>
    <cellStyle name="20% - uthevingsfarge 1 5 2 3 3 3" xfId="3139"/>
    <cellStyle name="20% - uthevingsfarge 1 5 2 3 3 3 2" xfId="3138"/>
    <cellStyle name="20% - uthevingsfarge 1 5 2 3 3 3 3" xfId="3137"/>
    <cellStyle name="20% - uthevingsfarge 1 5 2 3 3 4" xfId="3136"/>
    <cellStyle name="20% - uthevingsfarge 1 5 2 3 3 5" xfId="3135"/>
    <cellStyle name="20% - uthevingsfarge 1 5 2 3 4" xfId="3134"/>
    <cellStyle name="20% - uthevingsfarge 1 5 2 3 4 2" xfId="3133"/>
    <cellStyle name="20% - uthevingsfarge 1 5 2 3 4 3" xfId="3132"/>
    <cellStyle name="20% - uthevingsfarge 1 5 2 3 5" xfId="3131"/>
    <cellStyle name="20% - uthevingsfarge 1 5 2 3 5 2" xfId="3130"/>
    <cellStyle name="20% - uthevingsfarge 1 5 2 3 5 3" xfId="3129"/>
    <cellStyle name="20% - uthevingsfarge 1 5 2 3 6" xfId="3128"/>
    <cellStyle name="20% - uthevingsfarge 1 5 2 3 6 2" xfId="3127"/>
    <cellStyle name="20% - uthevingsfarge 1 5 2 3 7" xfId="3126"/>
    <cellStyle name="20% - uthevingsfarge 1 5 2 3 7 2" xfId="3125"/>
    <cellStyle name="20% - uthevingsfarge 1 5 2 3 8" xfId="3124"/>
    <cellStyle name="20% - uthevingsfarge 1 5 2 3 9" xfId="3123"/>
    <cellStyle name="20% - uthevingsfarge 1 5 2 3_Tabell 4.5-4.7" xfId="3154"/>
    <cellStyle name="20% - uthevingsfarge 1 5 2 4" xfId="79"/>
    <cellStyle name="20% - uthevingsfarge 1 5 2 4 2" xfId="3121"/>
    <cellStyle name="20% - uthevingsfarge 1 5 2 4 2 2" xfId="3120"/>
    <cellStyle name="20% - uthevingsfarge 1 5 2 4 2 3" xfId="3119"/>
    <cellStyle name="20% - uthevingsfarge 1 5 2 4 3" xfId="3118"/>
    <cellStyle name="20% - uthevingsfarge 1 5 2 4 3 2" xfId="3117"/>
    <cellStyle name="20% - uthevingsfarge 1 5 2 4 3 3" xfId="3116"/>
    <cellStyle name="20% - uthevingsfarge 1 5 2 4 4" xfId="3115"/>
    <cellStyle name="20% - uthevingsfarge 1 5 2 4 5" xfId="3114"/>
    <cellStyle name="20% - uthevingsfarge 1 5 2 4_Tabell 4.5-4.7" xfId="3122"/>
    <cellStyle name="20% - uthevingsfarge 1 5 2 5" xfId="3113"/>
    <cellStyle name="20% - uthevingsfarge 1 5 2 5 2" xfId="3112"/>
    <cellStyle name="20% - uthevingsfarge 1 5 2 5 2 2" xfId="3111"/>
    <cellStyle name="20% - uthevingsfarge 1 5 2 5 2 3" xfId="3110"/>
    <cellStyle name="20% - uthevingsfarge 1 5 2 5 3" xfId="3109"/>
    <cellStyle name="20% - uthevingsfarge 1 5 2 5 3 2" xfId="3108"/>
    <cellStyle name="20% - uthevingsfarge 1 5 2 5 3 3" xfId="3107"/>
    <cellStyle name="20% - uthevingsfarge 1 5 2 5 4" xfId="3106"/>
    <cellStyle name="20% - uthevingsfarge 1 5 2 5 5" xfId="3105"/>
    <cellStyle name="20% - uthevingsfarge 1 5 2 6" xfId="3104"/>
    <cellStyle name="20% - uthevingsfarge 1 5 2 6 2" xfId="3103"/>
    <cellStyle name="20% - uthevingsfarge 1 5 2 6 3" xfId="3102"/>
    <cellStyle name="20% - uthevingsfarge 1 5 2 7" xfId="3101"/>
    <cellStyle name="20% - uthevingsfarge 1 5 2 7 2" xfId="3100"/>
    <cellStyle name="20% - uthevingsfarge 1 5 2 7 3" xfId="3099"/>
    <cellStyle name="20% - uthevingsfarge 1 5 2 8" xfId="3098"/>
    <cellStyle name="20% - uthevingsfarge 1 5 2 8 2" xfId="3097"/>
    <cellStyle name="20% - uthevingsfarge 1 5 2 9" xfId="3096"/>
    <cellStyle name="20% - uthevingsfarge 1 5 2 9 2" xfId="4034"/>
    <cellStyle name="20% - uthevingsfarge 1 5 2_Tabell 4.5-4.7" xfId="3220"/>
    <cellStyle name="20% - uthevingsfarge 1 5 3" xfId="80"/>
    <cellStyle name="20% - uthevingsfarge 1 5 3 10" xfId="4026"/>
    <cellStyle name="20% - uthevingsfarge 1 5 3 11" xfId="3095"/>
    <cellStyle name="20% - uthevingsfarge 1 5 3 2" xfId="81"/>
    <cellStyle name="20% - uthevingsfarge 1 5 3 2 10" xfId="3093"/>
    <cellStyle name="20% - uthevingsfarge 1 5 3 2 2" xfId="82"/>
    <cellStyle name="20% - uthevingsfarge 1 5 3 2 2 2" xfId="3091"/>
    <cellStyle name="20% - uthevingsfarge 1 5 3 2 2 2 2" xfId="3090"/>
    <cellStyle name="20% - uthevingsfarge 1 5 3 2 2 2 3" xfId="3089"/>
    <cellStyle name="20% - uthevingsfarge 1 5 3 2 2 3" xfId="3088"/>
    <cellStyle name="20% - uthevingsfarge 1 5 3 2 2 3 2" xfId="3087"/>
    <cellStyle name="20% - uthevingsfarge 1 5 3 2 2 3 3" xfId="4046"/>
    <cellStyle name="20% - uthevingsfarge 1 5 3 2 2 4" xfId="4043"/>
    <cellStyle name="20% - uthevingsfarge 1 5 3 2 2 5" xfId="4024"/>
    <cellStyle name="20% - uthevingsfarge 1 5 3 2 2_Tabell 4.5-4.7" xfId="3092"/>
    <cellStyle name="20% - uthevingsfarge 1 5 3 2 3" xfId="3086"/>
    <cellStyle name="20% - uthevingsfarge 1 5 3 2 3 2" xfId="3085"/>
    <cellStyle name="20% - uthevingsfarge 1 5 3 2 3 2 2" xfId="4025"/>
    <cellStyle name="20% - uthevingsfarge 1 5 3 2 3 2 3" xfId="3084"/>
    <cellStyle name="20% - uthevingsfarge 1 5 3 2 3 3" xfId="2062"/>
    <cellStyle name="20% - uthevingsfarge 1 5 3 2 3 3 2" xfId="4051"/>
    <cellStyle name="20% - uthevingsfarge 1 5 3 2 3 3 3" xfId="4039"/>
    <cellStyle name="20% - uthevingsfarge 1 5 3 2 3 4" xfId="3083"/>
    <cellStyle name="20% - uthevingsfarge 1 5 3 2 3 5" xfId="3082"/>
    <cellStyle name="20% - uthevingsfarge 1 5 3 2 4" xfId="3081"/>
    <cellStyle name="20% - uthevingsfarge 1 5 3 2 4 2" xfId="3080"/>
    <cellStyle name="20% - uthevingsfarge 1 5 3 2 4 3" xfId="3079"/>
    <cellStyle name="20% - uthevingsfarge 1 5 3 2 5" xfId="3078"/>
    <cellStyle name="20% - uthevingsfarge 1 5 3 2 5 2" xfId="3077"/>
    <cellStyle name="20% - uthevingsfarge 1 5 3 2 5 3" xfId="3076"/>
    <cellStyle name="20% - uthevingsfarge 1 5 3 2 6" xfId="3075"/>
    <cellStyle name="20% - uthevingsfarge 1 5 3 2 6 2" xfId="3074"/>
    <cellStyle name="20% - uthevingsfarge 1 5 3 2 7" xfId="3073"/>
    <cellStyle name="20% - uthevingsfarge 1 5 3 2 7 2" xfId="3072"/>
    <cellStyle name="20% - uthevingsfarge 1 5 3 2 8" xfId="3071"/>
    <cellStyle name="20% - uthevingsfarge 1 5 3 2 9" xfId="3070"/>
    <cellStyle name="20% - uthevingsfarge 1 5 3 2_Tabell 4.5-4.7" xfId="3094"/>
    <cellStyle name="20% - uthevingsfarge 1 5 3 3" xfId="83"/>
    <cellStyle name="20% - uthevingsfarge 1 5 3 3 2" xfId="3068"/>
    <cellStyle name="20% - uthevingsfarge 1 5 3 3 2 2" xfId="3067"/>
    <cellStyle name="20% - uthevingsfarge 1 5 3 3 2 3" xfId="3066"/>
    <cellStyle name="20% - uthevingsfarge 1 5 3 3 3" xfId="3065"/>
    <cellStyle name="20% - uthevingsfarge 1 5 3 3 3 2" xfId="3064"/>
    <cellStyle name="20% - uthevingsfarge 1 5 3 3 3 3" xfId="3063"/>
    <cellStyle name="20% - uthevingsfarge 1 5 3 3 4" xfId="3062"/>
    <cellStyle name="20% - uthevingsfarge 1 5 3 3 5" xfId="3061"/>
    <cellStyle name="20% - uthevingsfarge 1 5 3 3_Tabell 4.5-4.7" xfId="3069"/>
    <cellStyle name="20% - uthevingsfarge 1 5 3 4" xfId="3060"/>
    <cellStyle name="20% - uthevingsfarge 1 5 3 4 2" xfId="3059"/>
    <cellStyle name="20% - uthevingsfarge 1 5 3 4 2 2" xfId="3058"/>
    <cellStyle name="20% - uthevingsfarge 1 5 3 4 2 3" xfId="3057"/>
    <cellStyle name="20% - uthevingsfarge 1 5 3 4 3" xfId="3056"/>
    <cellStyle name="20% - uthevingsfarge 1 5 3 4 3 2" xfId="3055"/>
    <cellStyle name="20% - uthevingsfarge 1 5 3 4 3 3" xfId="3054"/>
    <cellStyle name="20% - uthevingsfarge 1 5 3 4 4" xfId="3053"/>
    <cellStyle name="20% - uthevingsfarge 1 5 3 4 5" xfId="3052"/>
    <cellStyle name="20% - uthevingsfarge 1 5 3 5" xfId="3051"/>
    <cellStyle name="20% - uthevingsfarge 1 5 3 5 2" xfId="3050"/>
    <cellStyle name="20% - uthevingsfarge 1 5 3 5 3" xfId="3049"/>
    <cellStyle name="20% - uthevingsfarge 1 5 3 6" xfId="3048"/>
    <cellStyle name="20% - uthevingsfarge 1 5 3 6 2" xfId="3047"/>
    <cellStyle name="20% - uthevingsfarge 1 5 3 6 3" xfId="3046"/>
    <cellStyle name="20% - uthevingsfarge 1 5 3 7" xfId="3045"/>
    <cellStyle name="20% - uthevingsfarge 1 5 3 7 2" xfId="3044"/>
    <cellStyle name="20% - uthevingsfarge 1 5 3 8" xfId="3043"/>
    <cellStyle name="20% - uthevingsfarge 1 5 3 8 2" xfId="3042"/>
    <cellStyle name="20% - uthevingsfarge 1 5 3 9" xfId="3041"/>
    <cellStyle name="20% - uthevingsfarge 1 5 3_Tabell 4.5-4.7" xfId="4044"/>
    <cellStyle name="20% - uthevingsfarge 1 5 4" xfId="84"/>
    <cellStyle name="20% - uthevingsfarge 1 5 4 10" xfId="3039"/>
    <cellStyle name="20% - uthevingsfarge 1 5 4 2" xfId="85"/>
    <cellStyle name="20% - uthevingsfarge 1 5 4 2 2" xfId="3037"/>
    <cellStyle name="20% - uthevingsfarge 1 5 4 2 2 2" xfId="3036"/>
    <cellStyle name="20% - uthevingsfarge 1 5 4 2 2 3" xfId="3035"/>
    <cellStyle name="20% - uthevingsfarge 1 5 4 2 3" xfId="3034"/>
    <cellStyle name="20% - uthevingsfarge 1 5 4 2 3 2" xfId="3033"/>
    <cellStyle name="20% - uthevingsfarge 1 5 4 2 3 3" xfId="3032"/>
    <cellStyle name="20% - uthevingsfarge 1 5 4 2 4" xfId="3031"/>
    <cellStyle name="20% - uthevingsfarge 1 5 4 2 5" xfId="3030"/>
    <cellStyle name="20% - uthevingsfarge 1 5 4 2_Tabell 4.5-4.7" xfId="3038"/>
    <cellStyle name="20% - uthevingsfarge 1 5 4 3" xfId="3029"/>
    <cellStyle name="20% - uthevingsfarge 1 5 4 3 2" xfId="3028"/>
    <cellStyle name="20% - uthevingsfarge 1 5 4 3 2 2" xfId="3027"/>
    <cellStyle name="20% - uthevingsfarge 1 5 4 3 2 3" xfId="3026"/>
    <cellStyle name="20% - uthevingsfarge 1 5 4 3 3" xfId="3025"/>
    <cellStyle name="20% - uthevingsfarge 1 5 4 3 3 2" xfId="3024"/>
    <cellStyle name="20% - uthevingsfarge 1 5 4 3 3 3" xfId="3023"/>
    <cellStyle name="20% - uthevingsfarge 1 5 4 3 4" xfId="3022"/>
    <cellStyle name="20% - uthevingsfarge 1 5 4 3 5" xfId="3021"/>
    <cellStyle name="20% - uthevingsfarge 1 5 4 4" xfId="3020"/>
    <cellStyle name="20% - uthevingsfarge 1 5 4 4 2" xfId="3019"/>
    <cellStyle name="20% - uthevingsfarge 1 5 4 4 3" xfId="3018"/>
    <cellStyle name="20% - uthevingsfarge 1 5 4 5" xfId="3017"/>
    <cellStyle name="20% - uthevingsfarge 1 5 4 5 2" xfId="3016"/>
    <cellStyle name="20% - uthevingsfarge 1 5 4 5 3" xfId="3015"/>
    <cellStyle name="20% - uthevingsfarge 1 5 4 6" xfId="3014"/>
    <cellStyle name="20% - uthevingsfarge 1 5 4 6 2" xfId="3013"/>
    <cellStyle name="20% - uthevingsfarge 1 5 4 7" xfId="3012"/>
    <cellStyle name="20% - uthevingsfarge 1 5 4 7 2" xfId="3011"/>
    <cellStyle name="20% - uthevingsfarge 1 5 4 8" xfId="3010"/>
    <cellStyle name="20% - uthevingsfarge 1 5 4 9" xfId="3009"/>
    <cellStyle name="20% - uthevingsfarge 1 5 4_Tabell 4.5-4.7" xfId="3040"/>
    <cellStyle name="20% - uthevingsfarge 1 5 5" xfId="86"/>
    <cellStyle name="20% - uthevingsfarge 1 5 5 2" xfId="3007"/>
    <cellStyle name="20% - uthevingsfarge 1 5 5 2 2" xfId="3006"/>
    <cellStyle name="20% - uthevingsfarge 1 5 5 2 3" xfId="3005"/>
    <cellStyle name="20% - uthevingsfarge 1 5 5 3" xfId="3004"/>
    <cellStyle name="20% - uthevingsfarge 1 5 5 3 2" xfId="3003"/>
    <cellStyle name="20% - uthevingsfarge 1 5 5 3 3" xfId="3002"/>
    <cellStyle name="20% - uthevingsfarge 1 5 5 4" xfId="3001"/>
    <cellStyle name="20% - uthevingsfarge 1 5 5 5" xfId="3000"/>
    <cellStyle name="20% - uthevingsfarge 1 5 5_Tabell 4.5-4.7" xfId="3008"/>
    <cellStyle name="20% - uthevingsfarge 1 5 6" xfId="2999"/>
    <cellStyle name="20% - uthevingsfarge 1 5 6 2" xfId="2998"/>
    <cellStyle name="20% - uthevingsfarge 1 5 6 2 2" xfId="2997"/>
    <cellStyle name="20% - uthevingsfarge 1 5 6 2 3" xfId="2996"/>
    <cellStyle name="20% - uthevingsfarge 1 5 6 3" xfId="2995"/>
    <cellStyle name="20% - uthevingsfarge 1 5 6 3 2" xfId="2994"/>
    <cellStyle name="20% - uthevingsfarge 1 5 6 3 3" xfId="2993"/>
    <cellStyle name="20% - uthevingsfarge 1 5 6 4" xfId="2992"/>
    <cellStyle name="20% - uthevingsfarge 1 5 6 5" xfId="2991"/>
    <cellStyle name="20% - uthevingsfarge 1 5 7" xfId="2990"/>
    <cellStyle name="20% - uthevingsfarge 1 5 7 2" xfId="2989"/>
    <cellStyle name="20% - uthevingsfarge 1 5 7 3" xfId="2988"/>
    <cellStyle name="20% - uthevingsfarge 1 5 8" xfId="2987"/>
    <cellStyle name="20% - uthevingsfarge 1 5 8 2" xfId="2986"/>
    <cellStyle name="20% - uthevingsfarge 1 5 8 3" xfId="2985"/>
    <cellStyle name="20% - uthevingsfarge 1 5 9" xfId="2984"/>
    <cellStyle name="20% - uthevingsfarge 1 5 9 2" xfId="2983"/>
    <cellStyle name="20% - uthevingsfarge 1 5_Tabell 4.5-4.7" xfId="3226"/>
    <cellStyle name="20% - uthevingsfarge 1 6" xfId="87"/>
    <cellStyle name="20% - uthevingsfarge 1 6 10" xfId="2981"/>
    <cellStyle name="20% - uthevingsfarge 1 6 11" xfId="2980"/>
    <cellStyle name="20% - uthevingsfarge 1 6 12" xfId="2979"/>
    <cellStyle name="20% - uthevingsfarge 1 6 2" xfId="88"/>
    <cellStyle name="20% - uthevingsfarge 1 6 2 10" xfId="2977"/>
    <cellStyle name="20% - uthevingsfarge 1 6 2 11" xfId="2976"/>
    <cellStyle name="20% - uthevingsfarge 1 6 2 2" xfId="89"/>
    <cellStyle name="20% - uthevingsfarge 1 6 2 2 10" xfId="2974"/>
    <cellStyle name="20% - uthevingsfarge 1 6 2 2 2" xfId="90"/>
    <cellStyle name="20% - uthevingsfarge 1 6 2 2 2 2" xfId="2972"/>
    <cellStyle name="20% - uthevingsfarge 1 6 2 2 2 2 2" xfId="2971"/>
    <cellStyle name="20% - uthevingsfarge 1 6 2 2 2 2 3" xfId="2970"/>
    <cellStyle name="20% - uthevingsfarge 1 6 2 2 2 3" xfId="2969"/>
    <cellStyle name="20% - uthevingsfarge 1 6 2 2 2 3 2" xfId="2968"/>
    <cellStyle name="20% - uthevingsfarge 1 6 2 2 2 3 3" xfId="2967"/>
    <cellStyle name="20% - uthevingsfarge 1 6 2 2 2 4" xfId="2966"/>
    <cellStyle name="20% - uthevingsfarge 1 6 2 2 2 5" xfId="2965"/>
    <cellStyle name="20% - uthevingsfarge 1 6 2 2 2_Tabell 4.5-4.7" xfId="2973"/>
    <cellStyle name="20% - uthevingsfarge 1 6 2 2 3" xfId="2964"/>
    <cellStyle name="20% - uthevingsfarge 1 6 2 2 3 2" xfId="2963"/>
    <cellStyle name="20% - uthevingsfarge 1 6 2 2 3 2 2" xfId="2962"/>
    <cellStyle name="20% - uthevingsfarge 1 6 2 2 3 2 3" xfId="2961"/>
    <cellStyle name="20% - uthevingsfarge 1 6 2 2 3 3" xfId="2960"/>
    <cellStyle name="20% - uthevingsfarge 1 6 2 2 3 3 2" xfId="2959"/>
    <cellStyle name="20% - uthevingsfarge 1 6 2 2 3 3 3" xfId="2958"/>
    <cellStyle name="20% - uthevingsfarge 1 6 2 2 3 4" xfId="2957"/>
    <cellStyle name="20% - uthevingsfarge 1 6 2 2 3 5" xfId="2956"/>
    <cellStyle name="20% - uthevingsfarge 1 6 2 2 4" xfId="2955"/>
    <cellStyle name="20% - uthevingsfarge 1 6 2 2 4 2" xfId="2954"/>
    <cellStyle name="20% - uthevingsfarge 1 6 2 2 4 3" xfId="2953"/>
    <cellStyle name="20% - uthevingsfarge 1 6 2 2 5" xfId="2952"/>
    <cellStyle name="20% - uthevingsfarge 1 6 2 2 5 2" xfId="2951"/>
    <cellStyle name="20% - uthevingsfarge 1 6 2 2 5 3" xfId="2950"/>
    <cellStyle name="20% - uthevingsfarge 1 6 2 2 6" xfId="2949"/>
    <cellStyle name="20% - uthevingsfarge 1 6 2 2 6 2" xfId="2948"/>
    <cellStyle name="20% - uthevingsfarge 1 6 2 2 7" xfId="2947"/>
    <cellStyle name="20% - uthevingsfarge 1 6 2 2 7 2" xfId="2946"/>
    <cellStyle name="20% - uthevingsfarge 1 6 2 2 8" xfId="2945"/>
    <cellStyle name="20% - uthevingsfarge 1 6 2 2 9" xfId="2944"/>
    <cellStyle name="20% - uthevingsfarge 1 6 2 2_Tabell 4.5-4.7" xfId="2975"/>
    <cellStyle name="20% - uthevingsfarge 1 6 2 3" xfId="91"/>
    <cellStyle name="20% - uthevingsfarge 1 6 2 3 2" xfId="2942"/>
    <cellStyle name="20% - uthevingsfarge 1 6 2 3 2 2" xfId="2941"/>
    <cellStyle name="20% - uthevingsfarge 1 6 2 3 2 3" xfId="2940"/>
    <cellStyle name="20% - uthevingsfarge 1 6 2 3 3" xfId="2939"/>
    <cellStyle name="20% - uthevingsfarge 1 6 2 3 3 2" xfId="2938"/>
    <cellStyle name="20% - uthevingsfarge 1 6 2 3 3 3" xfId="2937"/>
    <cellStyle name="20% - uthevingsfarge 1 6 2 3 4" xfId="2936"/>
    <cellStyle name="20% - uthevingsfarge 1 6 2 3 5" xfId="2935"/>
    <cellStyle name="20% - uthevingsfarge 1 6 2 3_Tabell 4.5-4.7" xfId="2943"/>
    <cellStyle name="20% - uthevingsfarge 1 6 2 4" xfId="2934"/>
    <cellStyle name="20% - uthevingsfarge 1 6 2 4 2" xfId="2933"/>
    <cellStyle name="20% - uthevingsfarge 1 6 2 4 2 2" xfId="2932"/>
    <cellStyle name="20% - uthevingsfarge 1 6 2 4 2 3" xfId="2931"/>
    <cellStyle name="20% - uthevingsfarge 1 6 2 4 3" xfId="2930"/>
    <cellStyle name="20% - uthevingsfarge 1 6 2 4 3 2" xfId="2929"/>
    <cellStyle name="20% - uthevingsfarge 1 6 2 4 3 3" xfId="2928"/>
    <cellStyle name="20% - uthevingsfarge 1 6 2 4 4" xfId="2927"/>
    <cellStyle name="20% - uthevingsfarge 1 6 2 4 5" xfId="2926"/>
    <cellStyle name="20% - uthevingsfarge 1 6 2 5" xfId="2925"/>
    <cellStyle name="20% - uthevingsfarge 1 6 2 5 2" xfId="2924"/>
    <cellStyle name="20% - uthevingsfarge 1 6 2 5 3" xfId="2923"/>
    <cellStyle name="20% - uthevingsfarge 1 6 2 6" xfId="2922"/>
    <cellStyle name="20% - uthevingsfarge 1 6 2 6 2" xfId="2921"/>
    <cellStyle name="20% - uthevingsfarge 1 6 2 6 3" xfId="2920"/>
    <cellStyle name="20% - uthevingsfarge 1 6 2 7" xfId="2919"/>
    <cellStyle name="20% - uthevingsfarge 1 6 2 7 2" xfId="2918"/>
    <cellStyle name="20% - uthevingsfarge 1 6 2 8" xfId="2917"/>
    <cellStyle name="20% - uthevingsfarge 1 6 2 8 2" xfId="2916"/>
    <cellStyle name="20% - uthevingsfarge 1 6 2 9" xfId="2915"/>
    <cellStyle name="20% - uthevingsfarge 1 6 2_Tabell 4.5-4.7" xfId="2978"/>
    <cellStyle name="20% - uthevingsfarge 1 6 3" xfId="92"/>
    <cellStyle name="20% - uthevingsfarge 1 6 3 10" xfId="2913"/>
    <cellStyle name="20% - uthevingsfarge 1 6 3 2" xfId="93"/>
    <cellStyle name="20% - uthevingsfarge 1 6 3 2 2" xfId="2911"/>
    <cellStyle name="20% - uthevingsfarge 1 6 3 2 2 2" xfId="2910"/>
    <cellStyle name="20% - uthevingsfarge 1 6 3 2 2 3" xfId="2909"/>
    <cellStyle name="20% - uthevingsfarge 1 6 3 2 3" xfId="2908"/>
    <cellStyle name="20% - uthevingsfarge 1 6 3 2 3 2" xfId="2907"/>
    <cellStyle name="20% - uthevingsfarge 1 6 3 2 3 3" xfId="2906"/>
    <cellStyle name="20% - uthevingsfarge 1 6 3 2 4" xfId="2905"/>
    <cellStyle name="20% - uthevingsfarge 1 6 3 2 5" xfId="2904"/>
    <cellStyle name="20% - uthevingsfarge 1 6 3 2_Tabell 4.5-4.7" xfId="2912"/>
    <cellStyle name="20% - uthevingsfarge 1 6 3 3" xfId="2903"/>
    <cellStyle name="20% - uthevingsfarge 1 6 3 3 2" xfId="2902"/>
    <cellStyle name="20% - uthevingsfarge 1 6 3 3 2 2" xfId="2901"/>
    <cellStyle name="20% - uthevingsfarge 1 6 3 3 2 3" xfId="2900"/>
    <cellStyle name="20% - uthevingsfarge 1 6 3 3 3" xfId="2899"/>
    <cellStyle name="20% - uthevingsfarge 1 6 3 3 3 2" xfId="2898"/>
    <cellStyle name="20% - uthevingsfarge 1 6 3 3 3 3" xfId="2897"/>
    <cellStyle name="20% - uthevingsfarge 1 6 3 3 4" xfId="2896"/>
    <cellStyle name="20% - uthevingsfarge 1 6 3 3 5" xfId="2895"/>
    <cellStyle name="20% - uthevingsfarge 1 6 3 4" xfId="2894"/>
    <cellStyle name="20% - uthevingsfarge 1 6 3 4 2" xfId="2893"/>
    <cellStyle name="20% - uthevingsfarge 1 6 3 4 3" xfId="2892"/>
    <cellStyle name="20% - uthevingsfarge 1 6 3 5" xfId="2891"/>
    <cellStyle name="20% - uthevingsfarge 1 6 3 5 2" xfId="2890"/>
    <cellStyle name="20% - uthevingsfarge 1 6 3 5 3" xfId="2889"/>
    <cellStyle name="20% - uthevingsfarge 1 6 3 6" xfId="2888"/>
    <cellStyle name="20% - uthevingsfarge 1 6 3 6 2" xfId="2887"/>
    <cellStyle name="20% - uthevingsfarge 1 6 3 7" xfId="2886"/>
    <cellStyle name="20% - uthevingsfarge 1 6 3 7 2" xfId="2885"/>
    <cellStyle name="20% - uthevingsfarge 1 6 3 8" xfId="2884"/>
    <cellStyle name="20% - uthevingsfarge 1 6 3 9" xfId="2883"/>
    <cellStyle name="20% - uthevingsfarge 1 6 3_Tabell 4.5-4.7" xfId="2914"/>
    <cellStyle name="20% - uthevingsfarge 1 6 4" xfId="94"/>
    <cellStyle name="20% - uthevingsfarge 1 6 4 2" xfId="2881"/>
    <cellStyle name="20% - uthevingsfarge 1 6 4 2 2" xfId="2880"/>
    <cellStyle name="20% - uthevingsfarge 1 6 4 2 3" xfId="2879"/>
    <cellStyle name="20% - uthevingsfarge 1 6 4 3" xfId="2878"/>
    <cellStyle name="20% - uthevingsfarge 1 6 4 3 2" xfId="2877"/>
    <cellStyle name="20% - uthevingsfarge 1 6 4 3 3" xfId="2876"/>
    <cellStyle name="20% - uthevingsfarge 1 6 4 4" xfId="2875"/>
    <cellStyle name="20% - uthevingsfarge 1 6 4 5" xfId="2874"/>
    <cellStyle name="20% - uthevingsfarge 1 6 4_Tabell 4.5-4.7" xfId="2882"/>
    <cellStyle name="20% - uthevingsfarge 1 6 5" xfId="2873"/>
    <cellStyle name="20% - uthevingsfarge 1 6 5 2" xfId="2872"/>
    <cellStyle name="20% - uthevingsfarge 1 6 5 2 2" xfId="2871"/>
    <cellStyle name="20% - uthevingsfarge 1 6 5 2 3" xfId="2870"/>
    <cellStyle name="20% - uthevingsfarge 1 6 5 3" xfId="2869"/>
    <cellStyle name="20% - uthevingsfarge 1 6 5 3 2" xfId="2868"/>
    <cellStyle name="20% - uthevingsfarge 1 6 5 3 3" xfId="2867"/>
    <cellStyle name="20% - uthevingsfarge 1 6 5 4" xfId="2866"/>
    <cellStyle name="20% - uthevingsfarge 1 6 5 5" xfId="2865"/>
    <cellStyle name="20% - uthevingsfarge 1 6 6" xfId="2864"/>
    <cellStyle name="20% - uthevingsfarge 1 6 6 2" xfId="2863"/>
    <cellStyle name="20% - uthevingsfarge 1 6 6 3" xfId="2862"/>
    <cellStyle name="20% - uthevingsfarge 1 6 7" xfId="2861"/>
    <cellStyle name="20% - uthevingsfarge 1 6 7 2" xfId="2860"/>
    <cellStyle name="20% - uthevingsfarge 1 6 7 3" xfId="2859"/>
    <cellStyle name="20% - uthevingsfarge 1 6 8" xfId="2858"/>
    <cellStyle name="20% - uthevingsfarge 1 6 8 2" xfId="2857"/>
    <cellStyle name="20% - uthevingsfarge 1 6 9" xfId="2856"/>
    <cellStyle name="20% - uthevingsfarge 1 6 9 2" xfId="2855"/>
    <cellStyle name="20% - uthevingsfarge 1 6_Tabell 4.5-4.7" xfId="2982"/>
    <cellStyle name="20% - uthevingsfarge 1 7" xfId="95"/>
    <cellStyle name="20% - uthevingsfarge 1 7 10" xfId="2853"/>
    <cellStyle name="20% - uthevingsfarge 1 7 11" xfId="2852"/>
    <cellStyle name="20% - uthevingsfarge 1 7 2" xfId="96"/>
    <cellStyle name="20% - uthevingsfarge 1 7 2 10" xfId="2850"/>
    <cellStyle name="20% - uthevingsfarge 1 7 2 2" xfId="97"/>
    <cellStyle name="20% - uthevingsfarge 1 7 2 2 2" xfId="2848"/>
    <cellStyle name="20% - uthevingsfarge 1 7 2 2 2 2" xfId="2847"/>
    <cellStyle name="20% - uthevingsfarge 1 7 2 2 2 3" xfId="2846"/>
    <cellStyle name="20% - uthevingsfarge 1 7 2 2 3" xfId="2845"/>
    <cellStyle name="20% - uthevingsfarge 1 7 2 2 3 2" xfId="2844"/>
    <cellStyle name="20% - uthevingsfarge 1 7 2 2 3 3" xfId="2843"/>
    <cellStyle name="20% - uthevingsfarge 1 7 2 2 4" xfId="2842"/>
    <cellStyle name="20% - uthevingsfarge 1 7 2 2 5" xfId="2841"/>
    <cellStyle name="20% - uthevingsfarge 1 7 2 2_Tabell 4.5-4.7" xfId="2849"/>
    <cellStyle name="20% - uthevingsfarge 1 7 2 3" xfId="2840"/>
    <cellStyle name="20% - uthevingsfarge 1 7 2 3 2" xfId="2839"/>
    <cellStyle name="20% - uthevingsfarge 1 7 2 3 2 2" xfId="2838"/>
    <cellStyle name="20% - uthevingsfarge 1 7 2 3 2 3" xfId="2837"/>
    <cellStyle name="20% - uthevingsfarge 1 7 2 3 3" xfId="2836"/>
    <cellStyle name="20% - uthevingsfarge 1 7 2 3 3 2" xfId="2835"/>
    <cellStyle name="20% - uthevingsfarge 1 7 2 3 3 3" xfId="2834"/>
    <cellStyle name="20% - uthevingsfarge 1 7 2 3 4" xfId="2833"/>
    <cellStyle name="20% - uthevingsfarge 1 7 2 3 5" xfId="2832"/>
    <cellStyle name="20% - uthevingsfarge 1 7 2 4" xfId="2831"/>
    <cellStyle name="20% - uthevingsfarge 1 7 2 4 2" xfId="2830"/>
    <cellStyle name="20% - uthevingsfarge 1 7 2 4 3" xfId="2829"/>
    <cellStyle name="20% - uthevingsfarge 1 7 2 5" xfId="2828"/>
    <cellStyle name="20% - uthevingsfarge 1 7 2 5 2" xfId="2827"/>
    <cellStyle name="20% - uthevingsfarge 1 7 2 5 3" xfId="2826"/>
    <cellStyle name="20% - uthevingsfarge 1 7 2 6" xfId="2825"/>
    <cellStyle name="20% - uthevingsfarge 1 7 2 6 2" xfId="2824"/>
    <cellStyle name="20% - uthevingsfarge 1 7 2 7" xfId="2823"/>
    <cellStyle name="20% - uthevingsfarge 1 7 2 7 2" xfId="2822"/>
    <cellStyle name="20% - uthevingsfarge 1 7 2 8" xfId="2821"/>
    <cellStyle name="20% - uthevingsfarge 1 7 2 9" xfId="2820"/>
    <cellStyle name="20% - uthevingsfarge 1 7 2_Tabell 4.5-4.7" xfId="2851"/>
    <cellStyle name="20% - uthevingsfarge 1 7 3" xfId="98"/>
    <cellStyle name="20% - uthevingsfarge 1 7 3 2" xfId="2818"/>
    <cellStyle name="20% - uthevingsfarge 1 7 3 2 2" xfId="2817"/>
    <cellStyle name="20% - uthevingsfarge 1 7 3 2 3" xfId="2816"/>
    <cellStyle name="20% - uthevingsfarge 1 7 3 3" xfId="2815"/>
    <cellStyle name="20% - uthevingsfarge 1 7 3 3 2" xfId="2814"/>
    <cellStyle name="20% - uthevingsfarge 1 7 3 3 3" xfId="2813"/>
    <cellStyle name="20% - uthevingsfarge 1 7 3 4" xfId="2812"/>
    <cellStyle name="20% - uthevingsfarge 1 7 3 5" xfId="2811"/>
    <cellStyle name="20% - uthevingsfarge 1 7 3_Tabell 4.5-4.7" xfId="2819"/>
    <cellStyle name="20% - uthevingsfarge 1 7 4" xfId="2810"/>
    <cellStyle name="20% - uthevingsfarge 1 7 4 2" xfId="2809"/>
    <cellStyle name="20% - uthevingsfarge 1 7 4 2 2" xfId="2808"/>
    <cellStyle name="20% - uthevingsfarge 1 7 4 2 3" xfId="2807"/>
    <cellStyle name="20% - uthevingsfarge 1 7 4 3" xfId="2806"/>
    <cellStyle name="20% - uthevingsfarge 1 7 4 3 2" xfId="2805"/>
    <cellStyle name="20% - uthevingsfarge 1 7 4 3 3" xfId="2804"/>
    <cellStyle name="20% - uthevingsfarge 1 7 4 4" xfId="2803"/>
    <cellStyle name="20% - uthevingsfarge 1 7 4 5" xfId="2802"/>
    <cellStyle name="20% - uthevingsfarge 1 7 5" xfId="2801"/>
    <cellStyle name="20% - uthevingsfarge 1 7 5 2" xfId="2800"/>
    <cellStyle name="20% - uthevingsfarge 1 7 5 3" xfId="2799"/>
    <cellStyle name="20% - uthevingsfarge 1 7 6" xfId="2798"/>
    <cellStyle name="20% - uthevingsfarge 1 7 6 2" xfId="2797"/>
    <cellStyle name="20% - uthevingsfarge 1 7 6 3" xfId="2796"/>
    <cellStyle name="20% - uthevingsfarge 1 7 7" xfId="2795"/>
    <cellStyle name="20% - uthevingsfarge 1 7 7 2" xfId="2794"/>
    <cellStyle name="20% - uthevingsfarge 1 7 8" xfId="2793"/>
    <cellStyle name="20% - uthevingsfarge 1 7 8 2" xfId="2792"/>
    <cellStyle name="20% - uthevingsfarge 1 7 9" xfId="2791"/>
    <cellStyle name="20% - uthevingsfarge 1 7_Tabell 4.5-4.7" xfId="2854"/>
    <cellStyle name="20% - uthevingsfarge 1 8" xfId="99"/>
    <cellStyle name="20% - uthevingsfarge 1 8 10" xfId="2789"/>
    <cellStyle name="20% - uthevingsfarge 1 8 11" xfId="2788"/>
    <cellStyle name="20% - uthevingsfarge 1 8 2" xfId="100"/>
    <cellStyle name="20% - uthevingsfarge 1 8 2 10" xfId="2786"/>
    <cellStyle name="20% - uthevingsfarge 1 8 2 2" xfId="101"/>
    <cellStyle name="20% - uthevingsfarge 1 8 2 2 2" xfId="2784"/>
    <cellStyle name="20% - uthevingsfarge 1 8 2 2 2 2" xfId="2783"/>
    <cellStyle name="20% - uthevingsfarge 1 8 2 2 2 3" xfId="2782"/>
    <cellStyle name="20% - uthevingsfarge 1 8 2 2 3" xfId="2781"/>
    <cellStyle name="20% - uthevingsfarge 1 8 2 2 3 2" xfId="2780"/>
    <cellStyle name="20% - uthevingsfarge 1 8 2 2 3 3" xfId="2779"/>
    <cellStyle name="20% - uthevingsfarge 1 8 2 2 4" xfId="2778"/>
    <cellStyle name="20% - uthevingsfarge 1 8 2 2 5" xfId="2777"/>
    <cellStyle name="20% - uthevingsfarge 1 8 2 2_Tabell 4.5-4.7" xfId="2785"/>
    <cellStyle name="20% - uthevingsfarge 1 8 2 3" xfId="2776"/>
    <cellStyle name="20% - uthevingsfarge 1 8 2 3 2" xfId="2775"/>
    <cellStyle name="20% - uthevingsfarge 1 8 2 3 2 2" xfId="2774"/>
    <cellStyle name="20% - uthevingsfarge 1 8 2 3 2 3" xfId="2773"/>
    <cellStyle name="20% - uthevingsfarge 1 8 2 3 3" xfId="2772"/>
    <cellStyle name="20% - uthevingsfarge 1 8 2 3 3 2" xfId="2771"/>
    <cellStyle name="20% - uthevingsfarge 1 8 2 3 3 3" xfId="2770"/>
    <cellStyle name="20% - uthevingsfarge 1 8 2 3 4" xfId="2769"/>
    <cellStyle name="20% - uthevingsfarge 1 8 2 3 5" xfId="2768"/>
    <cellStyle name="20% - uthevingsfarge 1 8 2 4" xfId="2767"/>
    <cellStyle name="20% - uthevingsfarge 1 8 2 4 2" xfId="2766"/>
    <cellStyle name="20% - uthevingsfarge 1 8 2 4 3" xfId="2765"/>
    <cellStyle name="20% - uthevingsfarge 1 8 2 5" xfId="2764"/>
    <cellStyle name="20% - uthevingsfarge 1 8 2 5 2" xfId="2763"/>
    <cellStyle name="20% - uthevingsfarge 1 8 2 5 3" xfId="2762"/>
    <cellStyle name="20% - uthevingsfarge 1 8 2 6" xfId="2761"/>
    <cellStyle name="20% - uthevingsfarge 1 8 2 6 2" xfId="2760"/>
    <cellStyle name="20% - uthevingsfarge 1 8 2 7" xfId="2759"/>
    <cellStyle name="20% - uthevingsfarge 1 8 2 7 2" xfId="2758"/>
    <cellStyle name="20% - uthevingsfarge 1 8 2 8" xfId="2757"/>
    <cellStyle name="20% - uthevingsfarge 1 8 2 9" xfId="2756"/>
    <cellStyle name="20% - uthevingsfarge 1 8 2_Tabell 4.5-4.7" xfId="2787"/>
    <cellStyle name="20% - uthevingsfarge 1 8 3" xfId="102"/>
    <cellStyle name="20% - uthevingsfarge 1 8 3 2" xfId="2754"/>
    <cellStyle name="20% - uthevingsfarge 1 8 3 2 2" xfId="2753"/>
    <cellStyle name="20% - uthevingsfarge 1 8 3 2 3" xfId="2752"/>
    <cellStyle name="20% - uthevingsfarge 1 8 3 3" xfId="2751"/>
    <cellStyle name="20% - uthevingsfarge 1 8 3 3 2" xfId="2750"/>
    <cellStyle name="20% - uthevingsfarge 1 8 3 3 3" xfId="2749"/>
    <cellStyle name="20% - uthevingsfarge 1 8 3 4" xfId="2748"/>
    <cellStyle name="20% - uthevingsfarge 1 8 3 5" xfId="2747"/>
    <cellStyle name="20% - uthevingsfarge 1 8 3_Tabell 4.5-4.7" xfId="2755"/>
    <cellStyle name="20% - uthevingsfarge 1 8 4" xfId="2746"/>
    <cellStyle name="20% - uthevingsfarge 1 8 4 2" xfId="2745"/>
    <cellStyle name="20% - uthevingsfarge 1 8 4 2 2" xfId="2744"/>
    <cellStyle name="20% - uthevingsfarge 1 8 4 2 3" xfId="2743"/>
    <cellStyle name="20% - uthevingsfarge 1 8 4 3" xfId="2742"/>
    <cellStyle name="20% - uthevingsfarge 1 8 4 3 2" xfId="2741"/>
    <cellStyle name="20% - uthevingsfarge 1 8 4 3 3" xfId="2740"/>
    <cellStyle name="20% - uthevingsfarge 1 8 4 4" xfId="2739"/>
    <cellStyle name="20% - uthevingsfarge 1 8 4 5" xfId="2738"/>
    <cellStyle name="20% - uthevingsfarge 1 8 5" xfId="2737"/>
    <cellStyle name="20% - uthevingsfarge 1 8 5 2" xfId="2736"/>
    <cellStyle name="20% - uthevingsfarge 1 8 5 3" xfId="2735"/>
    <cellStyle name="20% - uthevingsfarge 1 8 6" xfId="2734"/>
    <cellStyle name="20% - uthevingsfarge 1 8 6 2" xfId="2733"/>
    <cellStyle name="20% - uthevingsfarge 1 8 6 3" xfId="2732"/>
    <cellStyle name="20% - uthevingsfarge 1 8 7" xfId="2731"/>
    <cellStyle name="20% - uthevingsfarge 1 8 7 2" xfId="2730"/>
    <cellStyle name="20% - uthevingsfarge 1 8 8" xfId="2729"/>
    <cellStyle name="20% - uthevingsfarge 1 8 8 2" xfId="2728"/>
    <cellStyle name="20% - uthevingsfarge 1 8 9" xfId="2727"/>
    <cellStyle name="20% - uthevingsfarge 1 8_Tabell 4.5-4.7" xfId="2790"/>
    <cellStyle name="20% - uthevingsfarge 1 9" xfId="103"/>
    <cellStyle name="20% - uthevingsfarge 1 9 10" xfId="2725"/>
    <cellStyle name="20% - uthevingsfarge 1 9 2" xfId="104"/>
    <cellStyle name="20% - uthevingsfarge 1 9 2 2" xfId="2723"/>
    <cellStyle name="20% - uthevingsfarge 1 9 2 2 2" xfId="2722"/>
    <cellStyle name="20% - uthevingsfarge 1 9 2 2 3" xfId="2721"/>
    <cellStyle name="20% - uthevingsfarge 1 9 2 3" xfId="2720"/>
    <cellStyle name="20% - uthevingsfarge 1 9 2 3 2" xfId="2719"/>
    <cellStyle name="20% - uthevingsfarge 1 9 2 3 3" xfId="2718"/>
    <cellStyle name="20% - uthevingsfarge 1 9 2 4" xfId="2717"/>
    <cellStyle name="20% - uthevingsfarge 1 9 2 5" xfId="2716"/>
    <cellStyle name="20% - uthevingsfarge 1 9 2_Tabell 4.5-4.7" xfId="2724"/>
    <cellStyle name="20% - uthevingsfarge 1 9 3" xfId="2715"/>
    <cellStyle name="20% - uthevingsfarge 1 9 3 2" xfId="2714"/>
    <cellStyle name="20% - uthevingsfarge 1 9 3 2 2" xfId="2713"/>
    <cellStyle name="20% - uthevingsfarge 1 9 3 2 3" xfId="2712"/>
    <cellStyle name="20% - uthevingsfarge 1 9 3 3" xfId="2711"/>
    <cellStyle name="20% - uthevingsfarge 1 9 3 3 2" xfId="2710"/>
    <cellStyle name="20% - uthevingsfarge 1 9 3 3 3" xfId="2709"/>
    <cellStyle name="20% - uthevingsfarge 1 9 3 4" xfId="2708"/>
    <cellStyle name="20% - uthevingsfarge 1 9 3 5" xfId="2707"/>
    <cellStyle name="20% - uthevingsfarge 1 9 4" xfId="2706"/>
    <cellStyle name="20% - uthevingsfarge 1 9 4 2" xfId="2705"/>
    <cellStyle name="20% - uthevingsfarge 1 9 4 3" xfId="2704"/>
    <cellStyle name="20% - uthevingsfarge 1 9 5" xfId="2703"/>
    <cellStyle name="20% - uthevingsfarge 1 9 5 2" xfId="2702"/>
    <cellStyle name="20% - uthevingsfarge 1 9 5 3" xfId="2701"/>
    <cellStyle name="20% - uthevingsfarge 1 9 6" xfId="2700"/>
    <cellStyle name="20% - uthevingsfarge 1 9 6 2" xfId="2699"/>
    <cellStyle name="20% - uthevingsfarge 1 9 7" xfId="2698"/>
    <cellStyle name="20% - uthevingsfarge 1 9 7 2" xfId="2697"/>
    <cellStyle name="20% - uthevingsfarge 1 9 8" xfId="2696"/>
    <cellStyle name="20% - uthevingsfarge 1 9 9" xfId="2695"/>
    <cellStyle name="20% - uthevingsfarge 1 9_Tabell 4.5-4.7" xfId="2726"/>
    <cellStyle name="20% - uthevingsfarge 2 10" xfId="105"/>
    <cellStyle name="20% - uthevingsfarge 2 10 2" xfId="2693"/>
    <cellStyle name="20% - uthevingsfarge 2 10 2 2" xfId="2692"/>
    <cellStyle name="20% - uthevingsfarge 2 10 2 3" xfId="2691"/>
    <cellStyle name="20% - uthevingsfarge 2 10 3" xfId="2690"/>
    <cellStyle name="20% - uthevingsfarge 2 10 3 2" xfId="2689"/>
    <cellStyle name="20% - uthevingsfarge 2 10 3 3" xfId="2688"/>
    <cellStyle name="20% - uthevingsfarge 2 10 4" xfId="2687"/>
    <cellStyle name="20% - uthevingsfarge 2 10 5" xfId="2686"/>
    <cellStyle name="20% - uthevingsfarge 2 10_Tabell 4.5-4.7" xfId="2694"/>
    <cellStyle name="20% - uthevingsfarge 2 11" xfId="2685"/>
    <cellStyle name="20% - uthevingsfarge 2 11 2" xfId="2684"/>
    <cellStyle name="20% - uthevingsfarge 2 11 2 2" xfId="2683"/>
    <cellStyle name="20% - uthevingsfarge 2 11 2 3" xfId="2682"/>
    <cellStyle name="20% - uthevingsfarge 2 11 3" xfId="2681"/>
    <cellStyle name="20% - uthevingsfarge 2 11 3 2" xfId="2680"/>
    <cellStyle name="20% - uthevingsfarge 2 11 3 3" xfId="2679"/>
    <cellStyle name="20% - uthevingsfarge 2 11 4" xfId="2678"/>
    <cellStyle name="20% - uthevingsfarge 2 11 5" xfId="2677"/>
    <cellStyle name="20% - uthevingsfarge 2 12" xfId="2676"/>
    <cellStyle name="20% - uthevingsfarge 2 12 2" xfId="2675"/>
    <cellStyle name="20% - uthevingsfarge 2 12 3" xfId="2674"/>
    <cellStyle name="20% - uthevingsfarge 2 13" xfId="2673"/>
    <cellStyle name="20% - uthevingsfarge 2 13 2" xfId="2672"/>
    <cellStyle name="20% - uthevingsfarge 2 13 3" xfId="2671"/>
    <cellStyle name="20% - uthevingsfarge 2 14" xfId="2670"/>
    <cellStyle name="20% - uthevingsfarge 2 14 2" xfId="2669"/>
    <cellStyle name="20% - uthevingsfarge 2 15" xfId="2668"/>
    <cellStyle name="20% - uthevingsfarge 2 15 2" xfId="2667"/>
    <cellStyle name="20% - uthevingsfarge 2 16" xfId="2666"/>
    <cellStyle name="20% - uthevingsfarge 2 17" xfId="2665"/>
    <cellStyle name="20% - uthevingsfarge 2 18" xfId="2664"/>
    <cellStyle name="20% - uthevingsfarge 2 2" xfId="106"/>
    <cellStyle name="20% - uthevingsfarge 2 2 10" xfId="2662"/>
    <cellStyle name="20% - uthevingsfarge 2 2 10 2" xfId="2661"/>
    <cellStyle name="20% - uthevingsfarge 2 2 11" xfId="2660"/>
    <cellStyle name="20% - uthevingsfarge 2 2 11 2" xfId="2659"/>
    <cellStyle name="20% - uthevingsfarge 2 2 12" xfId="2658"/>
    <cellStyle name="20% - uthevingsfarge 2 2 13" xfId="2657"/>
    <cellStyle name="20% - uthevingsfarge 2 2 14" xfId="2656"/>
    <cellStyle name="20% - uthevingsfarge 2 2 2" xfId="107"/>
    <cellStyle name="20% - uthevingsfarge 2 2 2 10" xfId="2654"/>
    <cellStyle name="20% - uthevingsfarge 2 2 2 11" xfId="2653"/>
    <cellStyle name="20% - uthevingsfarge 2 2 2 12" xfId="2652"/>
    <cellStyle name="20% - uthevingsfarge 2 2 2 2" xfId="108"/>
    <cellStyle name="20% - uthevingsfarge 2 2 2 2 10" xfId="2650"/>
    <cellStyle name="20% - uthevingsfarge 2 2 2 2 11" xfId="2649"/>
    <cellStyle name="20% - uthevingsfarge 2 2 2 2 2" xfId="109"/>
    <cellStyle name="20% - uthevingsfarge 2 2 2 2 2 10" xfId="2647"/>
    <cellStyle name="20% - uthevingsfarge 2 2 2 2 2 2" xfId="110"/>
    <cellStyle name="20% - uthevingsfarge 2 2 2 2 2 2 2" xfId="2645"/>
    <cellStyle name="20% - uthevingsfarge 2 2 2 2 2 2 2 2" xfId="2644"/>
    <cellStyle name="20% - uthevingsfarge 2 2 2 2 2 2 2 3" xfId="2643"/>
    <cellStyle name="20% - uthevingsfarge 2 2 2 2 2 2 3" xfId="2642"/>
    <cellStyle name="20% - uthevingsfarge 2 2 2 2 2 2 3 2" xfId="2641"/>
    <cellStyle name="20% - uthevingsfarge 2 2 2 2 2 2 3 3" xfId="2640"/>
    <cellStyle name="20% - uthevingsfarge 2 2 2 2 2 2 4" xfId="2639"/>
    <cellStyle name="20% - uthevingsfarge 2 2 2 2 2 2 5" xfId="2638"/>
    <cellStyle name="20% - uthevingsfarge 2 2 2 2 2 2_Tabell 4.5-4.7" xfId="2646"/>
    <cellStyle name="20% - uthevingsfarge 2 2 2 2 2 3" xfId="2637"/>
    <cellStyle name="20% - uthevingsfarge 2 2 2 2 2 3 2" xfId="2636"/>
    <cellStyle name="20% - uthevingsfarge 2 2 2 2 2 3 2 2" xfId="2635"/>
    <cellStyle name="20% - uthevingsfarge 2 2 2 2 2 3 2 3" xfId="2634"/>
    <cellStyle name="20% - uthevingsfarge 2 2 2 2 2 3 3" xfId="2633"/>
    <cellStyle name="20% - uthevingsfarge 2 2 2 2 2 3 3 2" xfId="2632"/>
    <cellStyle name="20% - uthevingsfarge 2 2 2 2 2 3 3 3" xfId="2631"/>
    <cellStyle name="20% - uthevingsfarge 2 2 2 2 2 3 4" xfId="2630"/>
    <cellStyle name="20% - uthevingsfarge 2 2 2 2 2 3 5" xfId="2629"/>
    <cellStyle name="20% - uthevingsfarge 2 2 2 2 2 4" xfId="2628"/>
    <cellStyle name="20% - uthevingsfarge 2 2 2 2 2 4 2" xfId="2627"/>
    <cellStyle name="20% - uthevingsfarge 2 2 2 2 2 4 3" xfId="2626"/>
    <cellStyle name="20% - uthevingsfarge 2 2 2 2 2 5" xfId="2625"/>
    <cellStyle name="20% - uthevingsfarge 2 2 2 2 2 5 2" xfId="2624"/>
    <cellStyle name="20% - uthevingsfarge 2 2 2 2 2 5 3" xfId="2623"/>
    <cellStyle name="20% - uthevingsfarge 2 2 2 2 2 6" xfId="2622"/>
    <cellStyle name="20% - uthevingsfarge 2 2 2 2 2 6 2" xfId="2621"/>
    <cellStyle name="20% - uthevingsfarge 2 2 2 2 2 7" xfId="2620"/>
    <cellStyle name="20% - uthevingsfarge 2 2 2 2 2 7 2" xfId="2619"/>
    <cellStyle name="20% - uthevingsfarge 2 2 2 2 2 8" xfId="2618"/>
    <cellStyle name="20% - uthevingsfarge 2 2 2 2 2 9" xfId="2617"/>
    <cellStyle name="20% - uthevingsfarge 2 2 2 2 2_Tabell 4.5-4.7" xfId="2648"/>
    <cellStyle name="20% - uthevingsfarge 2 2 2 2 3" xfId="111"/>
    <cellStyle name="20% - uthevingsfarge 2 2 2 2 3 2" xfId="2615"/>
    <cellStyle name="20% - uthevingsfarge 2 2 2 2 3 2 2" xfId="2614"/>
    <cellStyle name="20% - uthevingsfarge 2 2 2 2 3 2 3" xfId="2613"/>
    <cellStyle name="20% - uthevingsfarge 2 2 2 2 3 3" xfId="2612"/>
    <cellStyle name="20% - uthevingsfarge 2 2 2 2 3 3 2" xfId="2611"/>
    <cellStyle name="20% - uthevingsfarge 2 2 2 2 3 3 3" xfId="2610"/>
    <cellStyle name="20% - uthevingsfarge 2 2 2 2 3 4" xfId="2609"/>
    <cellStyle name="20% - uthevingsfarge 2 2 2 2 3 5" xfId="2608"/>
    <cellStyle name="20% - uthevingsfarge 2 2 2 2 3_Tabell 4.5-4.7" xfId="2616"/>
    <cellStyle name="20% - uthevingsfarge 2 2 2 2 4" xfId="2607"/>
    <cellStyle name="20% - uthevingsfarge 2 2 2 2 4 2" xfId="2606"/>
    <cellStyle name="20% - uthevingsfarge 2 2 2 2 4 2 2" xfId="2605"/>
    <cellStyle name="20% - uthevingsfarge 2 2 2 2 4 2 3" xfId="2604"/>
    <cellStyle name="20% - uthevingsfarge 2 2 2 2 4 3" xfId="2603"/>
    <cellStyle name="20% - uthevingsfarge 2 2 2 2 4 3 2" xfId="2602"/>
    <cellStyle name="20% - uthevingsfarge 2 2 2 2 4 3 3" xfId="2601"/>
    <cellStyle name="20% - uthevingsfarge 2 2 2 2 4 4" xfId="2600"/>
    <cellStyle name="20% - uthevingsfarge 2 2 2 2 4 5" xfId="2599"/>
    <cellStyle name="20% - uthevingsfarge 2 2 2 2 5" xfId="2598"/>
    <cellStyle name="20% - uthevingsfarge 2 2 2 2 5 2" xfId="2597"/>
    <cellStyle name="20% - uthevingsfarge 2 2 2 2 5 3" xfId="2596"/>
    <cellStyle name="20% - uthevingsfarge 2 2 2 2 6" xfId="2595"/>
    <cellStyle name="20% - uthevingsfarge 2 2 2 2 6 2" xfId="2594"/>
    <cellStyle name="20% - uthevingsfarge 2 2 2 2 6 3" xfId="2593"/>
    <cellStyle name="20% - uthevingsfarge 2 2 2 2 7" xfId="2592"/>
    <cellStyle name="20% - uthevingsfarge 2 2 2 2 7 2" xfId="2591"/>
    <cellStyle name="20% - uthevingsfarge 2 2 2 2 8" xfId="2590"/>
    <cellStyle name="20% - uthevingsfarge 2 2 2 2 8 2" xfId="2589"/>
    <cellStyle name="20% - uthevingsfarge 2 2 2 2 9" xfId="2588"/>
    <cellStyle name="20% - uthevingsfarge 2 2 2 2_Tabell 4.5-4.7" xfId="2651"/>
    <cellStyle name="20% - uthevingsfarge 2 2 2 3" xfId="112"/>
    <cellStyle name="20% - uthevingsfarge 2 2 2 3 10" xfId="2586"/>
    <cellStyle name="20% - uthevingsfarge 2 2 2 3 2" xfId="113"/>
    <cellStyle name="20% - uthevingsfarge 2 2 2 3 2 2" xfId="2584"/>
    <cellStyle name="20% - uthevingsfarge 2 2 2 3 2 2 2" xfId="2583"/>
    <cellStyle name="20% - uthevingsfarge 2 2 2 3 2 2 3" xfId="2582"/>
    <cellStyle name="20% - uthevingsfarge 2 2 2 3 2 3" xfId="2581"/>
    <cellStyle name="20% - uthevingsfarge 2 2 2 3 2 3 2" xfId="2580"/>
    <cellStyle name="20% - uthevingsfarge 2 2 2 3 2 3 3" xfId="2579"/>
    <cellStyle name="20% - uthevingsfarge 2 2 2 3 2 4" xfId="2578"/>
    <cellStyle name="20% - uthevingsfarge 2 2 2 3 2 5" xfId="2577"/>
    <cellStyle name="20% - uthevingsfarge 2 2 2 3 2_Tabell 4.5-4.7" xfId="2585"/>
    <cellStyle name="20% - uthevingsfarge 2 2 2 3 3" xfId="2576"/>
    <cellStyle name="20% - uthevingsfarge 2 2 2 3 3 2" xfId="2575"/>
    <cellStyle name="20% - uthevingsfarge 2 2 2 3 3 2 2" xfId="2574"/>
    <cellStyle name="20% - uthevingsfarge 2 2 2 3 3 2 3" xfId="2573"/>
    <cellStyle name="20% - uthevingsfarge 2 2 2 3 3 3" xfId="2572"/>
    <cellStyle name="20% - uthevingsfarge 2 2 2 3 3 3 2" xfId="2571"/>
    <cellStyle name="20% - uthevingsfarge 2 2 2 3 3 3 3" xfId="2570"/>
    <cellStyle name="20% - uthevingsfarge 2 2 2 3 3 4" xfId="2569"/>
    <cellStyle name="20% - uthevingsfarge 2 2 2 3 3 5" xfId="2568"/>
    <cellStyle name="20% - uthevingsfarge 2 2 2 3 4" xfId="2567"/>
    <cellStyle name="20% - uthevingsfarge 2 2 2 3 4 2" xfId="2566"/>
    <cellStyle name="20% - uthevingsfarge 2 2 2 3 4 3" xfId="2565"/>
    <cellStyle name="20% - uthevingsfarge 2 2 2 3 5" xfId="2564"/>
    <cellStyle name="20% - uthevingsfarge 2 2 2 3 5 2" xfId="2563"/>
    <cellStyle name="20% - uthevingsfarge 2 2 2 3 5 3" xfId="2562"/>
    <cellStyle name="20% - uthevingsfarge 2 2 2 3 6" xfId="2561"/>
    <cellStyle name="20% - uthevingsfarge 2 2 2 3 6 2" xfId="2560"/>
    <cellStyle name="20% - uthevingsfarge 2 2 2 3 7" xfId="2559"/>
    <cellStyle name="20% - uthevingsfarge 2 2 2 3 7 2" xfId="2558"/>
    <cellStyle name="20% - uthevingsfarge 2 2 2 3 8" xfId="2557"/>
    <cellStyle name="20% - uthevingsfarge 2 2 2 3 9" xfId="2556"/>
    <cellStyle name="20% - uthevingsfarge 2 2 2 3_Tabell 4.5-4.7" xfId="2587"/>
    <cellStyle name="20% - uthevingsfarge 2 2 2 4" xfId="114"/>
    <cellStyle name="20% - uthevingsfarge 2 2 2 4 2" xfId="2554"/>
    <cellStyle name="20% - uthevingsfarge 2 2 2 4 2 2" xfId="2553"/>
    <cellStyle name="20% - uthevingsfarge 2 2 2 4 2 3" xfId="2552"/>
    <cellStyle name="20% - uthevingsfarge 2 2 2 4 3" xfId="2551"/>
    <cellStyle name="20% - uthevingsfarge 2 2 2 4 3 2" xfId="2550"/>
    <cellStyle name="20% - uthevingsfarge 2 2 2 4 3 3" xfId="2549"/>
    <cellStyle name="20% - uthevingsfarge 2 2 2 4 4" xfId="2548"/>
    <cellStyle name="20% - uthevingsfarge 2 2 2 4 5" xfId="2547"/>
    <cellStyle name="20% - uthevingsfarge 2 2 2 4_Tabell 4.5-4.7" xfId="2555"/>
    <cellStyle name="20% - uthevingsfarge 2 2 2 5" xfId="2546"/>
    <cellStyle name="20% - uthevingsfarge 2 2 2 5 2" xfId="2545"/>
    <cellStyle name="20% - uthevingsfarge 2 2 2 5 2 2" xfId="2544"/>
    <cellStyle name="20% - uthevingsfarge 2 2 2 5 2 3" xfId="2543"/>
    <cellStyle name="20% - uthevingsfarge 2 2 2 5 3" xfId="2542"/>
    <cellStyle name="20% - uthevingsfarge 2 2 2 5 3 2" xfId="2541"/>
    <cellStyle name="20% - uthevingsfarge 2 2 2 5 3 3" xfId="2540"/>
    <cellStyle name="20% - uthevingsfarge 2 2 2 5 4" xfId="2539"/>
    <cellStyle name="20% - uthevingsfarge 2 2 2 5 5" xfId="2538"/>
    <cellStyle name="20% - uthevingsfarge 2 2 2 6" xfId="2537"/>
    <cellStyle name="20% - uthevingsfarge 2 2 2 6 2" xfId="2536"/>
    <cellStyle name="20% - uthevingsfarge 2 2 2 6 3" xfId="2535"/>
    <cellStyle name="20% - uthevingsfarge 2 2 2 7" xfId="2534"/>
    <cellStyle name="20% - uthevingsfarge 2 2 2 7 2" xfId="2533"/>
    <cellStyle name="20% - uthevingsfarge 2 2 2 7 3" xfId="2532"/>
    <cellStyle name="20% - uthevingsfarge 2 2 2 8" xfId="2531"/>
    <cellStyle name="20% - uthevingsfarge 2 2 2 8 2" xfId="2530"/>
    <cellStyle name="20% - uthevingsfarge 2 2 2 9" xfId="2529"/>
    <cellStyle name="20% - uthevingsfarge 2 2 2 9 2" xfId="2528"/>
    <cellStyle name="20% - uthevingsfarge 2 2 2_Tabell 4.5-4.7" xfId="2655"/>
    <cellStyle name="20% - uthevingsfarge 2 2 3" xfId="115"/>
    <cellStyle name="20% - uthevingsfarge 2 2 3 10" xfId="2526"/>
    <cellStyle name="20% - uthevingsfarge 2 2 3 11" xfId="2525"/>
    <cellStyle name="20% - uthevingsfarge 2 2 3 2" xfId="116"/>
    <cellStyle name="20% - uthevingsfarge 2 2 3 2 10" xfId="2523"/>
    <cellStyle name="20% - uthevingsfarge 2 2 3 2 2" xfId="117"/>
    <cellStyle name="20% - uthevingsfarge 2 2 3 2 2 2" xfId="2521"/>
    <cellStyle name="20% - uthevingsfarge 2 2 3 2 2 2 2" xfId="2520"/>
    <cellStyle name="20% - uthevingsfarge 2 2 3 2 2 2 3" xfId="2519"/>
    <cellStyle name="20% - uthevingsfarge 2 2 3 2 2 3" xfId="2518"/>
    <cellStyle name="20% - uthevingsfarge 2 2 3 2 2 3 2" xfId="2517"/>
    <cellStyle name="20% - uthevingsfarge 2 2 3 2 2 3 3" xfId="2516"/>
    <cellStyle name="20% - uthevingsfarge 2 2 3 2 2 4" xfId="2515"/>
    <cellStyle name="20% - uthevingsfarge 2 2 3 2 2 5" xfId="2514"/>
    <cellStyle name="20% - uthevingsfarge 2 2 3 2 2_Tabell 4.5-4.7" xfId="2522"/>
    <cellStyle name="20% - uthevingsfarge 2 2 3 2 3" xfId="2513"/>
    <cellStyle name="20% - uthevingsfarge 2 2 3 2 3 2" xfId="2512"/>
    <cellStyle name="20% - uthevingsfarge 2 2 3 2 3 2 2" xfId="2511"/>
    <cellStyle name="20% - uthevingsfarge 2 2 3 2 3 2 3" xfId="2510"/>
    <cellStyle name="20% - uthevingsfarge 2 2 3 2 3 3" xfId="2509"/>
    <cellStyle name="20% - uthevingsfarge 2 2 3 2 3 3 2" xfId="2508"/>
    <cellStyle name="20% - uthevingsfarge 2 2 3 2 3 3 3" xfId="2507"/>
    <cellStyle name="20% - uthevingsfarge 2 2 3 2 3 4" xfId="2506"/>
    <cellStyle name="20% - uthevingsfarge 2 2 3 2 3 5" xfId="2505"/>
    <cellStyle name="20% - uthevingsfarge 2 2 3 2 4" xfId="2504"/>
    <cellStyle name="20% - uthevingsfarge 2 2 3 2 4 2" xfId="2503"/>
    <cellStyle name="20% - uthevingsfarge 2 2 3 2 4 3" xfId="2502"/>
    <cellStyle name="20% - uthevingsfarge 2 2 3 2 5" xfId="2501"/>
    <cellStyle name="20% - uthevingsfarge 2 2 3 2 5 2" xfId="2500"/>
    <cellStyle name="20% - uthevingsfarge 2 2 3 2 5 3" xfId="2499"/>
    <cellStyle name="20% - uthevingsfarge 2 2 3 2 6" xfId="2498"/>
    <cellStyle name="20% - uthevingsfarge 2 2 3 2 6 2" xfId="2497"/>
    <cellStyle name="20% - uthevingsfarge 2 2 3 2 7" xfId="2496"/>
    <cellStyle name="20% - uthevingsfarge 2 2 3 2 7 2" xfId="2495"/>
    <cellStyle name="20% - uthevingsfarge 2 2 3 2 8" xfId="2494"/>
    <cellStyle name="20% - uthevingsfarge 2 2 3 2 9" xfId="2493"/>
    <cellStyle name="20% - uthevingsfarge 2 2 3 2_Tabell 4.5-4.7" xfId="2524"/>
    <cellStyle name="20% - uthevingsfarge 2 2 3 3" xfId="118"/>
    <cellStyle name="20% - uthevingsfarge 2 2 3 3 2" xfId="2491"/>
    <cellStyle name="20% - uthevingsfarge 2 2 3 3 2 2" xfId="2490"/>
    <cellStyle name="20% - uthevingsfarge 2 2 3 3 2 3" xfId="2489"/>
    <cellStyle name="20% - uthevingsfarge 2 2 3 3 3" xfId="2488"/>
    <cellStyle name="20% - uthevingsfarge 2 2 3 3 3 2" xfId="2487"/>
    <cellStyle name="20% - uthevingsfarge 2 2 3 3 3 3" xfId="2486"/>
    <cellStyle name="20% - uthevingsfarge 2 2 3 3 4" xfId="2485"/>
    <cellStyle name="20% - uthevingsfarge 2 2 3 3 5" xfId="2484"/>
    <cellStyle name="20% - uthevingsfarge 2 2 3 3_Tabell 4.5-4.7" xfId="2492"/>
    <cellStyle name="20% - uthevingsfarge 2 2 3 4" xfId="2483"/>
    <cellStyle name="20% - uthevingsfarge 2 2 3 4 2" xfId="2482"/>
    <cellStyle name="20% - uthevingsfarge 2 2 3 4 2 2" xfId="2481"/>
    <cellStyle name="20% - uthevingsfarge 2 2 3 4 2 3" xfId="2480"/>
    <cellStyle name="20% - uthevingsfarge 2 2 3 4 3" xfId="2479"/>
    <cellStyle name="20% - uthevingsfarge 2 2 3 4 3 2" xfId="2478"/>
    <cellStyle name="20% - uthevingsfarge 2 2 3 4 3 3" xfId="2477"/>
    <cellStyle name="20% - uthevingsfarge 2 2 3 4 4" xfId="2476"/>
    <cellStyle name="20% - uthevingsfarge 2 2 3 4 5" xfId="2475"/>
    <cellStyle name="20% - uthevingsfarge 2 2 3 5" xfId="2474"/>
    <cellStyle name="20% - uthevingsfarge 2 2 3 5 2" xfId="2473"/>
    <cellStyle name="20% - uthevingsfarge 2 2 3 5 3" xfId="2472"/>
    <cellStyle name="20% - uthevingsfarge 2 2 3 6" xfId="2471"/>
    <cellStyle name="20% - uthevingsfarge 2 2 3 6 2" xfId="2470"/>
    <cellStyle name="20% - uthevingsfarge 2 2 3 6 3" xfId="2469"/>
    <cellStyle name="20% - uthevingsfarge 2 2 3 7" xfId="2468"/>
    <cellStyle name="20% - uthevingsfarge 2 2 3 7 2" xfId="2467"/>
    <cellStyle name="20% - uthevingsfarge 2 2 3 8" xfId="2466"/>
    <cellStyle name="20% - uthevingsfarge 2 2 3 8 2" xfId="2465"/>
    <cellStyle name="20% - uthevingsfarge 2 2 3 9" xfId="2464"/>
    <cellStyle name="20% - uthevingsfarge 2 2 3_Tabell 4.5-4.7" xfId="2527"/>
    <cellStyle name="20% - uthevingsfarge 2 2 4" xfId="119"/>
    <cellStyle name="20% - uthevingsfarge 2 2 4 10" xfId="2462"/>
    <cellStyle name="20% - uthevingsfarge 2 2 4 2" xfId="120"/>
    <cellStyle name="20% - uthevingsfarge 2 2 4 2 2" xfId="2460"/>
    <cellStyle name="20% - uthevingsfarge 2 2 4 2 2 2" xfId="2459"/>
    <cellStyle name="20% - uthevingsfarge 2 2 4 2 2 3" xfId="2458"/>
    <cellStyle name="20% - uthevingsfarge 2 2 4 2 3" xfId="2457"/>
    <cellStyle name="20% - uthevingsfarge 2 2 4 2 3 2" xfId="2456"/>
    <cellStyle name="20% - uthevingsfarge 2 2 4 2 3 3" xfId="2455"/>
    <cellStyle name="20% - uthevingsfarge 2 2 4 2 4" xfId="2454"/>
    <cellStyle name="20% - uthevingsfarge 2 2 4 2 5" xfId="2453"/>
    <cellStyle name="20% - uthevingsfarge 2 2 4 2_Tabell 4.5-4.7" xfId="2461"/>
    <cellStyle name="20% - uthevingsfarge 2 2 4 3" xfId="2452"/>
    <cellStyle name="20% - uthevingsfarge 2 2 4 3 2" xfId="2451"/>
    <cellStyle name="20% - uthevingsfarge 2 2 4 3 2 2" xfId="2450"/>
    <cellStyle name="20% - uthevingsfarge 2 2 4 3 2 3" xfId="2449"/>
    <cellStyle name="20% - uthevingsfarge 2 2 4 3 3" xfId="2448"/>
    <cellStyle name="20% - uthevingsfarge 2 2 4 3 3 2" xfId="2447"/>
    <cellStyle name="20% - uthevingsfarge 2 2 4 3 3 3" xfId="2446"/>
    <cellStyle name="20% - uthevingsfarge 2 2 4 3 4" xfId="2445"/>
    <cellStyle name="20% - uthevingsfarge 2 2 4 3 5" xfId="2444"/>
    <cellStyle name="20% - uthevingsfarge 2 2 4 4" xfId="2443"/>
    <cellStyle name="20% - uthevingsfarge 2 2 4 4 2" xfId="2442"/>
    <cellStyle name="20% - uthevingsfarge 2 2 4 4 3" xfId="2441"/>
    <cellStyle name="20% - uthevingsfarge 2 2 4 5" xfId="2440"/>
    <cellStyle name="20% - uthevingsfarge 2 2 4 5 2" xfId="2439"/>
    <cellStyle name="20% - uthevingsfarge 2 2 4 5 3" xfId="2438"/>
    <cellStyle name="20% - uthevingsfarge 2 2 4 6" xfId="2437"/>
    <cellStyle name="20% - uthevingsfarge 2 2 4 6 2" xfId="2436"/>
    <cellStyle name="20% - uthevingsfarge 2 2 4 7" xfId="2435"/>
    <cellStyle name="20% - uthevingsfarge 2 2 4 7 2" xfId="2434"/>
    <cellStyle name="20% - uthevingsfarge 2 2 4 8" xfId="2433"/>
    <cellStyle name="20% - uthevingsfarge 2 2 4 9" xfId="2432"/>
    <cellStyle name="20% - uthevingsfarge 2 2 4_Tabell 4.5-4.7" xfId="2463"/>
    <cellStyle name="20% - uthevingsfarge 2 2 5" xfId="121"/>
    <cellStyle name="20% - uthevingsfarge 2 2 5 10" xfId="2430"/>
    <cellStyle name="20% - uthevingsfarge 2 2 5 2" xfId="122"/>
    <cellStyle name="20% - uthevingsfarge 2 2 5 2 2" xfId="2428"/>
    <cellStyle name="20% - uthevingsfarge 2 2 5 2 2 2" xfId="2427"/>
    <cellStyle name="20% - uthevingsfarge 2 2 5 2 2 3" xfId="2426"/>
    <cellStyle name="20% - uthevingsfarge 2 2 5 2 3" xfId="2425"/>
    <cellStyle name="20% - uthevingsfarge 2 2 5 2 3 2" xfId="2424"/>
    <cellStyle name="20% - uthevingsfarge 2 2 5 2 3 3" xfId="2423"/>
    <cellStyle name="20% - uthevingsfarge 2 2 5 2 4" xfId="2422"/>
    <cellStyle name="20% - uthevingsfarge 2 2 5 2 5" xfId="2421"/>
    <cellStyle name="20% - uthevingsfarge 2 2 5 2_Tabell 4.5-4.7" xfId="2429"/>
    <cellStyle name="20% - uthevingsfarge 2 2 5 3" xfId="2420"/>
    <cellStyle name="20% - uthevingsfarge 2 2 5 3 2" xfId="2419"/>
    <cellStyle name="20% - uthevingsfarge 2 2 5 3 2 2" xfId="2418"/>
    <cellStyle name="20% - uthevingsfarge 2 2 5 3 2 3" xfId="2417"/>
    <cellStyle name="20% - uthevingsfarge 2 2 5 3 3" xfId="2416"/>
    <cellStyle name="20% - uthevingsfarge 2 2 5 3 3 2" xfId="2415"/>
    <cellStyle name="20% - uthevingsfarge 2 2 5 3 3 3" xfId="2414"/>
    <cellStyle name="20% - uthevingsfarge 2 2 5 3 4" xfId="2413"/>
    <cellStyle name="20% - uthevingsfarge 2 2 5 3 5" xfId="2412"/>
    <cellStyle name="20% - uthevingsfarge 2 2 5 4" xfId="2411"/>
    <cellStyle name="20% - uthevingsfarge 2 2 5 4 2" xfId="2410"/>
    <cellStyle name="20% - uthevingsfarge 2 2 5 4 3" xfId="2409"/>
    <cellStyle name="20% - uthevingsfarge 2 2 5 5" xfId="2408"/>
    <cellStyle name="20% - uthevingsfarge 2 2 5 5 2" xfId="2407"/>
    <cellStyle name="20% - uthevingsfarge 2 2 5 5 3" xfId="2406"/>
    <cellStyle name="20% - uthevingsfarge 2 2 5 6" xfId="2405"/>
    <cellStyle name="20% - uthevingsfarge 2 2 5 6 2" xfId="2404"/>
    <cellStyle name="20% - uthevingsfarge 2 2 5 7" xfId="2403"/>
    <cellStyle name="20% - uthevingsfarge 2 2 5 7 2" xfId="2402"/>
    <cellStyle name="20% - uthevingsfarge 2 2 5 8" xfId="2401"/>
    <cellStyle name="20% - uthevingsfarge 2 2 5 9" xfId="2400"/>
    <cellStyle name="20% - uthevingsfarge 2 2 5_Tabell 4.5-4.7" xfId="2431"/>
    <cellStyle name="20% - uthevingsfarge 2 2 6" xfId="123"/>
    <cellStyle name="20% - uthevingsfarge 2 2 6 2" xfId="2398"/>
    <cellStyle name="20% - uthevingsfarge 2 2 6 2 2" xfId="2397"/>
    <cellStyle name="20% - uthevingsfarge 2 2 6 2 3" xfId="2396"/>
    <cellStyle name="20% - uthevingsfarge 2 2 6 3" xfId="2395"/>
    <cellStyle name="20% - uthevingsfarge 2 2 6 3 2" xfId="2394"/>
    <cellStyle name="20% - uthevingsfarge 2 2 6 3 3" xfId="2393"/>
    <cellStyle name="20% - uthevingsfarge 2 2 6 4" xfId="2392"/>
    <cellStyle name="20% - uthevingsfarge 2 2 6 5" xfId="2391"/>
    <cellStyle name="20% - uthevingsfarge 2 2 6_Tabell 4.5-4.7" xfId="2399"/>
    <cellStyle name="20% - uthevingsfarge 2 2 7" xfId="2390"/>
    <cellStyle name="20% - uthevingsfarge 2 2 7 2" xfId="2389"/>
    <cellStyle name="20% - uthevingsfarge 2 2 7 2 2" xfId="2388"/>
    <cellStyle name="20% - uthevingsfarge 2 2 7 2 3" xfId="2387"/>
    <cellStyle name="20% - uthevingsfarge 2 2 7 3" xfId="2386"/>
    <cellStyle name="20% - uthevingsfarge 2 2 7 3 2" xfId="2385"/>
    <cellStyle name="20% - uthevingsfarge 2 2 7 3 3" xfId="2384"/>
    <cellStyle name="20% - uthevingsfarge 2 2 7 4" xfId="2383"/>
    <cellStyle name="20% - uthevingsfarge 2 2 7 5" xfId="2382"/>
    <cellStyle name="20% - uthevingsfarge 2 2 8" xfId="2381"/>
    <cellStyle name="20% - uthevingsfarge 2 2 8 2" xfId="2380"/>
    <cellStyle name="20% - uthevingsfarge 2 2 8 3" xfId="2379"/>
    <cellStyle name="20% - uthevingsfarge 2 2 9" xfId="2378"/>
    <cellStyle name="20% - uthevingsfarge 2 2 9 2" xfId="2377"/>
    <cellStyle name="20% - uthevingsfarge 2 2 9 3" xfId="2376"/>
    <cellStyle name="20% - uthevingsfarge 2 2_Tabell 4.5-4.7" xfId="2663"/>
    <cellStyle name="20% - uthevingsfarge 2 3" xfId="124"/>
    <cellStyle name="20% - uthevingsfarge 2 3 10" xfId="2374"/>
    <cellStyle name="20% - uthevingsfarge 2 3 10 2" xfId="2373"/>
    <cellStyle name="20% - uthevingsfarge 2 3 11" xfId="2372"/>
    <cellStyle name="20% - uthevingsfarge 2 3 12" xfId="2371"/>
    <cellStyle name="20% - uthevingsfarge 2 3 13" xfId="2370"/>
    <cellStyle name="20% - uthevingsfarge 2 3 2" xfId="125"/>
    <cellStyle name="20% - uthevingsfarge 2 3 2 10" xfId="2368"/>
    <cellStyle name="20% - uthevingsfarge 2 3 2 11" xfId="2367"/>
    <cellStyle name="20% - uthevingsfarge 2 3 2 12" xfId="2366"/>
    <cellStyle name="20% - uthevingsfarge 2 3 2 2" xfId="126"/>
    <cellStyle name="20% - uthevingsfarge 2 3 2 2 10" xfId="2364"/>
    <cellStyle name="20% - uthevingsfarge 2 3 2 2 11" xfId="2363"/>
    <cellStyle name="20% - uthevingsfarge 2 3 2 2 2" xfId="127"/>
    <cellStyle name="20% - uthevingsfarge 2 3 2 2 2 10" xfId="2361"/>
    <cellStyle name="20% - uthevingsfarge 2 3 2 2 2 2" xfId="128"/>
    <cellStyle name="20% - uthevingsfarge 2 3 2 2 2 2 2" xfId="2359"/>
    <cellStyle name="20% - uthevingsfarge 2 3 2 2 2 2 2 2" xfId="2358"/>
    <cellStyle name="20% - uthevingsfarge 2 3 2 2 2 2 2 3" xfId="2357"/>
    <cellStyle name="20% - uthevingsfarge 2 3 2 2 2 2 3" xfId="2356"/>
    <cellStyle name="20% - uthevingsfarge 2 3 2 2 2 2 3 2" xfId="2355"/>
    <cellStyle name="20% - uthevingsfarge 2 3 2 2 2 2 3 3" xfId="2354"/>
    <cellStyle name="20% - uthevingsfarge 2 3 2 2 2 2 4" xfId="2353"/>
    <cellStyle name="20% - uthevingsfarge 2 3 2 2 2 2 5" xfId="2352"/>
    <cellStyle name="20% - uthevingsfarge 2 3 2 2 2 2_Tabell 4.5-4.7" xfId="2360"/>
    <cellStyle name="20% - uthevingsfarge 2 3 2 2 2 3" xfId="2351"/>
    <cellStyle name="20% - uthevingsfarge 2 3 2 2 2 3 2" xfId="2350"/>
    <cellStyle name="20% - uthevingsfarge 2 3 2 2 2 3 2 2" xfId="2349"/>
    <cellStyle name="20% - uthevingsfarge 2 3 2 2 2 3 2 3" xfId="2348"/>
    <cellStyle name="20% - uthevingsfarge 2 3 2 2 2 3 3" xfId="2347"/>
    <cellStyle name="20% - uthevingsfarge 2 3 2 2 2 3 3 2" xfId="2346"/>
    <cellStyle name="20% - uthevingsfarge 2 3 2 2 2 3 3 3" xfId="2345"/>
    <cellStyle name="20% - uthevingsfarge 2 3 2 2 2 3 4" xfId="2344"/>
    <cellStyle name="20% - uthevingsfarge 2 3 2 2 2 3 5" xfId="2343"/>
    <cellStyle name="20% - uthevingsfarge 2 3 2 2 2 4" xfId="2342"/>
    <cellStyle name="20% - uthevingsfarge 2 3 2 2 2 4 2" xfId="2341"/>
    <cellStyle name="20% - uthevingsfarge 2 3 2 2 2 4 3" xfId="2340"/>
    <cellStyle name="20% - uthevingsfarge 2 3 2 2 2 5" xfId="2339"/>
    <cellStyle name="20% - uthevingsfarge 2 3 2 2 2 5 2" xfId="2338"/>
    <cellStyle name="20% - uthevingsfarge 2 3 2 2 2 5 3" xfId="2337"/>
    <cellStyle name="20% - uthevingsfarge 2 3 2 2 2 6" xfId="2336"/>
    <cellStyle name="20% - uthevingsfarge 2 3 2 2 2 6 2" xfId="2335"/>
    <cellStyle name="20% - uthevingsfarge 2 3 2 2 2 7" xfId="2334"/>
    <cellStyle name="20% - uthevingsfarge 2 3 2 2 2 7 2" xfId="2333"/>
    <cellStyle name="20% - uthevingsfarge 2 3 2 2 2 8" xfId="2332"/>
    <cellStyle name="20% - uthevingsfarge 2 3 2 2 2 9" xfId="2331"/>
    <cellStyle name="20% - uthevingsfarge 2 3 2 2 2_Tabell 4.5-4.7" xfId="2362"/>
    <cellStyle name="20% - uthevingsfarge 2 3 2 2 3" xfId="129"/>
    <cellStyle name="20% - uthevingsfarge 2 3 2 2 3 2" xfId="2329"/>
    <cellStyle name="20% - uthevingsfarge 2 3 2 2 3 2 2" xfId="2328"/>
    <cellStyle name="20% - uthevingsfarge 2 3 2 2 3 2 3" xfId="2327"/>
    <cellStyle name="20% - uthevingsfarge 2 3 2 2 3 3" xfId="2326"/>
    <cellStyle name="20% - uthevingsfarge 2 3 2 2 3 3 2" xfId="2325"/>
    <cellStyle name="20% - uthevingsfarge 2 3 2 2 3 3 3" xfId="2324"/>
    <cellStyle name="20% - uthevingsfarge 2 3 2 2 3 4" xfId="2323"/>
    <cellStyle name="20% - uthevingsfarge 2 3 2 2 3 5" xfId="2322"/>
    <cellStyle name="20% - uthevingsfarge 2 3 2 2 3_Tabell 4.5-4.7" xfId="2330"/>
    <cellStyle name="20% - uthevingsfarge 2 3 2 2 4" xfId="2321"/>
    <cellStyle name="20% - uthevingsfarge 2 3 2 2 4 2" xfId="2320"/>
    <cellStyle name="20% - uthevingsfarge 2 3 2 2 4 2 2" xfId="2319"/>
    <cellStyle name="20% - uthevingsfarge 2 3 2 2 4 2 3" xfId="2318"/>
    <cellStyle name="20% - uthevingsfarge 2 3 2 2 4 3" xfId="2317"/>
    <cellStyle name="20% - uthevingsfarge 2 3 2 2 4 3 2" xfId="2316"/>
    <cellStyle name="20% - uthevingsfarge 2 3 2 2 4 3 3" xfId="2315"/>
    <cellStyle name="20% - uthevingsfarge 2 3 2 2 4 4" xfId="2314"/>
    <cellStyle name="20% - uthevingsfarge 2 3 2 2 4 5" xfId="2313"/>
    <cellStyle name="20% - uthevingsfarge 2 3 2 2 5" xfId="2312"/>
    <cellStyle name="20% - uthevingsfarge 2 3 2 2 5 2" xfId="2311"/>
    <cellStyle name="20% - uthevingsfarge 2 3 2 2 5 3" xfId="2310"/>
    <cellStyle name="20% - uthevingsfarge 2 3 2 2 6" xfId="2309"/>
    <cellStyle name="20% - uthevingsfarge 2 3 2 2 6 2" xfId="2308"/>
    <cellStyle name="20% - uthevingsfarge 2 3 2 2 6 3" xfId="2307"/>
    <cellStyle name="20% - uthevingsfarge 2 3 2 2 7" xfId="2306"/>
    <cellStyle name="20% - uthevingsfarge 2 3 2 2 7 2" xfId="2305"/>
    <cellStyle name="20% - uthevingsfarge 2 3 2 2 8" xfId="2304"/>
    <cellStyle name="20% - uthevingsfarge 2 3 2 2 8 2" xfId="2303"/>
    <cellStyle name="20% - uthevingsfarge 2 3 2 2 9" xfId="2302"/>
    <cellStyle name="20% - uthevingsfarge 2 3 2 2_Tabell 4.5-4.7" xfId="2365"/>
    <cellStyle name="20% - uthevingsfarge 2 3 2 3" xfId="130"/>
    <cellStyle name="20% - uthevingsfarge 2 3 2 3 10" xfId="2300"/>
    <cellStyle name="20% - uthevingsfarge 2 3 2 3 2" xfId="131"/>
    <cellStyle name="20% - uthevingsfarge 2 3 2 3 2 2" xfId="2298"/>
    <cellStyle name="20% - uthevingsfarge 2 3 2 3 2 2 2" xfId="2297"/>
    <cellStyle name="20% - uthevingsfarge 2 3 2 3 2 2 3" xfId="2296"/>
    <cellStyle name="20% - uthevingsfarge 2 3 2 3 2 3" xfId="2295"/>
    <cellStyle name="20% - uthevingsfarge 2 3 2 3 2 3 2" xfId="2294"/>
    <cellStyle name="20% - uthevingsfarge 2 3 2 3 2 3 3" xfId="2293"/>
    <cellStyle name="20% - uthevingsfarge 2 3 2 3 2 4" xfId="2292"/>
    <cellStyle name="20% - uthevingsfarge 2 3 2 3 2 5" xfId="2291"/>
    <cellStyle name="20% - uthevingsfarge 2 3 2 3 2_Tabell 4.5-4.7" xfId="2299"/>
    <cellStyle name="20% - uthevingsfarge 2 3 2 3 3" xfId="2290"/>
    <cellStyle name="20% - uthevingsfarge 2 3 2 3 3 2" xfId="2289"/>
    <cellStyle name="20% - uthevingsfarge 2 3 2 3 3 2 2" xfId="2288"/>
    <cellStyle name="20% - uthevingsfarge 2 3 2 3 3 2 3" xfId="2287"/>
    <cellStyle name="20% - uthevingsfarge 2 3 2 3 3 3" xfId="2286"/>
    <cellStyle name="20% - uthevingsfarge 2 3 2 3 3 3 2" xfId="2285"/>
    <cellStyle name="20% - uthevingsfarge 2 3 2 3 3 3 3" xfId="2284"/>
    <cellStyle name="20% - uthevingsfarge 2 3 2 3 3 4" xfId="2283"/>
    <cellStyle name="20% - uthevingsfarge 2 3 2 3 3 5" xfId="2282"/>
    <cellStyle name="20% - uthevingsfarge 2 3 2 3 4" xfId="2281"/>
    <cellStyle name="20% - uthevingsfarge 2 3 2 3 4 2" xfId="2280"/>
    <cellStyle name="20% - uthevingsfarge 2 3 2 3 4 3" xfId="2279"/>
    <cellStyle name="20% - uthevingsfarge 2 3 2 3 5" xfId="2278"/>
    <cellStyle name="20% - uthevingsfarge 2 3 2 3 5 2" xfId="2277"/>
    <cellStyle name="20% - uthevingsfarge 2 3 2 3 5 3" xfId="2276"/>
    <cellStyle name="20% - uthevingsfarge 2 3 2 3 6" xfId="2275"/>
    <cellStyle name="20% - uthevingsfarge 2 3 2 3 6 2" xfId="2274"/>
    <cellStyle name="20% - uthevingsfarge 2 3 2 3 7" xfId="2273"/>
    <cellStyle name="20% - uthevingsfarge 2 3 2 3 7 2" xfId="2272"/>
    <cellStyle name="20% - uthevingsfarge 2 3 2 3 8" xfId="2271"/>
    <cellStyle name="20% - uthevingsfarge 2 3 2 3 9" xfId="2270"/>
    <cellStyle name="20% - uthevingsfarge 2 3 2 3_Tabell 4.5-4.7" xfId="2301"/>
    <cellStyle name="20% - uthevingsfarge 2 3 2 4" xfId="132"/>
    <cellStyle name="20% - uthevingsfarge 2 3 2 4 2" xfId="2268"/>
    <cellStyle name="20% - uthevingsfarge 2 3 2 4 2 2" xfId="2267"/>
    <cellStyle name="20% - uthevingsfarge 2 3 2 4 2 3" xfId="2266"/>
    <cellStyle name="20% - uthevingsfarge 2 3 2 4 3" xfId="2265"/>
    <cellStyle name="20% - uthevingsfarge 2 3 2 4 3 2" xfId="2264"/>
    <cellStyle name="20% - uthevingsfarge 2 3 2 4 3 3" xfId="2263"/>
    <cellStyle name="20% - uthevingsfarge 2 3 2 4 4" xfId="2262"/>
    <cellStyle name="20% - uthevingsfarge 2 3 2 4 5" xfId="2261"/>
    <cellStyle name="20% - uthevingsfarge 2 3 2 4_Tabell 4.5-4.7" xfId="2269"/>
    <cellStyle name="20% - uthevingsfarge 2 3 2 5" xfId="2260"/>
    <cellStyle name="20% - uthevingsfarge 2 3 2 5 2" xfId="2259"/>
    <cellStyle name="20% - uthevingsfarge 2 3 2 5 2 2" xfId="2258"/>
    <cellStyle name="20% - uthevingsfarge 2 3 2 5 2 3" xfId="2257"/>
    <cellStyle name="20% - uthevingsfarge 2 3 2 5 3" xfId="2256"/>
    <cellStyle name="20% - uthevingsfarge 2 3 2 5 3 2" xfId="2255"/>
    <cellStyle name="20% - uthevingsfarge 2 3 2 5 3 3" xfId="2254"/>
    <cellStyle name="20% - uthevingsfarge 2 3 2 5 4" xfId="2253"/>
    <cellStyle name="20% - uthevingsfarge 2 3 2 5 5" xfId="2252"/>
    <cellStyle name="20% - uthevingsfarge 2 3 2 6" xfId="2251"/>
    <cellStyle name="20% - uthevingsfarge 2 3 2 6 2" xfId="2250"/>
    <cellStyle name="20% - uthevingsfarge 2 3 2 6 3" xfId="2249"/>
    <cellStyle name="20% - uthevingsfarge 2 3 2 7" xfId="2248"/>
    <cellStyle name="20% - uthevingsfarge 2 3 2 7 2" xfId="2247"/>
    <cellStyle name="20% - uthevingsfarge 2 3 2 7 3" xfId="2246"/>
    <cellStyle name="20% - uthevingsfarge 2 3 2 8" xfId="2245"/>
    <cellStyle name="20% - uthevingsfarge 2 3 2 8 2" xfId="2244"/>
    <cellStyle name="20% - uthevingsfarge 2 3 2 9" xfId="2243"/>
    <cellStyle name="20% - uthevingsfarge 2 3 2 9 2" xfId="2242"/>
    <cellStyle name="20% - uthevingsfarge 2 3 2_Tabell 4.5-4.7" xfId="2369"/>
    <cellStyle name="20% - uthevingsfarge 2 3 3" xfId="133"/>
    <cellStyle name="20% - uthevingsfarge 2 3 3 10" xfId="2240"/>
    <cellStyle name="20% - uthevingsfarge 2 3 3 11" xfId="2239"/>
    <cellStyle name="20% - uthevingsfarge 2 3 3 2" xfId="134"/>
    <cellStyle name="20% - uthevingsfarge 2 3 3 2 10" xfId="2237"/>
    <cellStyle name="20% - uthevingsfarge 2 3 3 2 2" xfId="135"/>
    <cellStyle name="20% - uthevingsfarge 2 3 3 2 2 2" xfId="2235"/>
    <cellStyle name="20% - uthevingsfarge 2 3 3 2 2 2 2" xfId="2234"/>
    <cellStyle name="20% - uthevingsfarge 2 3 3 2 2 2 3" xfId="2233"/>
    <cellStyle name="20% - uthevingsfarge 2 3 3 2 2 3" xfId="2232"/>
    <cellStyle name="20% - uthevingsfarge 2 3 3 2 2 3 2" xfId="2231"/>
    <cellStyle name="20% - uthevingsfarge 2 3 3 2 2 3 3" xfId="2230"/>
    <cellStyle name="20% - uthevingsfarge 2 3 3 2 2 4" xfId="2229"/>
    <cellStyle name="20% - uthevingsfarge 2 3 3 2 2 5" xfId="2228"/>
    <cellStyle name="20% - uthevingsfarge 2 3 3 2 2_Tabell 4.5-4.7" xfId="2236"/>
    <cellStyle name="20% - uthevingsfarge 2 3 3 2 3" xfId="2227"/>
    <cellStyle name="20% - uthevingsfarge 2 3 3 2 3 2" xfId="2226"/>
    <cellStyle name="20% - uthevingsfarge 2 3 3 2 3 2 2" xfId="2225"/>
    <cellStyle name="20% - uthevingsfarge 2 3 3 2 3 2 3" xfId="2224"/>
    <cellStyle name="20% - uthevingsfarge 2 3 3 2 3 3" xfId="2223"/>
    <cellStyle name="20% - uthevingsfarge 2 3 3 2 3 3 2" xfId="2222"/>
    <cellStyle name="20% - uthevingsfarge 2 3 3 2 3 3 3" xfId="2221"/>
    <cellStyle name="20% - uthevingsfarge 2 3 3 2 3 4" xfId="2220"/>
    <cellStyle name="20% - uthevingsfarge 2 3 3 2 3 5" xfId="2219"/>
    <cellStyle name="20% - uthevingsfarge 2 3 3 2 4" xfId="2218"/>
    <cellStyle name="20% - uthevingsfarge 2 3 3 2 4 2" xfId="2217"/>
    <cellStyle name="20% - uthevingsfarge 2 3 3 2 4 3" xfId="2216"/>
    <cellStyle name="20% - uthevingsfarge 2 3 3 2 5" xfId="2215"/>
    <cellStyle name="20% - uthevingsfarge 2 3 3 2 5 2" xfId="2214"/>
    <cellStyle name="20% - uthevingsfarge 2 3 3 2 5 3" xfId="2213"/>
    <cellStyle name="20% - uthevingsfarge 2 3 3 2 6" xfId="2212"/>
    <cellStyle name="20% - uthevingsfarge 2 3 3 2 6 2" xfId="2211"/>
    <cellStyle name="20% - uthevingsfarge 2 3 3 2 7" xfId="2210"/>
    <cellStyle name="20% - uthevingsfarge 2 3 3 2 7 2" xfId="2209"/>
    <cellStyle name="20% - uthevingsfarge 2 3 3 2 8" xfId="2208"/>
    <cellStyle name="20% - uthevingsfarge 2 3 3 2 9" xfId="2207"/>
    <cellStyle name="20% - uthevingsfarge 2 3 3 2_Tabell 4.5-4.7" xfId="2238"/>
    <cellStyle name="20% - uthevingsfarge 2 3 3 3" xfId="136"/>
    <cellStyle name="20% - uthevingsfarge 2 3 3 3 2" xfId="2205"/>
    <cellStyle name="20% - uthevingsfarge 2 3 3 3 2 2" xfId="2204"/>
    <cellStyle name="20% - uthevingsfarge 2 3 3 3 2 3" xfId="2203"/>
    <cellStyle name="20% - uthevingsfarge 2 3 3 3 3" xfId="2202"/>
    <cellStyle name="20% - uthevingsfarge 2 3 3 3 3 2" xfId="2201"/>
    <cellStyle name="20% - uthevingsfarge 2 3 3 3 3 3" xfId="2200"/>
    <cellStyle name="20% - uthevingsfarge 2 3 3 3 4" xfId="2199"/>
    <cellStyle name="20% - uthevingsfarge 2 3 3 3 5" xfId="2198"/>
    <cellStyle name="20% - uthevingsfarge 2 3 3 3_Tabell 4.5-4.7" xfId="2206"/>
    <cellStyle name="20% - uthevingsfarge 2 3 3 4" xfId="2197"/>
    <cellStyle name="20% - uthevingsfarge 2 3 3 4 2" xfId="2196"/>
    <cellStyle name="20% - uthevingsfarge 2 3 3 4 2 2" xfId="2195"/>
    <cellStyle name="20% - uthevingsfarge 2 3 3 4 2 3" xfId="2194"/>
    <cellStyle name="20% - uthevingsfarge 2 3 3 4 3" xfId="2193"/>
    <cellStyle name="20% - uthevingsfarge 2 3 3 4 3 2" xfId="2192"/>
    <cellStyle name="20% - uthevingsfarge 2 3 3 4 3 3" xfId="2191"/>
    <cellStyle name="20% - uthevingsfarge 2 3 3 4 4" xfId="2190"/>
    <cellStyle name="20% - uthevingsfarge 2 3 3 4 5" xfId="2189"/>
    <cellStyle name="20% - uthevingsfarge 2 3 3 5" xfId="2188"/>
    <cellStyle name="20% - uthevingsfarge 2 3 3 5 2" xfId="2187"/>
    <cellStyle name="20% - uthevingsfarge 2 3 3 5 3" xfId="2186"/>
    <cellStyle name="20% - uthevingsfarge 2 3 3 6" xfId="2185"/>
    <cellStyle name="20% - uthevingsfarge 2 3 3 6 2" xfId="2184"/>
    <cellStyle name="20% - uthevingsfarge 2 3 3 6 3" xfId="2183"/>
    <cellStyle name="20% - uthevingsfarge 2 3 3 7" xfId="2182"/>
    <cellStyle name="20% - uthevingsfarge 2 3 3 7 2" xfId="2181"/>
    <cellStyle name="20% - uthevingsfarge 2 3 3 8" xfId="2180"/>
    <cellStyle name="20% - uthevingsfarge 2 3 3 8 2" xfId="2179"/>
    <cellStyle name="20% - uthevingsfarge 2 3 3 9" xfId="2178"/>
    <cellStyle name="20% - uthevingsfarge 2 3 3_Tabell 4.5-4.7" xfId="2241"/>
    <cellStyle name="20% - uthevingsfarge 2 3 4" xfId="137"/>
    <cellStyle name="20% - uthevingsfarge 2 3 4 10" xfId="2176"/>
    <cellStyle name="20% - uthevingsfarge 2 3 4 2" xfId="138"/>
    <cellStyle name="20% - uthevingsfarge 2 3 4 2 2" xfId="2174"/>
    <cellStyle name="20% - uthevingsfarge 2 3 4 2 2 2" xfId="2173"/>
    <cellStyle name="20% - uthevingsfarge 2 3 4 2 2 3" xfId="2172"/>
    <cellStyle name="20% - uthevingsfarge 2 3 4 2 3" xfId="2171"/>
    <cellStyle name="20% - uthevingsfarge 2 3 4 2 3 2" xfId="2170"/>
    <cellStyle name="20% - uthevingsfarge 2 3 4 2 3 3" xfId="2169"/>
    <cellStyle name="20% - uthevingsfarge 2 3 4 2 4" xfId="2168"/>
    <cellStyle name="20% - uthevingsfarge 2 3 4 2 5" xfId="2167"/>
    <cellStyle name="20% - uthevingsfarge 2 3 4 2_Tabell 4.5-4.7" xfId="2175"/>
    <cellStyle name="20% - uthevingsfarge 2 3 4 3" xfId="2166"/>
    <cellStyle name="20% - uthevingsfarge 2 3 4 3 2" xfId="2165"/>
    <cellStyle name="20% - uthevingsfarge 2 3 4 3 2 2" xfId="2164"/>
    <cellStyle name="20% - uthevingsfarge 2 3 4 3 2 3" xfId="2163"/>
    <cellStyle name="20% - uthevingsfarge 2 3 4 3 3" xfId="2162"/>
    <cellStyle name="20% - uthevingsfarge 2 3 4 3 3 2" xfId="2161"/>
    <cellStyle name="20% - uthevingsfarge 2 3 4 3 3 3" xfId="2160"/>
    <cellStyle name="20% - uthevingsfarge 2 3 4 3 4" xfId="2159"/>
    <cellStyle name="20% - uthevingsfarge 2 3 4 3 5" xfId="2158"/>
    <cellStyle name="20% - uthevingsfarge 2 3 4 4" xfId="2157"/>
    <cellStyle name="20% - uthevingsfarge 2 3 4 4 2" xfId="2156"/>
    <cellStyle name="20% - uthevingsfarge 2 3 4 4 3" xfId="2155"/>
    <cellStyle name="20% - uthevingsfarge 2 3 4 5" xfId="2154"/>
    <cellStyle name="20% - uthevingsfarge 2 3 4 5 2" xfId="2153"/>
    <cellStyle name="20% - uthevingsfarge 2 3 4 5 3" xfId="2152"/>
    <cellStyle name="20% - uthevingsfarge 2 3 4 6" xfId="2151"/>
    <cellStyle name="20% - uthevingsfarge 2 3 4 6 2" xfId="2150"/>
    <cellStyle name="20% - uthevingsfarge 2 3 4 7" xfId="2149"/>
    <cellStyle name="20% - uthevingsfarge 2 3 4 7 2" xfId="2148"/>
    <cellStyle name="20% - uthevingsfarge 2 3 4 8" xfId="2147"/>
    <cellStyle name="20% - uthevingsfarge 2 3 4 9" xfId="2146"/>
    <cellStyle name="20% - uthevingsfarge 2 3 4_Tabell 4.5-4.7" xfId="2177"/>
    <cellStyle name="20% - uthevingsfarge 2 3 5" xfId="139"/>
    <cellStyle name="20% - uthevingsfarge 2 3 5 2" xfId="2144"/>
    <cellStyle name="20% - uthevingsfarge 2 3 5 2 2" xfId="2143"/>
    <cellStyle name="20% - uthevingsfarge 2 3 5 2 3" xfId="2142"/>
    <cellStyle name="20% - uthevingsfarge 2 3 5 3" xfId="2141"/>
    <cellStyle name="20% - uthevingsfarge 2 3 5 3 2" xfId="2140"/>
    <cellStyle name="20% - uthevingsfarge 2 3 5 3 3" xfId="2139"/>
    <cellStyle name="20% - uthevingsfarge 2 3 5 4" xfId="2138"/>
    <cellStyle name="20% - uthevingsfarge 2 3 5 5" xfId="2137"/>
    <cellStyle name="20% - uthevingsfarge 2 3 5_Tabell 4.5-4.7" xfId="2145"/>
    <cellStyle name="20% - uthevingsfarge 2 3 6" xfId="2136"/>
    <cellStyle name="20% - uthevingsfarge 2 3 6 2" xfId="2135"/>
    <cellStyle name="20% - uthevingsfarge 2 3 6 2 2" xfId="2134"/>
    <cellStyle name="20% - uthevingsfarge 2 3 6 2 3" xfId="2133"/>
    <cellStyle name="20% - uthevingsfarge 2 3 6 3" xfId="2132"/>
    <cellStyle name="20% - uthevingsfarge 2 3 6 3 2" xfId="2131"/>
    <cellStyle name="20% - uthevingsfarge 2 3 6 3 3" xfId="2130"/>
    <cellStyle name="20% - uthevingsfarge 2 3 6 4" xfId="2129"/>
    <cellStyle name="20% - uthevingsfarge 2 3 6 5" xfId="2128"/>
    <cellStyle name="20% - uthevingsfarge 2 3 7" xfId="2127"/>
    <cellStyle name="20% - uthevingsfarge 2 3 7 2" xfId="2126"/>
    <cellStyle name="20% - uthevingsfarge 2 3 7 3" xfId="2125"/>
    <cellStyle name="20% - uthevingsfarge 2 3 8" xfId="2124"/>
    <cellStyle name="20% - uthevingsfarge 2 3 8 2" xfId="2123"/>
    <cellStyle name="20% - uthevingsfarge 2 3 8 3" xfId="2122"/>
    <cellStyle name="20% - uthevingsfarge 2 3 9" xfId="2121"/>
    <cellStyle name="20% - uthevingsfarge 2 3 9 2" xfId="2120"/>
    <cellStyle name="20% - uthevingsfarge 2 3_Tabell 4.5-4.7" xfId="2375"/>
    <cellStyle name="20% - uthevingsfarge 2 4" xfId="140"/>
    <cellStyle name="20% - uthevingsfarge 2 4 10" xfId="2118"/>
    <cellStyle name="20% - uthevingsfarge 2 4 10 2" xfId="2117"/>
    <cellStyle name="20% - uthevingsfarge 2 4 11" xfId="2116"/>
    <cellStyle name="20% - uthevingsfarge 2 4 12" xfId="2115"/>
    <cellStyle name="20% - uthevingsfarge 2 4 13" xfId="2114"/>
    <cellStyle name="20% - uthevingsfarge 2 4 2" xfId="141"/>
    <cellStyle name="20% - uthevingsfarge 2 4 2 10" xfId="2112"/>
    <cellStyle name="20% - uthevingsfarge 2 4 2 11" xfId="2111"/>
    <cellStyle name="20% - uthevingsfarge 2 4 2 12" xfId="2110"/>
    <cellStyle name="20% - uthevingsfarge 2 4 2 2" xfId="142"/>
    <cellStyle name="20% - uthevingsfarge 2 4 2 2 10" xfId="2108"/>
    <cellStyle name="20% - uthevingsfarge 2 4 2 2 11" xfId="2107"/>
    <cellStyle name="20% - uthevingsfarge 2 4 2 2 2" xfId="143"/>
    <cellStyle name="20% - uthevingsfarge 2 4 2 2 2 10" xfId="2105"/>
    <cellStyle name="20% - uthevingsfarge 2 4 2 2 2 2" xfId="144"/>
    <cellStyle name="20% - uthevingsfarge 2 4 2 2 2 2 2" xfId="2103"/>
    <cellStyle name="20% - uthevingsfarge 2 4 2 2 2 2 2 2" xfId="2102"/>
    <cellStyle name="20% - uthevingsfarge 2 4 2 2 2 2 2 3" xfId="2101"/>
    <cellStyle name="20% - uthevingsfarge 2 4 2 2 2 2 3" xfId="2100"/>
    <cellStyle name="20% - uthevingsfarge 2 4 2 2 2 2 3 2" xfId="2099"/>
    <cellStyle name="20% - uthevingsfarge 2 4 2 2 2 2 3 3" xfId="2098"/>
    <cellStyle name="20% - uthevingsfarge 2 4 2 2 2 2 4" xfId="2097"/>
    <cellStyle name="20% - uthevingsfarge 2 4 2 2 2 2 5" xfId="2096"/>
    <cellStyle name="20% - uthevingsfarge 2 4 2 2 2 2_Tabell 4.5-4.7" xfId="2104"/>
    <cellStyle name="20% - uthevingsfarge 2 4 2 2 2 3" xfId="2095"/>
    <cellStyle name="20% - uthevingsfarge 2 4 2 2 2 3 2" xfId="2094"/>
    <cellStyle name="20% - uthevingsfarge 2 4 2 2 2 3 2 2" xfId="2093"/>
    <cellStyle name="20% - uthevingsfarge 2 4 2 2 2 3 2 3" xfId="2092"/>
    <cellStyle name="20% - uthevingsfarge 2 4 2 2 2 3 3" xfId="2091"/>
    <cellStyle name="20% - uthevingsfarge 2 4 2 2 2 3 3 2" xfId="2090"/>
    <cellStyle name="20% - uthevingsfarge 2 4 2 2 2 3 3 3" xfId="2089"/>
    <cellStyle name="20% - uthevingsfarge 2 4 2 2 2 3 4" xfId="2088"/>
    <cellStyle name="20% - uthevingsfarge 2 4 2 2 2 3 5" xfId="2087"/>
    <cellStyle name="20% - uthevingsfarge 2 4 2 2 2 4" xfId="2086"/>
    <cellStyle name="20% - uthevingsfarge 2 4 2 2 2 4 2" xfId="2085"/>
    <cellStyle name="20% - uthevingsfarge 2 4 2 2 2 4 3" xfId="2084"/>
    <cellStyle name="20% - uthevingsfarge 2 4 2 2 2 5" xfId="2083"/>
    <cellStyle name="20% - uthevingsfarge 2 4 2 2 2 5 2" xfId="2082"/>
    <cellStyle name="20% - uthevingsfarge 2 4 2 2 2 5 3" xfId="2081"/>
    <cellStyle name="20% - uthevingsfarge 2 4 2 2 2 6" xfId="2080"/>
    <cellStyle name="20% - uthevingsfarge 2 4 2 2 2 6 2" xfId="2079"/>
    <cellStyle name="20% - uthevingsfarge 2 4 2 2 2 7" xfId="2078"/>
    <cellStyle name="20% - uthevingsfarge 2 4 2 2 2 7 2" xfId="2077"/>
    <cellStyle name="20% - uthevingsfarge 2 4 2 2 2 8" xfId="2076"/>
    <cellStyle name="20% - uthevingsfarge 2 4 2 2 2 9" xfId="2075"/>
    <cellStyle name="20% - uthevingsfarge 2 4 2 2 2_Tabell 4.5-4.7" xfId="2106"/>
    <cellStyle name="20% - uthevingsfarge 2 4 2 2 3" xfId="145"/>
    <cellStyle name="20% - uthevingsfarge 2 4 2 2 3 2" xfId="2073"/>
    <cellStyle name="20% - uthevingsfarge 2 4 2 2 3 2 2" xfId="2072"/>
    <cellStyle name="20% - uthevingsfarge 2 4 2 2 3 2 3" xfId="2071"/>
    <cellStyle name="20% - uthevingsfarge 2 4 2 2 3 3" xfId="2070"/>
    <cellStyle name="20% - uthevingsfarge 2 4 2 2 3 3 2" xfId="2069"/>
    <cellStyle name="20% - uthevingsfarge 2 4 2 2 3 3 3" xfId="2068"/>
    <cellStyle name="20% - uthevingsfarge 2 4 2 2 3 4" xfId="2067"/>
    <cellStyle name="20% - uthevingsfarge 2 4 2 2 3 5" xfId="2066"/>
    <cellStyle name="20% - uthevingsfarge 2 4 2 2 3_Tabell 4.5-4.7" xfId="2074"/>
    <cellStyle name="20% - uthevingsfarge 2 4 2 2 4" xfId="2065"/>
    <cellStyle name="20% - uthevingsfarge 2 4 2 2 4 2" xfId="2064"/>
    <cellStyle name="20% - uthevingsfarge 2 4 2 2 4 2 2" xfId="2063"/>
    <cellStyle name="20% - uthevingsfarge 2 4 2 2 4 2 3" xfId="4055"/>
    <cellStyle name="20% - uthevingsfarge 2 4 2 2 4 3" xfId="4056"/>
    <cellStyle name="20% - uthevingsfarge 2 4 2 2 4 3 2" xfId="4057"/>
    <cellStyle name="20% - uthevingsfarge 2 4 2 2 4 3 3" xfId="4058"/>
    <cellStyle name="20% - uthevingsfarge 2 4 2 2 4 4" xfId="4059"/>
    <cellStyle name="20% - uthevingsfarge 2 4 2 2 4 5" xfId="4060"/>
    <cellStyle name="20% - uthevingsfarge 2 4 2 2 5" xfId="4061"/>
    <cellStyle name="20% - uthevingsfarge 2 4 2 2 5 2" xfId="4062"/>
    <cellStyle name="20% - uthevingsfarge 2 4 2 2 5 3" xfId="4063"/>
    <cellStyle name="20% - uthevingsfarge 2 4 2 2 6" xfId="4064"/>
    <cellStyle name="20% - uthevingsfarge 2 4 2 2 6 2" xfId="4065"/>
    <cellStyle name="20% - uthevingsfarge 2 4 2 2 6 3" xfId="4066"/>
    <cellStyle name="20% - uthevingsfarge 2 4 2 2 7" xfId="4067"/>
    <cellStyle name="20% - uthevingsfarge 2 4 2 2 7 2" xfId="4068"/>
    <cellStyle name="20% - uthevingsfarge 2 4 2 2 8" xfId="4069"/>
    <cellStyle name="20% - uthevingsfarge 2 4 2 2 8 2" xfId="4070"/>
    <cellStyle name="20% - uthevingsfarge 2 4 2 2 9" xfId="4071"/>
    <cellStyle name="20% - uthevingsfarge 2 4 2 2_Tabell 4.5-4.7" xfId="2109"/>
    <cellStyle name="20% - uthevingsfarge 2 4 2 3" xfId="146"/>
    <cellStyle name="20% - uthevingsfarge 2 4 2 3 10" xfId="4073"/>
    <cellStyle name="20% - uthevingsfarge 2 4 2 3 2" xfId="147"/>
    <cellStyle name="20% - uthevingsfarge 2 4 2 3 2 2" xfId="4075"/>
    <cellStyle name="20% - uthevingsfarge 2 4 2 3 2 2 2" xfId="4076"/>
    <cellStyle name="20% - uthevingsfarge 2 4 2 3 2 2 3" xfId="4077"/>
    <cellStyle name="20% - uthevingsfarge 2 4 2 3 2 3" xfId="4078"/>
    <cellStyle name="20% - uthevingsfarge 2 4 2 3 2 3 2" xfId="4079"/>
    <cellStyle name="20% - uthevingsfarge 2 4 2 3 2 3 3" xfId="4080"/>
    <cellStyle name="20% - uthevingsfarge 2 4 2 3 2 4" xfId="4081"/>
    <cellStyle name="20% - uthevingsfarge 2 4 2 3 2 5" xfId="4082"/>
    <cellStyle name="20% - uthevingsfarge 2 4 2 3 2_Tabell 4.5-4.7" xfId="4074"/>
    <cellStyle name="20% - uthevingsfarge 2 4 2 3 3" xfId="4083"/>
    <cellStyle name="20% - uthevingsfarge 2 4 2 3 3 2" xfId="4084"/>
    <cellStyle name="20% - uthevingsfarge 2 4 2 3 3 2 2" xfId="4085"/>
    <cellStyle name="20% - uthevingsfarge 2 4 2 3 3 2 3" xfId="4086"/>
    <cellStyle name="20% - uthevingsfarge 2 4 2 3 3 3" xfId="4087"/>
    <cellStyle name="20% - uthevingsfarge 2 4 2 3 3 3 2" xfId="4088"/>
    <cellStyle name="20% - uthevingsfarge 2 4 2 3 3 3 3" xfId="4089"/>
    <cellStyle name="20% - uthevingsfarge 2 4 2 3 3 4" xfId="4090"/>
    <cellStyle name="20% - uthevingsfarge 2 4 2 3 3 5" xfId="4091"/>
    <cellStyle name="20% - uthevingsfarge 2 4 2 3 4" xfId="4092"/>
    <cellStyle name="20% - uthevingsfarge 2 4 2 3 4 2" xfId="4093"/>
    <cellStyle name="20% - uthevingsfarge 2 4 2 3 4 3" xfId="4094"/>
    <cellStyle name="20% - uthevingsfarge 2 4 2 3 5" xfId="4095"/>
    <cellStyle name="20% - uthevingsfarge 2 4 2 3 5 2" xfId="4096"/>
    <cellStyle name="20% - uthevingsfarge 2 4 2 3 5 3" xfId="4097"/>
    <cellStyle name="20% - uthevingsfarge 2 4 2 3 6" xfId="4098"/>
    <cellStyle name="20% - uthevingsfarge 2 4 2 3 6 2" xfId="4099"/>
    <cellStyle name="20% - uthevingsfarge 2 4 2 3 7" xfId="4100"/>
    <cellStyle name="20% - uthevingsfarge 2 4 2 3 7 2" xfId="4101"/>
    <cellStyle name="20% - uthevingsfarge 2 4 2 3 8" xfId="4102"/>
    <cellStyle name="20% - uthevingsfarge 2 4 2 3 9" xfId="4103"/>
    <cellStyle name="20% - uthevingsfarge 2 4 2 3_Tabell 4.5-4.7" xfId="4072"/>
    <cellStyle name="20% - uthevingsfarge 2 4 2 4" xfId="148"/>
    <cellStyle name="20% - uthevingsfarge 2 4 2 4 2" xfId="4105"/>
    <cellStyle name="20% - uthevingsfarge 2 4 2 4 2 2" xfId="4106"/>
    <cellStyle name="20% - uthevingsfarge 2 4 2 4 2 3" xfId="4107"/>
    <cellStyle name="20% - uthevingsfarge 2 4 2 4 3" xfId="4108"/>
    <cellStyle name="20% - uthevingsfarge 2 4 2 4 3 2" xfId="4109"/>
    <cellStyle name="20% - uthevingsfarge 2 4 2 4 3 3" xfId="4110"/>
    <cellStyle name="20% - uthevingsfarge 2 4 2 4 4" xfId="4111"/>
    <cellStyle name="20% - uthevingsfarge 2 4 2 4 5" xfId="4112"/>
    <cellStyle name="20% - uthevingsfarge 2 4 2 4_Tabell 4.5-4.7" xfId="4104"/>
    <cellStyle name="20% - uthevingsfarge 2 4 2 5" xfId="4113"/>
    <cellStyle name="20% - uthevingsfarge 2 4 2 5 2" xfId="4114"/>
    <cellStyle name="20% - uthevingsfarge 2 4 2 5 2 2" xfId="4115"/>
    <cellStyle name="20% - uthevingsfarge 2 4 2 5 2 3" xfId="4116"/>
    <cellStyle name="20% - uthevingsfarge 2 4 2 5 3" xfId="4117"/>
    <cellStyle name="20% - uthevingsfarge 2 4 2 5 3 2" xfId="4118"/>
    <cellStyle name="20% - uthevingsfarge 2 4 2 5 3 3" xfId="4119"/>
    <cellStyle name="20% - uthevingsfarge 2 4 2 5 4" xfId="4120"/>
    <cellStyle name="20% - uthevingsfarge 2 4 2 5 5" xfId="4121"/>
    <cellStyle name="20% - uthevingsfarge 2 4 2 6" xfId="4122"/>
    <cellStyle name="20% - uthevingsfarge 2 4 2 6 2" xfId="4123"/>
    <cellStyle name="20% - uthevingsfarge 2 4 2 6 3" xfId="4124"/>
    <cellStyle name="20% - uthevingsfarge 2 4 2 7" xfId="4125"/>
    <cellStyle name="20% - uthevingsfarge 2 4 2 7 2" xfId="4126"/>
    <cellStyle name="20% - uthevingsfarge 2 4 2 7 3" xfId="4127"/>
    <cellStyle name="20% - uthevingsfarge 2 4 2 8" xfId="4128"/>
    <cellStyle name="20% - uthevingsfarge 2 4 2 8 2" xfId="4129"/>
    <cellStyle name="20% - uthevingsfarge 2 4 2 9" xfId="4130"/>
    <cellStyle name="20% - uthevingsfarge 2 4 2 9 2" xfId="4131"/>
    <cellStyle name="20% - uthevingsfarge 2 4 2_Tabell 4.5-4.7" xfId="2113"/>
    <cellStyle name="20% - uthevingsfarge 2 4 3" xfId="149"/>
    <cellStyle name="20% - uthevingsfarge 2 4 3 10" xfId="4133"/>
    <cellStyle name="20% - uthevingsfarge 2 4 3 11" xfId="4134"/>
    <cellStyle name="20% - uthevingsfarge 2 4 3 2" xfId="150"/>
    <cellStyle name="20% - uthevingsfarge 2 4 3 2 10" xfId="4136"/>
    <cellStyle name="20% - uthevingsfarge 2 4 3 2 2" xfId="151"/>
    <cellStyle name="20% - uthevingsfarge 2 4 3 2 2 2" xfId="4138"/>
    <cellStyle name="20% - uthevingsfarge 2 4 3 2 2 2 2" xfId="4139"/>
    <cellStyle name="20% - uthevingsfarge 2 4 3 2 2 2 3" xfId="4140"/>
    <cellStyle name="20% - uthevingsfarge 2 4 3 2 2 3" xfId="4141"/>
    <cellStyle name="20% - uthevingsfarge 2 4 3 2 2 3 2" xfId="4142"/>
    <cellStyle name="20% - uthevingsfarge 2 4 3 2 2 3 3" xfId="4143"/>
    <cellStyle name="20% - uthevingsfarge 2 4 3 2 2 4" xfId="4144"/>
    <cellStyle name="20% - uthevingsfarge 2 4 3 2 2 5" xfId="4145"/>
    <cellStyle name="20% - uthevingsfarge 2 4 3 2 2_Tabell 4.5-4.7" xfId="4137"/>
    <cellStyle name="20% - uthevingsfarge 2 4 3 2 3" xfId="4146"/>
    <cellStyle name="20% - uthevingsfarge 2 4 3 2 3 2" xfId="4147"/>
    <cellStyle name="20% - uthevingsfarge 2 4 3 2 3 2 2" xfId="4148"/>
    <cellStyle name="20% - uthevingsfarge 2 4 3 2 3 2 3" xfId="4149"/>
    <cellStyle name="20% - uthevingsfarge 2 4 3 2 3 3" xfId="4150"/>
    <cellStyle name="20% - uthevingsfarge 2 4 3 2 3 3 2" xfId="4151"/>
    <cellStyle name="20% - uthevingsfarge 2 4 3 2 3 3 3" xfId="4152"/>
    <cellStyle name="20% - uthevingsfarge 2 4 3 2 3 4" xfId="4153"/>
    <cellStyle name="20% - uthevingsfarge 2 4 3 2 3 5" xfId="4154"/>
    <cellStyle name="20% - uthevingsfarge 2 4 3 2 4" xfId="4155"/>
    <cellStyle name="20% - uthevingsfarge 2 4 3 2 4 2" xfId="4156"/>
    <cellStyle name="20% - uthevingsfarge 2 4 3 2 4 3" xfId="4157"/>
    <cellStyle name="20% - uthevingsfarge 2 4 3 2 5" xfId="4158"/>
    <cellStyle name="20% - uthevingsfarge 2 4 3 2 5 2" xfId="4159"/>
    <cellStyle name="20% - uthevingsfarge 2 4 3 2 5 3" xfId="4160"/>
    <cellStyle name="20% - uthevingsfarge 2 4 3 2 6" xfId="4161"/>
    <cellStyle name="20% - uthevingsfarge 2 4 3 2 6 2" xfId="4162"/>
    <cellStyle name="20% - uthevingsfarge 2 4 3 2 7" xfId="4163"/>
    <cellStyle name="20% - uthevingsfarge 2 4 3 2 7 2" xfId="4164"/>
    <cellStyle name="20% - uthevingsfarge 2 4 3 2 8" xfId="4165"/>
    <cellStyle name="20% - uthevingsfarge 2 4 3 2 9" xfId="4166"/>
    <cellStyle name="20% - uthevingsfarge 2 4 3 2_Tabell 4.5-4.7" xfId="4135"/>
    <cellStyle name="20% - uthevingsfarge 2 4 3 3" xfId="152"/>
    <cellStyle name="20% - uthevingsfarge 2 4 3 3 2" xfId="4168"/>
    <cellStyle name="20% - uthevingsfarge 2 4 3 3 2 2" xfId="4169"/>
    <cellStyle name="20% - uthevingsfarge 2 4 3 3 2 3" xfId="4170"/>
    <cellStyle name="20% - uthevingsfarge 2 4 3 3 3" xfId="4171"/>
    <cellStyle name="20% - uthevingsfarge 2 4 3 3 3 2" xfId="4172"/>
    <cellStyle name="20% - uthevingsfarge 2 4 3 3 3 3" xfId="4173"/>
    <cellStyle name="20% - uthevingsfarge 2 4 3 3 4" xfId="4174"/>
    <cellStyle name="20% - uthevingsfarge 2 4 3 3 5" xfId="4175"/>
    <cellStyle name="20% - uthevingsfarge 2 4 3 3_Tabell 4.5-4.7" xfId="4167"/>
    <cellStyle name="20% - uthevingsfarge 2 4 3 4" xfId="4176"/>
    <cellStyle name="20% - uthevingsfarge 2 4 3 4 2" xfId="4177"/>
    <cellStyle name="20% - uthevingsfarge 2 4 3 4 2 2" xfId="4178"/>
    <cellStyle name="20% - uthevingsfarge 2 4 3 4 2 3" xfId="4179"/>
    <cellStyle name="20% - uthevingsfarge 2 4 3 4 3" xfId="4180"/>
    <cellStyle name="20% - uthevingsfarge 2 4 3 4 3 2" xfId="4181"/>
    <cellStyle name="20% - uthevingsfarge 2 4 3 4 3 3" xfId="4182"/>
    <cellStyle name="20% - uthevingsfarge 2 4 3 4 4" xfId="4183"/>
    <cellStyle name="20% - uthevingsfarge 2 4 3 4 5" xfId="4184"/>
    <cellStyle name="20% - uthevingsfarge 2 4 3 5" xfId="4185"/>
    <cellStyle name="20% - uthevingsfarge 2 4 3 5 2" xfId="4186"/>
    <cellStyle name="20% - uthevingsfarge 2 4 3 5 3" xfId="4187"/>
    <cellStyle name="20% - uthevingsfarge 2 4 3 6" xfId="4188"/>
    <cellStyle name="20% - uthevingsfarge 2 4 3 6 2" xfId="4189"/>
    <cellStyle name="20% - uthevingsfarge 2 4 3 6 3" xfId="4190"/>
    <cellStyle name="20% - uthevingsfarge 2 4 3 7" xfId="4191"/>
    <cellStyle name="20% - uthevingsfarge 2 4 3 7 2" xfId="4192"/>
    <cellStyle name="20% - uthevingsfarge 2 4 3 8" xfId="4193"/>
    <cellStyle name="20% - uthevingsfarge 2 4 3 8 2" xfId="4194"/>
    <cellStyle name="20% - uthevingsfarge 2 4 3 9" xfId="4195"/>
    <cellStyle name="20% - uthevingsfarge 2 4 3_Tabell 4.5-4.7" xfId="4132"/>
    <cellStyle name="20% - uthevingsfarge 2 4 4" xfId="153"/>
    <cellStyle name="20% - uthevingsfarge 2 4 4 10" xfId="4197"/>
    <cellStyle name="20% - uthevingsfarge 2 4 4 2" xfId="154"/>
    <cellStyle name="20% - uthevingsfarge 2 4 4 2 2" xfId="4199"/>
    <cellStyle name="20% - uthevingsfarge 2 4 4 2 2 2" xfId="4200"/>
    <cellStyle name="20% - uthevingsfarge 2 4 4 2 2 3" xfId="4201"/>
    <cellStyle name="20% - uthevingsfarge 2 4 4 2 3" xfId="4202"/>
    <cellStyle name="20% - uthevingsfarge 2 4 4 2 3 2" xfId="4203"/>
    <cellStyle name="20% - uthevingsfarge 2 4 4 2 3 3" xfId="4204"/>
    <cellStyle name="20% - uthevingsfarge 2 4 4 2 4" xfId="4205"/>
    <cellStyle name="20% - uthevingsfarge 2 4 4 2 5" xfId="4206"/>
    <cellStyle name="20% - uthevingsfarge 2 4 4 2_Tabell 4.5-4.7" xfId="4198"/>
    <cellStyle name="20% - uthevingsfarge 2 4 4 3" xfId="4207"/>
    <cellStyle name="20% - uthevingsfarge 2 4 4 3 2" xfId="4208"/>
    <cellStyle name="20% - uthevingsfarge 2 4 4 3 2 2" xfId="4209"/>
    <cellStyle name="20% - uthevingsfarge 2 4 4 3 2 3" xfId="4210"/>
    <cellStyle name="20% - uthevingsfarge 2 4 4 3 3" xfId="4211"/>
    <cellStyle name="20% - uthevingsfarge 2 4 4 3 3 2" xfId="4212"/>
    <cellStyle name="20% - uthevingsfarge 2 4 4 3 3 3" xfId="4213"/>
    <cellStyle name="20% - uthevingsfarge 2 4 4 3 4" xfId="4214"/>
    <cellStyle name="20% - uthevingsfarge 2 4 4 3 5" xfId="4215"/>
    <cellStyle name="20% - uthevingsfarge 2 4 4 4" xfId="4216"/>
    <cellStyle name="20% - uthevingsfarge 2 4 4 4 2" xfId="4217"/>
    <cellStyle name="20% - uthevingsfarge 2 4 4 4 3" xfId="4218"/>
    <cellStyle name="20% - uthevingsfarge 2 4 4 5" xfId="4219"/>
    <cellStyle name="20% - uthevingsfarge 2 4 4 5 2" xfId="4220"/>
    <cellStyle name="20% - uthevingsfarge 2 4 4 5 3" xfId="4221"/>
    <cellStyle name="20% - uthevingsfarge 2 4 4 6" xfId="4222"/>
    <cellStyle name="20% - uthevingsfarge 2 4 4 6 2" xfId="4223"/>
    <cellStyle name="20% - uthevingsfarge 2 4 4 7" xfId="4224"/>
    <cellStyle name="20% - uthevingsfarge 2 4 4 7 2" xfId="4225"/>
    <cellStyle name="20% - uthevingsfarge 2 4 4 8" xfId="4226"/>
    <cellStyle name="20% - uthevingsfarge 2 4 4 9" xfId="4227"/>
    <cellStyle name="20% - uthevingsfarge 2 4 4_Tabell 4.5-4.7" xfId="4196"/>
    <cellStyle name="20% - uthevingsfarge 2 4 5" xfId="155"/>
    <cellStyle name="20% - uthevingsfarge 2 4 5 2" xfId="4229"/>
    <cellStyle name="20% - uthevingsfarge 2 4 5 2 2" xfId="4230"/>
    <cellStyle name="20% - uthevingsfarge 2 4 5 2 3" xfId="4231"/>
    <cellStyle name="20% - uthevingsfarge 2 4 5 3" xfId="4232"/>
    <cellStyle name="20% - uthevingsfarge 2 4 5 3 2" xfId="4233"/>
    <cellStyle name="20% - uthevingsfarge 2 4 5 3 3" xfId="4234"/>
    <cellStyle name="20% - uthevingsfarge 2 4 5 4" xfId="4235"/>
    <cellStyle name="20% - uthevingsfarge 2 4 5 5" xfId="4236"/>
    <cellStyle name="20% - uthevingsfarge 2 4 5_Tabell 4.5-4.7" xfId="4228"/>
    <cellStyle name="20% - uthevingsfarge 2 4 6" xfId="4237"/>
    <cellStyle name="20% - uthevingsfarge 2 4 6 2" xfId="4238"/>
    <cellStyle name="20% - uthevingsfarge 2 4 6 2 2" xfId="4239"/>
    <cellStyle name="20% - uthevingsfarge 2 4 6 2 3" xfId="4240"/>
    <cellStyle name="20% - uthevingsfarge 2 4 6 3" xfId="4241"/>
    <cellStyle name="20% - uthevingsfarge 2 4 6 3 2" xfId="4242"/>
    <cellStyle name="20% - uthevingsfarge 2 4 6 3 3" xfId="4243"/>
    <cellStyle name="20% - uthevingsfarge 2 4 6 4" xfId="4244"/>
    <cellStyle name="20% - uthevingsfarge 2 4 6 5" xfId="4245"/>
    <cellStyle name="20% - uthevingsfarge 2 4 7" xfId="4246"/>
    <cellStyle name="20% - uthevingsfarge 2 4 7 2" xfId="4247"/>
    <cellStyle name="20% - uthevingsfarge 2 4 7 3" xfId="4248"/>
    <cellStyle name="20% - uthevingsfarge 2 4 8" xfId="4249"/>
    <cellStyle name="20% - uthevingsfarge 2 4 8 2" xfId="4250"/>
    <cellStyle name="20% - uthevingsfarge 2 4 8 3" xfId="4251"/>
    <cellStyle name="20% - uthevingsfarge 2 4 9" xfId="4252"/>
    <cellStyle name="20% - uthevingsfarge 2 4 9 2" xfId="4253"/>
    <cellStyle name="20% - uthevingsfarge 2 4_Tabell 4.5-4.7" xfId="2119"/>
    <cellStyle name="20% - uthevingsfarge 2 5" xfId="156"/>
    <cellStyle name="20% - uthevingsfarge 2 5 10" xfId="4255"/>
    <cellStyle name="20% - uthevingsfarge 2 5 10 2" xfId="4256"/>
    <cellStyle name="20% - uthevingsfarge 2 5 11" xfId="4257"/>
    <cellStyle name="20% - uthevingsfarge 2 5 12" xfId="4258"/>
    <cellStyle name="20% - uthevingsfarge 2 5 13" xfId="4259"/>
    <cellStyle name="20% - uthevingsfarge 2 5 2" xfId="157"/>
    <cellStyle name="20% - uthevingsfarge 2 5 2 10" xfId="4261"/>
    <cellStyle name="20% - uthevingsfarge 2 5 2 11" xfId="4262"/>
    <cellStyle name="20% - uthevingsfarge 2 5 2 12" xfId="4263"/>
    <cellStyle name="20% - uthevingsfarge 2 5 2 2" xfId="158"/>
    <cellStyle name="20% - uthevingsfarge 2 5 2 2 10" xfId="4265"/>
    <cellStyle name="20% - uthevingsfarge 2 5 2 2 11" xfId="4266"/>
    <cellStyle name="20% - uthevingsfarge 2 5 2 2 2" xfId="159"/>
    <cellStyle name="20% - uthevingsfarge 2 5 2 2 2 10" xfId="4268"/>
    <cellStyle name="20% - uthevingsfarge 2 5 2 2 2 2" xfId="160"/>
    <cellStyle name="20% - uthevingsfarge 2 5 2 2 2 2 2" xfId="4270"/>
    <cellStyle name="20% - uthevingsfarge 2 5 2 2 2 2 2 2" xfId="4271"/>
    <cellStyle name="20% - uthevingsfarge 2 5 2 2 2 2 2 3" xfId="4272"/>
    <cellStyle name="20% - uthevingsfarge 2 5 2 2 2 2 3" xfId="4273"/>
    <cellStyle name="20% - uthevingsfarge 2 5 2 2 2 2 3 2" xfId="4274"/>
    <cellStyle name="20% - uthevingsfarge 2 5 2 2 2 2 3 3" xfId="4275"/>
    <cellStyle name="20% - uthevingsfarge 2 5 2 2 2 2 4" xfId="4276"/>
    <cellStyle name="20% - uthevingsfarge 2 5 2 2 2 2 5" xfId="4277"/>
    <cellStyle name="20% - uthevingsfarge 2 5 2 2 2 2_Tabell 4.5-4.7" xfId="4269"/>
    <cellStyle name="20% - uthevingsfarge 2 5 2 2 2 3" xfId="4278"/>
    <cellStyle name="20% - uthevingsfarge 2 5 2 2 2 3 2" xfId="4279"/>
    <cellStyle name="20% - uthevingsfarge 2 5 2 2 2 3 2 2" xfId="4280"/>
    <cellStyle name="20% - uthevingsfarge 2 5 2 2 2 3 2 3" xfId="4281"/>
    <cellStyle name="20% - uthevingsfarge 2 5 2 2 2 3 3" xfId="4282"/>
    <cellStyle name="20% - uthevingsfarge 2 5 2 2 2 3 3 2" xfId="4283"/>
    <cellStyle name="20% - uthevingsfarge 2 5 2 2 2 3 3 3" xfId="4284"/>
    <cellStyle name="20% - uthevingsfarge 2 5 2 2 2 3 4" xfId="4285"/>
    <cellStyle name="20% - uthevingsfarge 2 5 2 2 2 3 5" xfId="4286"/>
    <cellStyle name="20% - uthevingsfarge 2 5 2 2 2 4" xfId="4287"/>
    <cellStyle name="20% - uthevingsfarge 2 5 2 2 2 4 2" xfId="4288"/>
    <cellStyle name="20% - uthevingsfarge 2 5 2 2 2 4 3" xfId="4289"/>
    <cellStyle name="20% - uthevingsfarge 2 5 2 2 2 5" xfId="4290"/>
    <cellStyle name="20% - uthevingsfarge 2 5 2 2 2 5 2" xfId="4291"/>
    <cellStyle name="20% - uthevingsfarge 2 5 2 2 2 5 3" xfId="4292"/>
    <cellStyle name="20% - uthevingsfarge 2 5 2 2 2 6" xfId="4293"/>
    <cellStyle name="20% - uthevingsfarge 2 5 2 2 2 6 2" xfId="4294"/>
    <cellStyle name="20% - uthevingsfarge 2 5 2 2 2 7" xfId="4295"/>
    <cellStyle name="20% - uthevingsfarge 2 5 2 2 2 7 2" xfId="4296"/>
    <cellStyle name="20% - uthevingsfarge 2 5 2 2 2 8" xfId="4297"/>
    <cellStyle name="20% - uthevingsfarge 2 5 2 2 2 9" xfId="4298"/>
    <cellStyle name="20% - uthevingsfarge 2 5 2 2 2_Tabell 4.5-4.7" xfId="4267"/>
    <cellStyle name="20% - uthevingsfarge 2 5 2 2 3" xfId="161"/>
    <cellStyle name="20% - uthevingsfarge 2 5 2 2 3 2" xfId="4300"/>
    <cellStyle name="20% - uthevingsfarge 2 5 2 2 3 2 2" xfId="4301"/>
    <cellStyle name="20% - uthevingsfarge 2 5 2 2 3 2 3" xfId="4302"/>
    <cellStyle name="20% - uthevingsfarge 2 5 2 2 3 3" xfId="4303"/>
    <cellStyle name="20% - uthevingsfarge 2 5 2 2 3 3 2" xfId="4304"/>
    <cellStyle name="20% - uthevingsfarge 2 5 2 2 3 3 3" xfId="4305"/>
    <cellStyle name="20% - uthevingsfarge 2 5 2 2 3 4" xfId="4306"/>
    <cellStyle name="20% - uthevingsfarge 2 5 2 2 3 5" xfId="4307"/>
    <cellStyle name="20% - uthevingsfarge 2 5 2 2 3_Tabell 4.5-4.7" xfId="4299"/>
    <cellStyle name="20% - uthevingsfarge 2 5 2 2 4" xfId="4308"/>
    <cellStyle name="20% - uthevingsfarge 2 5 2 2 4 2" xfId="4309"/>
    <cellStyle name="20% - uthevingsfarge 2 5 2 2 4 2 2" xfId="4310"/>
    <cellStyle name="20% - uthevingsfarge 2 5 2 2 4 2 3" xfId="4311"/>
    <cellStyle name="20% - uthevingsfarge 2 5 2 2 4 3" xfId="4312"/>
    <cellStyle name="20% - uthevingsfarge 2 5 2 2 4 3 2" xfId="4313"/>
    <cellStyle name="20% - uthevingsfarge 2 5 2 2 4 3 3" xfId="4314"/>
    <cellStyle name="20% - uthevingsfarge 2 5 2 2 4 4" xfId="4315"/>
    <cellStyle name="20% - uthevingsfarge 2 5 2 2 4 5" xfId="4316"/>
    <cellStyle name="20% - uthevingsfarge 2 5 2 2 5" xfId="4317"/>
    <cellStyle name="20% - uthevingsfarge 2 5 2 2 5 2" xfId="4318"/>
    <cellStyle name="20% - uthevingsfarge 2 5 2 2 5 3" xfId="4319"/>
    <cellStyle name="20% - uthevingsfarge 2 5 2 2 6" xfId="4320"/>
    <cellStyle name="20% - uthevingsfarge 2 5 2 2 6 2" xfId="4321"/>
    <cellStyle name="20% - uthevingsfarge 2 5 2 2 6 3" xfId="4322"/>
    <cellStyle name="20% - uthevingsfarge 2 5 2 2 7" xfId="4323"/>
    <cellStyle name="20% - uthevingsfarge 2 5 2 2 7 2" xfId="4324"/>
    <cellStyle name="20% - uthevingsfarge 2 5 2 2 8" xfId="4325"/>
    <cellStyle name="20% - uthevingsfarge 2 5 2 2 8 2" xfId="4326"/>
    <cellStyle name="20% - uthevingsfarge 2 5 2 2 9" xfId="4327"/>
    <cellStyle name="20% - uthevingsfarge 2 5 2 2_Tabell 4.5-4.7" xfId="4264"/>
    <cellStyle name="20% - uthevingsfarge 2 5 2 3" xfId="162"/>
    <cellStyle name="20% - uthevingsfarge 2 5 2 3 10" xfId="4329"/>
    <cellStyle name="20% - uthevingsfarge 2 5 2 3 2" xfId="163"/>
    <cellStyle name="20% - uthevingsfarge 2 5 2 3 2 2" xfId="4331"/>
    <cellStyle name="20% - uthevingsfarge 2 5 2 3 2 2 2" xfId="4332"/>
    <cellStyle name="20% - uthevingsfarge 2 5 2 3 2 2 3" xfId="4333"/>
    <cellStyle name="20% - uthevingsfarge 2 5 2 3 2 3" xfId="4334"/>
    <cellStyle name="20% - uthevingsfarge 2 5 2 3 2 3 2" xfId="4335"/>
    <cellStyle name="20% - uthevingsfarge 2 5 2 3 2 3 3" xfId="4336"/>
    <cellStyle name="20% - uthevingsfarge 2 5 2 3 2 4" xfId="4337"/>
    <cellStyle name="20% - uthevingsfarge 2 5 2 3 2 5" xfId="4338"/>
    <cellStyle name="20% - uthevingsfarge 2 5 2 3 2_Tabell 4.5-4.7" xfId="4330"/>
    <cellStyle name="20% - uthevingsfarge 2 5 2 3 3" xfId="4339"/>
    <cellStyle name="20% - uthevingsfarge 2 5 2 3 3 2" xfId="4340"/>
    <cellStyle name="20% - uthevingsfarge 2 5 2 3 3 2 2" xfId="4341"/>
    <cellStyle name="20% - uthevingsfarge 2 5 2 3 3 2 3" xfId="4342"/>
    <cellStyle name="20% - uthevingsfarge 2 5 2 3 3 3" xfId="4343"/>
    <cellStyle name="20% - uthevingsfarge 2 5 2 3 3 3 2" xfId="4344"/>
    <cellStyle name="20% - uthevingsfarge 2 5 2 3 3 3 3" xfId="4345"/>
    <cellStyle name="20% - uthevingsfarge 2 5 2 3 3 4" xfId="4346"/>
    <cellStyle name="20% - uthevingsfarge 2 5 2 3 3 5" xfId="4347"/>
    <cellStyle name="20% - uthevingsfarge 2 5 2 3 4" xfId="4348"/>
    <cellStyle name="20% - uthevingsfarge 2 5 2 3 4 2" xfId="4349"/>
    <cellStyle name="20% - uthevingsfarge 2 5 2 3 4 3" xfId="4350"/>
    <cellStyle name="20% - uthevingsfarge 2 5 2 3 5" xfId="4351"/>
    <cellStyle name="20% - uthevingsfarge 2 5 2 3 5 2" xfId="4352"/>
    <cellStyle name="20% - uthevingsfarge 2 5 2 3 5 3" xfId="4353"/>
    <cellStyle name="20% - uthevingsfarge 2 5 2 3 6" xfId="4354"/>
    <cellStyle name="20% - uthevingsfarge 2 5 2 3 6 2" xfId="4355"/>
    <cellStyle name="20% - uthevingsfarge 2 5 2 3 7" xfId="4356"/>
    <cellStyle name="20% - uthevingsfarge 2 5 2 3 7 2" xfId="4357"/>
    <cellStyle name="20% - uthevingsfarge 2 5 2 3 8" xfId="4358"/>
    <cellStyle name="20% - uthevingsfarge 2 5 2 3 9" xfId="4359"/>
    <cellStyle name="20% - uthevingsfarge 2 5 2 3_Tabell 4.5-4.7" xfId="4328"/>
    <cellStyle name="20% - uthevingsfarge 2 5 2 4" xfId="164"/>
    <cellStyle name="20% - uthevingsfarge 2 5 2 4 2" xfId="4361"/>
    <cellStyle name="20% - uthevingsfarge 2 5 2 4 2 2" xfId="4362"/>
    <cellStyle name="20% - uthevingsfarge 2 5 2 4 2 3" xfId="4363"/>
    <cellStyle name="20% - uthevingsfarge 2 5 2 4 3" xfId="4364"/>
    <cellStyle name="20% - uthevingsfarge 2 5 2 4 3 2" xfId="4365"/>
    <cellStyle name="20% - uthevingsfarge 2 5 2 4 3 3" xfId="4366"/>
    <cellStyle name="20% - uthevingsfarge 2 5 2 4 4" xfId="4367"/>
    <cellStyle name="20% - uthevingsfarge 2 5 2 4 5" xfId="4368"/>
    <cellStyle name="20% - uthevingsfarge 2 5 2 4_Tabell 4.5-4.7" xfId="4360"/>
    <cellStyle name="20% - uthevingsfarge 2 5 2 5" xfId="4369"/>
    <cellStyle name="20% - uthevingsfarge 2 5 2 5 2" xfId="4370"/>
    <cellStyle name="20% - uthevingsfarge 2 5 2 5 2 2" xfId="4371"/>
    <cellStyle name="20% - uthevingsfarge 2 5 2 5 2 3" xfId="4372"/>
    <cellStyle name="20% - uthevingsfarge 2 5 2 5 3" xfId="4373"/>
    <cellStyle name="20% - uthevingsfarge 2 5 2 5 3 2" xfId="4374"/>
    <cellStyle name="20% - uthevingsfarge 2 5 2 5 3 3" xfId="4375"/>
    <cellStyle name="20% - uthevingsfarge 2 5 2 5 4" xfId="4376"/>
    <cellStyle name="20% - uthevingsfarge 2 5 2 5 5" xfId="4377"/>
    <cellStyle name="20% - uthevingsfarge 2 5 2 6" xfId="4378"/>
    <cellStyle name="20% - uthevingsfarge 2 5 2 6 2" xfId="4379"/>
    <cellStyle name="20% - uthevingsfarge 2 5 2 6 3" xfId="4380"/>
    <cellStyle name="20% - uthevingsfarge 2 5 2 7" xfId="4381"/>
    <cellStyle name="20% - uthevingsfarge 2 5 2 7 2" xfId="4382"/>
    <cellStyle name="20% - uthevingsfarge 2 5 2 7 3" xfId="4383"/>
    <cellStyle name="20% - uthevingsfarge 2 5 2 8" xfId="4384"/>
    <cellStyle name="20% - uthevingsfarge 2 5 2 8 2" xfId="4385"/>
    <cellStyle name="20% - uthevingsfarge 2 5 2 9" xfId="4386"/>
    <cellStyle name="20% - uthevingsfarge 2 5 2 9 2" xfId="4387"/>
    <cellStyle name="20% - uthevingsfarge 2 5 2_Tabell 4.5-4.7" xfId="4260"/>
    <cellStyle name="20% - uthevingsfarge 2 5 3" xfId="165"/>
    <cellStyle name="20% - uthevingsfarge 2 5 3 10" xfId="4389"/>
    <cellStyle name="20% - uthevingsfarge 2 5 3 11" xfId="4390"/>
    <cellStyle name="20% - uthevingsfarge 2 5 3 2" xfId="166"/>
    <cellStyle name="20% - uthevingsfarge 2 5 3 2 10" xfId="4392"/>
    <cellStyle name="20% - uthevingsfarge 2 5 3 2 2" xfId="167"/>
    <cellStyle name="20% - uthevingsfarge 2 5 3 2 2 2" xfId="4394"/>
    <cellStyle name="20% - uthevingsfarge 2 5 3 2 2 2 2" xfId="4395"/>
    <cellStyle name="20% - uthevingsfarge 2 5 3 2 2 2 3" xfId="4396"/>
    <cellStyle name="20% - uthevingsfarge 2 5 3 2 2 3" xfId="4397"/>
    <cellStyle name="20% - uthevingsfarge 2 5 3 2 2 3 2" xfId="4398"/>
    <cellStyle name="20% - uthevingsfarge 2 5 3 2 2 3 3" xfId="4399"/>
    <cellStyle name="20% - uthevingsfarge 2 5 3 2 2 4" xfId="4400"/>
    <cellStyle name="20% - uthevingsfarge 2 5 3 2 2 5" xfId="4401"/>
    <cellStyle name="20% - uthevingsfarge 2 5 3 2 2_Tabell 4.5-4.7" xfId="4393"/>
    <cellStyle name="20% - uthevingsfarge 2 5 3 2 3" xfId="4402"/>
    <cellStyle name="20% - uthevingsfarge 2 5 3 2 3 2" xfId="4403"/>
    <cellStyle name="20% - uthevingsfarge 2 5 3 2 3 2 2" xfId="4404"/>
    <cellStyle name="20% - uthevingsfarge 2 5 3 2 3 2 3" xfId="4405"/>
    <cellStyle name="20% - uthevingsfarge 2 5 3 2 3 3" xfId="4406"/>
    <cellStyle name="20% - uthevingsfarge 2 5 3 2 3 3 2" xfId="4407"/>
    <cellStyle name="20% - uthevingsfarge 2 5 3 2 3 3 3" xfId="4408"/>
    <cellStyle name="20% - uthevingsfarge 2 5 3 2 3 4" xfId="4409"/>
    <cellStyle name="20% - uthevingsfarge 2 5 3 2 3 5" xfId="4410"/>
    <cellStyle name="20% - uthevingsfarge 2 5 3 2 4" xfId="4411"/>
    <cellStyle name="20% - uthevingsfarge 2 5 3 2 4 2" xfId="4412"/>
    <cellStyle name="20% - uthevingsfarge 2 5 3 2 4 3" xfId="4413"/>
    <cellStyle name="20% - uthevingsfarge 2 5 3 2 5" xfId="4414"/>
    <cellStyle name="20% - uthevingsfarge 2 5 3 2 5 2" xfId="4415"/>
    <cellStyle name="20% - uthevingsfarge 2 5 3 2 5 3" xfId="4416"/>
    <cellStyle name="20% - uthevingsfarge 2 5 3 2 6" xfId="4417"/>
    <cellStyle name="20% - uthevingsfarge 2 5 3 2 6 2" xfId="4418"/>
    <cellStyle name="20% - uthevingsfarge 2 5 3 2 7" xfId="4419"/>
    <cellStyle name="20% - uthevingsfarge 2 5 3 2 7 2" xfId="4420"/>
    <cellStyle name="20% - uthevingsfarge 2 5 3 2 8" xfId="4421"/>
    <cellStyle name="20% - uthevingsfarge 2 5 3 2 9" xfId="4422"/>
    <cellStyle name="20% - uthevingsfarge 2 5 3 2_Tabell 4.5-4.7" xfId="4391"/>
    <cellStyle name="20% - uthevingsfarge 2 5 3 3" xfId="168"/>
    <cellStyle name="20% - uthevingsfarge 2 5 3 3 2" xfId="4424"/>
    <cellStyle name="20% - uthevingsfarge 2 5 3 3 2 2" xfId="4425"/>
    <cellStyle name="20% - uthevingsfarge 2 5 3 3 2 3" xfId="4426"/>
    <cellStyle name="20% - uthevingsfarge 2 5 3 3 3" xfId="4427"/>
    <cellStyle name="20% - uthevingsfarge 2 5 3 3 3 2" xfId="4428"/>
    <cellStyle name="20% - uthevingsfarge 2 5 3 3 3 3" xfId="4429"/>
    <cellStyle name="20% - uthevingsfarge 2 5 3 3 4" xfId="4430"/>
    <cellStyle name="20% - uthevingsfarge 2 5 3 3 5" xfId="4431"/>
    <cellStyle name="20% - uthevingsfarge 2 5 3 3_Tabell 4.5-4.7" xfId="4423"/>
    <cellStyle name="20% - uthevingsfarge 2 5 3 4" xfId="4432"/>
    <cellStyle name="20% - uthevingsfarge 2 5 3 4 2" xfId="4433"/>
    <cellStyle name="20% - uthevingsfarge 2 5 3 4 2 2" xfId="4434"/>
    <cellStyle name="20% - uthevingsfarge 2 5 3 4 2 3" xfId="4435"/>
    <cellStyle name="20% - uthevingsfarge 2 5 3 4 3" xfId="4436"/>
    <cellStyle name="20% - uthevingsfarge 2 5 3 4 3 2" xfId="4437"/>
    <cellStyle name="20% - uthevingsfarge 2 5 3 4 3 3" xfId="4438"/>
    <cellStyle name="20% - uthevingsfarge 2 5 3 4 4" xfId="4439"/>
    <cellStyle name="20% - uthevingsfarge 2 5 3 4 5" xfId="4440"/>
    <cellStyle name="20% - uthevingsfarge 2 5 3 5" xfId="4441"/>
    <cellStyle name="20% - uthevingsfarge 2 5 3 5 2" xfId="4442"/>
    <cellStyle name="20% - uthevingsfarge 2 5 3 5 3" xfId="4443"/>
    <cellStyle name="20% - uthevingsfarge 2 5 3 6" xfId="4444"/>
    <cellStyle name="20% - uthevingsfarge 2 5 3 6 2" xfId="4445"/>
    <cellStyle name="20% - uthevingsfarge 2 5 3 6 3" xfId="4446"/>
    <cellStyle name="20% - uthevingsfarge 2 5 3 7" xfId="4447"/>
    <cellStyle name="20% - uthevingsfarge 2 5 3 7 2" xfId="4448"/>
    <cellStyle name="20% - uthevingsfarge 2 5 3 8" xfId="4449"/>
    <cellStyle name="20% - uthevingsfarge 2 5 3 8 2" xfId="4450"/>
    <cellStyle name="20% - uthevingsfarge 2 5 3 9" xfId="4451"/>
    <cellStyle name="20% - uthevingsfarge 2 5 3_Tabell 4.5-4.7" xfId="4388"/>
    <cellStyle name="20% - uthevingsfarge 2 5 4" xfId="169"/>
    <cellStyle name="20% - uthevingsfarge 2 5 4 10" xfId="4453"/>
    <cellStyle name="20% - uthevingsfarge 2 5 4 2" xfId="170"/>
    <cellStyle name="20% - uthevingsfarge 2 5 4 2 2" xfId="4455"/>
    <cellStyle name="20% - uthevingsfarge 2 5 4 2 2 2" xfId="4456"/>
    <cellStyle name="20% - uthevingsfarge 2 5 4 2 2 3" xfId="4457"/>
    <cellStyle name="20% - uthevingsfarge 2 5 4 2 3" xfId="4458"/>
    <cellStyle name="20% - uthevingsfarge 2 5 4 2 3 2" xfId="4459"/>
    <cellStyle name="20% - uthevingsfarge 2 5 4 2 3 3" xfId="4460"/>
    <cellStyle name="20% - uthevingsfarge 2 5 4 2 4" xfId="4461"/>
    <cellStyle name="20% - uthevingsfarge 2 5 4 2 5" xfId="4462"/>
    <cellStyle name="20% - uthevingsfarge 2 5 4 2_Tabell 4.5-4.7" xfId="4454"/>
    <cellStyle name="20% - uthevingsfarge 2 5 4 3" xfId="4463"/>
    <cellStyle name="20% - uthevingsfarge 2 5 4 3 2" xfId="4464"/>
    <cellStyle name="20% - uthevingsfarge 2 5 4 3 2 2" xfId="4465"/>
    <cellStyle name="20% - uthevingsfarge 2 5 4 3 2 3" xfId="4466"/>
    <cellStyle name="20% - uthevingsfarge 2 5 4 3 3" xfId="4467"/>
    <cellStyle name="20% - uthevingsfarge 2 5 4 3 3 2" xfId="4468"/>
    <cellStyle name="20% - uthevingsfarge 2 5 4 3 3 3" xfId="4469"/>
    <cellStyle name="20% - uthevingsfarge 2 5 4 3 4" xfId="4470"/>
    <cellStyle name="20% - uthevingsfarge 2 5 4 3 5" xfId="4471"/>
    <cellStyle name="20% - uthevingsfarge 2 5 4 4" xfId="4472"/>
    <cellStyle name="20% - uthevingsfarge 2 5 4 4 2" xfId="4473"/>
    <cellStyle name="20% - uthevingsfarge 2 5 4 4 3" xfId="4474"/>
    <cellStyle name="20% - uthevingsfarge 2 5 4 5" xfId="4475"/>
    <cellStyle name="20% - uthevingsfarge 2 5 4 5 2" xfId="4476"/>
    <cellStyle name="20% - uthevingsfarge 2 5 4 5 3" xfId="4477"/>
    <cellStyle name="20% - uthevingsfarge 2 5 4 6" xfId="4478"/>
    <cellStyle name="20% - uthevingsfarge 2 5 4 6 2" xfId="4479"/>
    <cellStyle name="20% - uthevingsfarge 2 5 4 7" xfId="4480"/>
    <cellStyle name="20% - uthevingsfarge 2 5 4 7 2" xfId="4481"/>
    <cellStyle name="20% - uthevingsfarge 2 5 4 8" xfId="4482"/>
    <cellStyle name="20% - uthevingsfarge 2 5 4 9" xfId="4483"/>
    <cellStyle name="20% - uthevingsfarge 2 5 4_Tabell 4.5-4.7" xfId="4452"/>
    <cellStyle name="20% - uthevingsfarge 2 5 5" xfId="171"/>
    <cellStyle name="20% - uthevingsfarge 2 5 5 2" xfId="4485"/>
    <cellStyle name="20% - uthevingsfarge 2 5 5 2 2" xfId="4486"/>
    <cellStyle name="20% - uthevingsfarge 2 5 5 2 3" xfId="4487"/>
    <cellStyle name="20% - uthevingsfarge 2 5 5 3" xfId="4488"/>
    <cellStyle name="20% - uthevingsfarge 2 5 5 3 2" xfId="4489"/>
    <cellStyle name="20% - uthevingsfarge 2 5 5 3 3" xfId="4490"/>
    <cellStyle name="20% - uthevingsfarge 2 5 5 4" xfId="4491"/>
    <cellStyle name="20% - uthevingsfarge 2 5 5 5" xfId="4492"/>
    <cellStyle name="20% - uthevingsfarge 2 5 5_Tabell 4.5-4.7" xfId="4484"/>
    <cellStyle name="20% - uthevingsfarge 2 5 6" xfId="4493"/>
    <cellStyle name="20% - uthevingsfarge 2 5 6 2" xfId="4494"/>
    <cellStyle name="20% - uthevingsfarge 2 5 6 2 2" xfId="4495"/>
    <cellStyle name="20% - uthevingsfarge 2 5 6 2 3" xfId="4496"/>
    <cellStyle name="20% - uthevingsfarge 2 5 6 3" xfId="4497"/>
    <cellStyle name="20% - uthevingsfarge 2 5 6 3 2" xfId="4498"/>
    <cellStyle name="20% - uthevingsfarge 2 5 6 3 3" xfId="4499"/>
    <cellStyle name="20% - uthevingsfarge 2 5 6 4" xfId="4500"/>
    <cellStyle name="20% - uthevingsfarge 2 5 6 5" xfId="4501"/>
    <cellStyle name="20% - uthevingsfarge 2 5 7" xfId="4502"/>
    <cellStyle name="20% - uthevingsfarge 2 5 7 2" xfId="4503"/>
    <cellStyle name="20% - uthevingsfarge 2 5 7 3" xfId="4504"/>
    <cellStyle name="20% - uthevingsfarge 2 5 8" xfId="4505"/>
    <cellStyle name="20% - uthevingsfarge 2 5 8 2" xfId="4506"/>
    <cellStyle name="20% - uthevingsfarge 2 5 8 3" xfId="4507"/>
    <cellStyle name="20% - uthevingsfarge 2 5 9" xfId="4508"/>
    <cellStyle name="20% - uthevingsfarge 2 5 9 2" xfId="4509"/>
    <cellStyle name="20% - uthevingsfarge 2 5_Tabell 4.5-4.7" xfId="4254"/>
    <cellStyle name="20% - uthevingsfarge 2 6" xfId="172"/>
    <cellStyle name="20% - uthevingsfarge 2 6 10" xfId="4511"/>
    <cellStyle name="20% - uthevingsfarge 2 6 11" xfId="4512"/>
    <cellStyle name="20% - uthevingsfarge 2 6 12" xfId="4513"/>
    <cellStyle name="20% - uthevingsfarge 2 6 2" xfId="173"/>
    <cellStyle name="20% - uthevingsfarge 2 6 2 10" xfId="4515"/>
    <cellStyle name="20% - uthevingsfarge 2 6 2 11" xfId="4516"/>
    <cellStyle name="20% - uthevingsfarge 2 6 2 2" xfId="174"/>
    <cellStyle name="20% - uthevingsfarge 2 6 2 2 10" xfId="4518"/>
    <cellStyle name="20% - uthevingsfarge 2 6 2 2 2" xfId="175"/>
    <cellStyle name="20% - uthevingsfarge 2 6 2 2 2 2" xfId="4520"/>
    <cellStyle name="20% - uthevingsfarge 2 6 2 2 2 2 2" xfId="4521"/>
    <cellStyle name="20% - uthevingsfarge 2 6 2 2 2 2 3" xfId="4522"/>
    <cellStyle name="20% - uthevingsfarge 2 6 2 2 2 3" xfId="4523"/>
    <cellStyle name="20% - uthevingsfarge 2 6 2 2 2 3 2" xfId="4524"/>
    <cellStyle name="20% - uthevingsfarge 2 6 2 2 2 3 3" xfId="4525"/>
    <cellStyle name="20% - uthevingsfarge 2 6 2 2 2 4" xfId="4526"/>
    <cellStyle name="20% - uthevingsfarge 2 6 2 2 2 5" xfId="4527"/>
    <cellStyle name="20% - uthevingsfarge 2 6 2 2 2_Tabell 4.5-4.7" xfId="4519"/>
    <cellStyle name="20% - uthevingsfarge 2 6 2 2 3" xfId="4528"/>
    <cellStyle name="20% - uthevingsfarge 2 6 2 2 3 2" xfId="4529"/>
    <cellStyle name="20% - uthevingsfarge 2 6 2 2 3 2 2" xfId="4530"/>
    <cellStyle name="20% - uthevingsfarge 2 6 2 2 3 2 3" xfId="4531"/>
    <cellStyle name="20% - uthevingsfarge 2 6 2 2 3 3" xfId="4532"/>
    <cellStyle name="20% - uthevingsfarge 2 6 2 2 3 3 2" xfId="4533"/>
    <cellStyle name="20% - uthevingsfarge 2 6 2 2 3 3 3" xfId="4534"/>
    <cellStyle name="20% - uthevingsfarge 2 6 2 2 3 4" xfId="4535"/>
    <cellStyle name="20% - uthevingsfarge 2 6 2 2 3 5" xfId="4536"/>
    <cellStyle name="20% - uthevingsfarge 2 6 2 2 4" xfId="4537"/>
    <cellStyle name="20% - uthevingsfarge 2 6 2 2 4 2" xfId="4538"/>
    <cellStyle name="20% - uthevingsfarge 2 6 2 2 4 3" xfId="4539"/>
    <cellStyle name="20% - uthevingsfarge 2 6 2 2 5" xfId="4540"/>
    <cellStyle name="20% - uthevingsfarge 2 6 2 2 5 2" xfId="4541"/>
    <cellStyle name="20% - uthevingsfarge 2 6 2 2 5 3" xfId="4542"/>
    <cellStyle name="20% - uthevingsfarge 2 6 2 2 6" xfId="4543"/>
    <cellStyle name="20% - uthevingsfarge 2 6 2 2 6 2" xfId="4544"/>
    <cellStyle name="20% - uthevingsfarge 2 6 2 2 7" xfId="4545"/>
    <cellStyle name="20% - uthevingsfarge 2 6 2 2 7 2" xfId="4546"/>
    <cellStyle name="20% - uthevingsfarge 2 6 2 2 8" xfId="4547"/>
    <cellStyle name="20% - uthevingsfarge 2 6 2 2 9" xfId="4548"/>
    <cellStyle name="20% - uthevingsfarge 2 6 2 2_Tabell 4.5-4.7" xfId="4517"/>
    <cellStyle name="20% - uthevingsfarge 2 6 2 3" xfId="176"/>
    <cellStyle name="20% - uthevingsfarge 2 6 2 3 2" xfId="4550"/>
    <cellStyle name="20% - uthevingsfarge 2 6 2 3 2 2" xfId="4551"/>
    <cellStyle name="20% - uthevingsfarge 2 6 2 3 2 3" xfId="4552"/>
    <cellStyle name="20% - uthevingsfarge 2 6 2 3 3" xfId="4553"/>
    <cellStyle name="20% - uthevingsfarge 2 6 2 3 3 2" xfId="4554"/>
    <cellStyle name="20% - uthevingsfarge 2 6 2 3 3 3" xfId="4555"/>
    <cellStyle name="20% - uthevingsfarge 2 6 2 3 4" xfId="4556"/>
    <cellStyle name="20% - uthevingsfarge 2 6 2 3 5" xfId="4557"/>
    <cellStyle name="20% - uthevingsfarge 2 6 2 3_Tabell 4.5-4.7" xfId="4549"/>
    <cellStyle name="20% - uthevingsfarge 2 6 2 4" xfId="4558"/>
    <cellStyle name="20% - uthevingsfarge 2 6 2 4 2" xfId="4559"/>
    <cellStyle name="20% - uthevingsfarge 2 6 2 4 2 2" xfId="4560"/>
    <cellStyle name="20% - uthevingsfarge 2 6 2 4 2 3" xfId="4561"/>
    <cellStyle name="20% - uthevingsfarge 2 6 2 4 3" xfId="4562"/>
    <cellStyle name="20% - uthevingsfarge 2 6 2 4 3 2" xfId="4563"/>
    <cellStyle name="20% - uthevingsfarge 2 6 2 4 3 3" xfId="4564"/>
    <cellStyle name="20% - uthevingsfarge 2 6 2 4 4" xfId="4565"/>
    <cellStyle name="20% - uthevingsfarge 2 6 2 4 5" xfId="4566"/>
    <cellStyle name="20% - uthevingsfarge 2 6 2 5" xfId="4567"/>
    <cellStyle name="20% - uthevingsfarge 2 6 2 5 2" xfId="4568"/>
    <cellStyle name="20% - uthevingsfarge 2 6 2 5 3" xfId="4569"/>
    <cellStyle name="20% - uthevingsfarge 2 6 2 6" xfId="4570"/>
    <cellStyle name="20% - uthevingsfarge 2 6 2 6 2" xfId="4571"/>
    <cellStyle name="20% - uthevingsfarge 2 6 2 6 3" xfId="4572"/>
    <cellStyle name="20% - uthevingsfarge 2 6 2 7" xfId="4573"/>
    <cellStyle name="20% - uthevingsfarge 2 6 2 7 2" xfId="4574"/>
    <cellStyle name="20% - uthevingsfarge 2 6 2 8" xfId="4575"/>
    <cellStyle name="20% - uthevingsfarge 2 6 2 8 2" xfId="4576"/>
    <cellStyle name="20% - uthevingsfarge 2 6 2 9" xfId="4577"/>
    <cellStyle name="20% - uthevingsfarge 2 6 2_Tabell 4.5-4.7" xfId="4514"/>
    <cellStyle name="20% - uthevingsfarge 2 6 3" xfId="177"/>
    <cellStyle name="20% - uthevingsfarge 2 6 3 10" xfId="4579"/>
    <cellStyle name="20% - uthevingsfarge 2 6 3 2" xfId="178"/>
    <cellStyle name="20% - uthevingsfarge 2 6 3 2 2" xfId="4581"/>
    <cellStyle name="20% - uthevingsfarge 2 6 3 2 2 2" xfId="4582"/>
    <cellStyle name="20% - uthevingsfarge 2 6 3 2 2 3" xfId="4583"/>
    <cellStyle name="20% - uthevingsfarge 2 6 3 2 3" xfId="4584"/>
    <cellStyle name="20% - uthevingsfarge 2 6 3 2 3 2" xfId="4585"/>
    <cellStyle name="20% - uthevingsfarge 2 6 3 2 3 3" xfId="4586"/>
    <cellStyle name="20% - uthevingsfarge 2 6 3 2 4" xfId="4587"/>
    <cellStyle name="20% - uthevingsfarge 2 6 3 2 5" xfId="4588"/>
    <cellStyle name="20% - uthevingsfarge 2 6 3 2_Tabell 4.5-4.7" xfId="4580"/>
    <cellStyle name="20% - uthevingsfarge 2 6 3 3" xfId="4589"/>
    <cellStyle name="20% - uthevingsfarge 2 6 3 3 2" xfId="4590"/>
    <cellStyle name="20% - uthevingsfarge 2 6 3 3 2 2" xfId="4591"/>
    <cellStyle name="20% - uthevingsfarge 2 6 3 3 2 3" xfId="4592"/>
    <cellStyle name="20% - uthevingsfarge 2 6 3 3 3" xfId="4593"/>
    <cellStyle name="20% - uthevingsfarge 2 6 3 3 3 2" xfId="4594"/>
    <cellStyle name="20% - uthevingsfarge 2 6 3 3 3 3" xfId="4595"/>
    <cellStyle name="20% - uthevingsfarge 2 6 3 3 4" xfId="4596"/>
    <cellStyle name="20% - uthevingsfarge 2 6 3 3 5" xfId="4597"/>
    <cellStyle name="20% - uthevingsfarge 2 6 3 4" xfId="4598"/>
    <cellStyle name="20% - uthevingsfarge 2 6 3 4 2" xfId="4599"/>
    <cellStyle name="20% - uthevingsfarge 2 6 3 4 3" xfId="4600"/>
    <cellStyle name="20% - uthevingsfarge 2 6 3 5" xfId="4601"/>
    <cellStyle name="20% - uthevingsfarge 2 6 3 5 2" xfId="4602"/>
    <cellStyle name="20% - uthevingsfarge 2 6 3 5 3" xfId="4603"/>
    <cellStyle name="20% - uthevingsfarge 2 6 3 6" xfId="4604"/>
    <cellStyle name="20% - uthevingsfarge 2 6 3 6 2" xfId="4605"/>
    <cellStyle name="20% - uthevingsfarge 2 6 3 7" xfId="4606"/>
    <cellStyle name="20% - uthevingsfarge 2 6 3 7 2" xfId="4607"/>
    <cellStyle name="20% - uthevingsfarge 2 6 3 8" xfId="4608"/>
    <cellStyle name="20% - uthevingsfarge 2 6 3 9" xfId="4609"/>
    <cellStyle name="20% - uthevingsfarge 2 6 3_Tabell 4.5-4.7" xfId="4578"/>
    <cellStyle name="20% - uthevingsfarge 2 6 4" xfId="179"/>
    <cellStyle name="20% - uthevingsfarge 2 6 4 2" xfId="4611"/>
    <cellStyle name="20% - uthevingsfarge 2 6 4 2 2" xfId="4612"/>
    <cellStyle name="20% - uthevingsfarge 2 6 4 2 3" xfId="4613"/>
    <cellStyle name="20% - uthevingsfarge 2 6 4 3" xfId="4614"/>
    <cellStyle name="20% - uthevingsfarge 2 6 4 3 2" xfId="4615"/>
    <cellStyle name="20% - uthevingsfarge 2 6 4 3 3" xfId="4616"/>
    <cellStyle name="20% - uthevingsfarge 2 6 4 4" xfId="4617"/>
    <cellStyle name="20% - uthevingsfarge 2 6 4 5" xfId="4618"/>
    <cellStyle name="20% - uthevingsfarge 2 6 4_Tabell 4.5-4.7" xfId="4610"/>
    <cellStyle name="20% - uthevingsfarge 2 6 5" xfId="4619"/>
    <cellStyle name="20% - uthevingsfarge 2 6 5 2" xfId="4620"/>
    <cellStyle name="20% - uthevingsfarge 2 6 5 2 2" xfId="4621"/>
    <cellStyle name="20% - uthevingsfarge 2 6 5 2 3" xfId="4622"/>
    <cellStyle name="20% - uthevingsfarge 2 6 5 3" xfId="4623"/>
    <cellStyle name="20% - uthevingsfarge 2 6 5 3 2" xfId="4624"/>
    <cellStyle name="20% - uthevingsfarge 2 6 5 3 3" xfId="4625"/>
    <cellStyle name="20% - uthevingsfarge 2 6 5 4" xfId="4626"/>
    <cellStyle name="20% - uthevingsfarge 2 6 5 5" xfId="4627"/>
    <cellStyle name="20% - uthevingsfarge 2 6 6" xfId="4628"/>
    <cellStyle name="20% - uthevingsfarge 2 6 6 2" xfId="4629"/>
    <cellStyle name="20% - uthevingsfarge 2 6 6 3" xfId="4630"/>
    <cellStyle name="20% - uthevingsfarge 2 6 7" xfId="4631"/>
    <cellStyle name="20% - uthevingsfarge 2 6 7 2" xfId="4632"/>
    <cellStyle name="20% - uthevingsfarge 2 6 7 3" xfId="4633"/>
    <cellStyle name="20% - uthevingsfarge 2 6 8" xfId="4634"/>
    <cellStyle name="20% - uthevingsfarge 2 6 8 2" xfId="4635"/>
    <cellStyle name="20% - uthevingsfarge 2 6 9" xfId="4636"/>
    <cellStyle name="20% - uthevingsfarge 2 6 9 2" xfId="4637"/>
    <cellStyle name="20% - uthevingsfarge 2 6_Tabell 4.5-4.7" xfId="4510"/>
    <cellStyle name="20% - uthevingsfarge 2 7" xfId="180"/>
    <cellStyle name="20% - uthevingsfarge 2 7 10" xfId="4639"/>
    <cellStyle name="20% - uthevingsfarge 2 7 11" xfId="4640"/>
    <cellStyle name="20% - uthevingsfarge 2 7 2" xfId="181"/>
    <cellStyle name="20% - uthevingsfarge 2 7 2 10" xfId="4642"/>
    <cellStyle name="20% - uthevingsfarge 2 7 2 2" xfId="182"/>
    <cellStyle name="20% - uthevingsfarge 2 7 2 2 2" xfId="4644"/>
    <cellStyle name="20% - uthevingsfarge 2 7 2 2 2 2" xfId="4645"/>
    <cellStyle name="20% - uthevingsfarge 2 7 2 2 2 3" xfId="4646"/>
    <cellStyle name="20% - uthevingsfarge 2 7 2 2 3" xfId="4647"/>
    <cellStyle name="20% - uthevingsfarge 2 7 2 2 3 2" xfId="4648"/>
    <cellStyle name="20% - uthevingsfarge 2 7 2 2 3 3" xfId="4649"/>
    <cellStyle name="20% - uthevingsfarge 2 7 2 2 4" xfId="4650"/>
    <cellStyle name="20% - uthevingsfarge 2 7 2 2 5" xfId="4651"/>
    <cellStyle name="20% - uthevingsfarge 2 7 2 2_Tabell 4.5-4.7" xfId="4643"/>
    <cellStyle name="20% - uthevingsfarge 2 7 2 3" xfId="4652"/>
    <cellStyle name="20% - uthevingsfarge 2 7 2 3 2" xfId="4653"/>
    <cellStyle name="20% - uthevingsfarge 2 7 2 3 2 2" xfId="4654"/>
    <cellStyle name="20% - uthevingsfarge 2 7 2 3 2 3" xfId="4655"/>
    <cellStyle name="20% - uthevingsfarge 2 7 2 3 3" xfId="4656"/>
    <cellStyle name="20% - uthevingsfarge 2 7 2 3 3 2" xfId="4657"/>
    <cellStyle name="20% - uthevingsfarge 2 7 2 3 3 3" xfId="4658"/>
    <cellStyle name="20% - uthevingsfarge 2 7 2 3 4" xfId="4659"/>
    <cellStyle name="20% - uthevingsfarge 2 7 2 3 5" xfId="4660"/>
    <cellStyle name="20% - uthevingsfarge 2 7 2 4" xfId="4661"/>
    <cellStyle name="20% - uthevingsfarge 2 7 2 4 2" xfId="4662"/>
    <cellStyle name="20% - uthevingsfarge 2 7 2 4 3" xfId="4663"/>
    <cellStyle name="20% - uthevingsfarge 2 7 2 5" xfId="4664"/>
    <cellStyle name="20% - uthevingsfarge 2 7 2 5 2" xfId="4665"/>
    <cellStyle name="20% - uthevingsfarge 2 7 2 5 3" xfId="4666"/>
    <cellStyle name="20% - uthevingsfarge 2 7 2 6" xfId="4667"/>
    <cellStyle name="20% - uthevingsfarge 2 7 2 6 2" xfId="4668"/>
    <cellStyle name="20% - uthevingsfarge 2 7 2 7" xfId="4669"/>
    <cellStyle name="20% - uthevingsfarge 2 7 2 7 2" xfId="4670"/>
    <cellStyle name="20% - uthevingsfarge 2 7 2 8" xfId="4671"/>
    <cellStyle name="20% - uthevingsfarge 2 7 2 9" xfId="4672"/>
    <cellStyle name="20% - uthevingsfarge 2 7 2_Tabell 4.5-4.7" xfId="4641"/>
    <cellStyle name="20% - uthevingsfarge 2 7 3" xfId="183"/>
    <cellStyle name="20% - uthevingsfarge 2 7 3 2" xfId="4674"/>
    <cellStyle name="20% - uthevingsfarge 2 7 3 2 2" xfId="4675"/>
    <cellStyle name="20% - uthevingsfarge 2 7 3 2 3" xfId="4676"/>
    <cellStyle name="20% - uthevingsfarge 2 7 3 3" xfId="4677"/>
    <cellStyle name="20% - uthevingsfarge 2 7 3 3 2" xfId="4678"/>
    <cellStyle name="20% - uthevingsfarge 2 7 3 3 3" xfId="4679"/>
    <cellStyle name="20% - uthevingsfarge 2 7 3 4" xfId="4680"/>
    <cellStyle name="20% - uthevingsfarge 2 7 3 5" xfId="4681"/>
    <cellStyle name="20% - uthevingsfarge 2 7 3_Tabell 4.5-4.7" xfId="4673"/>
    <cellStyle name="20% - uthevingsfarge 2 7 4" xfId="4682"/>
    <cellStyle name="20% - uthevingsfarge 2 7 4 2" xfId="4683"/>
    <cellStyle name="20% - uthevingsfarge 2 7 4 2 2" xfId="4684"/>
    <cellStyle name="20% - uthevingsfarge 2 7 4 2 3" xfId="4685"/>
    <cellStyle name="20% - uthevingsfarge 2 7 4 3" xfId="4686"/>
    <cellStyle name="20% - uthevingsfarge 2 7 4 3 2" xfId="4687"/>
    <cellStyle name="20% - uthevingsfarge 2 7 4 3 3" xfId="4688"/>
    <cellStyle name="20% - uthevingsfarge 2 7 4 4" xfId="4689"/>
    <cellStyle name="20% - uthevingsfarge 2 7 4 5" xfId="4690"/>
    <cellStyle name="20% - uthevingsfarge 2 7 5" xfId="4691"/>
    <cellStyle name="20% - uthevingsfarge 2 7 5 2" xfId="4692"/>
    <cellStyle name="20% - uthevingsfarge 2 7 5 3" xfId="4693"/>
    <cellStyle name="20% - uthevingsfarge 2 7 6" xfId="4694"/>
    <cellStyle name="20% - uthevingsfarge 2 7 6 2" xfId="4695"/>
    <cellStyle name="20% - uthevingsfarge 2 7 6 3" xfId="4696"/>
    <cellStyle name="20% - uthevingsfarge 2 7 7" xfId="4697"/>
    <cellStyle name="20% - uthevingsfarge 2 7 7 2" xfId="4698"/>
    <cellStyle name="20% - uthevingsfarge 2 7 8" xfId="4699"/>
    <cellStyle name="20% - uthevingsfarge 2 7 8 2" xfId="4700"/>
    <cellStyle name="20% - uthevingsfarge 2 7 9" xfId="4701"/>
    <cellStyle name="20% - uthevingsfarge 2 7_Tabell 4.5-4.7" xfId="4638"/>
    <cellStyle name="20% - uthevingsfarge 2 8" xfId="184"/>
    <cellStyle name="20% - uthevingsfarge 2 8 10" xfId="4703"/>
    <cellStyle name="20% - uthevingsfarge 2 8 11" xfId="4704"/>
    <cellStyle name="20% - uthevingsfarge 2 8 2" xfId="185"/>
    <cellStyle name="20% - uthevingsfarge 2 8 2 10" xfId="4706"/>
    <cellStyle name="20% - uthevingsfarge 2 8 2 2" xfId="186"/>
    <cellStyle name="20% - uthevingsfarge 2 8 2 2 2" xfId="4708"/>
    <cellStyle name="20% - uthevingsfarge 2 8 2 2 2 2" xfId="4709"/>
    <cellStyle name="20% - uthevingsfarge 2 8 2 2 2 3" xfId="4710"/>
    <cellStyle name="20% - uthevingsfarge 2 8 2 2 3" xfId="4711"/>
    <cellStyle name="20% - uthevingsfarge 2 8 2 2 3 2" xfId="4712"/>
    <cellStyle name="20% - uthevingsfarge 2 8 2 2 3 3" xfId="4713"/>
    <cellStyle name="20% - uthevingsfarge 2 8 2 2 4" xfId="4714"/>
    <cellStyle name="20% - uthevingsfarge 2 8 2 2 5" xfId="4715"/>
    <cellStyle name="20% - uthevingsfarge 2 8 2 2_Tabell 4.5-4.7" xfId="4707"/>
    <cellStyle name="20% - uthevingsfarge 2 8 2 3" xfId="4716"/>
    <cellStyle name="20% - uthevingsfarge 2 8 2 3 2" xfId="4717"/>
    <cellStyle name="20% - uthevingsfarge 2 8 2 3 2 2" xfId="4718"/>
    <cellStyle name="20% - uthevingsfarge 2 8 2 3 2 3" xfId="4719"/>
    <cellStyle name="20% - uthevingsfarge 2 8 2 3 3" xfId="4720"/>
    <cellStyle name="20% - uthevingsfarge 2 8 2 3 3 2" xfId="4721"/>
    <cellStyle name="20% - uthevingsfarge 2 8 2 3 3 3" xfId="4722"/>
    <cellStyle name="20% - uthevingsfarge 2 8 2 3 4" xfId="4723"/>
    <cellStyle name="20% - uthevingsfarge 2 8 2 3 5" xfId="4724"/>
    <cellStyle name="20% - uthevingsfarge 2 8 2 4" xfId="4725"/>
    <cellStyle name="20% - uthevingsfarge 2 8 2 4 2" xfId="4726"/>
    <cellStyle name="20% - uthevingsfarge 2 8 2 4 3" xfId="4727"/>
    <cellStyle name="20% - uthevingsfarge 2 8 2 5" xfId="4728"/>
    <cellStyle name="20% - uthevingsfarge 2 8 2 5 2" xfId="4729"/>
    <cellStyle name="20% - uthevingsfarge 2 8 2 5 3" xfId="4730"/>
    <cellStyle name="20% - uthevingsfarge 2 8 2 6" xfId="4731"/>
    <cellStyle name="20% - uthevingsfarge 2 8 2 6 2" xfId="4732"/>
    <cellStyle name="20% - uthevingsfarge 2 8 2 7" xfId="4733"/>
    <cellStyle name="20% - uthevingsfarge 2 8 2 7 2" xfId="4734"/>
    <cellStyle name="20% - uthevingsfarge 2 8 2 8" xfId="4735"/>
    <cellStyle name="20% - uthevingsfarge 2 8 2 9" xfId="4736"/>
    <cellStyle name="20% - uthevingsfarge 2 8 2_Tabell 4.5-4.7" xfId="4705"/>
    <cellStyle name="20% - uthevingsfarge 2 8 3" xfId="187"/>
    <cellStyle name="20% - uthevingsfarge 2 8 3 2" xfId="4738"/>
    <cellStyle name="20% - uthevingsfarge 2 8 3 2 2" xfId="4739"/>
    <cellStyle name="20% - uthevingsfarge 2 8 3 2 3" xfId="4740"/>
    <cellStyle name="20% - uthevingsfarge 2 8 3 3" xfId="4741"/>
    <cellStyle name="20% - uthevingsfarge 2 8 3 3 2" xfId="4742"/>
    <cellStyle name="20% - uthevingsfarge 2 8 3 3 3" xfId="4743"/>
    <cellStyle name="20% - uthevingsfarge 2 8 3 4" xfId="4744"/>
    <cellStyle name="20% - uthevingsfarge 2 8 3 5" xfId="4745"/>
    <cellStyle name="20% - uthevingsfarge 2 8 3_Tabell 4.5-4.7" xfId="4737"/>
    <cellStyle name="20% - uthevingsfarge 2 8 4" xfId="4746"/>
    <cellStyle name="20% - uthevingsfarge 2 8 4 2" xfId="4747"/>
    <cellStyle name="20% - uthevingsfarge 2 8 4 2 2" xfId="4748"/>
    <cellStyle name="20% - uthevingsfarge 2 8 4 2 3" xfId="4749"/>
    <cellStyle name="20% - uthevingsfarge 2 8 4 3" xfId="4750"/>
    <cellStyle name="20% - uthevingsfarge 2 8 4 3 2" xfId="4751"/>
    <cellStyle name="20% - uthevingsfarge 2 8 4 3 3" xfId="4752"/>
    <cellStyle name="20% - uthevingsfarge 2 8 4 4" xfId="4753"/>
    <cellStyle name="20% - uthevingsfarge 2 8 4 5" xfId="4754"/>
    <cellStyle name="20% - uthevingsfarge 2 8 5" xfId="4755"/>
    <cellStyle name="20% - uthevingsfarge 2 8 5 2" xfId="4756"/>
    <cellStyle name="20% - uthevingsfarge 2 8 5 3" xfId="4757"/>
    <cellStyle name="20% - uthevingsfarge 2 8 6" xfId="4758"/>
    <cellStyle name="20% - uthevingsfarge 2 8 6 2" xfId="4759"/>
    <cellStyle name="20% - uthevingsfarge 2 8 6 3" xfId="4760"/>
    <cellStyle name="20% - uthevingsfarge 2 8 7" xfId="4761"/>
    <cellStyle name="20% - uthevingsfarge 2 8 7 2" xfId="4762"/>
    <cellStyle name="20% - uthevingsfarge 2 8 8" xfId="4763"/>
    <cellStyle name="20% - uthevingsfarge 2 8 8 2" xfId="4764"/>
    <cellStyle name="20% - uthevingsfarge 2 8 9" xfId="4765"/>
    <cellStyle name="20% - uthevingsfarge 2 8_Tabell 4.5-4.7" xfId="4702"/>
    <cellStyle name="20% - uthevingsfarge 2 9" xfId="188"/>
    <cellStyle name="20% - uthevingsfarge 2 9 10" xfId="4767"/>
    <cellStyle name="20% - uthevingsfarge 2 9 2" xfId="189"/>
    <cellStyle name="20% - uthevingsfarge 2 9 2 2" xfId="4769"/>
    <cellStyle name="20% - uthevingsfarge 2 9 2 2 2" xfId="4770"/>
    <cellStyle name="20% - uthevingsfarge 2 9 2 2 3" xfId="4771"/>
    <cellStyle name="20% - uthevingsfarge 2 9 2 3" xfId="4772"/>
    <cellStyle name="20% - uthevingsfarge 2 9 2 3 2" xfId="4773"/>
    <cellStyle name="20% - uthevingsfarge 2 9 2 3 3" xfId="4774"/>
    <cellStyle name="20% - uthevingsfarge 2 9 2 4" xfId="4775"/>
    <cellStyle name="20% - uthevingsfarge 2 9 2 5" xfId="4776"/>
    <cellStyle name="20% - uthevingsfarge 2 9 2_Tabell 4.5-4.7" xfId="4768"/>
    <cellStyle name="20% - uthevingsfarge 2 9 3" xfId="4777"/>
    <cellStyle name="20% - uthevingsfarge 2 9 3 2" xfId="4778"/>
    <cellStyle name="20% - uthevingsfarge 2 9 3 2 2" xfId="4779"/>
    <cellStyle name="20% - uthevingsfarge 2 9 3 2 3" xfId="4780"/>
    <cellStyle name="20% - uthevingsfarge 2 9 3 3" xfId="4781"/>
    <cellStyle name="20% - uthevingsfarge 2 9 3 3 2" xfId="4782"/>
    <cellStyle name="20% - uthevingsfarge 2 9 3 3 3" xfId="4783"/>
    <cellStyle name="20% - uthevingsfarge 2 9 3 4" xfId="4784"/>
    <cellStyle name="20% - uthevingsfarge 2 9 3 5" xfId="4785"/>
    <cellStyle name="20% - uthevingsfarge 2 9 4" xfId="4786"/>
    <cellStyle name="20% - uthevingsfarge 2 9 4 2" xfId="4787"/>
    <cellStyle name="20% - uthevingsfarge 2 9 4 3" xfId="4788"/>
    <cellStyle name="20% - uthevingsfarge 2 9 5" xfId="4789"/>
    <cellStyle name="20% - uthevingsfarge 2 9 5 2" xfId="4790"/>
    <cellStyle name="20% - uthevingsfarge 2 9 5 3" xfId="4791"/>
    <cellStyle name="20% - uthevingsfarge 2 9 6" xfId="4792"/>
    <cellStyle name="20% - uthevingsfarge 2 9 6 2" xfId="4793"/>
    <cellStyle name="20% - uthevingsfarge 2 9 7" xfId="4794"/>
    <cellStyle name="20% - uthevingsfarge 2 9 7 2" xfId="4795"/>
    <cellStyle name="20% - uthevingsfarge 2 9 8" xfId="4796"/>
    <cellStyle name="20% - uthevingsfarge 2 9 9" xfId="4797"/>
    <cellStyle name="20% - uthevingsfarge 2 9_Tabell 4.5-4.7" xfId="4766"/>
    <cellStyle name="20% - uthevingsfarge 3 10" xfId="190"/>
    <cellStyle name="20% - uthevingsfarge 3 10 2" xfId="4799"/>
    <cellStyle name="20% - uthevingsfarge 3 10 2 2" xfId="4800"/>
    <cellStyle name="20% - uthevingsfarge 3 10 2 3" xfId="4801"/>
    <cellStyle name="20% - uthevingsfarge 3 10 3" xfId="4802"/>
    <cellStyle name="20% - uthevingsfarge 3 10 3 2" xfId="4803"/>
    <cellStyle name="20% - uthevingsfarge 3 10 3 3" xfId="4804"/>
    <cellStyle name="20% - uthevingsfarge 3 10 4" xfId="4805"/>
    <cellStyle name="20% - uthevingsfarge 3 10 5" xfId="4806"/>
    <cellStyle name="20% - uthevingsfarge 3 10_Tabell 4.5-4.7" xfId="4798"/>
    <cellStyle name="20% - uthevingsfarge 3 11" xfId="4807"/>
    <cellStyle name="20% - uthevingsfarge 3 11 2" xfId="4808"/>
    <cellStyle name="20% - uthevingsfarge 3 11 2 2" xfId="4809"/>
    <cellStyle name="20% - uthevingsfarge 3 11 2 3" xfId="4810"/>
    <cellStyle name="20% - uthevingsfarge 3 11 3" xfId="4811"/>
    <cellStyle name="20% - uthevingsfarge 3 11 3 2" xfId="4812"/>
    <cellStyle name="20% - uthevingsfarge 3 11 3 3" xfId="4813"/>
    <cellStyle name="20% - uthevingsfarge 3 11 4" xfId="4814"/>
    <cellStyle name="20% - uthevingsfarge 3 11 5" xfId="4815"/>
    <cellStyle name="20% - uthevingsfarge 3 12" xfId="4816"/>
    <cellStyle name="20% - uthevingsfarge 3 12 2" xfId="4817"/>
    <cellStyle name="20% - uthevingsfarge 3 12 3" xfId="4818"/>
    <cellStyle name="20% - uthevingsfarge 3 13" xfId="4819"/>
    <cellStyle name="20% - uthevingsfarge 3 13 2" xfId="4820"/>
    <cellStyle name="20% - uthevingsfarge 3 13 3" xfId="4821"/>
    <cellStyle name="20% - uthevingsfarge 3 14" xfId="4822"/>
    <cellStyle name="20% - uthevingsfarge 3 14 2" xfId="4823"/>
    <cellStyle name="20% - uthevingsfarge 3 15" xfId="4824"/>
    <cellStyle name="20% - uthevingsfarge 3 15 2" xfId="4825"/>
    <cellStyle name="20% - uthevingsfarge 3 16" xfId="4826"/>
    <cellStyle name="20% - uthevingsfarge 3 17" xfId="4827"/>
    <cellStyle name="20% - uthevingsfarge 3 18" xfId="4828"/>
    <cellStyle name="20% - uthevingsfarge 3 2" xfId="191"/>
    <cellStyle name="20% - uthevingsfarge 3 2 10" xfId="4830"/>
    <cellStyle name="20% - uthevingsfarge 3 2 10 2" xfId="4831"/>
    <cellStyle name="20% - uthevingsfarge 3 2 11" xfId="4832"/>
    <cellStyle name="20% - uthevingsfarge 3 2 11 2" xfId="4833"/>
    <cellStyle name="20% - uthevingsfarge 3 2 12" xfId="4834"/>
    <cellStyle name="20% - uthevingsfarge 3 2 13" xfId="4835"/>
    <cellStyle name="20% - uthevingsfarge 3 2 14" xfId="4836"/>
    <cellStyle name="20% - uthevingsfarge 3 2 2" xfId="192"/>
    <cellStyle name="20% - uthevingsfarge 3 2 2 10" xfId="4838"/>
    <cellStyle name="20% - uthevingsfarge 3 2 2 11" xfId="4839"/>
    <cellStyle name="20% - uthevingsfarge 3 2 2 12" xfId="4840"/>
    <cellStyle name="20% - uthevingsfarge 3 2 2 2" xfId="193"/>
    <cellStyle name="20% - uthevingsfarge 3 2 2 2 10" xfId="4842"/>
    <cellStyle name="20% - uthevingsfarge 3 2 2 2 11" xfId="4843"/>
    <cellStyle name="20% - uthevingsfarge 3 2 2 2 2" xfId="194"/>
    <cellStyle name="20% - uthevingsfarge 3 2 2 2 2 10" xfId="4845"/>
    <cellStyle name="20% - uthevingsfarge 3 2 2 2 2 2" xfId="195"/>
    <cellStyle name="20% - uthevingsfarge 3 2 2 2 2 2 2" xfId="4847"/>
    <cellStyle name="20% - uthevingsfarge 3 2 2 2 2 2 2 2" xfId="4848"/>
    <cellStyle name="20% - uthevingsfarge 3 2 2 2 2 2 2 3" xfId="4849"/>
    <cellStyle name="20% - uthevingsfarge 3 2 2 2 2 2 3" xfId="4850"/>
    <cellStyle name="20% - uthevingsfarge 3 2 2 2 2 2 3 2" xfId="4851"/>
    <cellStyle name="20% - uthevingsfarge 3 2 2 2 2 2 3 3" xfId="4852"/>
    <cellStyle name="20% - uthevingsfarge 3 2 2 2 2 2 4" xfId="4853"/>
    <cellStyle name="20% - uthevingsfarge 3 2 2 2 2 2 5" xfId="4854"/>
    <cellStyle name="20% - uthevingsfarge 3 2 2 2 2 2_Tabell 4.5-4.7" xfId="4846"/>
    <cellStyle name="20% - uthevingsfarge 3 2 2 2 2 3" xfId="4855"/>
    <cellStyle name="20% - uthevingsfarge 3 2 2 2 2 3 2" xfId="4856"/>
    <cellStyle name="20% - uthevingsfarge 3 2 2 2 2 3 2 2" xfId="4857"/>
    <cellStyle name="20% - uthevingsfarge 3 2 2 2 2 3 2 3" xfId="4858"/>
    <cellStyle name="20% - uthevingsfarge 3 2 2 2 2 3 3" xfId="4859"/>
    <cellStyle name="20% - uthevingsfarge 3 2 2 2 2 3 3 2" xfId="4860"/>
    <cellStyle name="20% - uthevingsfarge 3 2 2 2 2 3 3 3" xfId="4861"/>
    <cellStyle name="20% - uthevingsfarge 3 2 2 2 2 3 4" xfId="4862"/>
    <cellStyle name="20% - uthevingsfarge 3 2 2 2 2 3 5" xfId="4863"/>
    <cellStyle name="20% - uthevingsfarge 3 2 2 2 2 4" xfId="4864"/>
    <cellStyle name="20% - uthevingsfarge 3 2 2 2 2 4 2" xfId="4865"/>
    <cellStyle name="20% - uthevingsfarge 3 2 2 2 2 4 3" xfId="4866"/>
    <cellStyle name="20% - uthevingsfarge 3 2 2 2 2 5" xfId="4867"/>
    <cellStyle name="20% - uthevingsfarge 3 2 2 2 2 5 2" xfId="4868"/>
    <cellStyle name="20% - uthevingsfarge 3 2 2 2 2 5 3" xfId="4869"/>
    <cellStyle name="20% - uthevingsfarge 3 2 2 2 2 6" xfId="4870"/>
    <cellStyle name="20% - uthevingsfarge 3 2 2 2 2 6 2" xfId="4871"/>
    <cellStyle name="20% - uthevingsfarge 3 2 2 2 2 7" xfId="4872"/>
    <cellStyle name="20% - uthevingsfarge 3 2 2 2 2 7 2" xfId="4873"/>
    <cellStyle name="20% - uthevingsfarge 3 2 2 2 2 8" xfId="4874"/>
    <cellStyle name="20% - uthevingsfarge 3 2 2 2 2 9" xfId="4875"/>
    <cellStyle name="20% - uthevingsfarge 3 2 2 2 2_Tabell 4.5-4.7" xfId="4844"/>
    <cellStyle name="20% - uthevingsfarge 3 2 2 2 3" xfId="196"/>
    <cellStyle name="20% - uthevingsfarge 3 2 2 2 3 2" xfId="4877"/>
    <cellStyle name="20% - uthevingsfarge 3 2 2 2 3 2 2" xfId="4878"/>
    <cellStyle name="20% - uthevingsfarge 3 2 2 2 3 2 3" xfId="4879"/>
    <cellStyle name="20% - uthevingsfarge 3 2 2 2 3 3" xfId="4880"/>
    <cellStyle name="20% - uthevingsfarge 3 2 2 2 3 3 2" xfId="4881"/>
    <cellStyle name="20% - uthevingsfarge 3 2 2 2 3 3 3" xfId="4882"/>
    <cellStyle name="20% - uthevingsfarge 3 2 2 2 3 4" xfId="4883"/>
    <cellStyle name="20% - uthevingsfarge 3 2 2 2 3 5" xfId="4884"/>
    <cellStyle name="20% - uthevingsfarge 3 2 2 2 3_Tabell 4.5-4.7" xfId="4876"/>
    <cellStyle name="20% - uthevingsfarge 3 2 2 2 4" xfId="4885"/>
    <cellStyle name="20% - uthevingsfarge 3 2 2 2 4 2" xfId="4886"/>
    <cellStyle name="20% - uthevingsfarge 3 2 2 2 4 2 2" xfId="4887"/>
    <cellStyle name="20% - uthevingsfarge 3 2 2 2 4 2 3" xfId="4888"/>
    <cellStyle name="20% - uthevingsfarge 3 2 2 2 4 3" xfId="4889"/>
    <cellStyle name="20% - uthevingsfarge 3 2 2 2 4 3 2" xfId="4890"/>
    <cellStyle name="20% - uthevingsfarge 3 2 2 2 4 3 3" xfId="4891"/>
    <cellStyle name="20% - uthevingsfarge 3 2 2 2 4 4" xfId="4892"/>
    <cellStyle name="20% - uthevingsfarge 3 2 2 2 4 5" xfId="4893"/>
    <cellStyle name="20% - uthevingsfarge 3 2 2 2 5" xfId="4894"/>
    <cellStyle name="20% - uthevingsfarge 3 2 2 2 5 2" xfId="4895"/>
    <cellStyle name="20% - uthevingsfarge 3 2 2 2 5 3" xfId="4896"/>
    <cellStyle name="20% - uthevingsfarge 3 2 2 2 6" xfId="4897"/>
    <cellStyle name="20% - uthevingsfarge 3 2 2 2 6 2" xfId="4898"/>
    <cellStyle name="20% - uthevingsfarge 3 2 2 2 6 3" xfId="4899"/>
    <cellStyle name="20% - uthevingsfarge 3 2 2 2 7" xfId="4900"/>
    <cellStyle name="20% - uthevingsfarge 3 2 2 2 7 2" xfId="4901"/>
    <cellStyle name="20% - uthevingsfarge 3 2 2 2 8" xfId="4902"/>
    <cellStyle name="20% - uthevingsfarge 3 2 2 2 8 2" xfId="4903"/>
    <cellStyle name="20% - uthevingsfarge 3 2 2 2 9" xfId="4904"/>
    <cellStyle name="20% - uthevingsfarge 3 2 2 2_Tabell 4.5-4.7" xfId="4841"/>
    <cellStyle name="20% - uthevingsfarge 3 2 2 3" xfId="197"/>
    <cellStyle name="20% - uthevingsfarge 3 2 2 3 10" xfId="4906"/>
    <cellStyle name="20% - uthevingsfarge 3 2 2 3 2" xfId="198"/>
    <cellStyle name="20% - uthevingsfarge 3 2 2 3 2 2" xfId="4908"/>
    <cellStyle name="20% - uthevingsfarge 3 2 2 3 2 2 2" xfId="4909"/>
    <cellStyle name="20% - uthevingsfarge 3 2 2 3 2 2 3" xfId="4910"/>
    <cellStyle name="20% - uthevingsfarge 3 2 2 3 2 3" xfId="4911"/>
    <cellStyle name="20% - uthevingsfarge 3 2 2 3 2 3 2" xfId="4912"/>
    <cellStyle name="20% - uthevingsfarge 3 2 2 3 2 3 3" xfId="4913"/>
    <cellStyle name="20% - uthevingsfarge 3 2 2 3 2 4" xfId="4914"/>
    <cellStyle name="20% - uthevingsfarge 3 2 2 3 2 5" xfId="4915"/>
    <cellStyle name="20% - uthevingsfarge 3 2 2 3 2_Tabell 4.5-4.7" xfId="4907"/>
    <cellStyle name="20% - uthevingsfarge 3 2 2 3 3" xfId="4916"/>
    <cellStyle name="20% - uthevingsfarge 3 2 2 3 3 2" xfId="4917"/>
    <cellStyle name="20% - uthevingsfarge 3 2 2 3 3 2 2" xfId="4918"/>
    <cellStyle name="20% - uthevingsfarge 3 2 2 3 3 2 3" xfId="4919"/>
    <cellStyle name="20% - uthevingsfarge 3 2 2 3 3 3" xfId="4920"/>
    <cellStyle name="20% - uthevingsfarge 3 2 2 3 3 3 2" xfId="4921"/>
    <cellStyle name="20% - uthevingsfarge 3 2 2 3 3 3 3" xfId="4922"/>
    <cellStyle name="20% - uthevingsfarge 3 2 2 3 3 4" xfId="4923"/>
    <cellStyle name="20% - uthevingsfarge 3 2 2 3 3 5" xfId="4924"/>
    <cellStyle name="20% - uthevingsfarge 3 2 2 3 4" xfId="4925"/>
    <cellStyle name="20% - uthevingsfarge 3 2 2 3 4 2" xfId="4926"/>
    <cellStyle name="20% - uthevingsfarge 3 2 2 3 4 3" xfId="4927"/>
    <cellStyle name="20% - uthevingsfarge 3 2 2 3 5" xfId="4928"/>
    <cellStyle name="20% - uthevingsfarge 3 2 2 3 5 2" xfId="4929"/>
    <cellStyle name="20% - uthevingsfarge 3 2 2 3 5 3" xfId="4930"/>
    <cellStyle name="20% - uthevingsfarge 3 2 2 3 6" xfId="4931"/>
    <cellStyle name="20% - uthevingsfarge 3 2 2 3 6 2" xfId="4932"/>
    <cellStyle name="20% - uthevingsfarge 3 2 2 3 7" xfId="4933"/>
    <cellStyle name="20% - uthevingsfarge 3 2 2 3 7 2" xfId="4934"/>
    <cellStyle name="20% - uthevingsfarge 3 2 2 3 8" xfId="4935"/>
    <cellStyle name="20% - uthevingsfarge 3 2 2 3 9" xfId="4936"/>
    <cellStyle name="20% - uthevingsfarge 3 2 2 3_Tabell 4.5-4.7" xfId="4905"/>
    <cellStyle name="20% - uthevingsfarge 3 2 2 4" xfId="199"/>
    <cellStyle name="20% - uthevingsfarge 3 2 2 4 2" xfId="4938"/>
    <cellStyle name="20% - uthevingsfarge 3 2 2 4 2 2" xfId="4939"/>
    <cellStyle name="20% - uthevingsfarge 3 2 2 4 2 3" xfId="4940"/>
    <cellStyle name="20% - uthevingsfarge 3 2 2 4 3" xfId="4941"/>
    <cellStyle name="20% - uthevingsfarge 3 2 2 4 3 2" xfId="4942"/>
    <cellStyle name="20% - uthevingsfarge 3 2 2 4 3 3" xfId="4943"/>
    <cellStyle name="20% - uthevingsfarge 3 2 2 4 4" xfId="4944"/>
    <cellStyle name="20% - uthevingsfarge 3 2 2 4 5" xfId="4945"/>
    <cellStyle name="20% - uthevingsfarge 3 2 2 4_Tabell 4.5-4.7" xfId="4937"/>
    <cellStyle name="20% - uthevingsfarge 3 2 2 5" xfId="4946"/>
    <cellStyle name="20% - uthevingsfarge 3 2 2 5 2" xfId="4947"/>
    <cellStyle name="20% - uthevingsfarge 3 2 2 5 2 2" xfId="4948"/>
    <cellStyle name="20% - uthevingsfarge 3 2 2 5 2 3" xfId="4949"/>
    <cellStyle name="20% - uthevingsfarge 3 2 2 5 3" xfId="4950"/>
    <cellStyle name="20% - uthevingsfarge 3 2 2 5 3 2" xfId="4951"/>
    <cellStyle name="20% - uthevingsfarge 3 2 2 5 3 3" xfId="4952"/>
    <cellStyle name="20% - uthevingsfarge 3 2 2 5 4" xfId="4953"/>
    <cellStyle name="20% - uthevingsfarge 3 2 2 5 5" xfId="4954"/>
    <cellStyle name="20% - uthevingsfarge 3 2 2 6" xfId="4955"/>
    <cellStyle name="20% - uthevingsfarge 3 2 2 6 2" xfId="4956"/>
    <cellStyle name="20% - uthevingsfarge 3 2 2 6 3" xfId="4957"/>
    <cellStyle name="20% - uthevingsfarge 3 2 2 7" xfId="4958"/>
    <cellStyle name="20% - uthevingsfarge 3 2 2 7 2" xfId="4959"/>
    <cellStyle name="20% - uthevingsfarge 3 2 2 7 3" xfId="4960"/>
    <cellStyle name="20% - uthevingsfarge 3 2 2 8" xfId="4961"/>
    <cellStyle name="20% - uthevingsfarge 3 2 2 8 2" xfId="4962"/>
    <cellStyle name="20% - uthevingsfarge 3 2 2 9" xfId="4963"/>
    <cellStyle name="20% - uthevingsfarge 3 2 2 9 2" xfId="4964"/>
    <cellStyle name="20% - uthevingsfarge 3 2 2_Tabell 4.5-4.7" xfId="4837"/>
    <cellStyle name="20% - uthevingsfarge 3 2 3" xfId="200"/>
    <cellStyle name="20% - uthevingsfarge 3 2 3 10" xfId="4966"/>
    <cellStyle name="20% - uthevingsfarge 3 2 3 11" xfId="4967"/>
    <cellStyle name="20% - uthevingsfarge 3 2 3 2" xfId="201"/>
    <cellStyle name="20% - uthevingsfarge 3 2 3 2 10" xfId="4969"/>
    <cellStyle name="20% - uthevingsfarge 3 2 3 2 2" xfId="202"/>
    <cellStyle name="20% - uthevingsfarge 3 2 3 2 2 2" xfId="4971"/>
    <cellStyle name="20% - uthevingsfarge 3 2 3 2 2 2 2" xfId="4972"/>
    <cellStyle name="20% - uthevingsfarge 3 2 3 2 2 2 3" xfId="4973"/>
    <cellStyle name="20% - uthevingsfarge 3 2 3 2 2 3" xfId="4974"/>
    <cellStyle name="20% - uthevingsfarge 3 2 3 2 2 3 2" xfId="4975"/>
    <cellStyle name="20% - uthevingsfarge 3 2 3 2 2 3 3" xfId="4976"/>
    <cellStyle name="20% - uthevingsfarge 3 2 3 2 2 4" xfId="4977"/>
    <cellStyle name="20% - uthevingsfarge 3 2 3 2 2 5" xfId="4978"/>
    <cellStyle name="20% - uthevingsfarge 3 2 3 2 2_Tabell 4.5-4.7" xfId="4970"/>
    <cellStyle name="20% - uthevingsfarge 3 2 3 2 3" xfId="4979"/>
    <cellStyle name="20% - uthevingsfarge 3 2 3 2 3 2" xfId="4980"/>
    <cellStyle name="20% - uthevingsfarge 3 2 3 2 3 2 2" xfId="4981"/>
    <cellStyle name="20% - uthevingsfarge 3 2 3 2 3 2 3" xfId="4982"/>
    <cellStyle name="20% - uthevingsfarge 3 2 3 2 3 3" xfId="4983"/>
    <cellStyle name="20% - uthevingsfarge 3 2 3 2 3 3 2" xfId="4984"/>
    <cellStyle name="20% - uthevingsfarge 3 2 3 2 3 3 3" xfId="4985"/>
    <cellStyle name="20% - uthevingsfarge 3 2 3 2 3 4" xfId="4986"/>
    <cellStyle name="20% - uthevingsfarge 3 2 3 2 3 5" xfId="4987"/>
    <cellStyle name="20% - uthevingsfarge 3 2 3 2 4" xfId="4988"/>
    <cellStyle name="20% - uthevingsfarge 3 2 3 2 4 2" xfId="4989"/>
    <cellStyle name="20% - uthevingsfarge 3 2 3 2 4 3" xfId="4990"/>
    <cellStyle name="20% - uthevingsfarge 3 2 3 2 5" xfId="4991"/>
    <cellStyle name="20% - uthevingsfarge 3 2 3 2 5 2" xfId="4992"/>
    <cellStyle name="20% - uthevingsfarge 3 2 3 2 5 3" xfId="4993"/>
    <cellStyle name="20% - uthevingsfarge 3 2 3 2 6" xfId="4994"/>
    <cellStyle name="20% - uthevingsfarge 3 2 3 2 6 2" xfId="4995"/>
    <cellStyle name="20% - uthevingsfarge 3 2 3 2 7" xfId="4996"/>
    <cellStyle name="20% - uthevingsfarge 3 2 3 2 7 2" xfId="4997"/>
    <cellStyle name="20% - uthevingsfarge 3 2 3 2 8" xfId="4998"/>
    <cellStyle name="20% - uthevingsfarge 3 2 3 2 9" xfId="4999"/>
    <cellStyle name="20% - uthevingsfarge 3 2 3 2_Tabell 4.5-4.7" xfId="4968"/>
    <cellStyle name="20% - uthevingsfarge 3 2 3 3" xfId="203"/>
    <cellStyle name="20% - uthevingsfarge 3 2 3 3 2" xfId="5001"/>
    <cellStyle name="20% - uthevingsfarge 3 2 3 3 2 2" xfId="5002"/>
    <cellStyle name="20% - uthevingsfarge 3 2 3 3 2 3" xfId="5003"/>
    <cellStyle name="20% - uthevingsfarge 3 2 3 3 3" xfId="5004"/>
    <cellStyle name="20% - uthevingsfarge 3 2 3 3 3 2" xfId="5005"/>
    <cellStyle name="20% - uthevingsfarge 3 2 3 3 3 3" xfId="5006"/>
    <cellStyle name="20% - uthevingsfarge 3 2 3 3 4" xfId="5007"/>
    <cellStyle name="20% - uthevingsfarge 3 2 3 3 5" xfId="5008"/>
    <cellStyle name="20% - uthevingsfarge 3 2 3 3_Tabell 4.5-4.7" xfId="5000"/>
    <cellStyle name="20% - uthevingsfarge 3 2 3 4" xfId="5009"/>
    <cellStyle name="20% - uthevingsfarge 3 2 3 4 2" xfId="5010"/>
    <cellStyle name="20% - uthevingsfarge 3 2 3 4 2 2" xfId="5011"/>
    <cellStyle name="20% - uthevingsfarge 3 2 3 4 2 3" xfId="5012"/>
    <cellStyle name="20% - uthevingsfarge 3 2 3 4 3" xfId="5013"/>
    <cellStyle name="20% - uthevingsfarge 3 2 3 4 3 2" xfId="5014"/>
    <cellStyle name="20% - uthevingsfarge 3 2 3 4 3 3" xfId="5015"/>
    <cellStyle name="20% - uthevingsfarge 3 2 3 4 4" xfId="5016"/>
    <cellStyle name="20% - uthevingsfarge 3 2 3 4 5" xfId="5017"/>
    <cellStyle name="20% - uthevingsfarge 3 2 3 5" xfId="5018"/>
    <cellStyle name="20% - uthevingsfarge 3 2 3 5 2" xfId="5019"/>
    <cellStyle name="20% - uthevingsfarge 3 2 3 5 3" xfId="5020"/>
    <cellStyle name="20% - uthevingsfarge 3 2 3 6" xfId="5021"/>
    <cellStyle name="20% - uthevingsfarge 3 2 3 6 2" xfId="5022"/>
    <cellStyle name="20% - uthevingsfarge 3 2 3 6 3" xfId="5023"/>
    <cellStyle name="20% - uthevingsfarge 3 2 3 7" xfId="5024"/>
    <cellStyle name="20% - uthevingsfarge 3 2 3 7 2" xfId="5025"/>
    <cellStyle name="20% - uthevingsfarge 3 2 3 8" xfId="5026"/>
    <cellStyle name="20% - uthevingsfarge 3 2 3 8 2" xfId="5027"/>
    <cellStyle name="20% - uthevingsfarge 3 2 3 9" xfId="5028"/>
    <cellStyle name="20% - uthevingsfarge 3 2 3_Tabell 4.5-4.7" xfId="4965"/>
    <cellStyle name="20% - uthevingsfarge 3 2 4" xfId="204"/>
    <cellStyle name="20% - uthevingsfarge 3 2 4 10" xfId="5030"/>
    <cellStyle name="20% - uthevingsfarge 3 2 4 2" xfId="205"/>
    <cellStyle name="20% - uthevingsfarge 3 2 4 2 2" xfId="5032"/>
    <cellStyle name="20% - uthevingsfarge 3 2 4 2 2 2" xfId="5033"/>
    <cellStyle name="20% - uthevingsfarge 3 2 4 2 2 3" xfId="5034"/>
    <cellStyle name="20% - uthevingsfarge 3 2 4 2 3" xfId="5035"/>
    <cellStyle name="20% - uthevingsfarge 3 2 4 2 3 2" xfId="5036"/>
    <cellStyle name="20% - uthevingsfarge 3 2 4 2 3 3" xfId="5037"/>
    <cellStyle name="20% - uthevingsfarge 3 2 4 2 4" xfId="5038"/>
    <cellStyle name="20% - uthevingsfarge 3 2 4 2 5" xfId="5039"/>
    <cellStyle name="20% - uthevingsfarge 3 2 4 2_Tabell 4.5-4.7" xfId="5031"/>
    <cellStyle name="20% - uthevingsfarge 3 2 4 3" xfId="5040"/>
    <cellStyle name="20% - uthevingsfarge 3 2 4 3 2" xfId="5041"/>
    <cellStyle name="20% - uthevingsfarge 3 2 4 3 2 2" xfId="5042"/>
    <cellStyle name="20% - uthevingsfarge 3 2 4 3 2 3" xfId="5043"/>
    <cellStyle name="20% - uthevingsfarge 3 2 4 3 3" xfId="5044"/>
    <cellStyle name="20% - uthevingsfarge 3 2 4 3 3 2" xfId="5045"/>
    <cellStyle name="20% - uthevingsfarge 3 2 4 3 3 3" xfId="5046"/>
    <cellStyle name="20% - uthevingsfarge 3 2 4 3 4" xfId="5047"/>
    <cellStyle name="20% - uthevingsfarge 3 2 4 3 5" xfId="5048"/>
    <cellStyle name="20% - uthevingsfarge 3 2 4 4" xfId="5049"/>
    <cellStyle name="20% - uthevingsfarge 3 2 4 4 2" xfId="5050"/>
    <cellStyle name="20% - uthevingsfarge 3 2 4 4 3" xfId="5051"/>
    <cellStyle name="20% - uthevingsfarge 3 2 4 5" xfId="5052"/>
    <cellStyle name="20% - uthevingsfarge 3 2 4 5 2" xfId="5053"/>
    <cellStyle name="20% - uthevingsfarge 3 2 4 5 3" xfId="5054"/>
    <cellStyle name="20% - uthevingsfarge 3 2 4 6" xfId="5055"/>
    <cellStyle name="20% - uthevingsfarge 3 2 4 6 2" xfId="5056"/>
    <cellStyle name="20% - uthevingsfarge 3 2 4 7" xfId="5057"/>
    <cellStyle name="20% - uthevingsfarge 3 2 4 7 2" xfId="5058"/>
    <cellStyle name="20% - uthevingsfarge 3 2 4 8" xfId="5059"/>
    <cellStyle name="20% - uthevingsfarge 3 2 4 9" xfId="5060"/>
    <cellStyle name="20% - uthevingsfarge 3 2 4_Tabell 4.5-4.7" xfId="5029"/>
    <cellStyle name="20% - uthevingsfarge 3 2 5" xfId="206"/>
    <cellStyle name="20% - uthevingsfarge 3 2 5 10" xfId="5062"/>
    <cellStyle name="20% - uthevingsfarge 3 2 5 2" xfId="207"/>
    <cellStyle name="20% - uthevingsfarge 3 2 5 2 2" xfId="5064"/>
    <cellStyle name="20% - uthevingsfarge 3 2 5 2 2 2" xfId="5065"/>
    <cellStyle name="20% - uthevingsfarge 3 2 5 2 2 3" xfId="5066"/>
    <cellStyle name="20% - uthevingsfarge 3 2 5 2 3" xfId="5067"/>
    <cellStyle name="20% - uthevingsfarge 3 2 5 2 3 2" xfId="5068"/>
    <cellStyle name="20% - uthevingsfarge 3 2 5 2 3 3" xfId="5069"/>
    <cellStyle name="20% - uthevingsfarge 3 2 5 2 4" xfId="5070"/>
    <cellStyle name="20% - uthevingsfarge 3 2 5 2 5" xfId="5071"/>
    <cellStyle name="20% - uthevingsfarge 3 2 5 2_Tabell 4.5-4.7" xfId="5063"/>
    <cellStyle name="20% - uthevingsfarge 3 2 5 3" xfId="5072"/>
    <cellStyle name="20% - uthevingsfarge 3 2 5 3 2" xfId="5073"/>
    <cellStyle name="20% - uthevingsfarge 3 2 5 3 2 2" xfId="5074"/>
    <cellStyle name="20% - uthevingsfarge 3 2 5 3 2 3" xfId="5075"/>
    <cellStyle name="20% - uthevingsfarge 3 2 5 3 3" xfId="5076"/>
    <cellStyle name="20% - uthevingsfarge 3 2 5 3 3 2" xfId="5077"/>
    <cellStyle name="20% - uthevingsfarge 3 2 5 3 3 3" xfId="5078"/>
    <cellStyle name="20% - uthevingsfarge 3 2 5 3 4" xfId="5079"/>
    <cellStyle name="20% - uthevingsfarge 3 2 5 3 5" xfId="5080"/>
    <cellStyle name="20% - uthevingsfarge 3 2 5 4" xfId="5081"/>
    <cellStyle name="20% - uthevingsfarge 3 2 5 4 2" xfId="5082"/>
    <cellStyle name="20% - uthevingsfarge 3 2 5 4 3" xfId="5083"/>
    <cellStyle name="20% - uthevingsfarge 3 2 5 5" xfId="5084"/>
    <cellStyle name="20% - uthevingsfarge 3 2 5 5 2" xfId="5085"/>
    <cellStyle name="20% - uthevingsfarge 3 2 5 5 3" xfId="5086"/>
    <cellStyle name="20% - uthevingsfarge 3 2 5 6" xfId="5087"/>
    <cellStyle name="20% - uthevingsfarge 3 2 5 6 2" xfId="5088"/>
    <cellStyle name="20% - uthevingsfarge 3 2 5 7" xfId="5089"/>
    <cellStyle name="20% - uthevingsfarge 3 2 5 7 2" xfId="5090"/>
    <cellStyle name="20% - uthevingsfarge 3 2 5 8" xfId="5091"/>
    <cellStyle name="20% - uthevingsfarge 3 2 5 9" xfId="5092"/>
    <cellStyle name="20% - uthevingsfarge 3 2 5_Tabell 4.5-4.7" xfId="5061"/>
    <cellStyle name="20% - uthevingsfarge 3 2 6" xfId="208"/>
    <cellStyle name="20% - uthevingsfarge 3 2 6 2" xfId="5094"/>
    <cellStyle name="20% - uthevingsfarge 3 2 6 2 2" xfId="5095"/>
    <cellStyle name="20% - uthevingsfarge 3 2 6 2 3" xfId="5096"/>
    <cellStyle name="20% - uthevingsfarge 3 2 6 3" xfId="5097"/>
    <cellStyle name="20% - uthevingsfarge 3 2 6 3 2" xfId="5098"/>
    <cellStyle name="20% - uthevingsfarge 3 2 6 3 3" xfId="5099"/>
    <cellStyle name="20% - uthevingsfarge 3 2 6 4" xfId="5100"/>
    <cellStyle name="20% - uthevingsfarge 3 2 6 5" xfId="5101"/>
    <cellStyle name="20% - uthevingsfarge 3 2 6_Tabell 4.5-4.7" xfId="5093"/>
    <cellStyle name="20% - uthevingsfarge 3 2 7" xfId="5102"/>
    <cellStyle name="20% - uthevingsfarge 3 2 7 2" xfId="5103"/>
    <cellStyle name="20% - uthevingsfarge 3 2 7 2 2" xfId="5104"/>
    <cellStyle name="20% - uthevingsfarge 3 2 7 2 3" xfId="5105"/>
    <cellStyle name="20% - uthevingsfarge 3 2 7 3" xfId="5106"/>
    <cellStyle name="20% - uthevingsfarge 3 2 7 3 2" xfId="5107"/>
    <cellStyle name="20% - uthevingsfarge 3 2 7 3 3" xfId="5108"/>
    <cellStyle name="20% - uthevingsfarge 3 2 7 4" xfId="5109"/>
    <cellStyle name="20% - uthevingsfarge 3 2 7 5" xfId="5110"/>
    <cellStyle name="20% - uthevingsfarge 3 2 8" xfId="5111"/>
    <cellStyle name="20% - uthevingsfarge 3 2 8 2" xfId="5112"/>
    <cellStyle name="20% - uthevingsfarge 3 2 8 3" xfId="5113"/>
    <cellStyle name="20% - uthevingsfarge 3 2 9" xfId="5114"/>
    <cellStyle name="20% - uthevingsfarge 3 2 9 2" xfId="5115"/>
    <cellStyle name="20% - uthevingsfarge 3 2 9 3" xfId="5116"/>
    <cellStyle name="20% - uthevingsfarge 3 2_Tabell 4.5-4.7" xfId="4829"/>
    <cellStyle name="20% - uthevingsfarge 3 3" xfId="209"/>
    <cellStyle name="20% - uthevingsfarge 3 3 10" xfId="5118"/>
    <cellStyle name="20% - uthevingsfarge 3 3 10 2" xfId="5119"/>
    <cellStyle name="20% - uthevingsfarge 3 3 11" xfId="5120"/>
    <cellStyle name="20% - uthevingsfarge 3 3 12" xfId="5121"/>
    <cellStyle name="20% - uthevingsfarge 3 3 13" xfId="5122"/>
    <cellStyle name="20% - uthevingsfarge 3 3 2" xfId="210"/>
    <cellStyle name="20% - uthevingsfarge 3 3 2 10" xfId="5124"/>
    <cellStyle name="20% - uthevingsfarge 3 3 2 11" xfId="5125"/>
    <cellStyle name="20% - uthevingsfarge 3 3 2 12" xfId="5126"/>
    <cellStyle name="20% - uthevingsfarge 3 3 2 2" xfId="211"/>
    <cellStyle name="20% - uthevingsfarge 3 3 2 2 10" xfId="5128"/>
    <cellStyle name="20% - uthevingsfarge 3 3 2 2 11" xfId="5129"/>
    <cellStyle name="20% - uthevingsfarge 3 3 2 2 2" xfId="212"/>
    <cellStyle name="20% - uthevingsfarge 3 3 2 2 2 10" xfId="5131"/>
    <cellStyle name="20% - uthevingsfarge 3 3 2 2 2 2" xfId="213"/>
    <cellStyle name="20% - uthevingsfarge 3 3 2 2 2 2 2" xfId="5133"/>
    <cellStyle name="20% - uthevingsfarge 3 3 2 2 2 2 2 2" xfId="5134"/>
    <cellStyle name="20% - uthevingsfarge 3 3 2 2 2 2 2 3" xfId="5135"/>
    <cellStyle name="20% - uthevingsfarge 3 3 2 2 2 2 3" xfId="5136"/>
    <cellStyle name="20% - uthevingsfarge 3 3 2 2 2 2 3 2" xfId="5137"/>
    <cellStyle name="20% - uthevingsfarge 3 3 2 2 2 2 3 3" xfId="5138"/>
    <cellStyle name="20% - uthevingsfarge 3 3 2 2 2 2 4" xfId="5139"/>
    <cellStyle name="20% - uthevingsfarge 3 3 2 2 2 2 5" xfId="5140"/>
    <cellStyle name="20% - uthevingsfarge 3 3 2 2 2 2_Tabell 4.5-4.7" xfId="5132"/>
    <cellStyle name="20% - uthevingsfarge 3 3 2 2 2 3" xfId="5141"/>
    <cellStyle name="20% - uthevingsfarge 3 3 2 2 2 3 2" xfId="5142"/>
    <cellStyle name="20% - uthevingsfarge 3 3 2 2 2 3 2 2" xfId="5143"/>
    <cellStyle name="20% - uthevingsfarge 3 3 2 2 2 3 2 3" xfId="5144"/>
    <cellStyle name="20% - uthevingsfarge 3 3 2 2 2 3 3" xfId="5145"/>
    <cellStyle name="20% - uthevingsfarge 3 3 2 2 2 3 3 2" xfId="5146"/>
    <cellStyle name="20% - uthevingsfarge 3 3 2 2 2 3 3 3" xfId="5147"/>
    <cellStyle name="20% - uthevingsfarge 3 3 2 2 2 3 4" xfId="5148"/>
    <cellStyle name="20% - uthevingsfarge 3 3 2 2 2 3 5" xfId="5149"/>
    <cellStyle name="20% - uthevingsfarge 3 3 2 2 2 4" xfId="5150"/>
    <cellStyle name="20% - uthevingsfarge 3 3 2 2 2 4 2" xfId="5151"/>
    <cellStyle name="20% - uthevingsfarge 3 3 2 2 2 4 3" xfId="5152"/>
    <cellStyle name="20% - uthevingsfarge 3 3 2 2 2 5" xfId="5153"/>
    <cellStyle name="20% - uthevingsfarge 3 3 2 2 2 5 2" xfId="5154"/>
    <cellStyle name="20% - uthevingsfarge 3 3 2 2 2 5 3" xfId="5155"/>
    <cellStyle name="20% - uthevingsfarge 3 3 2 2 2 6" xfId="5156"/>
    <cellStyle name="20% - uthevingsfarge 3 3 2 2 2 6 2" xfId="5157"/>
    <cellStyle name="20% - uthevingsfarge 3 3 2 2 2 7" xfId="5158"/>
    <cellStyle name="20% - uthevingsfarge 3 3 2 2 2 7 2" xfId="5159"/>
    <cellStyle name="20% - uthevingsfarge 3 3 2 2 2 8" xfId="5160"/>
    <cellStyle name="20% - uthevingsfarge 3 3 2 2 2 9" xfId="5161"/>
    <cellStyle name="20% - uthevingsfarge 3 3 2 2 2_Tabell 4.5-4.7" xfId="5130"/>
    <cellStyle name="20% - uthevingsfarge 3 3 2 2 3" xfId="214"/>
    <cellStyle name="20% - uthevingsfarge 3 3 2 2 3 2" xfId="5163"/>
    <cellStyle name="20% - uthevingsfarge 3 3 2 2 3 2 2" xfId="5164"/>
    <cellStyle name="20% - uthevingsfarge 3 3 2 2 3 2 3" xfId="5165"/>
    <cellStyle name="20% - uthevingsfarge 3 3 2 2 3 3" xfId="5166"/>
    <cellStyle name="20% - uthevingsfarge 3 3 2 2 3 3 2" xfId="5167"/>
    <cellStyle name="20% - uthevingsfarge 3 3 2 2 3 3 3" xfId="5168"/>
    <cellStyle name="20% - uthevingsfarge 3 3 2 2 3 4" xfId="5169"/>
    <cellStyle name="20% - uthevingsfarge 3 3 2 2 3 5" xfId="5170"/>
    <cellStyle name="20% - uthevingsfarge 3 3 2 2 3_Tabell 4.5-4.7" xfId="5162"/>
    <cellStyle name="20% - uthevingsfarge 3 3 2 2 4" xfId="5171"/>
    <cellStyle name="20% - uthevingsfarge 3 3 2 2 4 2" xfId="5172"/>
    <cellStyle name="20% - uthevingsfarge 3 3 2 2 4 2 2" xfId="5173"/>
    <cellStyle name="20% - uthevingsfarge 3 3 2 2 4 2 3" xfId="5174"/>
    <cellStyle name="20% - uthevingsfarge 3 3 2 2 4 3" xfId="5175"/>
    <cellStyle name="20% - uthevingsfarge 3 3 2 2 4 3 2" xfId="5176"/>
    <cellStyle name="20% - uthevingsfarge 3 3 2 2 4 3 3" xfId="5177"/>
    <cellStyle name="20% - uthevingsfarge 3 3 2 2 4 4" xfId="5178"/>
    <cellStyle name="20% - uthevingsfarge 3 3 2 2 4 5" xfId="5179"/>
    <cellStyle name="20% - uthevingsfarge 3 3 2 2 5" xfId="5180"/>
    <cellStyle name="20% - uthevingsfarge 3 3 2 2 5 2" xfId="5181"/>
    <cellStyle name="20% - uthevingsfarge 3 3 2 2 5 3" xfId="5182"/>
    <cellStyle name="20% - uthevingsfarge 3 3 2 2 6" xfId="5183"/>
    <cellStyle name="20% - uthevingsfarge 3 3 2 2 6 2" xfId="5184"/>
    <cellStyle name="20% - uthevingsfarge 3 3 2 2 6 3" xfId="5185"/>
    <cellStyle name="20% - uthevingsfarge 3 3 2 2 7" xfId="5186"/>
    <cellStyle name="20% - uthevingsfarge 3 3 2 2 7 2" xfId="5187"/>
    <cellStyle name="20% - uthevingsfarge 3 3 2 2 8" xfId="5188"/>
    <cellStyle name="20% - uthevingsfarge 3 3 2 2 8 2" xfId="5189"/>
    <cellStyle name="20% - uthevingsfarge 3 3 2 2 9" xfId="5190"/>
    <cellStyle name="20% - uthevingsfarge 3 3 2 2_Tabell 4.5-4.7" xfId="5127"/>
    <cellStyle name="20% - uthevingsfarge 3 3 2 3" xfId="215"/>
    <cellStyle name="20% - uthevingsfarge 3 3 2 3 10" xfId="5192"/>
    <cellStyle name="20% - uthevingsfarge 3 3 2 3 2" xfId="216"/>
    <cellStyle name="20% - uthevingsfarge 3 3 2 3 2 2" xfId="5194"/>
    <cellStyle name="20% - uthevingsfarge 3 3 2 3 2 2 2" xfId="5195"/>
    <cellStyle name="20% - uthevingsfarge 3 3 2 3 2 2 3" xfId="5196"/>
    <cellStyle name="20% - uthevingsfarge 3 3 2 3 2 3" xfId="5197"/>
    <cellStyle name="20% - uthevingsfarge 3 3 2 3 2 3 2" xfId="5198"/>
    <cellStyle name="20% - uthevingsfarge 3 3 2 3 2 3 3" xfId="5199"/>
    <cellStyle name="20% - uthevingsfarge 3 3 2 3 2 4" xfId="5200"/>
    <cellStyle name="20% - uthevingsfarge 3 3 2 3 2 5" xfId="5201"/>
    <cellStyle name="20% - uthevingsfarge 3 3 2 3 2_Tabell 4.5-4.7" xfId="5193"/>
    <cellStyle name="20% - uthevingsfarge 3 3 2 3 3" xfId="5202"/>
    <cellStyle name="20% - uthevingsfarge 3 3 2 3 3 2" xfId="5203"/>
    <cellStyle name="20% - uthevingsfarge 3 3 2 3 3 2 2" xfId="5204"/>
    <cellStyle name="20% - uthevingsfarge 3 3 2 3 3 2 3" xfId="5205"/>
    <cellStyle name="20% - uthevingsfarge 3 3 2 3 3 3" xfId="5206"/>
    <cellStyle name="20% - uthevingsfarge 3 3 2 3 3 3 2" xfId="5207"/>
    <cellStyle name="20% - uthevingsfarge 3 3 2 3 3 3 3" xfId="5208"/>
    <cellStyle name="20% - uthevingsfarge 3 3 2 3 3 4" xfId="5209"/>
    <cellStyle name="20% - uthevingsfarge 3 3 2 3 3 5" xfId="5210"/>
    <cellStyle name="20% - uthevingsfarge 3 3 2 3 4" xfId="5211"/>
    <cellStyle name="20% - uthevingsfarge 3 3 2 3 4 2" xfId="5212"/>
    <cellStyle name="20% - uthevingsfarge 3 3 2 3 4 3" xfId="5213"/>
    <cellStyle name="20% - uthevingsfarge 3 3 2 3 5" xfId="5214"/>
    <cellStyle name="20% - uthevingsfarge 3 3 2 3 5 2" xfId="5215"/>
    <cellStyle name="20% - uthevingsfarge 3 3 2 3 5 3" xfId="5216"/>
    <cellStyle name="20% - uthevingsfarge 3 3 2 3 6" xfId="5217"/>
    <cellStyle name="20% - uthevingsfarge 3 3 2 3 6 2" xfId="5218"/>
    <cellStyle name="20% - uthevingsfarge 3 3 2 3 7" xfId="5219"/>
    <cellStyle name="20% - uthevingsfarge 3 3 2 3 7 2" xfId="5220"/>
    <cellStyle name="20% - uthevingsfarge 3 3 2 3 8" xfId="5221"/>
    <cellStyle name="20% - uthevingsfarge 3 3 2 3 9" xfId="5222"/>
    <cellStyle name="20% - uthevingsfarge 3 3 2 3_Tabell 4.5-4.7" xfId="5191"/>
    <cellStyle name="20% - uthevingsfarge 3 3 2 4" xfId="217"/>
    <cellStyle name="20% - uthevingsfarge 3 3 2 4 2" xfId="5224"/>
    <cellStyle name="20% - uthevingsfarge 3 3 2 4 2 2" xfId="5225"/>
    <cellStyle name="20% - uthevingsfarge 3 3 2 4 2 3" xfId="5226"/>
    <cellStyle name="20% - uthevingsfarge 3 3 2 4 3" xfId="5227"/>
    <cellStyle name="20% - uthevingsfarge 3 3 2 4 3 2" xfId="5228"/>
    <cellStyle name="20% - uthevingsfarge 3 3 2 4 3 3" xfId="5229"/>
    <cellStyle name="20% - uthevingsfarge 3 3 2 4 4" xfId="5230"/>
    <cellStyle name="20% - uthevingsfarge 3 3 2 4 5" xfId="5231"/>
    <cellStyle name="20% - uthevingsfarge 3 3 2 4_Tabell 4.5-4.7" xfId="5223"/>
    <cellStyle name="20% - uthevingsfarge 3 3 2 5" xfId="5232"/>
    <cellStyle name="20% - uthevingsfarge 3 3 2 5 2" xfId="5233"/>
    <cellStyle name="20% - uthevingsfarge 3 3 2 5 2 2" xfId="5234"/>
    <cellStyle name="20% - uthevingsfarge 3 3 2 5 2 3" xfId="5235"/>
    <cellStyle name="20% - uthevingsfarge 3 3 2 5 3" xfId="5236"/>
    <cellStyle name="20% - uthevingsfarge 3 3 2 5 3 2" xfId="5237"/>
    <cellStyle name="20% - uthevingsfarge 3 3 2 5 3 3" xfId="5238"/>
    <cellStyle name="20% - uthevingsfarge 3 3 2 5 4" xfId="5239"/>
    <cellStyle name="20% - uthevingsfarge 3 3 2 5 5" xfId="5240"/>
    <cellStyle name="20% - uthevingsfarge 3 3 2 6" xfId="5241"/>
    <cellStyle name="20% - uthevingsfarge 3 3 2 6 2" xfId="5242"/>
    <cellStyle name="20% - uthevingsfarge 3 3 2 6 3" xfId="5243"/>
    <cellStyle name="20% - uthevingsfarge 3 3 2 7" xfId="5244"/>
    <cellStyle name="20% - uthevingsfarge 3 3 2 7 2" xfId="5245"/>
    <cellStyle name="20% - uthevingsfarge 3 3 2 7 3" xfId="5246"/>
    <cellStyle name="20% - uthevingsfarge 3 3 2 8" xfId="5247"/>
    <cellStyle name="20% - uthevingsfarge 3 3 2 8 2" xfId="5248"/>
    <cellStyle name="20% - uthevingsfarge 3 3 2 9" xfId="5249"/>
    <cellStyle name="20% - uthevingsfarge 3 3 2 9 2" xfId="5250"/>
    <cellStyle name="20% - uthevingsfarge 3 3 2_Tabell 4.5-4.7" xfId="5123"/>
    <cellStyle name="20% - uthevingsfarge 3 3 3" xfId="218"/>
    <cellStyle name="20% - uthevingsfarge 3 3 3 10" xfId="5252"/>
    <cellStyle name="20% - uthevingsfarge 3 3 3 11" xfId="5253"/>
    <cellStyle name="20% - uthevingsfarge 3 3 3 2" xfId="219"/>
    <cellStyle name="20% - uthevingsfarge 3 3 3 2 10" xfId="5255"/>
    <cellStyle name="20% - uthevingsfarge 3 3 3 2 2" xfId="220"/>
    <cellStyle name="20% - uthevingsfarge 3 3 3 2 2 2" xfId="5257"/>
    <cellStyle name="20% - uthevingsfarge 3 3 3 2 2 2 2" xfId="5258"/>
    <cellStyle name="20% - uthevingsfarge 3 3 3 2 2 2 3" xfId="5259"/>
    <cellStyle name="20% - uthevingsfarge 3 3 3 2 2 3" xfId="5260"/>
    <cellStyle name="20% - uthevingsfarge 3 3 3 2 2 3 2" xfId="5261"/>
    <cellStyle name="20% - uthevingsfarge 3 3 3 2 2 3 3" xfId="5262"/>
    <cellStyle name="20% - uthevingsfarge 3 3 3 2 2 4" xfId="5263"/>
    <cellStyle name="20% - uthevingsfarge 3 3 3 2 2 5" xfId="5264"/>
    <cellStyle name="20% - uthevingsfarge 3 3 3 2 2_Tabell 4.5-4.7" xfId="5256"/>
    <cellStyle name="20% - uthevingsfarge 3 3 3 2 3" xfId="5265"/>
    <cellStyle name="20% - uthevingsfarge 3 3 3 2 3 2" xfId="5266"/>
    <cellStyle name="20% - uthevingsfarge 3 3 3 2 3 2 2" xfId="5267"/>
    <cellStyle name="20% - uthevingsfarge 3 3 3 2 3 2 3" xfId="5268"/>
    <cellStyle name="20% - uthevingsfarge 3 3 3 2 3 3" xfId="5269"/>
    <cellStyle name="20% - uthevingsfarge 3 3 3 2 3 3 2" xfId="5270"/>
    <cellStyle name="20% - uthevingsfarge 3 3 3 2 3 3 3" xfId="5271"/>
    <cellStyle name="20% - uthevingsfarge 3 3 3 2 3 4" xfId="5272"/>
    <cellStyle name="20% - uthevingsfarge 3 3 3 2 3 5" xfId="5273"/>
    <cellStyle name="20% - uthevingsfarge 3 3 3 2 4" xfId="5274"/>
    <cellStyle name="20% - uthevingsfarge 3 3 3 2 4 2" xfId="5275"/>
    <cellStyle name="20% - uthevingsfarge 3 3 3 2 4 3" xfId="5276"/>
    <cellStyle name="20% - uthevingsfarge 3 3 3 2 5" xfId="5277"/>
    <cellStyle name="20% - uthevingsfarge 3 3 3 2 5 2" xfId="5278"/>
    <cellStyle name="20% - uthevingsfarge 3 3 3 2 5 3" xfId="5279"/>
    <cellStyle name="20% - uthevingsfarge 3 3 3 2 6" xfId="5280"/>
    <cellStyle name="20% - uthevingsfarge 3 3 3 2 6 2" xfId="5281"/>
    <cellStyle name="20% - uthevingsfarge 3 3 3 2 7" xfId="5282"/>
    <cellStyle name="20% - uthevingsfarge 3 3 3 2 7 2" xfId="5283"/>
    <cellStyle name="20% - uthevingsfarge 3 3 3 2 8" xfId="5284"/>
    <cellStyle name="20% - uthevingsfarge 3 3 3 2 9" xfId="5285"/>
    <cellStyle name="20% - uthevingsfarge 3 3 3 2_Tabell 4.5-4.7" xfId="5254"/>
    <cellStyle name="20% - uthevingsfarge 3 3 3 3" xfId="221"/>
    <cellStyle name="20% - uthevingsfarge 3 3 3 3 2" xfId="5287"/>
    <cellStyle name="20% - uthevingsfarge 3 3 3 3 2 2" xfId="5288"/>
    <cellStyle name="20% - uthevingsfarge 3 3 3 3 2 3" xfId="5289"/>
    <cellStyle name="20% - uthevingsfarge 3 3 3 3 3" xfId="5290"/>
    <cellStyle name="20% - uthevingsfarge 3 3 3 3 3 2" xfId="5291"/>
    <cellStyle name="20% - uthevingsfarge 3 3 3 3 3 3" xfId="5292"/>
    <cellStyle name="20% - uthevingsfarge 3 3 3 3 4" xfId="5293"/>
    <cellStyle name="20% - uthevingsfarge 3 3 3 3 5" xfId="5294"/>
    <cellStyle name="20% - uthevingsfarge 3 3 3 3_Tabell 4.5-4.7" xfId="5286"/>
    <cellStyle name="20% - uthevingsfarge 3 3 3 4" xfId="5295"/>
    <cellStyle name="20% - uthevingsfarge 3 3 3 4 2" xfId="5296"/>
    <cellStyle name="20% - uthevingsfarge 3 3 3 4 2 2" xfId="5297"/>
    <cellStyle name="20% - uthevingsfarge 3 3 3 4 2 3" xfId="5298"/>
    <cellStyle name="20% - uthevingsfarge 3 3 3 4 3" xfId="5299"/>
    <cellStyle name="20% - uthevingsfarge 3 3 3 4 3 2" xfId="5300"/>
    <cellStyle name="20% - uthevingsfarge 3 3 3 4 3 3" xfId="5301"/>
    <cellStyle name="20% - uthevingsfarge 3 3 3 4 4" xfId="5302"/>
    <cellStyle name="20% - uthevingsfarge 3 3 3 4 5" xfId="5303"/>
    <cellStyle name="20% - uthevingsfarge 3 3 3 5" xfId="5304"/>
    <cellStyle name="20% - uthevingsfarge 3 3 3 5 2" xfId="5305"/>
    <cellStyle name="20% - uthevingsfarge 3 3 3 5 3" xfId="5306"/>
    <cellStyle name="20% - uthevingsfarge 3 3 3 6" xfId="5307"/>
    <cellStyle name="20% - uthevingsfarge 3 3 3 6 2" xfId="5308"/>
    <cellStyle name="20% - uthevingsfarge 3 3 3 6 3" xfId="5309"/>
    <cellStyle name="20% - uthevingsfarge 3 3 3 7" xfId="5310"/>
    <cellStyle name="20% - uthevingsfarge 3 3 3 7 2" xfId="5311"/>
    <cellStyle name="20% - uthevingsfarge 3 3 3 8" xfId="5312"/>
    <cellStyle name="20% - uthevingsfarge 3 3 3 8 2" xfId="5313"/>
    <cellStyle name="20% - uthevingsfarge 3 3 3 9" xfId="5314"/>
    <cellStyle name="20% - uthevingsfarge 3 3 3_Tabell 4.5-4.7" xfId="5251"/>
    <cellStyle name="20% - uthevingsfarge 3 3 4" xfId="222"/>
    <cellStyle name="20% - uthevingsfarge 3 3 4 10" xfId="5316"/>
    <cellStyle name="20% - uthevingsfarge 3 3 4 2" xfId="223"/>
    <cellStyle name="20% - uthevingsfarge 3 3 4 2 2" xfId="5318"/>
    <cellStyle name="20% - uthevingsfarge 3 3 4 2 2 2" xfId="5319"/>
    <cellStyle name="20% - uthevingsfarge 3 3 4 2 2 3" xfId="5320"/>
    <cellStyle name="20% - uthevingsfarge 3 3 4 2 3" xfId="5321"/>
    <cellStyle name="20% - uthevingsfarge 3 3 4 2 3 2" xfId="5322"/>
    <cellStyle name="20% - uthevingsfarge 3 3 4 2 3 3" xfId="5323"/>
    <cellStyle name="20% - uthevingsfarge 3 3 4 2 4" xfId="5324"/>
    <cellStyle name="20% - uthevingsfarge 3 3 4 2 5" xfId="5325"/>
    <cellStyle name="20% - uthevingsfarge 3 3 4 2_Tabell 4.5-4.7" xfId="5317"/>
    <cellStyle name="20% - uthevingsfarge 3 3 4 3" xfId="5326"/>
    <cellStyle name="20% - uthevingsfarge 3 3 4 3 2" xfId="5327"/>
    <cellStyle name="20% - uthevingsfarge 3 3 4 3 2 2" xfId="5328"/>
    <cellStyle name="20% - uthevingsfarge 3 3 4 3 2 3" xfId="5329"/>
    <cellStyle name="20% - uthevingsfarge 3 3 4 3 3" xfId="5330"/>
    <cellStyle name="20% - uthevingsfarge 3 3 4 3 3 2" xfId="5331"/>
    <cellStyle name="20% - uthevingsfarge 3 3 4 3 3 3" xfId="5332"/>
    <cellStyle name="20% - uthevingsfarge 3 3 4 3 4" xfId="5333"/>
    <cellStyle name="20% - uthevingsfarge 3 3 4 3 5" xfId="5334"/>
    <cellStyle name="20% - uthevingsfarge 3 3 4 4" xfId="5335"/>
    <cellStyle name="20% - uthevingsfarge 3 3 4 4 2" xfId="5336"/>
    <cellStyle name="20% - uthevingsfarge 3 3 4 4 3" xfId="5337"/>
    <cellStyle name="20% - uthevingsfarge 3 3 4 5" xfId="5338"/>
    <cellStyle name="20% - uthevingsfarge 3 3 4 5 2" xfId="5339"/>
    <cellStyle name="20% - uthevingsfarge 3 3 4 5 3" xfId="5340"/>
    <cellStyle name="20% - uthevingsfarge 3 3 4 6" xfId="5341"/>
    <cellStyle name="20% - uthevingsfarge 3 3 4 6 2" xfId="5342"/>
    <cellStyle name="20% - uthevingsfarge 3 3 4 7" xfId="5343"/>
    <cellStyle name="20% - uthevingsfarge 3 3 4 7 2" xfId="5344"/>
    <cellStyle name="20% - uthevingsfarge 3 3 4 8" xfId="5345"/>
    <cellStyle name="20% - uthevingsfarge 3 3 4 9" xfId="5346"/>
    <cellStyle name="20% - uthevingsfarge 3 3 4_Tabell 4.5-4.7" xfId="5315"/>
    <cellStyle name="20% - uthevingsfarge 3 3 5" xfId="224"/>
    <cellStyle name="20% - uthevingsfarge 3 3 5 2" xfId="5348"/>
    <cellStyle name="20% - uthevingsfarge 3 3 5 2 2" xfId="5349"/>
    <cellStyle name="20% - uthevingsfarge 3 3 5 2 3" xfId="5350"/>
    <cellStyle name="20% - uthevingsfarge 3 3 5 3" xfId="5351"/>
    <cellStyle name="20% - uthevingsfarge 3 3 5 3 2" xfId="5352"/>
    <cellStyle name="20% - uthevingsfarge 3 3 5 3 3" xfId="5353"/>
    <cellStyle name="20% - uthevingsfarge 3 3 5 4" xfId="5354"/>
    <cellStyle name="20% - uthevingsfarge 3 3 5 5" xfId="5355"/>
    <cellStyle name="20% - uthevingsfarge 3 3 5_Tabell 4.5-4.7" xfId="5347"/>
    <cellStyle name="20% - uthevingsfarge 3 3 6" xfId="5356"/>
    <cellStyle name="20% - uthevingsfarge 3 3 6 2" xfId="5357"/>
    <cellStyle name="20% - uthevingsfarge 3 3 6 2 2" xfId="5358"/>
    <cellStyle name="20% - uthevingsfarge 3 3 6 2 3" xfId="5359"/>
    <cellStyle name="20% - uthevingsfarge 3 3 6 3" xfId="5360"/>
    <cellStyle name="20% - uthevingsfarge 3 3 6 3 2" xfId="5361"/>
    <cellStyle name="20% - uthevingsfarge 3 3 6 3 3" xfId="5362"/>
    <cellStyle name="20% - uthevingsfarge 3 3 6 4" xfId="5363"/>
    <cellStyle name="20% - uthevingsfarge 3 3 6 5" xfId="5364"/>
    <cellStyle name="20% - uthevingsfarge 3 3 7" xfId="5365"/>
    <cellStyle name="20% - uthevingsfarge 3 3 7 2" xfId="5366"/>
    <cellStyle name="20% - uthevingsfarge 3 3 7 3" xfId="5367"/>
    <cellStyle name="20% - uthevingsfarge 3 3 8" xfId="5368"/>
    <cellStyle name="20% - uthevingsfarge 3 3 8 2" xfId="5369"/>
    <cellStyle name="20% - uthevingsfarge 3 3 8 3" xfId="5370"/>
    <cellStyle name="20% - uthevingsfarge 3 3 9" xfId="5371"/>
    <cellStyle name="20% - uthevingsfarge 3 3 9 2" xfId="5372"/>
    <cellStyle name="20% - uthevingsfarge 3 3_Tabell 4.5-4.7" xfId="5117"/>
    <cellStyle name="20% - uthevingsfarge 3 4" xfId="225"/>
    <cellStyle name="20% - uthevingsfarge 3 4 10" xfId="5374"/>
    <cellStyle name="20% - uthevingsfarge 3 4 10 2" xfId="5375"/>
    <cellStyle name="20% - uthevingsfarge 3 4 11" xfId="5376"/>
    <cellStyle name="20% - uthevingsfarge 3 4 12" xfId="5377"/>
    <cellStyle name="20% - uthevingsfarge 3 4 13" xfId="5378"/>
    <cellStyle name="20% - uthevingsfarge 3 4 2" xfId="226"/>
    <cellStyle name="20% - uthevingsfarge 3 4 2 10" xfId="5380"/>
    <cellStyle name="20% - uthevingsfarge 3 4 2 11" xfId="5381"/>
    <cellStyle name="20% - uthevingsfarge 3 4 2 12" xfId="5382"/>
    <cellStyle name="20% - uthevingsfarge 3 4 2 2" xfId="227"/>
    <cellStyle name="20% - uthevingsfarge 3 4 2 2 10" xfId="5384"/>
    <cellStyle name="20% - uthevingsfarge 3 4 2 2 11" xfId="5385"/>
    <cellStyle name="20% - uthevingsfarge 3 4 2 2 2" xfId="228"/>
    <cellStyle name="20% - uthevingsfarge 3 4 2 2 2 10" xfId="5387"/>
    <cellStyle name="20% - uthevingsfarge 3 4 2 2 2 2" xfId="229"/>
    <cellStyle name="20% - uthevingsfarge 3 4 2 2 2 2 2" xfId="5389"/>
    <cellStyle name="20% - uthevingsfarge 3 4 2 2 2 2 2 2" xfId="5390"/>
    <cellStyle name="20% - uthevingsfarge 3 4 2 2 2 2 2 3" xfId="5391"/>
    <cellStyle name="20% - uthevingsfarge 3 4 2 2 2 2 3" xfId="5392"/>
    <cellStyle name="20% - uthevingsfarge 3 4 2 2 2 2 3 2" xfId="5393"/>
    <cellStyle name="20% - uthevingsfarge 3 4 2 2 2 2 3 3" xfId="5394"/>
    <cellStyle name="20% - uthevingsfarge 3 4 2 2 2 2 4" xfId="5395"/>
    <cellStyle name="20% - uthevingsfarge 3 4 2 2 2 2 5" xfId="5396"/>
    <cellStyle name="20% - uthevingsfarge 3 4 2 2 2 2_Tabell 4.5-4.7" xfId="5388"/>
    <cellStyle name="20% - uthevingsfarge 3 4 2 2 2 3" xfId="5397"/>
    <cellStyle name="20% - uthevingsfarge 3 4 2 2 2 3 2" xfId="5398"/>
    <cellStyle name="20% - uthevingsfarge 3 4 2 2 2 3 2 2" xfId="5399"/>
    <cellStyle name="20% - uthevingsfarge 3 4 2 2 2 3 2 3" xfId="5400"/>
    <cellStyle name="20% - uthevingsfarge 3 4 2 2 2 3 3" xfId="5401"/>
    <cellStyle name="20% - uthevingsfarge 3 4 2 2 2 3 3 2" xfId="5402"/>
    <cellStyle name="20% - uthevingsfarge 3 4 2 2 2 3 3 3" xfId="5403"/>
    <cellStyle name="20% - uthevingsfarge 3 4 2 2 2 3 4" xfId="5404"/>
    <cellStyle name="20% - uthevingsfarge 3 4 2 2 2 3 5" xfId="5405"/>
    <cellStyle name="20% - uthevingsfarge 3 4 2 2 2 4" xfId="5406"/>
    <cellStyle name="20% - uthevingsfarge 3 4 2 2 2 4 2" xfId="5407"/>
    <cellStyle name="20% - uthevingsfarge 3 4 2 2 2 4 3" xfId="5408"/>
    <cellStyle name="20% - uthevingsfarge 3 4 2 2 2 5" xfId="5409"/>
    <cellStyle name="20% - uthevingsfarge 3 4 2 2 2 5 2" xfId="5410"/>
    <cellStyle name="20% - uthevingsfarge 3 4 2 2 2 5 3" xfId="5411"/>
    <cellStyle name="20% - uthevingsfarge 3 4 2 2 2 6" xfId="5412"/>
    <cellStyle name="20% - uthevingsfarge 3 4 2 2 2 6 2" xfId="5413"/>
    <cellStyle name="20% - uthevingsfarge 3 4 2 2 2 7" xfId="5414"/>
    <cellStyle name="20% - uthevingsfarge 3 4 2 2 2 7 2" xfId="5415"/>
    <cellStyle name="20% - uthevingsfarge 3 4 2 2 2 8" xfId="5416"/>
    <cellStyle name="20% - uthevingsfarge 3 4 2 2 2 9" xfId="5417"/>
    <cellStyle name="20% - uthevingsfarge 3 4 2 2 2_Tabell 4.5-4.7" xfId="5386"/>
    <cellStyle name="20% - uthevingsfarge 3 4 2 2 3" xfId="230"/>
    <cellStyle name="20% - uthevingsfarge 3 4 2 2 3 2" xfId="5419"/>
    <cellStyle name="20% - uthevingsfarge 3 4 2 2 3 2 2" xfId="5420"/>
    <cellStyle name="20% - uthevingsfarge 3 4 2 2 3 2 3" xfId="5421"/>
    <cellStyle name="20% - uthevingsfarge 3 4 2 2 3 3" xfId="5422"/>
    <cellStyle name="20% - uthevingsfarge 3 4 2 2 3 3 2" xfId="5423"/>
    <cellStyle name="20% - uthevingsfarge 3 4 2 2 3 3 3" xfId="5424"/>
    <cellStyle name="20% - uthevingsfarge 3 4 2 2 3 4" xfId="5425"/>
    <cellStyle name="20% - uthevingsfarge 3 4 2 2 3 5" xfId="5426"/>
    <cellStyle name="20% - uthevingsfarge 3 4 2 2 3_Tabell 4.5-4.7" xfId="5418"/>
    <cellStyle name="20% - uthevingsfarge 3 4 2 2 4" xfId="5427"/>
    <cellStyle name="20% - uthevingsfarge 3 4 2 2 4 2" xfId="5428"/>
    <cellStyle name="20% - uthevingsfarge 3 4 2 2 4 2 2" xfId="5429"/>
    <cellStyle name="20% - uthevingsfarge 3 4 2 2 4 2 3" xfId="5430"/>
    <cellStyle name="20% - uthevingsfarge 3 4 2 2 4 3" xfId="5431"/>
    <cellStyle name="20% - uthevingsfarge 3 4 2 2 4 3 2" xfId="5432"/>
    <cellStyle name="20% - uthevingsfarge 3 4 2 2 4 3 3" xfId="5433"/>
    <cellStyle name="20% - uthevingsfarge 3 4 2 2 4 4" xfId="5434"/>
    <cellStyle name="20% - uthevingsfarge 3 4 2 2 4 5" xfId="5435"/>
    <cellStyle name="20% - uthevingsfarge 3 4 2 2 5" xfId="5436"/>
    <cellStyle name="20% - uthevingsfarge 3 4 2 2 5 2" xfId="5437"/>
    <cellStyle name="20% - uthevingsfarge 3 4 2 2 5 3" xfId="5438"/>
    <cellStyle name="20% - uthevingsfarge 3 4 2 2 6" xfId="5439"/>
    <cellStyle name="20% - uthevingsfarge 3 4 2 2 6 2" xfId="5440"/>
    <cellStyle name="20% - uthevingsfarge 3 4 2 2 6 3" xfId="5441"/>
    <cellStyle name="20% - uthevingsfarge 3 4 2 2 7" xfId="5442"/>
    <cellStyle name="20% - uthevingsfarge 3 4 2 2 7 2" xfId="5443"/>
    <cellStyle name="20% - uthevingsfarge 3 4 2 2 8" xfId="5444"/>
    <cellStyle name="20% - uthevingsfarge 3 4 2 2 8 2" xfId="5445"/>
    <cellStyle name="20% - uthevingsfarge 3 4 2 2 9" xfId="5446"/>
    <cellStyle name="20% - uthevingsfarge 3 4 2 2_Tabell 4.5-4.7" xfId="5383"/>
    <cellStyle name="20% - uthevingsfarge 3 4 2 3" xfId="231"/>
    <cellStyle name="20% - uthevingsfarge 3 4 2 3 10" xfId="5448"/>
    <cellStyle name="20% - uthevingsfarge 3 4 2 3 2" xfId="232"/>
    <cellStyle name="20% - uthevingsfarge 3 4 2 3 2 2" xfId="5450"/>
    <cellStyle name="20% - uthevingsfarge 3 4 2 3 2 2 2" xfId="5451"/>
    <cellStyle name="20% - uthevingsfarge 3 4 2 3 2 2 3" xfId="5452"/>
    <cellStyle name="20% - uthevingsfarge 3 4 2 3 2 3" xfId="5453"/>
    <cellStyle name="20% - uthevingsfarge 3 4 2 3 2 3 2" xfId="5454"/>
    <cellStyle name="20% - uthevingsfarge 3 4 2 3 2 3 3" xfId="5455"/>
    <cellStyle name="20% - uthevingsfarge 3 4 2 3 2 4" xfId="5456"/>
    <cellStyle name="20% - uthevingsfarge 3 4 2 3 2 5" xfId="5457"/>
    <cellStyle name="20% - uthevingsfarge 3 4 2 3 2_Tabell 4.5-4.7" xfId="5449"/>
    <cellStyle name="20% - uthevingsfarge 3 4 2 3 3" xfId="5458"/>
    <cellStyle name="20% - uthevingsfarge 3 4 2 3 3 2" xfId="5459"/>
    <cellStyle name="20% - uthevingsfarge 3 4 2 3 3 2 2" xfId="5460"/>
    <cellStyle name="20% - uthevingsfarge 3 4 2 3 3 2 3" xfId="5461"/>
    <cellStyle name="20% - uthevingsfarge 3 4 2 3 3 3" xfId="5462"/>
    <cellStyle name="20% - uthevingsfarge 3 4 2 3 3 3 2" xfId="5463"/>
    <cellStyle name="20% - uthevingsfarge 3 4 2 3 3 3 3" xfId="5464"/>
    <cellStyle name="20% - uthevingsfarge 3 4 2 3 3 4" xfId="5465"/>
    <cellStyle name="20% - uthevingsfarge 3 4 2 3 3 5" xfId="5466"/>
    <cellStyle name="20% - uthevingsfarge 3 4 2 3 4" xfId="5467"/>
    <cellStyle name="20% - uthevingsfarge 3 4 2 3 4 2" xfId="5468"/>
    <cellStyle name="20% - uthevingsfarge 3 4 2 3 4 3" xfId="5469"/>
    <cellStyle name="20% - uthevingsfarge 3 4 2 3 5" xfId="5470"/>
    <cellStyle name="20% - uthevingsfarge 3 4 2 3 5 2" xfId="5471"/>
    <cellStyle name="20% - uthevingsfarge 3 4 2 3 5 3" xfId="5472"/>
    <cellStyle name="20% - uthevingsfarge 3 4 2 3 6" xfId="5473"/>
    <cellStyle name="20% - uthevingsfarge 3 4 2 3 6 2" xfId="5474"/>
    <cellStyle name="20% - uthevingsfarge 3 4 2 3 7" xfId="5475"/>
    <cellStyle name="20% - uthevingsfarge 3 4 2 3 7 2" xfId="5476"/>
    <cellStyle name="20% - uthevingsfarge 3 4 2 3 8" xfId="5477"/>
    <cellStyle name="20% - uthevingsfarge 3 4 2 3 9" xfId="5478"/>
    <cellStyle name="20% - uthevingsfarge 3 4 2 3_Tabell 4.5-4.7" xfId="5447"/>
    <cellStyle name="20% - uthevingsfarge 3 4 2 4" xfId="233"/>
    <cellStyle name="20% - uthevingsfarge 3 4 2 4 2" xfId="5480"/>
    <cellStyle name="20% - uthevingsfarge 3 4 2 4 2 2" xfId="5481"/>
    <cellStyle name="20% - uthevingsfarge 3 4 2 4 2 3" xfId="5482"/>
    <cellStyle name="20% - uthevingsfarge 3 4 2 4 3" xfId="5483"/>
    <cellStyle name="20% - uthevingsfarge 3 4 2 4 3 2" xfId="5484"/>
    <cellStyle name="20% - uthevingsfarge 3 4 2 4 3 3" xfId="5485"/>
    <cellStyle name="20% - uthevingsfarge 3 4 2 4 4" xfId="5486"/>
    <cellStyle name="20% - uthevingsfarge 3 4 2 4 5" xfId="5487"/>
    <cellStyle name="20% - uthevingsfarge 3 4 2 4_Tabell 4.5-4.7" xfId="5479"/>
    <cellStyle name="20% - uthevingsfarge 3 4 2 5" xfId="5488"/>
    <cellStyle name="20% - uthevingsfarge 3 4 2 5 2" xfId="5489"/>
    <cellStyle name="20% - uthevingsfarge 3 4 2 5 2 2" xfId="5490"/>
    <cellStyle name="20% - uthevingsfarge 3 4 2 5 2 3" xfId="5491"/>
    <cellStyle name="20% - uthevingsfarge 3 4 2 5 3" xfId="5492"/>
    <cellStyle name="20% - uthevingsfarge 3 4 2 5 3 2" xfId="5493"/>
    <cellStyle name="20% - uthevingsfarge 3 4 2 5 3 3" xfId="5494"/>
    <cellStyle name="20% - uthevingsfarge 3 4 2 5 4" xfId="5495"/>
    <cellStyle name="20% - uthevingsfarge 3 4 2 5 5" xfId="5496"/>
    <cellStyle name="20% - uthevingsfarge 3 4 2 6" xfId="5497"/>
    <cellStyle name="20% - uthevingsfarge 3 4 2 6 2" xfId="5498"/>
    <cellStyle name="20% - uthevingsfarge 3 4 2 6 3" xfId="5499"/>
    <cellStyle name="20% - uthevingsfarge 3 4 2 7" xfId="5500"/>
    <cellStyle name="20% - uthevingsfarge 3 4 2 7 2" xfId="5501"/>
    <cellStyle name="20% - uthevingsfarge 3 4 2 7 3" xfId="5502"/>
    <cellStyle name="20% - uthevingsfarge 3 4 2 8" xfId="5503"/>
    <cellStyle name="20% - uthevingsfarge 3 4 2 8 2" xfId="5504"/>
    <cellStyle name="20% - uthevingsfarge 3 4 2 9" xfId="5505"/>
    <cellStyle name="20% - uthevingsfarge 3 4 2 9 2" xfId="5506"/>
    <cellStyle name="20% - uthevingsfarge 3 4 2_Tabell 4.5-4.7" xfId="5379"/>
    <cellStyle name="20% - uthevingsfarge 3 4 3" xfId="234"/>
    <cellStyle name="20% - uthevingsfarge 3 4 3 10" xfId="5508"/>
    <cellStyle name="20% - uthevingsfarge 3 4 3 11" xfId="5509"/>
    <cellStyle name="20% - uthevingsfarge 3 4 3 2" xfId="235"/>
    <cellStyle name="20% - uthevingsfarge 3 4 3 2 10" xfId="5511"/>
    <cellStyle name="20% - uthevingsfarge 3 4 3 2 2" xfId="236"/>
    <cellStyle name="20% - uthevingsfarge 3 4 3 2 2 2" xfId="5513"/>
    <cellStyle name="20% - uthevingsfarge 3 4 3 2 2 2 2" xfId="5514"/>
    <cellStyle name="20% - uthevingsfarge 3 4 3 2 2 2 3" xfId="5515"/>
    <cellStyle name="20% - uthevingsfarge 3 4 3 2 2 3" xfId="5516"/>
    <cellStyle name="20% - uthevingsfarge 3 4 3 2 2 3 2" xfId="5517"/>
    <cellStyle name="20% - uthevingsfarge 3 4 3 2 2 3 3" xfId="5518"/>
    <cellStyle name="20% - uthevingsfarge 3 4 3 2 2 4" xfId="5519"/>
    <cellStyle name="20% - uthevingsfarge 3 4 3 2 2 5" xfId="5520"/>
    <cellStyle name="20% - uthevingsfarge 3 4 3 2 2_Tabell 4.5-4.7" xfId="5512"/>
    <cellStyle name="20% - uthevingsfarge 3 4 3 2 3" xfId="5521"/>
    <cellStyle name="20% - uthevingsfarge 3 4 3 2 3 2" xfId="5522"/>
    <cellStyle name="20% - uthevingsfarge 3 4 3 2 3 2 2" xfId="5523"/>
    <cellStyle name="20% - uthevingsfarge 3 4 3 2 3 2 3" xfId="5524"/>
    <cellStyle name="20% - uthevingsfarge 3 4 3 2 3 3" xfId="5525"/>
    <cellStyle name="20% - uthevingsfarge 3 4 3 2 3 3 2" xfId="5526"/>
    <cellStyle name="20% - uthevingsfarge 3 4 3 2 3 3 3" xfId="5527"/>
    <cellStyle name="20% - uthevingsfarge 3 4 3 2 3 4" xfId="5528"/>
    <cellStyle name="20% - uthevingsfarge 3 4 3 2 3 5" xfId="5529"/>
    <cellStyle name="20% - uthevingsfarge 3 4 3 2 4" xfId="5530"/>
    <cellStyle name="20% - uthevingsfarge 3 4 3 2 4 2" xfId="5531"/>
    <cellStyle name="20% - uthevingsfarge 3 4 3 2 4 3" xfId="5532"/>
    <cellStyle name="20% - uthevingsfarge 3 4 3 2 5" xfId="5533"/>
    <cellStyle name="20% - uthevingsfarge 3 4 3 2 5 2" xfId="5534"/>
    <cellStyle name="20% - uthevingsfarge 3 4 3 2 5 3" xfId="5535"/>
    <cellStyle name="20% - uthevingsfarge 3 4 3 2 6" xfId="5536"/>
    <cellStyle name="20% - uthevingsfarge 3 4 3 2 6 2" xfId="5537"/>
    <cellStyle name="20% - uthevingsfarge 3 4 3 2 7" xfId="5538"/>
    <cellStyle name="20% - uthevingsfarge 3 4 3 2 7 2" xfId="5539"/>
    <cellStyle name="20% - uthevingsfarge 3 4 3 2 8" xfId="5540"/>
    <cellStyle name="20% - uthevingsfarge 3 4 3 2 9" xfId="5541"/>
    <cellStyle name="20% - uthevingsfarge 3 4 3 2_Tabell 4.5-4.7" xfId="5510"/>
    <cellStyle name="20% - uthevingsfarge 3 4 3 3" xfId="237"/>
    <cellStyle name="20% - uthevingsfarge 3 4 3 3 2" xfId="5543"/>
    <cellStyle name="20% - uthevingsfarge 3 4 3 3 2 2" xfId="5544"/>
    <cellStyle name="20% - uthevingsfarge 3 4 3 3 2 3" xfId="5545"/>
    <cellStyle name="20% - uthevingsfarge 3 4 3 3 3" xfId="5546"/>
    <cellStyle name="20% - uthevingsfarge 3 4 3 3 3 2" xfId="5547"/>
    <cellStyle name="20% - uthevingsfarge 3 4 3 3 3 3" xfId="5548"/>
    <cellStyle name="20% - uthevingsfarge 3 4 3 3 4" xfId="5549"/>
    <cellStyle name="20% - uthevingsfarge 3 4 3 3 5" xfId="5550"/>
    <cellStyle name="20% - uthevingsfarge 3 4 3 3_Tabell 4.5-4.7" xfId="5542"/>
    <cellStyle name="20% - uthevingsfarge 3 4 3 4" xfId="5551"/>
    <cellStyle name="20% - uthevingsfarge 3 4 3 4 2" xfId="5552"/>
    <cellStyle name="20% - uthevingsfarge 3 4 3 4 2 2" xfId="5553"/>
    <cellStyle name="20% - uthevingsfarge 3 4 3 4 2 3" xfId="5554"/>
    <cellStyle name="20% - uthevingsfarge 3 4 3 4 3" xfId="5555"/>
    <cellStyle name="20% - uthevingsfarge 3 4 3 4 3 2" xfId="5556"/>
    <cellStyle name="20% - uthevingsfarge 3 4 3 4 3 3" xfId="5557"/>
    <cellStyle name="20% - uthevingsfarge 3 4 3 4 4" xfId="5558"/>
    <cellStyle name="20% - uthevingsfarge 3 4 3 4 5" xfId="5559"/>
    <cellStyle name="20% - uthevingsfarge 3 4 3 5" xfId="5560"/>
    <cellStyle name="20% - uthevingsfarge 3 4 3 5 2" xfId="5561"/>
    <cellStyle name="20% - uthevingsfarge 3 4 3 5 3" xfId="5562"/>
    <cellStyle name="20% - uthevingsfarge 3 4 3 6" xfId="5563"/>
    <cellStyle name="20% - uthevingsfarge 3 4 3 6 2" xfId="5564"/>
    <cellStyle name="20% - uthevingsfarge 3 4 3 6 3" xfId="5565"/>
    <cellStyle name="20% - uthevingsfarge 3 4 3 7" xfId="5566"/>
    <cellStyle name="20% - uthevingsfarge 3 4 3 7 2" xfId="5567"/>
    <cellStyle name="20% - uthevingsfarge 3 4 3 8" xfId="5568"/>
    <cellStyle name="20% - uthevingsfarge 3 4 3 8 2" xfId="5569"/>
    <cellStyle name="20% - uthevingsfarge 3 4 3 9" xfId="5570"/>
    <cellStyle name="20% - uthevingsfarge 3 4 3_Tabell 4.5-4.7" xfId="5507"/>
    <cellStyle name="20% - uthevingsfarge 3 4 4" xfId="238"/>
    <cellStyle name="20% - uthevingsfarge 3 4 4 10" xfId="5572"/>
    <cellStyle name="20% - uthevingsfarge 3 4 4 2" xfId="239"/>
    <cellStyle name="20% - uthevingsfarge 3 4 4 2 2" xfId="5574"/>
    <cellStyle name="20% - uthevingsfarge 3 4 4 2 2 2" xfId="5575"/>
    <cellStyle name="20% - uthevingsfarge 3 4 4 2 2 3" xfId="5576"/>
    <cellStyle name="20% - uthevingsfarge 3 4 4 2 3" xfId="5577"/>
    <cellStyle name="20% - uthevingsfarge 3 4 4 2 3 2" xfId="5578"/>
    <cellStyle name="20% - uthevingsfarge 3 4 4 2 3 3" xfId="5579"/>
    <cellStyle name="20% - uthevingsfarge 3 4 4 2 4" xfId="5580"/>
    <cellStyle name="20% - uthevingsfarge 3 4 4 2 5" xfId="5581"/>
    <cellStyle name="20% - uthevingsfarge 3 4 4 2_Tabell 4.5-4.7" xfId="5573"/>
    <cellStyle name="20% - uthevingsfarge 3 4 4 3" xfId="5582"/>
    <cellStyle name="20% - uthevingsfarge 3 4 4 3 2" xfId="5583"/>
    <cellStyle name="20% - uthevingsfarge 3 4 4 3 2 2" xfId="5584"/>
    <cellStyle name="20% - uthevingsfarge 3 4 4 3 2 3" xfId="5585"/>
    <cellStyle name="20% - uthevingsfarge 3 4 4 3 3" xfId="5586"/>
    <cellStyle name="20% - uthevingsfarge 3 4 4 3 3 2" xfId="5587"/>
    <cellStyle name="20% - uthevingsfarge 3 4 4 3 3 3" xfId="5588"/>
    <cellStyle name="20% - uthevingsfarge 3 4 4 3 4" xfId="5589"/>
    <cellStyle name="20% - uthevingsfarge 3 4 4 3 5" xfId="5590"/>
    <cellStyle name="20% - uthevingsfarge 3 4 4 4" xfId="5591"/>
    <cellStyle name="20% - uthevingsfarge 3 4 4 4 2" xfId="5592"/>
    <cellStyle name="20% - uthevingsfarge 3 4 4 4 3" xfId="5593"/>
    <cellStyle name="20% - uthevingsfarge 3 4 4 5" xfId="5594"/>
    <cellStyle name="20% - uthevingsfarge 3 4 4 5 2" xfId="5595"/>
    <cellStyle name="20% - uthevingsfarge 3 4 4 5 3" xfId="5596"/>
    <cellStyle name="20% - uthevingsfarge 3 4 4 6" xfId="5597"/>
    <cellStyle name="20% - uthevingsfarge 3 4 4 6 2" xfId="5598"/>
    <cellStyle name="20% - uthevingsfarge 3 4 4 7" xfId="5599"/>
    <cellStyle name="20% - uthevingsfarge 3 4 4 7 2" xfId="5600"/>
    <cellStyle name="20% - uthevingsfarge 3 4 4 8" xfId="5601"/>
    <cellStyle name="20% - uthevingsfarge 3 4 4 9" xfId="5602"/>
    <cellStyle name="20% - uthevingsfarge 3 4 4_Tabell 4.5-4.7" xfId="5571"/>
    <cellStyle name="20% - uthevingsfarge 3 4 5" xfId="240"/>
    <cellStyle name="20% - uthevingsfarge 3 4 5 2" xfId="5604"/>
    <cellStyle name="20% - uthevingsfarge 3 4 5 2 2" xfId="5605"/>
    <cellStyle name="20% - uthevingsfarge 3 4 5 2 3" xfId="5606"/>
    <cellStyle name="20% - uthevingsfarge 3 4 5 3" xfId="5607"/>
    <cellStyle name="20% - uthevingsfarge 3 4 5 3 2" xfId="5608"/>
    <cellStyle name="20% - uthevingsfarge 3 4 5 3 3" xfId="5609"/>
    <cellStyle name="20% - uthevingsfarge 3 4 5 4" xfId="5610"/>
    <cellStyle name="20% - uthevingsfarge 3 4 5 5" xfId="5611"/>
    <cellStyle name="20% - uthevingsfarge 3 4 5_Tabell 4.5-4.7" xfId="5603"/>
    <cellStyle name="20% - uthevingsfarge 3 4 6" xfId="5612"/>
    <cellStyle name="20% - uthevingsfarge 3 4 6 2" xfId="5613"/>
    <cellStyle name="20% - uthevingsfarge 3 4 6 2 2" xfId="5614"/>
    <cellStyle name="20% - uthevingsfarge 3 4 6 2 3" xfId="5615"/>
    <cellStyle name="20% - uthevingsfarge 3 4 6 3" xfId="5616"/>
    <cellStyle name="20% - uthevingsfarge 3 4 6 3 2" xfId="5617"/>
    <cellStyle name="20% - uthevingsfarge 3 4 6 3 3" xfId="5618"/>
    <cellStyle name="20% - uthevingsfarge 3 4 6 4" xfId="5619"/>
    <cellStyle name="20% - uthevingsfarge 3 4 6 5" xfId="5620"/>
    <cellStyle name="20% - uthevingsfarge 3 4 7" xfId="5621"/>
    <cellStyle name="20% - uthevingsfarge 3 4 7 2" xfId="5622"/>
    <cellStyle name="20% - uthevingsfarge 3 4 7 3" xfId="5623"/>
    <cellStyle name="20% - uthevingsfarge 3 4 8" xfId="5624"/>
    <cellStyle name="20% - uthevingsfarge 3 4 8 2" xfId="5625"/>
    <cellStyle name="20% - uthevingsfarge 3 4 8 3" xfId="5626"/>
    <cellStyle name="20% - uthevingsfarge 3 4 9" xfId="5627"/>
    <cellStyle name="20% - uthevingsfarge 3 4 9 2" xfId="5628"/>
    <cellStyle name="20% - uthevingsfarge 3 4_Tabell 4.5-4.7" xfId="5373"/>
    <cellStyle name="20% - uthevingsfarge 3 5" xfId="241"/>
    <cellStyle name="20% - uthevingsfarge 3 5 10" xfId="5630"/>
    <cellStyle name="20% - uthevingsfarge 3 5 10 2" xfId="5631"/>
    <cellStyle name="20% - uthevingsfarge 3 5 11" xfId="5632"/>
    <cellStyle name="20% - uthevingsfarge 3 5 12" xfId="5633"/>
    <cellStyle name="20% - uthevingsfarge 3 5 13" xfId="5634"/>
    <cellStyle name="20% - uthevingsfarge 3 5 2" xfId="242"/>
    <cellStyle name="20% - uthevingsfarge 3 5 2 10" xfId="5636"/>
    <cellStyle name="20% - uthevingsfarge 3 5 2 11" xfId="5637"/>
    <cellStyle name="20% - uthevingsfarge 3 5 2 12" xfId="5638"/>
    <cellStyle name="20% - uthevingsfarge 3 5 2 2" xfId="243"/>
    <cellStyle name="20% - uthevingsfarge 3 5 2 2 10" xfId="5640"/>
    <cellStyle name="20% - uthevingsfarge 3 5 2 2 11" xfId="5641"/>
    <cellStyle name="20% - uthevingsfarge 3 5 2 2 2" xfId="244"/>
    <cellStyle name="20% - uthevingsfarge 3 5 2 2 2 10" xfId="5643"/>
    <cellStyle name="20% - uthevingsfarge 3 5 2 2 2 2" xfId="245"/>
    <cellStyle name="20% - uthevingsfarge 3 5 2 2 2 2 2" xfId="5645"/>
    <cellStyle name="20% - uthevingsfarge 3 5 2 2 2 2 2 2" xfId="5646"/>
    <cellStyle name="20% - uthevingsfarge 3 5 2 2 2 2 2 3" xfId="5647"/>
    <cellStyle name="20% - uthevingsfarge 3 5 2 2 2 2 3" xfId="5648"/>
    <cellStyle name="20% - uthevingsfarge 3 5 2 2 2 2 3 2" xfId="5649"/>
    <cellStyle name="20% - uthevingsfarge 3 5 2 2 2 2 3 3" xfId="5650"/>
    <cellStyle name="20% - uthevingsfarge 3 5 2 2 2 2 4" xfId="5651"/>
    <cellStyle name="20% - uthevingsfarge 3 5 2 2 2 2 5" xfId="5652"/>
    <cellStyle name="20% - uthevingsfarge 3 5 2 2 2 2_Tabell 4.5-4.7" xfId="5644"/>
    <cellStyle name="20% - uthevingsfarge 3 5 2 2 2 3" xfId="5653"/>
    <cellStyle name="20% - uthevingsfarge 3 5 2 2 2 3 2" xfId="5654"/>
    <cellStyle name="20% - uthevingsfarge 3 5 2 2 2 3 2 2" xfId="5655"/>
    <cellStyle name="20% - uthevingsfarge 3 5 2 2 2 3 2 3" xfId="5656"/>
    <cellStyle name="20% - uthevingsfarge 3 5 2 2 2 3 3" xfId="5657"/>
    <cellStyle name="20% - uthevingsfarge 3 5 2 2 2 3 3 2" xfId="5658"/>
    <cellStyle name="20% - uthevingsfarge 3 5 2 2 2 3 3 3" xfId="5659"/>
    <cellStyle name="20% - uthevingsfarge 3 5 2 2 2 3 4" xfId="5660"/>
    <cellStyle name="20% - uthevingsfarge 3 5 2 2 2 3 5" xfId="5661"/>
    <cellStyle name="20% - uthevingsfarge 3 5 2 2 2 4" xfId="5662"/>
    <cellStyle name="20% - uthevingsfarge 3 5 2 2 2 4 2" xfId="5663"/>
    <cellStyle name="20% - uthevingsfarge 3 5 2 2 2 4 3" xfId="5664"/>
    <cellStyle name="20% - uthevingsfarge 3 5 2 2 2 5" xfId="5665"/>
    <cellStyle name="20% - uthevingsfarge 3 5 2 2 2 5 2" xfId="5666"/>
    <cellStyle name="20% - uthevingsfarge 3 5 2 2 2 5 3" xfId="5667"/>
    <cellStyle name="20% - uthevingsfarge 3 5 2 2 2 6" xfId="5668"/>
    <cellStyle name="20% - uthevingsfarge 3 5 2 2 2 6 2" xfId="5669"/>
    <cellStyle name="20% - uthevingsfarge 3 5 2 2 2 7" xfId="5670"/>
    <cellStyle name="20% - uthevingsfarge 3 5 2 2 2 7 2" xfId="5671"/>
    <cellStyle name="20% - uthevingsfarge 3 5 2 2 2 8" xfId="5672"/>
    <cellStyle name="20% - uthevingsfarge 3 5 2 2 2 9" xfId="5673"/>
    <cellStyle name="20% - uthevingsfarge 3 5 2 2 2_Tabell 4.5-4.7" xfId="5642"/>
    <cellStyle name="20% - uthevingsfarge 3 5 2 2 3" xfId="246"/>
    <cellStyle name="20% - uthevingsfarge 3 5 2 2 3 2" xfId="5675"/>
    <cellStyle name="20% - uthevingsfarge 3 5 2 2 3 2 2" xfId="5676"/>
    <cellStyle name="20% - uthevingsfarge 3 5 2 2 3 2 3" xfId="5677"/>
    <cellStyle name="20% - uthevingsfarge 3 5 2 2 3 3" xfId="5678"/>
    <cellStyle name="20% - uthevingsfarge 3 5 2 2 3 3 2" xfId="5679"/>
    <cellStyle name="20% - uthevingsfarge 3 5 2 2 3 3 3" xfId="5680"/>
    <cellStyle name="20% - uthevingsfarge 3 5 2 2 3 4" xfId="5681"/>
    <cellStyle name="20% - uthevingsfarge 3 5 2 2 3 5" xfId="5682"/>
    <cellStyle name="20% - uthevingsfarge 3 5 2 2 3_Tabell 4.5-4.7" xfId="5674"/>
    <cellStyle name="20% - uthevingsfarge 3 5 2 2 4" xfId="5683"/>
    <cellStyle name="20% - uthevingsfarge 3 5 2 2 4 2" xfId="5684"/>
    <cellStyle name="20% - uthevingsfarge 3 5 2 2 4 2 2" xfId="5685"/>
    <cellStyle name="20% - uthevingsfarge 3 5 2 2 4 2 3" xfId="5686"/>
    <cellStyle name="20% - uthevingsfarge 3 5 2 2 4 3" xfId="5687"/>
    <cellStyle name="20% - uthevingsfarge 3 5 2 2 4 3 2" xfId="5688"/>
    <cellStyle name="20% - uthevingsfarge 3 5 2 2 4 3 3" xfId="5689"/>
    <cellStyle name="20% - uthevingsfarge 3 5 2 2 4 4" xfId="5690"/>
    <cellStyle name="20% - uthevingsfarge 3 5 2 2 4 5" xfId="5691"/>
    <cellStyle name="20% - uthevingsfarge 3 5 2 2 5" xfId="5692"/>
    <cellStyle name="20% - uthevingsfarge 3 5 2 2 5 2" xfId="5693"/>
    <cellStyle name="20% - uthevingsfarge 3 5 2 2 5 3" xfId="5694"/>
    <cellStyle name="20% - uthevingsfarge 3 5 2 2 6" xfId="5695"/>
    <cellStyle name="20% - uthevingsfarge 3 5 2 2 6 2" xfId="5696"/>
    <cellStyle name="20% - uthevingsfarge 3 5 2 2 6 3" xfId="5697"/>
    <cellStyle name="20% - uthevingsfarge 3 5 2 2 7" xfId="5698"/>
    <cellStyle name="20% - uthevingsfarge 3 5 2 2 7 2" xfId="5699"/>
    <cellStyle name="20% - uthevingsfarge 3 5 2 2 8" xfId="5700"/>
    <cellStyle name="20% - uthevingsfarge 3 5 2 2 8 2" xfId="5701"/>
    <cellStyle name="20% - uthevingsfarge 3 5 2 2 9" xfId="5702"/>
    <cellStyle name="20% - uthevingsfarge 3 5 2 2_Tabell 4.5-4.7" xfId="5639"/>
    <cellStyle name="20% - uthevingsfarge 3 5 2 3" xfId="247"/>
    <cellStyle name="20% - uthevingsfarge 3 5 2 3 10" xfId="5704"/>
    <cellStyle name="20% - uthevingsfarge 3 5 2 3 2" xfId="248"/>
    <cellStyle name="20% - uthevingsfarge 3 5 2 3 2 2" xfId="5706"/>
    <cellStyle name="20% - uthevingsfarge 3 5 2 3 2 2 2" xfId="5707"/>
    <cellStyle name="20% - uthevingsfarge 3 5 2 3 2 2 3" xfId="5708"/>
    <cellStyle name="20% - uthevingsfarge 3 5 2 3 2 3" xfId="5709"/>
    <cellStyle name="20% - uthevingsfarge 3 5 2 3 2 3 2" xfId="5710"/>
    <cellStyle name="20% - uthevingsfarge 3 5 2 3 2 3 3" xfId="5711"/>
    <cellStyle name="20% - uthevingsfarge 3 5 2 3 2 4" xfId="5712"/>
    <cellStyle name="20% - uthevingsfarge 3 5 2 3 2 5" xfId="5713"/>
    <cellStyle name="20% - uthevingsfarge 3 5 2 3 2_Tabell 4.5-4.7" xfId="5705"/>
    <cellStyle name="20% - uthevingsfarge 3 5 2 3 3" xfId="5714"/>
    <cellStyle name="20% - uthevingsfarge 3 5 2 3 3 2" xfId="5715"/>
    <cellStyle name="20% - uthevingsfarge 3 5 2 3 3 2 2" xfId="5716"/>
    <cellStyle name="20% - uthevingsfarge 3 5 2 3 3 2 3" xfId="5717"/>
    <cellStyle name="20% - uthevingsfarge 3 5 2 3 3 3" xfId="5718"/>
    <cellStyle name="20% - uthevingsfarge 3 5 2 3 3 3 2" xfId="5719"/>
    <cellStyle name="20% - uthevingsfarge 3 5 2 3 3 3 3" xfId="5720"/>
    <cellStyle name="20% - uthevingsfarge 3 5 2 3 3 4" xfId="5721"/>
    <cellStyle name="20% - uthevingsfarge 3 5 2 3 3 5" xfId="5722"/>
    <cellStyle name="20% - uthevingsfarge 3 5 2 3 4" xfId="5723"/>
    <cellStyle name="20% - uthevingsfarge 3 5 2 3 4 2" xfId="5724"/>
    <cellStyle name="20% - uthevingsfarge 3 5 2 3 4 3" xfId="5725"/>
    <cellStyle name="20% - uthevingsfarge 3 5 2 3 5" xfId="5726"/>
    <cellStyle name="20% - uthevingsfarge 3 5 2 3 5 2" xfId="5727"/>
    <cellStyle name="20% - uthevingsfarge 3 5 2 3 5 3" xfId="5728"/>
    <cellStyle name="20% - uthevingsfarge 3 5 2 3 6" xfId="5729"/>
    <cellStyle name="20% - uthevingsfarge 3 5 2 3 6 2" xfId="5730"/>
    <cellStyle name="20% - uthevingsfarge 3 5 2 3 7" xfId="5731"/>
    <cellStyle name="20% - uthevingsfarge 3 5 2 3 7 2" xfId="5732"/>
    <cellStyle name="20% - uthevingsfarge 3 5 2 3 8" xfId="5733"/>
    <cellStyle name="20% - uthevingsfarge 3 5 2 3 9" xfId="5734"/>
    <cellStyle name="20% - uthevingsfarge 3 5 2 3_Tabell 4.5-4.7" xfId="5703"/>
    <cellStyle name="20% - uthevingsfarge 3 5 2 4" xfId="249"/>
    <cellStyle name="20% - uthevingsfarge 3 5 2 4 2" xfId="5736"/>
    <cellStyle name="20% - uthevingsfarge 3 5 2 4 2 2" xfId="5737"/>
    <cellStyle name="20% - uthevingsfarge 3 5 2 4 2 3" xfId="5738"/>
    <cellStyle name="20% - uthevingsfarge 3 5 2 4 3" xfId="5739"/>
    <cellStyle name="20% - uthevingsfarge 3 5 2 4 3 2" xfId="5740"/>
    <cellStyle name="20% - uthevingsfarge 3 5 2 4 3 3" xfId="5741"/>
    <cellStyle name="20% - uthevingsfarge 3 5 2 4 4" xfId="5742"/>
    <cellStyle name="20% - uthevingsfarge 3 5 2 4 5" xfId="5743"/>
    <cellStyle name="20% - uthevingsfarge 3 5 2 4_Tabell 4.5-4.7" xfId="5735"/>
    <cellStyle name="20% - uthevingsfarge 3 5 2 5" xfId="5744"/>
    <cellStyle name="20% - uthevingsfarge 3 5 2 5 2" xfId="5745"/>
    <cellStyle name="20% - uthevingsfarge 3 5 2 5 2 2" xfId="5746"/>
    <cellStyle name="20% - uthevingsfarge 3 5 2 5 2 3" xfId="5747"/>
    <cellStyle name="20% - uthevingsfarge 3 5 2 5 3" xfId="5748"/>
    <cellStyle name="20% - uthevingsfarge 3 5 2 5 3 2" xfId="5749"/>
    <cellStyle name="20% - uthevingsfarge 3 5 2 5 3 3" xfId="5750"/>
    <cellStyle name="20% - uthevingsfarge 3 5 2 5 4" xfId="5751"/>
    <cellStyle name="20% - uthevingsfarge 3 5 2 5 5" xfId="5752"/>
    <cellStyle name="20% - uthevingsfarge 3 5 2 6" xfId="5753"/>
    <cellStyle name="20% - uthevingsfarge 3 5 2 6 2" xfId="5754"/>
    <cellStyle name="20% - uthevingsfarge 3 5 2 6 3" xfId="5755"/>
    <cellStyle name="20% - uthevingsfarge 3 5 2 7" xfId="5756"/>
    <cellStyle name="20% - uthevingsfarge 3 5 2 7 2" xfId="5757"/>
    <cellStyle name="20% - uthevingsfarge 3 5 2 7 3" xfId="5758"/>
    <cellStyle name="20% - uthevingsfarge 3 5 2 8" xfId="5759"/>
    <cellStyle name="20% - uthevingsfarge 3 5 2 8 2" xfId="5760"/>
    <cellStyle name="20% - uthevingsfarge 3 5 2 9" xfId="5761"/>
    <cellStyle name="20% - uthevingsfarge 3 5 2 9 2" xfId="5762"/>
    <cellStyle name="20% - uthevingsfarge 3 5 2_Tabell 4.5-4.7" xfId="5635"/>
    <cellStyle name="20% - uthevingsfarge 3 5 3" xfId="250"/>
    <cellStyle name="20% - uthevingsfarge 3 5 3 10" xfId="5764"/>
    <cellStyle name="20% - uthevingsfarge 3 5 3 11" xfId="5765"/>
    <cellStyle name="20% - uthevingsfarge 3 5 3 2" xfId="251"/>
    <cellStyle name="20% - uthevingsfarge 3 5 3 2 10" xfId="5767"/>
    <cellStyle name="20% - uthevingsfarge 3 5 3 2 2" xfId="252"/>
    <cellStyle name="20% - uthevingsfarge 3 5 3 2 2 2" xfId="5769"/>
    <cellStyle name="20% - uthevingsfarge 3 5 3 2 2 2 2" xfId="5770"/>
    <cellStyle name="20% - uthevingsfarge 3 5 3 2 2 2 3" xfId="5771"/>
    <cellStyle name="20% - uthevingsfarge 3 5 3 2 2 3" xfId="5772"/>
    <cellStyle name="20% - uthevingsfarge 3 5 3 2 2 3 2" xfId="5773"/>
    <cellStyle name="20% - uthevingsfarge 3 5 3 2 2 3 3" xfId="5774"/>
    <cellStyle name="20% - uthevingsfarge 3 5 3 2 2 4" xfId="5775"/>
    <cellStyle name="20% - uthevingsfarge 3 5 3 2 2 5" xfId="5776"/>
    <cellStyle name="20% - uthevingsfarge 3 5 3 2 2_Tabell 4.5-4.7" xfId="5768"/>
    <cellStyle name="20% - uthevingsfarge 3 5 3 2 3" xfId="5777"/>
    <cellStyle name="20% - uthevingsfarge 3 5 3 2 3 2" xfId="5778"/>
    <cellStyle name="20% - uthevingsfarge 3 5 3 2 3 2 2" xfId="5779"/>
    <cellStyle name="20% - uthevingsfarge 3 5 3 2 3 2 3" xfId="5780"/>
    <cellStyle name="20% - uthevingsfarge 3 5 3 2 3 3" xfId="5781"/>
    <cellStyle name="20% - uthevingsfarge 3 5 3 2 3 3 2" xfId="5782"/>
    <cellStyle name="20% - uthevingsfarge 3 5 3 2 3 3 3" xfId="5783"/>
    <cellStyle name="20% - uthevingsfarge 3 5 3 2 3 4" xfId="5784"/>
    <cellStyle name="20% - uthevingsfarge 3 5 3 2 3 5" xfId="5785"/>
    <cellStyle name="20% - uthevingsfarge 3 5 3 2 4" xfId="5786"/>
    <cellStyle name="20% - uthevingsfarge 3 5 3 2 4 2" xfId="5787"/>
    <cellStyle name="20% - uthevingsfarge 3 5 3 2 4 3" xfId="5788"/>
    <cellStyle name="20% - uthevingsfarge 3 5 3 2 5" xfId="5789"/>
    <cellStyle name="20% - uthevingsfarge 3 5 3 2 5 2" xfId="5790"/>
    <cellStyle name="20% - uthevingsfarge 3 5 3 2 5 3" xfId="5791"/>
    <cellStyle name="20% - uthevingsfarge 3 5 3 2 6" xfId="5792"/>
    <cellStyle name="20% - uthevingsfarge 3 5 3 2 6 2" xfId="5793"/>
    <cellStyle name="20% - uthevingsfarge 3 5 3 2 7" xfId="5794"/>
    <cellStyle name="20% - uthevingsfarge 3 5 3 2 7 2" xfId="5795"/>
    <cellStyle name="20% - uthevingsfarge 3 5 3 2 8" xfId="5796"/>
    <cellStyle name="20% - uthevingsfarge 3 5 3 2 9" xfId="5797"/>
    <cellStyle name="20% - uthevingsfarge 3 5 3 2_Tabell 4.5-4.7" xfId="5766"/>
    <cellStyle name="20% - uthevingsfarge 3 5 3 3" xfId="253"/>
    <cellStyle name="20% - uthevingsfarge 3 5 3 3 2" xfId="5799"/>
    <cellStyle name="20% - uthevingsfarge 3 5 3 3 2 2" xfId="5800"/>
    <cellStyle name="20% - uthevingsfarge 3 5 3 3 2 3" xfId="5801"/>
    <cellStyle name="20% - uthevingsfarge 3 5 3 3 3" xfId="5802"/>
    <cellStyle name="20% - uthevingsfarge 3 5 3 3 3 2" xfId="5803"/>
    <cellStyle name="20% - uthevingsfarge 3 5 3 3 3 3" xfId="5804"/>
    <cellStyle name="20% - uthevingsfarge 3 5 3 3 4" xfId="5805"/>
    <cellStyle name="20% - uthevingsfarge 3 5 3 3 5" xfId="5806"/>
    <cellStyle name="20% - uthevingsfarge 3 5 3 3_Tabell 4.5-4.7" xfId="5798"/>
    <cellStyle name="20% - uthevingsfarge 3 5 3 4" xfId="5807"/>
    <cellStyle name="20% - uthevingsfarge 3 5 3 4 2" xfId="5808"/>
    <cellStyle name="20% - uthevingsfarge 3 5 3 4 2 2" xfId="5809"/>
    <cellStyle name="20% - uthevingsfarge 3 5 3 4 2 3" xfId="5810"/>
    <cellStyle name="20% - uthevingsfarge 3 5 3 4 3" xfId="5811"/>
    <cellStyle name="20% - uthevingsfarge 3 5 3 4 3 2" xfId="5812"/>
    <cellStyle name="20% - uthevingsfarge 3 5 3 4 3 3" xfId="5813"/>
    <cellStyle name="20% - uthevingsfarge 3 5 3 4 4" xfId="5814"/>
    <cellStyle name="20% - uthevingsfarge 3 5 3 4 5" xfId="5815"/>
    <cellStyle name="20% - uthevingsfarge 3 5 3 5" xfId="5816"/>
    <cellStyle name="20% - uthevingsfarge 3 5 3 5 2" xfId="5817"/>
    <cellStyle name="20% - uthevingsfarge 3 5 3 5 3" xfId="5818"/>
    <cellStyle name="20% - uthevingsfarge 3 5 3 6" xfId="5819"/>
    <cellStyle name="20% - uthevingsfarge 3 5 3 6 2" xfId="5820"/>
    <cellStyle name="20% - uthevingsfarge 3 5 3 6 3" xfId="5821"/>
    <cellStyle name="20% - uthevingsfarge 3 5 3 7" xfId="5822"/>
    <cellStyle name="20% - uthevingsfarge 3 5 3 7 2" xfId="5823"/>
    <cellStyle name="20% - uthevingsfarge 3 5 3 8" xfId="5824"/>
    <cellStyle name="20% - uthevingsfarge 3 5 3 8 2" xfId="5825"/>
    <cellStyle name="20% - uthevingsfarge 3 5 3 9" xfId="5826"/>
    <cellStyle name="20% - uthevingsfarge 3 5 3_Tabell 4.5-4.7" xfId="5763"/>
    <cellStyle name="20% - uthevingsfarge 3 5 4" xfId="254"/>
    <cellStyle name="20% - uthevingsfarge 3 5 4 10" xfId="5828"/>
    <cellStyle name="20% - uthevingsfarge 3 5 4 2" xfId="255"/>
    <cellStyle name="20% - uthevingsfarge 3 5 4 2 2" xfId="5830"/>
    <cellStyle name="20% - uthevingsfarge 3 5 4 2 2 2" xfId="5831"/>
    <cellStyle name="20% - uthevingsfarge 3 5 4 2 2 3" xfId="5832"/>
    <cellStyle name="20% - uthevingsfarge 3 5 4 2 3" xfId="5833"/>
    <cellStyle name="20% - uthevingsfarge 3 5 4 2 3 2" xfId="5834"/>
    <cellStyle name="20% - uthevingsfarge 3 5 4 2 3 3" xfId="5835"/>
    <cellStyle name="20% - uthevingsfarge 3 5 4 2 4" xfId="5836"/>
    <cellStyle name="20% - uthevingsfarge 3 5 4 2 5" xfId="5837"/>
    <cellStyle name="20% - uthevingsfarge 3 5 4 2_Tabell 4.5-4.7" xfId="5829"/>
    <cellStyle name="20% - uthevingsfarge 3 5 4 3" xfId="5838"/>
    <cellStyle name="20% - uthevingsfarge 3 5 4 3 2" xfId="5839"/>
    <cellStyle name="20% - uthevingsfarge 3 5 4 3 2 2" xfId="5840"/>
    <cellStyle name="20% - uthevingsfarge 3 5 4 3 2 3" xfId="5841"/>
    <cellStyle name="20% - uthevingsfarge 3 5 4 3 3" xfId="5842"/>
    <cellStyle name="20% - uthevingsfarge 3 5 4 3 3 2" xfId="5843"/>
    <cellStyle name="20% - uthevingsfarge 3 5 4 3 3 3" xfId="5844"/>
    <cellStyle name="20% - uthevingsfarge 3 5 4 3 4" xfId="5845"/>
    <cellStyle name="20% - uthevingsfarge 3 5 4 3 5" xfId="5846"/>
    <cellStyle name="20% - uthevingsfarge 3 5 4 4" xfId="5847"/>
    <cellStyle name="20% - uthevingsfarge 3 5 4 4 2" xfId="5848"/>
    <cellStyle name="20% - uthevingsfarge 3 5 4 4 3" xfId="5849"/>
    <cellStyle name="20% - uthevingsfarge 3 5 4 5" xfId="5850"/>
    <cellStyle name="20% - uthevingsfarge 3 5 4 5 2" xfId="5851"/>
    <cellStyle name="20% - uthevingsfarge 3 5 4 5 3" xfId="5852"/>
    <cellStyle name="20% - uthevingsfarge 3 5 4 6" xfId="5853"/>
    <cellStyle name="20% - uthevingsfarge 3 5 4 6 2" xfId="5854"/>
    <cellStyle name="20% - uthevingsfarge 3 5 4 7" xfId="5855"/>
    <cellStyle name="20% - uthevingsfarge 3 5 4 7 2" xfId="5856"/>
    <cellStyle name="20% - uthevingsfarge 3 5 4 8" xfId="5857"/>
    <cellStyle name="20% - uthevingsfarge 3 5 4 9" xfId="5858"/>
    <cellStyle name="20% - uthevingsfarge 3 5 4_Tabell 4.5-4.7" xfId="5827"/>
    <cellStyle name="20% - uthevingsfarge 3 5 5" xfId="256"/>
    <cellStyle name="20% - uthevingsfarge 3 5 5 2" xfId="5860"/>
    <cellStyle name="20% - uthevingsfarge 3 5 5 2 2" xfId="5861"/>
    <cellStyle name="20% - uthevingsfarge 3 5 5 2 3" xfId="5862"/>
    <cellStyle name="20% - uthevingsfarge 3 5 5 3" xfId="5863"/>
    <cellStyle name="20% - uthevingsfarge 3 5 5 3 2" xfId="5864"/>
    <cellStyle name="20% - uthevingsfarge 3 5 5 3 3" xfId="5865"/>
    <cellStyle name="20% - uthevingsfarge 3 5 5 4" xfId="5866"/>
    <cellStyle name="20% - uthevingsfarge 3 5 5 5" xfId="5867"/>
    <cellStyle name="20% - uthevingsfarge 3 5 5_Tabell 4.5-4.7" xfId="5859"/>
    <cellStyle name="20% - uthevingsfarge 3 5 6" xfId="5868"/>
    <cellStyle name="20% - uthevingsfarge 3 5 6 2" xfId="5869"/>
    <cellStyle name="20% - uthevingsfarge 3 5 6 2 2" xfId="5870"/>
    <cellStyle name="20% - uthevingsfarge 3 5 6 2 3" xfId="5871"/>
    <cellStyle name="20% - uthevingsfarge 3 5 6 3" xfId="5872"/>
    <cellStyle name="20% - uthevingsfarge 3 5 6 3 2" xfId="5873"/>
    <cellStyle name="20% - uthevingsfarge 3 5 6 3 3" xfId="5874"/>
    <cellStyle name="20% - uthevingsfarge 3 5 6 4" xfId="5875"/>
    <cellStyle name="20% - uthevingsfarge 3 5 6 5" xfId="5876"/>
    <cellStyle name="20% - uthevingsfarge 3 5 7" xfId="5877"/>
    <cellStyle name="20% - uthevingsfarge 3 5 7 2" xfId="5878"/>
    <cellStyle name="20% - uthevingsfarge 3 5 7 3" xfId="5879"/>
    <cellStyle name="20% - uthevingsfarge 3 5 8" xfId="5880"/>
    <cellStyle name="20% - uthevingsfarge 3 5 8 2" xfId="5881"/>
    <cellStyle name="20% - uthevingsfarge 3 5 8 3" xfId="5882"/>
    <cellStyle name="20% - uthevingsfarge 3 5 9" xfId="5883"/>
    <cellStyle name="20% - uthevingsfarge 3 5 9 2" xfId="5884"/>
    <cellStyle name="20% - uthevingsfarge 3 5_Tabell 4.5-4.7" xfId="5629"/>
    <cellStyle name="20% - uthevingsfarge 3 6" xfId="257"/>
    <cellStyle name="20% - uthevingsfarge 3 6 10" xfId="5886"/>
    <cellStyle name="20% - uthevingsfarge 3 6 11" xfId="5887"/>
    <cellStyle name="20% - uthevingsfarge 3 6 12" xfId="5888"/>
    <cellStyle name="20% - uthevingsfarge 3 6 2" xfId="258"/>
    <cellStyle name="20% - uthevingsfarge 3 6 2 10" xfId="5890"/>
    <cellStyle name="20% - uthevingsfarge 3 6 2 11" xfId="5891"/>
    <cellStyle name="20% - uthevingsfarge 3 6 2 2" xfId="259"/>
    <cellStyle name="20% - uthevingsfarge 3 6 2 2 10" xfId="5893"/>
    <cellStyle name="20% - uthevingsfarge 3 6 2 2 2" xfId="260"/>
    <cellStyle name="20% - uthevingsfarge 3 6 2 2 2 2" xfId="5895"/>
    <cellStyle name="20% - uthevingsfarge 3 6 2 2 2 2 2" xfId="5896"/>
    <cellStyle name="20% - uthevingsfarge 3 6 2 2 2 2 3" xfId="5897"/>
    <cellStyle name="20% - uthevingsfarge 3 6 2 2 2 3" xfId="5898"/>
    <cellStyle name="20% - uthevingsfarge 3 6 2 2 2 3 2" xfId="5899"/>
    <cellStyle name="20% - uthevingsfarge 3 6 2 2 2 3 3" xfId="5900"/>
    <cellStyle name="20% - uthevingsfarge 3 6 2 2 2 4" xfId="5901"/>
    <cellStyle name="20% - uthevingsfarge 3 6 2 2 2 5" xfId="5902"/>
    <cellStyle name="20% - uthevingsfarge 3 6 2 2 2_Tabell 4.5-4.7" xfId="5894"/>
    <cellStyle name="20% - uthevingsfarge 3 6 2 2 3" xfId="5903"/>
    <cellStyle name="20% - uthevingsfarge 3 6 2 2 3 2" xfId="5904"/>
    <cellStyle name="20% - uthevingsfarge 3 6 2 2 3 2 2" xfId="5905"/>
    <cellStyle name="20% - uthevingsfarge 3 6 2 2 3 2 3" xfId="5906"/>
    <cellStyle name="20% - uthevingsfarge 3 6 2 2 3 3" xfId="5907"/>
    <cellStyle name="20% - uthevingsfarge 3 6 2 2 3 3 2" xfId="5908"/>
    <cellStyle name="20% - uthevingsfarge 3 6 2 2 3 3 3" xfId="5909"/>
    <cellStyle name="20% - uthevingsfarge 3 6 2 2 3 4" xfId="5910"/>
    <cellStyle name="20% - uthevingsfarge 3 6 2 2 3 5" xfId="5911"/>
    <cellStyle name="20% - uthevingsfarge 3 6 2 2 4" xfId="5912"/>
    <cellStyle name="20% - uthevingsfarge 3 6 2 2 4 2" xfId="5913"/>
    <cellStyle name="20% - uthevingsfarge 3 6 2 2 4 3" xfId="5914"/>
    <cellStyle name="20% - uthevingsfarge 3 6 2 2 5" xfId="5915"/>
    <cellStyle name="20% - uthevingsfarge 3 6 2 2 5 2" xfId="5916"/>
    <cellStyle name="20% - uthevingsfarge 3 6 2 2 5 3" xfId="5917"/>
    <cellStyle name="20% - uthevingsfarge 3 6 2 2 6" xfId="5918"/>
    <cellStyle name="20% - uthevingsfarge 3 6 2 2 6 2" xfId="5919"/>
    <cellStyle name="20% - uthevingsfarge 3 6 2 2 7" xfId="5920"/>
    <cellStyle name="20% - uthevingsfarge 3 6 2 2 7 2" xfId="5921"/>
    <cellStyle name="20% - uthevingsfarge 3 6 2 2 8" xfId="5922"/>
    <cellStyle name="20% - uthevingsfarge 3 6 2 2 9" xfId="5923"/>
    <cellStyle name="20% - uthevingsfarge 3 6 2 2_Tabell 4.5-4.7" xfId="5892"/>
    <cellStyle name="20% - uthevingsfarge 3 6 2 3" xfId="261"/>
    <cellStyle name="20% - uthevingsfarge 3 6 2 3 2" xfId="5925"/>
    <cellStyle name="20% - uthevingsfarge 3 6 2 3 2 2" xfId="5926"/>
    <cellStyle name="20% - uthevingsfarge 3 6 2 3 2 3" xfId="5927"/>
    <cellStyle name="20% - uthevingsfarge 3 6 2 3 3" xfId="5928"/>
    <cellStyle name="20% - uthevingsfarge 3 6 2 3 3 2" xfId="5929"/>
    <cellStyle name="20% - uthevingsfarge 3 6 2 3 3 3" xfId="5930"/>
    <cellStyle name="20% - uthevingsfarge 3 6 2 3 4" xfId="5931"/>
    <cellStyle name="20% - uthevingsfarge 3 6 2 3 5" xfId="5932"/>
    <cellStyle name="20% - uthevingsfarge 3 6 2 3_Tabell 4.5-4.7" xfId="5924"/>
    <cellStyle name="20% - uthevingsfarge 3 6 2 4" xfId="5933"/>
    <cellStyle name="20% - uthevingsfarge 3 6 2 4 2" xfId="5934"/>
    <cellStyle name="20% - uthevingsfarge 3 6 2 4 2 2" xfId="5935"/>
    <cellStyle name="20% - uthevingsfarge 3 6 2 4 2 3" xfId="5936"/>
    <cellStyle name="20% - uthevingsfarge 3 6 2 4 3" xfId="5937"/>
    <cellStyle name="20% - uthevingsfarge 3 6 2 4 3 2" xfId="5938"/>
    <cellStyle name="20% - uthevingsfarge 3 6 2 4 3 3" xfId="5939"/>
    <cellStyle name="20% - uthevingsfarge 3 6 2 4 4" xfId="5940"/>
    <cellStyle name="20% - uthevingsfarge 3 6 2 4 5" xfId="5941"/>
    <cellStyle name="20% - uthevingsfarge 3 6 2 5" xfId="5942"/>
    <cellStyle name="20% - uthevingsfarge 3 6 2 5 2" xfId="5943"/>
    <cellStyle name="20% - uthevingsfarge 3 6 2 5 3" xfId="5944"/>
    <cellStyle name="20% - uthevingsfarge 3 6 2 6" xfId="5945"/>
    <cellStyle name="20% - uthevingsfarge 3 6 2 6 2" xfId="5946"/>
    <cellStyle name="20% - uthevingsfarge 3 6 2 6 3" xfId="5947"/>
    <cellStyle name="20% - uthevingsfarge 3 6 2 7" xfId="5948"/>
    <cellStyle name="20% - uthevingsfarge 3 6 2 7 2" xfId="5949"/>
    <cellStyle name="20% - uthevingsfarge 3 6 2 8" xfId="5950"/>
    <cellStyle name="20% - uthevingsfarge 3 6 2 8 2" xfId="5951"/>
    <cellStyle name="20% - uthevingsfarge 3 6 2 9" xfId="5952"/>
    <cellStyle name="20% - uthevingsfarge 3 6 2_Tabell 4.5-4.7" xfId="5889"/>
    <cellStyle name="20% - uthevingsfarge 3 6 3" xfId="262"/>
    <cellStyle name="20% - uthevingsfarge 3 6 3 10" xfId="5954"/>
    <cellStyle name="20% - uthevingsfarge 3 6 3 2" xfId="263"/>
    <cellStyle name="20% - uthevingsfarge 3 6 3 2 2" xfId="5956"/>
    <cellStyle name="20% - uthevingsfarge 3 6 3 2 2 2" xfId="5957"/>
    <cellStyle name="20% - uthevingsfarge 3 6 3 2 2 3" xfId="5958"/>
    <cellStyle name="20% - uthevingsfarge 3 6 3 2 3" xfId="5959"/>
    <cellStyle name="20% - uthevingsfarge 3 6 3 2 3 2" xfId="5960"/>
    <cellStyle name="20% - uthevingsfarge 3 6 3 2 3 3" xfId="5961"/>
    <cellStyle name="20% - uthevingsfarge 3 6 3 2 4" xfId="5962"/>
    <cellStyle name="20% - uthevingsfarge 3 6 3 2 5" xfId="5963"/>
    <cellStyle name="20% - uthevingsfarge 3 6 3 2_Tabell 4.5-4.7" xfId="5955"/>
    <cellStyle name="20% - uthevingsfarge 3 6 3 3" xfId="5964"/>
    <cellStyle name="20% - uthevingsfarge 3 6 3 3 2" xfId="5965"/>
    <cellStyle name="20% - uthevingsfarge 3 6 3 3 2 2" xfId="5966"/>
    <cellStyle name="20% - uthevingsfarge 3 6 3 3 2 3" xfId="5967"/>
    <cellStyle name="20% - uthevingsfarge 3 6 3 3 3" xfId="5968"/>
    <cellStyle name="20% - uthevingsfarge 3 6 3 3 3 2" xfId="5969"/>
    <cellStyle name="20% - uthevingsfarge 3 6 3 3 3 3" xfId="5970"/>
    <cellStyle name="20% - uthevingsfarge 3 6 3 3 4" xfId="5971"/>
    <cellStyle name="20% - uthevingsfarge 3 6 3 3 5" xfId="5972"/>
    <cellStyle name="20% - uthevingsfarge 3 6 3 4" xfId="5973"/>
    <cellStyle name="20% - uthevingsfarge 3 6 3 4 2" xfId="5974"/>
    <cellStyle name="20% - uthevingsfarge 3 6 3 4 3" xfId="5975"/>
    <cellStyle name="20% - uthevingsfarge 3 6 3 5" xfId="5976"/>
    <cellStyle name="20% - uthevingsfarge 3 6 3 5 2" xfId="5977"/>
    <cellStyle name="20% - uthevingsfarge 3 6 3 5 3" xfId="5978"/>
    <cellStyle name="20% - uthevingsfarge 3 6 3 6" xfId="5979"/>
    <cellStyle name="20% - uthevingsfarge 3 6 3 6 2" xfId="5980"/>
    <cellStyle name="20% - uthevingsfarge 3 6 3 7" xfId="5981"/>
    <cellStyle name="20% - uthevingsfarge 3 6 3 7 2" xfId="5982"/>
    <cellStyle name="20% - uthevingsfarge 3 6 3 8" xfId="5983"/>
    <cellStyle name="20% - uthevingsfarge 3 6 3 9" xfId="5984"/>
    <cellStyle name="20% - uthevingsfarge 3 6 3_Tabell 4.5-4.7" xfId="5953"/>
    <cellStyle name="20% - uthevingsfarge 3 6 4" xfId="264"/>
    <cellStyle name="20% - uthevingsfarge 3 6 4 2" xfId="5986"/>
    <cellStyle name="20% - uthevingsfarge 3 6 4 2 2" xfId="5987"/>
    <cellStyle name="20% - uthevingsfarge 3 6 4 2 3" xfId="5988"/>
    <cellStyle name="20% - uthevingsfarge 3 6 4 3" xfId="5989"/>
    <cellStyle name="20% - uthevingsfarge 3 6 4 3 2" xfId="5990"/>
    <cellStyle name="20% - uthevingsfarge 3 6 4 3 3" xfId="5991"/>
    <cellStyle name="20% - uthevingsfarge 3 6 4 4" xfId="5992"/>
    <cellStyle name="20% - uthevingsfarge 3 6 4 5" xfId="5993"/>
    <cellStyle name="20% - uthevingsfarge 3 6 4_Tabell 4.5-4.7" xfId="5985"/>
    <cellStyle name="20% - uthevingsfarge 3 6 5" xfId="5994"/>
    <cellStyle name="20% - uthevingsfarge 3 6 5 2" xfId="5995"/>
    <cellStyle name="20% - uthevingsfarge 3 6 5 2 2" xfId="5996"/>
    <cellStyle name="20% - uthevingsfarge 3 6 5 2 3" xfId="5997"/>
    <cellStyle name="20% - uthevingsfarge 3 6 5 3" xfId="5998"/>
    <cellStyle name="20% - uthevingsfarge 3 6 5 3 2" xfId="5999"/>
    <cellStyle name="20% - uthevingsfarge 3 6 5 3 3" xfId="6000"/>
    <cellStyle name="20% - uthevingsfarge 3 6 5 4" xfId="6001"/>
    <cellStyle name="20% - uthevingsfarge 3 6 5 5" xfId="6002"/>
    <cellStyle name="20% - uthevingsfarge 3 6 6" xfId="6003"/>
    <cellStyle name="20% - uthevingsfarge 3 6 6 2" xfId="6004"/>
    <cellStyle name="20% - uthevingsfarge 3 6 6 3" xfId="6005"/>
    <cellStyle name="20% - uthevingsfarge 3 6 7" xfId="6006"/>
    <cellStyle name="20% - uthevingsfarge 3 6 7 2" xfId="6007"/>
    <cellStyle name="20% - uthevingsfarge 3 6 7 3" xfId="6008"/>
    <cellStyle name="20% - uthevingsfarge 3 6 8" xfId="6009"/>
    <cellStyle name="20% - uthevingsfarge 3 6 8 2" xfId="6010"/>
    <cellStyle name="20% - uthevingsfarge 3 6 9" xfId="6011"/>
    <cellStyle name="20% - uthevingsfarge 3 6 9 2" xfId="6012"/>
    <cellStyle name="20% - uthevingsfarge 3 6_Tabell 4.5-4.7" xfId="5885"/>
    <cellStyle name="20% - uthevingsfarge 3 7" xfId="265"/>
    <cellStyle name="20% - uthevingsfarge 3 7 10" xfId="6014"/>
    <cellStyle name="20% - uthevingsfarge 3 7 11" xfId="6015"/>
    <cellStyle name="20% - uthevingsfarge 3 7 2" xfId="266"/>
    <cellStyle name="20% - uthevingsfarge 3 7 2 10" xfId="6017"/>
    <cellStyle name="20% - uthevingsfarge 3 7 2 2" xfId="267"/>
    <cellStyle name="20% - uthevingsfarge 3 7 2 2 2" xfId="6019"/>
    <cellStyle name="20% - uthevingsfarge 3 7 2 2 2 2" xfId="6020"/>
    <cellStyle name="20% - uthevingsfarge 3 7 2 2 2 3" xfId="6021"/>
    <cellStyle name="20% - uthevingsfarge 3 7 2 2 3" xfId="6022"/>
    <cellStyle name="20% - uthevingsfarge 3 7 2 2 3 2" xfId="6023"/>
    <cellStyle name="20% - uthevingsfarge 3 7 2 2 3 3" xfId="6024"/>
    <cellStyle name="20% - uthevingsfarge 3 7 2 2 4" xfId="6025"/>
    <cellStyle name="20% - uthevingsfarge 3 7 2 2 5" xfId="6026"/>
    <cellStyle name="20% - uthevingsfarge 3 7 2 2_Tabell 4.5-4.7" xfId="6018"/>
    <cellStyle name="20% - uthevingsfarge 3 7 2 3" xfId="6027"/>
    <cellStyle name="20% - uthevingsfarge 3 7 2 3 2" xfId="6028"/>
    <cellStyle name="20% - uthevingsfarge 3 7 2 3 2 2" xfId="6029"/>
    <cellStyle name="20% - uthevingsfarge 3 7 2 3 2 3" xfId="6030"/>
    <cellStyle name="20% - uthevingsfarge 3 7 2 3 3" xfId="6031"/>
    <cellStyle name="20% - uthevingsfarge 3 7 2 3 3 2" xfId="6032"/>
    <cellStyle name="20% - uthevingsfarge 3 7 2 3 3 3" xfId="6033"/>
    <cellStyle name="20% - uthevingsfarge 3 7 2 3 4" xfId="6034"/>
    <cellStyle name="20% - uthevingsfarge 3 7 2 3 5" xfId="6035"/>
    <cellStyle name="20% - uthevingsfarge 3 7 2 4" xfId="6036"/>
    <cellStyle name="20% - uthevingsfarge 3 7 2 4 2" xfId="6037"/>
    <cellStyle name="20% - uthevingsfarge 3 7 2 4 3" xfId="6038"/>
    <cellStyle name="20% - uthevingsfarge 3 7 2 5" xfId="6039"/>
    <cellStyle name="20% - uthevingsfarge 3 7 2 5 2" xfId="6040"/>
    <cellStyle name="20% - uthevingsfarge 3 7 2 5 3" xfId="6041"/>
    <cellStyle name="20% - uthevingsfarge 3 7 2 6" xfId="6042"/>
    <cellStyle name="20% - uthevingsfarge 3 7 2 6 2" xfId="6043"/>
    <cellStyle name="20% - uthevingsfarge 3 7 2 7" xfId="6044"/>
    <cellStyle name="20% - uthevingsfarge 3 7 2 7 2" xfId="6045"/>
    <cellStyle name="20% - uthevingsfarge 3 7 2 8" xfId="6046"/>
    <cellStyle name="20% - uthevingsfarge 3 7 2 9" xfId="6047"/>
    <cellStyle name="20% - uthevingsfarge 3 7 2_Tabell 4.5-4.7" xfId="6016"/>
    <cellStyle name="20% - uthevingsfarge 3 7 3" xfId="268"/>
    <cellStyle name="20% - uthevingsfarge 3 7 3 2" xfId="6049"/>
    <cellStyle name="20% - uthevingsfarge 3 7 3 2 2" xfId="6050"/>
    <cellStyle name="20% - uthevingsfarge 3 7 3 2 3" xfId="6051"/>
    <cellStyle name="20% - uthevingsfarge 3 7 3 3" xfId="6052"/>
    <cellStyle name="20% - uthevingsfarge 3 7 3 3 2" xfId="6053"/>
    <cellStyle name="20% - uthevingsfarge 3 7 3 3 3" xfId="6054"/>
    <cellStyle name="20% - uthevingsfarge 3 7 3 4" xfId="6055"/>
    <cellStyle name="20% - uthevingsfarge 3 7 3 5" xfId="6056"/>
    <cellStyle name="20% - uthevingsfarge 3 7 3_Tabell 4.5-4.7" xfId="6048"/>
    <cellStyle name="20% - uthevingsfarge 3 7 4" xfId="6057"/>
    <cellStyle name="20% - uthevingsfarge 3 7 4 2" xfId="6058"/>
    <cellStyle name="20% - uthevingsfarge 3 7 4 2 2" xfId="6059"/>
    <cellStyle name="20% - uthevingsfarge 3 7 4 2 3" xfId="6060"/>
    <cellStyle name="20% - uthevingsfarge 3 7 4 3" xfId="6061"/>
    <cellStyle name="20% - uthevingsfarge 3 7 4 3 2" xfId="6062"/>
    <cellStyle name="20% - uthevingsfarge 3 7 4 3 3" xfId="6063"/>
    <cellStyle name="20% - uthevingsfarge 3 7 4 4" xfId="6064"/>
    <cellStyle name="20% - uthevingsfarge 3 7 4 5" xfId="6065"/>
    <cellStyle name="20% - uthevingsfarge 3 7 5" xfId="6066"/>
    <cellStyle name="20% - uthevingsfarge 3 7 5 2" xfId="6067"/>
    <cellStyle name="20% - uthevingsfarge 3 7 5 3" xfId="6068"/>
    <cellStyle name="20% - uthevingsfarge 3 7 6" xfId="6069"/>
    <cellStyle name="20% - uthevingsfarge 3 7 6 2" xfId="6070"/>
    <cellStyle name="20% - uthevingsfarge 3 7 6 3" xfId="6071"/>
    <cellStyle name="20% - uthevingsfarge 3 7 7" xfId="6072"/>
    <cellStyle name="20% - uthevingsfarge 3 7 7 2" xfId="6073"/>
    <cellStyle name="20% - uthevingsfarge 3 7 8" xfId="6074"/>
    <cellStyle name="20% - uthevingsfarge 3 7 8 2" xfId="6075"/>
    <cellStyle name="20% - uthevingsfarge 3 7 9" xfId="6076"/>
    <cellStyle name="20% - uthevingsfarge 3 7_Tabell 4.5-4.7" xfId="6013"/>
    <cellStyle name="20% - uthevingsfarge 3 8" xfId="269"/>
    <cellStyle name="20% - uthevingsfarge 3 8 10" xfId="6078"/>
    <cellStyle name="20% - uthevingsfarge 3 8 11" xfId="6079"/>
    <cellStyle name="20% - uthevingsfarge 3 8 2" xfId="270"/>
    <cellStyle name="20% - uthevingsfarge 3 8 2 10" xfId="6081"/>
    <cellStyle name="20% - uthevingsfarge 3 8 2 2" xfId="271"/>
    <cellStyle name="20% - uthevingsfarge 3 8 2 2 2" xfId="6083"/>
    <cellStyle name="20% - uthevingsfarge 3 8 2 2 2 2" xfId="6084"/>
    <cellStyle name="20% - uthevingsfarge 3 8 2 2 2 3" xfId="6085"/>
    <cellStyle name="20% - uthevingsfarge 3 8 2 2 3" xfId="6086"/>
    <cellStyle name="20% - uthevingsfarge 3 8 2 2 3 2" xfId="6087"/>
    <cellStyle name="20% - uthevingsfarge 3 8 2 2 3 3" xfId="6088"/>
    <cellStyle name="20% - uthevingsfarge 3 8 2 2 4" xfId="6089"/>
    <cellStyle name="20% - uthevingsfarge 3 8 2 2 5" xfId="6090"/>
    <cellStyle name="20% - uthevingsfarge 3 8 2 2_Tabell 4.5-4.7" xfId="6082"/>
    <cellStyle name="20% - uthevingsfarge 3 8 2 3" xfId="6091"/>
    <cellStyle name="20% - uthevingsfarge 3 8 2 3 2" xfId="6092"/>
    <cellStyle name="20% - uthevingsfarge 3 8 2 3 2 2" xfId="6093"/>
    <cellStyle name="20% - uthevingsfarge 3 8 2 3 2 3" xfId="6094"/>
    <cellStyle name="20% - uthevingsfarge 3 8 2 3 3" xfId="6095"/>
    <cellStyle name="20% - uthevingsfarge 3 8 2 3 3 2" xfId="6096"/>
    <cellStyle name="20% - uthevingsfarge 3 8 2 3 3 3" xfId="6097"/>
    <cellStyle name="20% - uthevingsfarge 3 8 2 3 4" xfId="6098"/>
    <cellStyle name="20% - uthevingsfarge 3 8 2 3 5" xfId="6099"/>
    <cellStyle name="20% - uthevingsfarge 3 8 2 4" xfId="6100"/>
    <cellStyle name="20% - uthevingsfarge 3 8 2 4 2" xfId="6101"/>
    <cellStyle name="20% - uthevingsfarge 3 8 2 4 3" xfId="6102"/>
    <cellStyle name="20% - uthevingsfarge 3 8 2 5" xfId="6103"/>
    <cellStyle name="20% - uthevingsfarge 3 8 2 5 2" xfId="6104"/>
    <cellStyle name="20% - uthevingsfarge 3 8 2 5 3" xfId="6105"/>
    <cellStyle name="20% - uthevingsfarge 3 8 2 6" xfId="6106"/>
    <cellStyle name="20% - uthevingsfarge 3 8 2 6 2" xfId="6107"/>
    <cellStyle name="20% - uthevingsfarge 3 8 2 7" xfId="6108"/>
    <cellStyle name="20% - uthevingsfarge 3 8 2 7 2" xfId="6109"/>
    <cellStyle name="20% - uthevingsfarge 3 8 2 8" xfId="6110"/>
    <cellStyle name="20% - uthevingsfarge 3 8 2 9" xfId="6111"/>
    <cellStyle name="20% - uthevingsfarge 3 8 2_Tabell 4.5-4.7" xfId="6080"/>
    <cellStyle name="20% - uthevingsfarge 3 8 3" xfId="272"/>
    <cellStyle name="20% - uthevingsfarge 3 8 3 2" xfId="6113"/>
    <cellStyle name="20% - uthevingsfarge 3 8 3 2 2" xfId="6114"/>
    <cellStyle name="20% - uthevingsfarge 3 8 3 2 3" xfId="6115"/>
    <cellStyle name="20% - uthevingsfarge 3 8 3 3" xfId="6116"/>
    <cellStyle name="20% - uthevingsfarge 3 8 3 3 2" xfId="6117"/>
    <cellStyle name="20% - uthevingsfarge 3 8 3 3 3" xfId="6118"/>
    <cellStyle name="20% - uthevingsfarge 3 8 3 4" xfId="6119"/>
    <cellStyle name="20% - uthevingsfarge 3 8 3 5" xfId="6120"/>
    <cellStyle name="20% - uthevingsfarge 3 8 3_Tabell 4.5-4.7" xfId="6112"/>
    <cellStyle name="20% - uthevingsfarge 3 8 4" xfId="6121"/>
    <cellStyle name="20% - uthevingsfarge 3 8 4 2" xfId="6122"/>
    <cellStyle name="20% - uthevingsfarge 3 8 4 2 2" xfId="6123"/>
    <cellStyle name="20% - uthevingsfarge 3 8 4 2 3" xfId="6124"/>
    <cellStyle name="20% - uthevingsfarge 3 8 4 3" xfId="6125"/>
    <cellStyle name="20% - uthevingsfarge 3 8 4 3 2" xfId="6126"/>
    <cellStyle name="20% - uthevingsfarge 3 8 4 3 3" xfId="6127"/>
    <cellStyle name="20% - uthevingsfarge 3 8 4 4" xfId="6128"/>
    <cellStyle name="20% - uthevingsfarge 3 8 4 5" xfId="6129"/>
    <cellStyle name="20% - uthevingsfarge 3 8 5" xfId="6130"/>
    <cellStyle name="20% - uthevingsfarge 3 8 5 2" xfId="6131"/>
    <cellStyle name="20% - uthevingsfarge 3 8 5 3" xfId="6132"/>
    <cellStyle name="20% - uthevingsfarge 3 8 6" xfId="6133"/>
    <cellStyle name="20% - uthevingsfarge 3 8 6 2" xfId="6134"/>
    <cellStyle name="20% - uthevingsfarge 3 8 6 3" xfId="6135"/>
    <cellStyle name="20% - uthevingsfarge 3 8 7" xfId="6136"/>
    <cellStyle name="20% - uthevingsfarge 3 8 7 2" xfId="6137"/>
    <cellStyle name="20% - uthevingsfarge 3 8 8" xfId="6138"/>
    <cellStyle name="20% - uthevingsfarge 3 8 8 2" xfId="6139"/>
    <cellStyle name="20% - uthevingsfarge 3 8 9" xfId="6140"/>
    <cellStyle name="20% - uthevingsfarge 3 8_Tabell 4.5-4.7" xfId="6077"/>
    <cellStyle name="20% - uthevingsfarge 3 9" xfId="273"/>
    <cellStyle name="20% - uthevingsfarge 3 9 10" xfId="6142"/>
    <cellStyle name="20% - uthevingsfarge 3 9 2" xfId="274"/>
    <cellStyle name="20% - uthevingsfarge 3 9 2 2" xfId="6144"/>
    <cellStyle name="20% - uthevingsfarge 3 9 2 2 2" xfId="6145"/>
    <cellStyle name="20% - uthevingsfarge 3 9 2 2 3" xfId="6146"/>
    <cellStyle name="20% - uthevingsfarge 3 9 2 3" xfId="6147"/>
    <cellStyle name="20% - uthevingsfarge 3 9 2 3 2" xfId="6148"/>
    <cellStyle name="20% - uthevingsfarge 3 9 2 3 3" xfId="6149"/>
    <cellStyle name="20% - uthevingsfarge 3 9 2 4" xfId="6150"/>
    <cellStyle name="20% - uthevingsfarge 3 9 2 5" xfId="6151"/>
    <cellStyle name="20% - uthevingsfarge 3 9 2_Tabell 4.5-4.7" xfId="6143"/>
    <cellStyle name="20% - uthevingsfarge 3 9 3" xfId="6152"/>
    <cellStyle name="20% - uthevingsfarge 3 9 3 2" xfId="6153"/>
    <cellStyle name="20% - uthevingsfarge 3 9 3 2 2" xfId="6154"/>
    <cellStyle name="20% - uthevingsfarge 3 9 3 2 3" xfId="6155"/>
    <cellStyle name="20% - uthevingsfarge 3 9 3 3" xfId="6156"/>
    <cellStyle name="20% - uthevingsfarge 3 9 3 3 2" xfId="6157"/>
    <cellStyle name="20% - uthevingsfarge 3 9 3 3 3" xfId="6158"/>
    <cellStyle name="20% - uthevingsfarge 3 9 3 4" xfId="6159"/>
    <cellStyle name="20% - uthevingsfarge 3 9 3 5" xfId="6160"/>
    <cellStyle name="20% - uthevingsfarge 3 9 4" xfId="6161"/>
    <cellStyle name="20% - uthevingsfarge 3 9 4 2" xfId="6162"/>
    <cellStyle name="20% - uthevingsfarge 3 9 4 3" xfId="6163"/>
    <cellStyle name="20% - uthevingsfarge 3 9 5" xfId="6164"/>
    <cellStyle name="20% - uthevingsfarge 3 9 5 2" xfId="6165"/>
    <cellStyle name="20% - uthevingsfarge 3 9 5 3" xfId="6166"/>
    <cellStyle name="20% - uthevingsfarge 3 9 6" xfId="6167"/>
    <cellStyle name="20% - uthevingsfarge 3 9 6 2" xfId="6168"/>
    <cellStyle name="20% - uthevingsfarge 3 9 7" xfId="6169"/>
    <cellStyle name="20% - uthevingsfarge 3 9 7 2" xfId="6170"/>
    <cellStyle name="20% - uthevingsfarge 3 9 8" xfId="6171"/>
    <cellStyle name="20% - uthevingsfarge 3 9 9" xfId="6172"/>
    <cellStyle name="20% - uthevingsfarge 3 9_Tabell 4.5-4.7" xfId="6141"/>
    <cellStyle name="20% - uthevingsfarge 4 10" xfId="275"/>
    <cellStyle name="20% - uthevingsfarge 4 10 2" xfId="6174"/>
    <cellStyle name="20% - uthevingsfarge 4 10 2 2" xfId="6175"/>
    <cellStyle name="20% - uthevingsfarge 4 10 2 3" xfId="6176"/>
    <cellStyle name="20% - uthevingsfarge 4 10 3" xfId="6177"/>
    <cellStyle name="20% - uthevingsfarge 4 10 3 2" xfId="6178"/>
    <cellStyle name="20% - uthevingsfarge 4 10 3 3" xfId="6179"/>
    <cellStyle name="20% - uthevingsfarge 4 10 4" xfId="6180"/>
    <cellStyle name="20% - uthevingsfarge 4 10 5" xfId="6181"/>
    <cellStyle name="20% - uthevingsfarge 4 10_Tabell 4.5-4.7" xfId="6173"/>
    <cellStyle name="20% - uthevingsfarge 4 11" xfId="6182"/>
    <cellStyle name="20% - uthevingsfarge 4 11 2" xfId="6183"/>
    <cellStyle name="20% - uthevingsfarge 4 11 2 2" xfId="6184"/>
    <cellStyle name="20% - uthevingsfarge 4 11 2 3" xfId="6185"/>
    <cellStyle name="20% - uthevingsfarge 4 11 3" xfId="6186"/>
    <cellStyle name="20% - uthevingsfarge 4 11 3 2" xfId="6187"/>
    <cellStyle name="20% - uthevingsfarge 4 11 3 3" xfId="6188"/>
    <cellStyle name="20% - uthevingsfarge 4 11 4" xfId="6189"/>
    <cellStyle name="20% - uthevingsfarge 4 11 5" xfId="6190"/>
    <cellStyle name="20% - uthevingsfarge 4 12" xfId="6191"/>
    <cellStyle name="20% - uthevingsfarge 4 12 2" xfId="6192"/>
    <cellStyle name="20% - uthevingsfarge 4 12 3" xfId="6193"/>
    <cellStyle name="20% - uthevingsfarge 4 13" xfId="6194"/>
    <cellStyle name="20% - uthevingsfarge 4 13 2" xfId="6195"/>
    <cellStyle name="20% - uthevingsfarge 4 13 3" xfId="6196"/>
    <cellStyle name="20% - uthevingsfarge 4 14" xfId="6197"/>
    <cellStyle name="20% - uthevingsfarge 4 14 2" xfId="6198"/>
    <cellStyle name="20% - uthevingsfarge 4 15" xfId="6199"/>
    <cellStyle name="20% - uthevingsfarge 4 15 2" xfId="6200"/>
    <cellStyle name="20% - uthevingsfarge 4 16" xfId="6201"/>
    <cellStyle name="20% - uthevingsfarge 4 17" xfId="6202"/>
    <cellStyle name="20% - uthevingsfarge 4 18" xfId="6203"/>
    <cellStyle name="20% - uthevingsfarge 4 2" xfId="276"/>
    <cellStyle name="20% - uthevingsfarge 4 2 10" xfId="6205"/>
    <cellStyle name="20% - uthevingsfarge 4 2 10 2" xfId="6206"/>
    <cellStyle name="20% - uthevingsfarge 4 2 11" xfId="6207"/>
    <cellStyle name="20% - uthevingsfarge 4 2 11 2" xfId="6208"/>
    <cellStyle name="20% - uthevingsfarge 4 2 12" xfId="6209"/>
    <cellStyle name="20% - uthevingsfarge 4 2 13" xfId="6210"/>
    <cellStyle name="20% - uthevingsfarge 4 2 14" xfId="6211"/>
    <cellStyle name="20% - uthevingsfarge 4 2 2" xfId="277"/>
    <cellStyle name="20% - uthevingsfarge 4 2 2 10" xfId="6213"/>
    <cellStyle name="20% - uthevingsfarge 4 2 2 11" xfId="6214"/>
    <cellStyle name="20% - uthevingsfarge 4 2 2 12" xfId="6215"/>
    <cellStyle name="20% - uthevingsfarge 4 2 2 2" xfId="278"/>
    <cellStyle name="20% - uthevingsfarge 4 2 2 2 10" xfId="6217"/>
    <cellStyle name="20% - uthevingsfarge 4 2 2 2 11" xfId="6218"/>
    <cellStyle name="20% - uthevingsfarge 4 2 2 2 2" xfId="279"/>
    <cellStyle name="20% - uthevingsfarge 4 2 2 2 2 10" xfId="6220"/>
    <cellStyle name="20% - uthevingsfarge 4 2 2 2 2 2" xfId="280"/>
    <cellStyle name="20% - uthevingsfarge 4 2 2 2 2 2 2" xfId="6222"/>
    <cellStyle name="20% - uthevingsfarge 4 2 2 2 2 2 2 2" xfId="6223"/>
    <cellStyle name="20% - uthevingsfarge 4 2 2 2 2 2 2 3" xfId="6224"/>
    <cellStyle name="20% - uthevingsfarge 4 2 2 2 2 2 3" xfId="6225"/>
    <cellStyle name="20% - uthevingsfarge 4 2 2 2 2 2 3 2" xfId="6226"/>
    <cellStyle name="20% - uthevingsfarge 4 2 2 2 2 2 3 3" xfId="6227"/>
    <cellStyle name="20% - uthevingsfarge 4 2 2 2 2 2 4" xfId="6228"/>
    <cellStyle name="20% - uthevingsfarge 4 2 2 2 2 2 5" xfId="6229"/>
    <cellStyle name="20% - uthevingsfarge 4 2 2 2 2 2_Tabell 4.5-4.7" xfId="6221"/>
    <cellStyle name="20% - uthevingsfarge 4 2 2 2 2 3" xfId="6230"/>
    <cellStyle name="20% - uthevingsfarge 4 2 2 2 2 3 2" xfId="6231"/>
    <cellStyle name="20% - uthevingsfarge 4 2 2 2 2 3 2 2" xfId="6232"/>
    <cellStyle name="20% - uthevingsfarge 4 2 2 2 2 3 2 3" xfId="6233"/>
    <cellStyle name="20% - uthevingsfarge 4 2 2 2 2 3 3" xfId="6234"/>
    <cellStyle name="20% - uthevingsfarge 4 2 2 2 2 3 3 2" xfId="6235"/>
    <cellStyle name="20% - uthevingsfarge 4 2 2 2 2 3 3 3" xfId="6236"/>
    <cellStyle name="20% - uthevingsfarge 4 2 2 2 2 3 4" xfId="6237"/>
    <cellStyle name="20% - uthevingsfarge 4 2 2 2 2 3 5" xfId="6238"/>
    <cellStyle name="20% - uthevingsfarge 4 2 2 2 2 4" xfId="6239"/>
    <cellStyle name="20% - uthevingsfarge 4 2 2 2 2 4 2" xfId="6240"/>
    <cellStyle name="20% - uthevingsfarge 4 2 2 2 2 4 3" xfId="6241"/>
    <cellStyle name="20% - uthevingsfarge 4 2 2 2 2 5" xfId="6242"/>
    <cellStyle name="20% - uthevingsfarge 4 2 2 2 2 5 2" xfId="6243"/>
    <cellStyle name="20% - uthevingsfarge 4 2 2 2 2 5 3" xfId="6244"/>
    <cellStyle name="20% - uthevingsfarge 4 2 2 2 2 6" xfId="6245"/>
    <cellStyle name="20% - uthevingsfarge 4 2 2 2 2 6 2" xfId="6246"/>
    <cellStyle name="20% - uthevingsfarge 4 2 2 2 2 7" xfId="6247"/>
    <cellStyle name="20% - uthevingsfarge 4 2 2 2 2 7 2" xfId="6248"/>
    <cellStyle name="20% - uthevingsfarge 4 2 2 2 2 8" xfId="6249"/>
    <cellStyle name="20% - uthevingsfarge 4 2 2 2 2 9" xfId="6250"/>
    <cellStyle name="20% - uthevingsfarge 4 2 2 2 2_Tabell 4.5-4.7" xfId="6219"/>
    <cellStyle name="20% - uthevingsfarge 4 2 2 2 3" xfId="281"/>
    <cellStyle name="20% - uthevingsfarge 4 2 2 2 3 2" xfId="6252"/>
    <cellStyle name="20% - uthevingsfarge 4 2 2 2 3 2 2" xfId="6253"/>
    <cellStyle name="20% - uthevingsfarge 4 2 2 2 3 2 3" xfId="6254"/>
    <cellStyle name="20% - uthevingsfarge 4 2 2 2 3 3" xfId="6255"/>
    <cellStyle name="20% - uthevingsfarge 4 2 2 2 3 3 2" xfId="6256"/>
    <cellStyle name="20% - uthevingsfarge 4 2 2 2 3 3 3" xfId="6257"/>
    <cellStyle name="20% - uthevingsfarge 4 2 2 2 3 4" xfId="6258"/>
    <cellStyle name="20% - uthevingsfarge 4 2 2 2 3 5" xfId="6259"/>
    <cellStyle name="20% - uthevingsfarge 4 2 2 2 3_Tabell 4.5-4.7" xfId="6251"/>
    <cellStyle name="20% - uthevingsfarge 4 2 2 2 4" xfId="6260"/>
    <cellStyle name="20% - uthevingsfarge 4 2 2 2 4 2" xfId="6261"/>
    <cellStyle name="20% - uthevingsfarge 4 2 2 2 4 2 2" xfId="6262"/>
    <cellStyle name="20% - uthevingsfarge 4 2 2 2 4 2 3" xfId="6263"/>
    <cellStyle name="20% - uthevingsfarge 4 2 2 2 4 3" xfId="6264"/>
    <cellStyle name="20% - uthevingsfarge 4 2 2 2 4 3 2" xfId="6265"/>
    <cellStyle name="20% - uthevingsfarge 4 2 2 2 4 3 3" xfId="6266"/>
    <cellStyle name="20% - uthevingsfarge 4 2 2 2 4 4" xfId="6267"/>
    <cellStyle name="20% - uthevingsfarge 4 2 2 2 4 5" xfId="6268"/>
    <cellStyle name="20% - uthevingsfarge 4 2 2 2 5" xfId="6269"/>
    <cellStyle name="20% - uthevingsfarge 4 2 2 2 5 2" xfId="6270"/>
    <cellStyle name="20% - uthevingsfarge 4 2 2 2 5 3" xfId="6271"/>
    <cellStyle name="20% - uthevingsfarge 4 2 2 2 6" xfId="6272"/>
    <cellStyle name="20% - uthevingsfarge 4 2 2 2 6 2" xfId="6273"/>
    <cellStyle name="20% - uthevingsfarge 4 2 2 2 6 3" xfId="6274"/>
    <cellStyle name="20% - uthevingsfarge 4 2 2 2 7" xfId="6275"/>
    <cellStyle name="20% - uthevingsfarge 4 2 2 2 7 2" xfId="6276"/>
    <cellStyle name="20% - uthevingsfarge 4 2 2 2 8" xfId="6277"/>
    <cellStyle name="20% - uthevingsfarge 4 2 2 2 8 2" xfId="6278"/>
    <cellStyle name="20% - uthevingsfarge 4 2 2 2 9" xfId="6279"/>
    <cellStyle name="20% - uthevingsfarge 4 2 2 2_Tabell 4.5-4.7" xfId="6216"/>
    <cellStyle name="20% - uthevingsfarge 4 2 2 3" xfId="282"/>
    <cellStyle name="20% - uthevingsfarge 4 2 2 3 10" xfId="6281"/>
    <cellStyle name="20% - uthevingsfarge 4 2 2 3 2" xfId="283"/>
    <cellStyle name="20% - uthevingsfarge 4 2 2 3 2 2" xfId="6283"/>
    <cellStyle name="20% - uthevingsfarge 4 2 2 3 2 2 2" xfId="6284"/>
    <cellStyle name="20% - uthevingsfarge 4 2 2 3 2 2 3" xfId="6285"/>
    <cellStyle name="20% - uthevingsfarge 4 2 2 3 2 3" xfId="6286"/>
    <cellStyle name="20% - uthevingsfarge 4 2 2 3 2 3 2" xfId="6287"/>
    <cellStyle name="20% - uthevingsfarge 4 2 2 3 2 3 3" xfId="6288"/>
    <cellStyle name="20% - uthevingsfarge 4 2 2 3 2 4" xfId="6289"/>
    <cellStyle name="20% - uthevingsfarge 4 2 2 3 2 5" xfId="6290"/>
    <cellStyle name="20% - uthevingsfarge 4 2 2 3 2_Tabell 4.5-4.7" xfId="6282"/>
    <cellStyle name="20% - uthevingsfarge 4 2 2 3 3" xfId="6291"/>
    <cellStyle name="20% - uthevingsfarge 4 2 2 3 3 2" xfId="6292"/>
    <cellStyle name="20% - uthevingsfarge 4 2 2 3 3 2 2" xfId="6293"/>
    <cellStyle name="20% - uthevingsfarge 4 2 2 3 3 2 3" xfId="6294"/>
    <cellStyle name="20% - uthevingsfarge 4 2 2 3 3 3" xfId="6295"/>
    <cellStyle name="20% - uthevingsfarge 4 2 2 3 3 3 2" xfId="6296"/>
    <cellStyle name="20% - uthevingsfarge 4 2 2 3 3 3 3" xfId="6297"/>
    <cellStyle name="20% - uthevingsfarge 4 2 2 3 3 4" xfId="6298"/>
    <cellStyle name="20% - uthevingsfarge 4 2 2 3 3 5" xfId="6299"/>
    <cellStyle name="20% - uthevingsfarge 4 2 2 3 4" xfId="6300"/>
    <cellStyle name="20% - uthevingsfarge 4 2 2 3 4 2" xfId="6301"/>
    <cellStyle name="20% - uthevingsfarge 4 2 2 3 4 3" xfId="6302"/>
    <cellStyle name="20% - uthevingsfarge 4 2 2 3 5" xfId="6303"/>
    <cellStyle name="20% - uthevingsfarge 4 2 2 3 5 2" xfId="6304"/>
    <cellStyle name="20% - uthevingsfarge 4 2 2 3 5 3" xfId="6305"/>
    <cellStyle name="20% - uthevingsfarge 4 2 2 3 6" xfId="6306"/>
    <cellStyle name="20% - uthevingsfarge 4 2 2 3 6 2" xfId="6307"/>
    <cellStyle name="20% - uthevingsfarge 4 2 2 3 7" xfId="6308"/>
    <cellStyle name="20% - uthevingsfarge 4 2 2 3 7 2" xfId="6309"/>
    <cellStyle name="20% - uthevingsfarge 4 2 2 3 8" xfId="6310"/>
    <cellStyle name="20% - uthevingsfarge 4 2 2 3 9" xfId="6311"/>
    <cellStyle name="20% - uthevingsfarge 4 2 2 3_Tabell 4.5-4.7" xfId="6280"/>
    <cellStyle name="20% - uthevingsfarge 4 2 2 4" xfId="284"/>
    <cellStyle name="20% - uthevingsfarge 4 2 2 4 2" xfId="6313"/>
    <cellStyle name="20% - uthevingsfarge 4 2 2 4 2 2" xfId="6314"/>
    <cellStyle name="20% - uthevingsfarge 4 2 2 4 2 3" xfId="6315"/>
    <cellStyle name="20% - uthevingsfarge 4 2 2 4 3" xfId="6316"/>
    <cellStyle name="20% - uthevingsfarge 4 2 2 4 3 2" xfId="6317"/>
    <cellStyle name="20% - uthevingsfarge 4 2 2 4 3 3" xfId="6318"/>
    <cellStyle name="20% - uthevingsfarge 4 2 2 4 4" xfId="6319"/>
    <cellStyle name="20% - uthevingsfarge 4 2 2 4 5" xfId="6320"/>
    <cellStyle name="20% - uthevingsfarge 4 2 2 4_Tabell 4.5-4.7" xfId="6312"/>
    <cellStyle name="20% - uthevingsfarge 4 2 2 5" xfId="6321"/>
    <cellStyle name="20% - uthevingsfarge 4 2 2 5 2" xfId="6322"/>
    <cellStyle name="20% - uthevingsfarge 4 2 2 5 2 2" xfId="6323"/>
    <cellStyle name="20% - uthevingsfarge 4 2 2 5 2 3" xfId="6324"/>
    <cellStyle name="20% - uthevingsfarge 4 2 2 5 3" xfId="6325"/>
    <cellStyle name="20% - uthevingsfarge 4 2 2 5 3 2" xfId="6326"/>
    <cellStyle name="20% - uthevingsfarge 4 2 2 5 3 3" xfId="6327"/>
    <cellStyle name="20% - uthevingsfarge 4 2 2 5 4" xfId="6328"/>
    <cellStyle name="20% - uthevingsfarge 4 2 2 5 5" xfId="6329"/>
    <cellStyle name="20% - uthevingsfarge 4 2 2 6" xfId="6330"/>
    <cellStyle name="20% - uthevingsfarge 4 2 2 6 2" xfId="6331"/>
    <cellStyle name="20% - uthevingsfarge 4 2 2 6 3" xfId="6332"/>
    <cellStyle name="20% - uthevingsfarge 4 2 2 7" xfId="6333"/>
    <cellStyle name="20% - uthevingsfarge 4 2 2 7 2" xfId="6334"/>
    <cellStyle name="20% - uthevingsfarge 4 2 2 7 3" xfId="6335"/>
    <cellStyle name="20% - uthevingsfarge 4 2 2 8" xfId="6336"/>
    <cellStyle name="20% - uthevingsfarge 4 2 2 8 2" xfId="6337"/>
    <cellStyle name="20% - uthevingsfarge 4 2 2 9" xfId="6338"/>
    <cellStyle name="20% - uthevingsfarge 4 2 2 9 2" xfId="6339"/>
    <cellStyle name="20% - uthevingsfarge 4 2 2_Tabell 4.5-4.7" xfId="6212"/>
    <cellStyle name="20% - uthevingsfarge 4 2 3" xfId="285"/>
    <cellStyle name="20% - uthevingsfarge 4 2 3 10" xfId="6341"/>
    <cellStyle name="20% - uthevingsfarge 4 2 3 11" xfId="6342"/>
    <cellStyle name="20% - uthevingsfarge 4 2 3 2" xfId="286"/>
    <cellStyle name="20% - uthevingsfarge 4 2 3 2 10" xfId="6344"/>
    <cellStyle name="20% - uthevingsfarge 4 2 3 2 2" xfId="287"/>
    <cellStyle name="20% - uthevingsfarge 4 2 3 2 2 2" xfId="6346"/>
    <cellStyle name="20% - uthevingsfarge 4 2 3 2 2 2 2" xfId="6347"/>
    <cellStyle name="20% - uthevingsfarge 4 2 3 2 2 2 3" xfId="6348"/>
    <cellStyle name="20% - uthevingsfarge 4 2 3 2 2 3" xfId="6349"/>
    <cellStyle name="20% - uthevingsfarge 4 2 3 2 2 3 2" xfId="6350"/>
    <cellStyle name="20% - uthevingsfarge 4 2 3 2 2 3 3" xfId="6351"/>
    <cellStyle name="20% - uthevingsfarge 4 2 3 2 2 4" xfId="6352"/>
    <cellStyle name="20% - uthevingsfarge 4 2 3 2 2 5" xfId="6353"/>
    <cellStyle name="20% - uthevingsfarge 4 2 3 2 2_Tabell 4.5-4.7" xfId="6345"/>
    <cellStyle name="20% - uthevingsfarge 4 2 3 2 3" xfId="6354"/>
    <cellStyle name="20% - uthevingsfarge 4 2 3 2 3 2" xfId="6355"/>
    <cellStyle name="20% - uthevingsfarge 4 2 3 2 3 2 2" xfId="6356"/>
    <cellStyle name="20% - uthevingsfarge 4 2 3 2 3 2 3" xfId="6357"/>
    <cellStyle name="20% - uthevingsfarge 4 2 3 2 3 3" xfId="6358"/>
    <cellStyle name="20% - uthevingsfarge 4 2 3 2 3 3 2" xfId="6359"/>
    <cellStyle name="20% - uthevingsfarge 4 2 3 2 3 3 3" xfId="6360"/>
    <cellStyle name="20% - uthevingsfarge 4 2 3 2 3 4" xfId="6361"/>
    <cellStyle name="20% - uthevingsfarge 4 2 3 2 3 5" xfId="6362"/>
    <cellStyle name="20% - uthevingsfarge 4 2 3 2 4" xfId="6363"/>
    <cellStyle name="20% - uthevingsfarge 4 2 3 2 4 2" xfId="6364"/>
    <cellStyle name="20% - uthevingsfarge 4 2 3 2 4 3" xfId="6365"/>
    <cellStyle name="20% - uthevingsfarge 4 2 3 2 5" xfId="6366"/>
    <cellStyle name="20% - uthevingsfarge 4 2 3 2 5 2" xfId="6367"/>
    <cellStyle name="20% - uthevingsfarge 4 2 3 2 5 3" xfId="6368"/>
    <cellStyle name="20% - uthevingsfarge 4 2 3 2 6" xfId="6369"/>
    <cellStyle name="20% - uthevingsfarge 4 2 3 2 6 2" xfId="6370"/>
    <cellStyle name="20% - uthevingsfarge 4 2 3 2 7" xfId="6371"/>
    <cellStyle name="20% - uthevingsfarge 4 2 3 2 7 2" xfId="6372"/>
    <cellStyle name="20% - uthevingsfarge 4 2 3 2 8" xfId="6373"/>
    <cellStyle name="20% - uthevingsfarge 4 2 3 2 9" xfId="6374"/>
    <cellStyle name="20% - uthevingsfarge 4 2 3 2_Tabell 4.5-4.7" xfId="6343"/>
    <cellStyle name="20% - uthevingsfarge 4 2 3 3" xfId="288"/>
    <cellStyle name="20% - uthevingsfarge 4 2 3 3 2" xfId="6376"/>
    <cellStyle name="20% - uthevingsfarge 4 2 3 3 2 2" xfId="6377"/>
    <cellStyle name="20% - uthevingsfarge 4 2 3 3 2 3" xfId="6378"/>
    <cellStyle name="20% - uthevingsfarge 4 2 3 3 3" xfId="6379"/>
    <cellStyle name="20% - uthevingsfarge 4 2 3 3 3 2" xfId="6380"/>
    <cellStyle name="20% - uthevingsfarge 4 2 3 3 3 3" xfId="6381"/>
    <cellStyle name="20% - uthevingsfarge 4 2 3 3 4" xfId="6382"/>
    <cellStyle name="20% - uthevingsfarge 4 2 3 3 5" xfId="6383"/>
    <cellStyle name="20% - uthevingsfarge 4 2 3 3_Tabell 4.5-4.7" xfId="6375"/>
    <cellStyle name="20% - uthevingsfarge 4 2 3 4" xfId="6384"/>
    <cellStyle name="20% - uthevingsfarge 4 2 3 4 2" xfId="6385"/>
    <cellStyle name="20% - uthevingsfarge 4 2 3 4 2 2" xfId="6386"/>
    <cellStyle name="20% - uthevingsfarge 4 2 3 4 2 3" xfId="6387"/>
    <cellStyle name="20% - uthevingsfarge 4 2 3 4 3" xfId="6388"/>
    <cellStyle name="20% - uthevingsfarge 4 2 3 4 3 2" xfId="6389"/>
    <cellStyle name="20% - uthevingsfarge 4 2 3 4 3 3" xfId="6390"/>
    <cellStyle name="20% - uthevingsfarge 4 2 3 4 4" xfId="6391"/>
    <cellStyle name="20% - uthevingsfarge 4 2 3 4 5" xfId="6392"/>
    <cellStyle name="20% - uthevingsfarge 4 2 3 5" xfId="6393"/>
    <cellStyle name="20% - uthevingsfarge 4 2 3 5 2" xfId="6394"/>
    <cellStyle name="20% - uthevingsfarge 4 2 3 5 3" xfId="6395"/>
    <cellStyle name="20% - uthevingsfarge 4 2 3 6" xfId="6396"/>
    <cellStyle name="20% - uthevingsfarge 4 2 3 6 2" xfId="6397"/>
    <cellStyle name="20% - uthevingsfarge 4 2 3 6 3" xfId="6398"/>
    <cellStyle name="20% - uthevingsfarge 4 2 3 7" xfId="6399"/>
    <cellStyle name="20% - uthevingsfarge 4 2 3 7 2" xfId="6400"/>
    <cellStyle name="20% - uthevingsfarge 4 2 3 8" xfId="6401"/>
    <cellStyle name="20% - uthevingsfarge 4 2 3 8 2" xfId="6402"/>
    <cellStyle name="20% - uthevingsfarge 4 2 3 9" xfId="6403"/>
    <cellStyle name="20% - uthevingsfarge 4 2 3_Tabell 4.5-4.7" xfId="6340"/>
    <cellStyle name="20% - uthevingsfarge 4 2 4" xfId="289"/>
    <cellStyle name="20% - uthevingsfarge 4 2 4 10" xfId="6405"/>
    <cellStyle name="20% - uthevingsfarge 4 2 4 2" xfId="290"/>
    <cellStyle name="20% - uthevingsfarge 4 2 4 2 2" xfId="6407"/>
    <cellStyle name="20% - uthevingsfarge 4 2 4 2 2 2" xfId="6408"/>
    <cellStyle name="20% - uthevingsfarge 4 2 4 2 2 3" xfId="6409"/>
    <cellStyle name="20% - uthevingsfarge 4 2 4 2 3" xfId="6410"/>
    <cellStyle name="20% - uthevingsfarge 4 2 4 2 3 2" xfId="6411"/>
    <cellStyle name="20% - uthevingsfarge 4 2 4 2 3 3" xfId="6412"/>
    <cellStyle name="20% - uthevingsfarge 4 2 4 2 4" xfId="6413"/>
    <cellStyle name="20% - uthevingsfarge 4 2 4 2 5" xfId="6414"/>
    <cellStyle name="20% - uthevingsfarge 4 2 4 2_Tabell 4.5-4.7" xfId="6406"/>
    <cellStyle name="20% - uthevingsfarge 4 2 4 3" xfId="6415"/>
    <cellStyle name="20% - uthevingsfarge 4 2 4 3 2" xfId="6416"/>
    <cellStyle name="20% - uthevingsfarge 4 2 4 3 2 2" xfId="6417"/>
    <cellStyle name="20% - uthevingsfarge 4 2 4 3 2 3" xfId="6418"/>
    <cellStyle name="20% - uthevingsfarge 4 2 4 3 3" xfId="6419"/>
    <cellStyle name="20% - uthevingsfarge 4 2 4 3 3 2" xfId="6420"/>
    <cellStyle name="20% - uthevingsfarge 4 2 4 3 3 3" xfId="6421"/>
    <cellStyle name="20% - uthevingsfarge 4 2 4 3 4" xfId="6422"/>
    <cellStyle name="20% - uthevingsfarge 4 2 4 3 5" xfId="6423"/>
    <cellStyle name="20% - uthevingsfarge 4 2 4 4" xfId="6424"/>
    <cellStyle name="20% - uthevingsfarge 4 2 4 4 2" xfId="6425"/>
    <cellStyle name="20% - uthevingsfarge 4 2 4 4 3" xfId="6426"/>
    <cellStyle name="20% - uthevingsfarge 4 2 4 5" xfId="6427"/>
    <cellStyle name="20% - uthevingsfarge 4 2 4 5 2" xfId="6428"/>
    <cellStyle name="20% - uthevingsfarge 4 2 4 5 3" xfId="6429"/>
    <cellStyle name="20% - uthevingsfarge 4 2 4 6" xfId="6430"/>
    <cellStyle name="20% - uthevingsfarge 4 2 4 6 2" xfId="6431"/>
    <cellStyle name="20% - uthevingsfarge 4 2 4 7" xfId="6432"/>
    <cellStyle name="20% - uthevingsfarge 4 2 4 7 2" xfId="6433"/>
    <cellStyle name="20% - uthevingsfarge 4 2 4 8" xfId="6434"/>
    <cellStyle name="20% - uthevingsfarge 4 2 4 9" xfId="6435"/>
    <cellStyle name="20% - uthevingsfarge 4 2 4_Tabell 4.5-4.7" xfId="6404"/>
    <cellStyle name="20% - uthevingsfarge 4 2 5" xfId="291"/>
    <cellStyle name="20% - uthevingsfarge 4 2 5 10" xfId="6437"/>
    <cellStyle name="20% - uthevingsfarge 4 2 5 2" xfId="292"/>
    <cellStyle name="20% - uthevingsfarge 4 2 5 2 2" xfId="6439"/>
    <cellStyle name="20% - uthevingsfarge 4 2 5 2 2 2" xfId="6440"/>
    <cellStyle name="20% - uthevingsfarge 4 2 5 2 2 3" xfId="6441"/>
    <cellStyle name="20% - uthevingsfarge 4 2 5 2 3" xfId="6442"/>
    <cellStyle name="20% - uthevingsfarge 4 2 5 2 3 2" xfId="6443"/>
    <cellStyle name="20% - uthevingsfarge 4 2 5 2 3 3" xfId="6444"/>
    <cellStyle name="20% - uthevingsfarge 4 2 5 2 4" xfId="6445"/>
    <cellStyle name="20% - uthevingsfarge 4 2 5 2 5" xfId="6446"/>
    <cellStyle name="20% - uthevingsfarge 4 2 5 2_Tabell 4.5-4.7" xfId="6438"/>
    <cellStyle name="20% - uthevingsfarge 4 2 5 3" xfId="6447"/>
    <cellStyle name="20% - uthevingsfarge 4 2 5 3 2" xfId="6448"/>
    <cellStyle name="20% - uthevingsfarge 4 2 5 3 2 2" xfId="6449"/>
    <cellStyle name="20% - uthevingsfarge 4 2 5 3 2 3" xfId="6450"/>
    <cellStyle name="20% - uthevingsfarge 4 2 5 3 3" xfId="6451"/>
    <cellStyle name="20% - uthevingsfarge 4 2 5 3 3 2" xfId="6452"/>
    <cellStyle name="20% - uthevingsfarge 4 2 5 3 3 3" xfId="6453"/>
    <cellStyle name="20% - uthevingsfarge 4 2 5 3 4" xfId="6454"/>
    <cellStyle name="20% - uthevingsfarge 4 2 5 3 5" xfId="6455"/>
    <cellStyle name="20% - uthevingsfarge 4 2 5 4" xfId="6456"/>
    <cellStyle name="20% - uthevingsfarge 4 2 5 4 2" xfId="6457"/>
    <cellStyle name="20% - uthevingsfarge 4 2 5 4 3" xfId="6458"/>
    <cellStyle name="20% - uthevingsfarge 4 2 5 5" xfId="6459"/>
    <cellStyle name="20% - uthevingsfarge 4 2 5 5 2" xfId="6460"/>
    <cellStyle name="20% - uthevingsfarge 4 2 5 5 3" xfId="6461"/>
    <cellStyle name="20% - uthevingsfarge 4 2 5 6" xfId="6462"/>
    <cellStyle name="20% - uthevingsfarge 4 2 5 6 2" xfId="6463"/>
    <cellStyle name="20% - uthevingsfarge 4 2 5 7" xfId="6464"/>
    <cellStyle name="20% - uthevingsfarge 4 2 5 7 2" xfId="6465"/>
    <cellStyle name="20% - uthevingsfarge 4 2 5 8" xfId="6466"/>
    <cellStyle name="20% - uthevingsfarge 4 2 5 9" xfId="6467"/>
    <cellStyle name="20% - uthevingsfarge 4 2 5_Tabell 4.5-4.7" xfId="6436"/>
    <cellStyle name="20% - uthevingsfarge 4 2 6" xfId="293"/>
    <cellStyle name="20% - uthevingsfarge 4 2 6 2" xfId="6469"/>
    <cellStyle name="20% - uthevingsfarge 4 2 6 2 2" xfId="6470"/>
    <cellStyle name="20% - uthevingsfarge 4 2 6 2 3" xfId="6471"/>
    <cellStyle name="20% - uthevingsfarge 4 2 6 3" xfId="6472"/>
    <cellStyle name="20% - uthevingsfarge 4 2 6 3 2" xfId="6473"/>
    <cellStyle name="20% - uthevingsfarge 4 2 6 3 3" xfId="6474"/>
    <cellStyle name="20% - uthevingsfarge 4 2 6 4" xfId="6475"/>
    <cellStyle name="20% - uthevingsfarge 4 2 6 5" xfId="6476"/>
    <cellStyle name="20% - uthevingsfarge 4 2 6_Tabell 4.5-4.7" xfId="6468"/>
    <cellStyle name="20% - uthevingsfarge 4 2 7" xfId="6477"/>
    <cellStyle name="20% - uthevingsfarge 4 2 7 2" xfId="6478"/>
    <cellStyle name="20% - uthevingsfarge 4 2 7 2 2" xfId="6479"/>
    <cellStyle name="20% - uthevingsfarge 4 2 7 2 3" xfId="6480"/>
    <cellStyle name="20% - uthevingsfarge 4 2 7 3" xfId="6481"/>
    <cellStyle name="20% - uthevingsfarge 4 2 7 3 2" xfId="6482"/>
    <cellStyle name="20% - uthevingsfarge 4 2 7 3 3" xfId="6483"/>
    <cellStyle name="20% - uthevingsfarge 4 2 7 4" xfId="6484"/>
    <cellStyle name="20% - uthevingsfarge 4 2 7 5" xfId="6485"/>
    <cellStyle name="20% - uthevingsfarge 4 2 8" xfId="6486"/>
    <cellStyle name="20% - uthevingsfarge 4 2 8 2" xfId="6487"/>
    <cellStyle name="20% - uthevingsfarge 4 2 8 3" xfId="6488"/>
    <cellStyle name="20% - uthevingsfarge 4 2 9" xfId="6489"/>
    <cellStyle name="20% - uthevingsfarge 4 2 9 2" xfId="6490"/>
    <cellStyle name="20% - uthevingsfarge 4 2 9 3" xfId="6491"/>
    <cellStyle name="20% - uthevingsfarge 4 2_Tabell 4.5-4.7" xfId="6204"/>
    <cellStyle name="20% - uthevingsfarge 4 3" xfId="294"/>
    <cellStyle name="20% - uthevingsfarge 4 3 10" xfId="6493"/>
    <cellStyle name="20% - uthevingsfarge 4 3 10 2" xfId="6494"/>
    <cellStyle name="20% - uthevingsfarge 4 3 11" xfId="6495"/>
    <cellStyle name="20% - uthevingsfarge 4 3 12" xfId="6496"/>
    <cellStyle name="20% - uthevingsfarge 4 3 13" xfId="6497"/>
    <cellStyle name="20% - uthevingsfarge 4 3 2" xfId="295"/>
    <cellStyle name="20% - uthevingsfarge 4 3 2 10" xfId="6499"/>
    <cellStyle name="20% - uthevingsfarge 4 3 2 11" xfId="6500"/>
    <cellStyle name="20% - uthevingsfarge 4 3 2 12" xfId="6501"/>
    <cellStyle name="20% - uthevingsfarge 4 3 2 2" xfId="296"/>
    <cellStyle name="20% - uthevingsfarge 4 3 2 2 10" xfId="6503"/>
    <cellStyle name="20% - uthevingsfarge 4 3 2 2 11" xfId="6504"/>
    <cellStyle name="20% - uthevingsfarge 4 3 2 2 2" xfId="297"/>
    <cellStyle name="20% - uthevingsfarge 4 3 2 2 2 10" xfId="6506"/>
    <cellStyle name="20% - uthevingsfarge 4 3 2 2 2 2" xfId="298"/>
    <cellStyle name="20% - uthevingsfarge 4 3 2 2 2 2 2" xfId="6508"/>
    <cellStyle name="20% - uthevingsfarge 4 3 2 2 2 2 2 2" xfId="6509"/>
    <cellStyle name="20% - uthevingsfarge 4 3 2 2 2 2 2 3" xfId="6510"/>
    <cellStyle name="20% - uthevingsfarge 4 3 2 2 2 2 3" xfId="6511"/>
    <cellStyle name="20% - uthevingsfarge 4 3 2 2 2 2 3 2" xfId="6512"/>
    <cellStyle name="20% - uthevingsfarge 4 3 2 2 2 2 3 3" xfId="6513"/>
    <cellStyle name="20% - uthevingsfarge 4 3 2 2 2 2 4" xfId="6514"/>
    <cellStyle name="20% - uthevingsfarge 4 3 2 2 2 2 5" xfId="6515"/>
    <cellStyle name="20% - uthevingsfarge 4 3 2 2 2 2_Tabell 4.5-4.7" xfId="6507"/>
    <cellStyle name="20% - uthevingsfarge 4 3 2 2 2 3" xfId="6516"/>
    <cellStyle name="20% - uthevingsfarge 4 3 2 2 2 3 2" xfId="6517"/>
    <cellStyle name="20% - uthevingsfarge 4 3 2 2 2 3 2 2" xfId="6518"/>
    <cellStyle name="20% - uthevingsfarge 4 3 2 2 2 3 2 3" xfId="6519"/>
    <cellStyle name="20% - uthevingsfarge 4 3 2 2 2 3 3" xfId="6520"/>
    <cellStyle name="20% - uthevingsfarge 4 3 2 2 2 3 3 2" xfId="6521"/>
    <cellStyle name="20% - uthevingsfarge 4 3 2 2 2 3 3 3" xfId="6522"/>
    <cellStyle name="20% - uthevingsfarge 4 3 2 2 2 3 4" xfId="6523"/>
    <cellStyle name="20% - uthevingsfarge 4 3 2 2 2 3 5" xfId="6524"/>
    <cellStyle name="20% - uthevingsfarge 4 3 2 2 2 4" xfId="6525"/>
    <cellStyle name="20% - uthevingsfarge 4 3 2 2 2 4 2" xfId="6526"/>
    <cellStyle name="20% - uthevingsfarge 4 3 2 2 2 4 3" xfId="6527"/>
    <cellStyle name="20% - uthevingsfarge 4 3 2 2 2 5" xfId="6528"/>
    <cellStyle name="20% - uthevingsfarge 4 3 2 2 2 5 2" xfId="6529"/>
    <cellStyle name="20% - uthevingsfarge 4 3 2 2 2 5 3" xfId="6530"/>
    <cellStyle name="20% - uthevingsfarge 4 3 2 2 2 6" xfId="6531"/>
    <cellStyle name="20% - uthevingsfarge 4 3 2 2 2 6 2" xfId="6532"/>
    <cellStyle name="20% - uthevingsfarge 4 3 2 2 2 7" xfId="6533"/>
    <cellStyle name="20% - uthevingsfarge 4 3 2 2 2 7 2" xfId="6534"/>
    <cellStyle name="20% - uthevingsfarge 4 3 2 2 2 8" xfId="6535"/>
    <cellStyle name="20% - uthevingsfarge 4 3 2 2 2 9" xfId="6536"/>
    <cellStyle name="20% - uthevingsfarge 4 3 2 2 2_Tabell 4.5-4.7" xfId="6505"/>
    <cellStyle name="20% - uthevingsfarge 4 3 2 2 3" xfId="299"/>
    <cellStyle name="20% - uthevingsfarge 4 3 2 2 3 2" xfId="6538"/>
    <cellStyle name="20% - uthevingsfarge 4 3 2 2 3 2 2" xfId="6539"/>
    <cellStyle name="20% - uthevingsfarge 4 3 2 2 3 2 3" xfId="6540"/>
    <cellStyle name="20% - uthevingsfarge 4 3 2 2 3 3" xfId="6541"/>
    <cellStyle name="20% - uthevingsfarge 4 3 2 2 3 3 2" xfId="6542"/>
    <cellStyle name="20% - uthevingsfarge 4 3 2 2 3 3 3" xfId="6543"/>
    <cellStyle name="20% - uthevingsfarge 4 3 2 2 3 4" xfId="6544"/>
    <cellStyle name="20% - uthevingsfarge 4 3 2 2 3 5" xfId="6545"/>
    <cellStyle name="20% - uthevingsfarge 4 3 2 2 3_Tabell 4.5-4.7" xfId="6537"/>
    <cellStyle name="20% - uthevingsfarge 4 3 2 2 4" xfId="6546"/>
    <cellStyle name="20% - uthevingsfarge 4 3 2 2 4 2" xfId="6547"/>
    <cellStyle name="20% - uthevingsfarge 4 3 2 2 4 2 2" xfId="6548"/>
    <cellStyle name="20% - uthevingsfarge 4 3 2 2 4 2 3" xfId="6549"/>
    <cellStyle name="20% - uthevingsfarge 4 3 2 2 4 3" xfId="6550"/>
    <cellStyle name="20% - uthevingsfarge 4 3 2 2 4 3 2" xfId="6551"/>
    <cellStyle name="20% - uthevingsfarge 4 3 2 2 4 3 3" xfId="6552"/>
    <cellStyle name="20% - uthevingsfarge 4 3 2 2 4 4" xfId="6553"/>
    <cellStyle name="20% - uthevingsfarge 4 3 2 2 4 5" xfId="6554"/>
    <cellStyle name="20% - uthevingsfarge 4 3 2 2 5" xfId="6555"/>
    <cellStyle name="20% - uthevingsfarge 4 3 2 2 5 2" xfId="6556"/>
    <cellStyle name="20% - uthevingsfarge 4 3 2 2 5 3" xfId="6557"/>
    <cellStyle name="20% - uthevingsfarge 4 3 2 2 6" xfId="6558"/>
    <cellStyle name="20% - uthevingsfarge 4 3 2 2 6 2" xfId="6559"/>
    <cellStyle name="20% - uthevingsfarge 4 3 2 2 6 3" xfId="6560"/>
    <cellStyle name="20% - uthevingsfarge 4 3 2 2 7" xfId="6561"/>
    <cellStyle name="20% - uthevingsfarge 4 3 2 2 7 2" xfId="6562"/>
    <cellStyle name="20% - uthevingsfarge 4 3 2 2 8" xfId="6563"/>
    <cellStyle name="20% - uthevingsfarge 4 3 2 2 8 2" xfId="6564"/>
    <cellStyle name="20% - uthevingsfarge 4 3 2 2 9" xfId="6565"/>
    <cellStyle name="20% - uthevingsfarge 4 3 2 2_Tabell 4.5-4.7" xfId="6502"/>
    <cellStyle name="20% - uthevingsfarge 4 3 2 3" xfId="300"/>
    <cellStyle name="20% - uthevingsfarge 4 3 2 3 10" xfId="6567"/>
    <cellStyle name="20% - uthevingsfarge 4 3 2 3 2" xfId="301"/>
    <cellStyle name="20% - uthevingsfarge 4 3 2 3 2 2" xfId="6569"/>
    <cellStyle name="20% - uthevingsfarge 4 3 2 3 2 2 2" xfId="6570"/>
    <cellStyle name="20% - uthevingsfarge 4 3 2 3 2 2 3" xfId="6571"/>
    <cellStyle name="20% - uthevingsfarge 4 3 2 3 2 3" xfId="6572"/>
    <cellStyle name="20% - uthevingsfarge 4 3 2 3 2 3 2" xfId="6573"/>
    <cellStyle name="20% - uthevingsfarge 4 3 2 3 2 3 3" xfId="6574"/>
    <cellStyle name="20% - uthevingsfarge 4 3 2 3 2 4" xfId="6575"/>
    <cellStyle name="20% - uthevingsfarge 4 3 2 3 2 5" xfId="6576"/>
    <cellStyle name="20% - uthevingsfarge 4 3 2 3 2_Tabell 4.5-4.7" xfId="6568"/>
    <cellStyle name="20% - uthevingsfarge 4 3 2 3 3" xfId="6577"/>
    <cellStyle name="20% - uthevingsfarge 4 3 2 3 3 2" xfId="6578"/>
    <cellStyle name="20% - uthevingsfarge 4 3 2 3 3 2 2" xfId="6579"/>
    <cellStyle name="20% - uthevingsfarge 4 3 2 3 3 2 3" xfId="6580"/>
    <cellStyle name="20% - uthevingsfarge 4 3 2 3 3 3" xfId="6581"/>
    <cellStyle name="20% - uthevingsfarge 4 3 2 3 3 3 2" xfId="6582"/>
    <cellStyle name="20% - uthevingsfarge 4 3 2 3 3 3 3" xfId="6583"/>
    <cellStyle name="20% - uthevingsfarge 4 3 2 3 3 4" xfId="6584"/>
    <cellStyle name="20% - uthevingsfarge 4 3 2 3 3 5" xfId="6585"/>
    <cellStyle name="20% - uthevingsfarge 4 3 2 3 4" xfId="6586"/>
    <cellStyle name="20% - uthevingsfarge 4 3 2 3 4 2" xfId="6587"/>
    <cellStyle name="20% - uthevingsfarge 4 3 2 3 4 3" xfId="6588"/>
    <cellStyle name="20% - uthevingsfarge 4 3 2 3 5" xfId="6589"/>
    <cellStyle name="20% - uthevingsfarge 4 3 2 3 5 2" xfId="6590"/>
    <cellStyle name="20% - uthevingsfarge 4 3 2 3 5 3" xfId="6591"/>
    <cellStyle name="20% - uthevingsfarge 4 3 2 3 6" xfId="6592"/>
    <cellStyle name="20% - uthevingsfarge 4 3 2 3 6 2" xfId="6593"/>
    <cellStyle name="20% - uthevingsfarge 4 3 2 3 7" xfId="6594"/>
    <cellStyle name="20% - uthevingsfarge 4 3 2 3 7 2" xfId="6595"/>
    <cellStyle name="20% - uthevingsfarge 4 3 2 3 8" xfId="6596"/>
    <cellStyle name="20% - uthevingsfarge 4 3 2 3 9" xfId="6597"/>
    <cellStyle name="20% - uthevingsfarge 4 3 2 3_Tabell 4.5-4.7" xfId="6566"/>
    <cellStyle name="20% - uthevingsfarge 4 3 2 4" xfId="302"/>
    <cellStyle name="20% - uthevingsfarge 4 3 2 4 2" xfId="6599"/>
    <cellStyle name="20% - uthevingsfarge 4 3 2 4 2 2" xfId="6600"/>
    <cellStyle name="20% - uthevingsfarge 4 3 2 4 2 3" xfId="6601"/>
    <cellStyle name="20% - uthevingsfarge 4 3 2 4 3" xfId="6602"/>
    <cellStyle name="20% - uthevingsfarge 4 3 2 4 3 2" xfId="6603"/>
    <cellStyle name="20% - uthevingsfarge 4 3 2 4 3 3" xfId="6604"/>
    <cellStyle name="20% - uthevingsfarge 4 3 2 4 4" xfId="6605"/>
    <cellStyle name="20% - uthevingsfarge 4 3 2 4 5" xfId="6606"/>
    <cellStyle name="20% - uthevingsfarge 4 3 2 4_Tabell 4.5-4.7" xfId="6598"/>
    <cellStyle name="20% - uthevingsfarge 4 3 2 5" xfId="6607"/>
    <cellStyle name="20% - uthevingsfarge 4 3 2 5 2" xfId="6608"/>
    <cellStyle name="20% - uthevingsfarge 4 3 2 5 2 2" xfId="6609"/>
    <cellStyle name="20% - uthevingsfarge 4 3 2 5 2 3" xfId="6610"/>
    <cellStyle name="20% - uthevingsfarge 4 3 2 5 3" xfId="6611"/>
    <cellStyle name="20% - uthevingsfarge 4 3 2 5 3 2" xfId="6612"/>
    <cellStyle name="20% - uthevingsfarge 4 3 2 5 3 3" xfId="6613"/>
    <cellStyle name="20% - uthevingsfarge 4 3 2 5 4" xfId="6614"/>
    <cellStyle name="20% - uthevingsfarge 4 3 2 5 5" xfId="6615"/>
    <cellStyle name="20% - uthevingsfarge 4 3 2 6" xfId="6616"/>
    <cellStyle name="20% - uthevingsfarge 4 3 2 6 2" xfId="6617"/>
    <cellStyle name="20% - uthevingsfarge 4 3 2 6 3" xfId="6618"/>
    <cellStyle name="20% - uthevingsfarge 4 3 2 7" xfId="6619"/>
    <cellStyle name="20% - uthevingsfarge 4 3 2 7 2" xfId="6620"/>
    <cellStyle name="20% - uthevingsfarge 4 3 2 7 3" xfId="6621"/>
    <cellStyle name="20% - uthevingsfarge 4 3 2 8" xfId="6622"/>
    <cellStyle name="20% - uthevingsfarge 4 3 2 8 2" xfId="6623"/>
    <cellStyle name="20% - uthevingsfarge 4 3 2 9" xfId="6624"/>
    <cellStyle name="20% - uthevingsfarge 4 3 2 9 2" xfId="6625"/>
    <cellStyle name="20% - uthevingsfarge 4 3 2_Tabell 4.5-4.7" xfId="6498"/>
    <cellStyle name="20% - uthevingsfarge 4 3 3" xfId="303"/>
    <cellStyle name="20% - uthevingsfarge 4 3 3 10" xfId="6627"/>
    <cellStyle name="20% - uthevingsfarge 4 3 3 11" xfId="6628"/>
    <cellStyle name="20% - uthevingsfarge 4 3 3 2" xfId="304"/>
    <cellStyle name="20% - uthevingsfarge 4 3 3 2 10" xfId="6630"/>
    <cellStyle name="20% - uthevingsfarge 4 3 3 2 2" xfId="305"/>
    <cellStyle name="20% - uthevingsfarge 4 3 3 2 2 2" xfId="6632"/>
    <cellStyle name="20% - uthevingsfarge 4 3 3 2 2 2 2" xfId="6633"/>
    <cellStyle name="20% - uthevingsfarge 4 3 3 2 2 2 3" xfId="6634"/>
    <cellStyle name="20% - uthevingsfarge 4 3 3 2 2 3" xfId="6635"/>
    <cellStyle name="20% - uthevingsfarge 4 3 3 2 2 3 2" xfId="6636"/>
    <cellStyle name="20% - uthevingsfarge 4 3 3 2 2 3 3" xfId="6637"/>
    <cellStyle name="20% - uthevingsfarge 4 3 3 2 2 4" xfId="6638"/>
    <cellStyle name="20% - uthevingsfarge 4 3 3 2 2 5" xfId="6639"/>
    <cellStyle name="20% - uthevingsfarge 4 3 3 2 2_Tabell 4.5-4.7" xfId="6631"/>
    <cellStyle name="20% - uthevingsfarge 4 3 3 2 3" xfId="6640"/>
    <cellStyle name="20% - uthevingsfarge 4 3 3 2 3 2" xfId="6641"/>
    <cellStyle name="20% - uthevingsfarge 4 3 3 2 3 2 2" xfId="6642"/>
    <cellStyle name="20% - uthevingsfarge 4 3 3 2 3 2 3" xfId="6643"/>
    <cellStyle name="20% - uthevingsfarge 4 3 3 2 3 3" xfId="6644"/>
    <cellStyle name="20% - uthevingsfarge 4 3 3 2 3 3 2" xfId="6645"/>
    <cellStyle name="20% - uthevingsfarge 4 3 3 2 3 3 3" xfId="6646"/>
    <cellStyle name="20% - uthevingsfarge 4 3 3 2 3 4" xfId="6647"/>
    <cellStyle name="20% - uthevingsfarge 4 3 3 2 3 5" xfId="6648"/>
    <cellStyle name="20% - uthevingsfarge 4 3 3 2 4" xfId="6649"/>
    <cellStyle name="20% - uthevingsfarge 4 3 3 2 4 2" xfId="6650"/>
    <cellStyle name="20% - uthevingsfarge 4 3 3 2 4 3" xfId="6651"/>
    <cellStyle name="20% - uthevingsfarge 4 3 3 2 5" xfId="6652"/>
    <cellStyle name="20% - uthevingsfarge 4 3 3 2 5 2" xfId="6653"/>
    <cellStyle name="20% - uthevingsfarge 4 3 3 2 5 3" xfId="6654"/>
    <cellStyle name="20% - uthevingsfarge 4 3 3 2 6" xfId="6655"/>
    <cellStyle name="20% - uthevingsfarge 4 3 3 2 6 2" xfId="6656"/>
    <cellStyle name="20% - uthevingsfarge 4 3 3 2 7" xfId="6657"/>
    <cellStyle name="20% - uthevingsfarge 4 3 3 2 7 2" xfId="6658"/>
    <cellStyle name="20% - uthevingsfarge 4 3 3 2 8" xfId="6659"/>
    <cellStyle name="20% - uthevingsfarge 4 3 3 2 9" xfId="6660"/>
    <cellStyle name="20% - uthevingsfarge 4 3 3 2_Tabell 4.5-4.7" xfId="6629"/>
    <cellStyle name="20% - uthevingsfarge 4 3 3 3" xfId="306"/>
    <cellStyle name="20% - uthevingsfarge 4 3 3 3 2" xfId="6662"/>
    <cellStyle name="20% - uthevingsfarge 4 3 3 3 2 2" xfId="6663"/>
    <cellStyle name="20% - uthevingsfarge 4 3 3 3 2 3" xfId="6664"/>
    <cellStyle name="20% - uthevingsfarge 4 3 3 3 3" xfId="6665"/>
    <cellStyle name="20% - uthevingsfarge 4 3 3 3 3 2" xfId="6666"/>
    <cellStyle name="20% - uthevingsfarge 4 3 3 3 3 3" xfId="6667"/>
    <cellStyle name="20% - uthevingsfarge 4 3 3 3 4" xfId="6668"/>
    <cellStyle name="20% - uthevingsfarge 4 3 3 3 5" xfId="6669"/>
    <cellStyle name="20% - uthevingsfarge 4 3 3 3_Tabell 4.5-4.7" xfId="6661"/>
    <cellStyle name="20% - uthevingsfarge 4 3 3 4" xfId="6670"/>
    <cellStyle name="20% - uthevingsfarge 4 3 3 4 2" xfId="6671"/>
    <cellStyle name="20% - uthevingsfarge 4 3 3 4 2 2" xfId="6672"/>
    <cellStyle name="20% - uthevingsfarge 4 3 3 4 2 3" xfId="6673"/>
    <cellStyle name="20% - uthevingsfarge 4 3 3 4 3" xfId="6674"/>
    <cellStyle name="20% - uthevingsfarge 4 3 3 4 3 2" xfId="6675"/>
    <cellStyle name="20% - uthevingsfarge 4 3 3 4 3 3" xfId="6676"/>
    <cellStyle name="20% - uthevingsfarge 4 3 3 4 4" xfId="6677"/>
    <cellStyle name="20% - uthevingsfarge 4 3 3 4 5" xfId="6678"/>
    <cellStyle name="20% - uthevingsfarge 4 3 3 5" xfId="6679"/>
    <cellStyle name="20% - uthevingsfarge 4 3 3 5 2" xfId="6680"/>
    <cellStyle name="20% - uthevingsfarge 4 3 3 5 3" xfId="6681"/>
    <cellStyle name="20% - uthevingsfarge 4 3 3 6" xfId="6682"/>
    <cellStyle name="20% - uthevingsfarge 4 3 3 6 2" xfId="6683"/>
    <cellStyle name="20% - uthevingsfarge 4 3 3 6 3" xfId="6684"/>
    <cellStyle name="20% - uthevingsfarge 4 3 3 7" xfId="6685"/>
    <cellStyle name="20% - uthevingsfarge 4 3 3 7 2" xfId="6686"/>
    <cellStyle name="20% - uthevingsfarge 4 3 3 8" xfId="6687"/>
    <cellStyle name="20% - uthevingsfarge 4 3 3 8 2" xfId="6688"/>
    <cellStyle name="20% - uthevingsfarge 4 3 3 9" xfId="6689"/>
    <cellStyle name="20% - uthevingsfarge 4 3 3_Tabell 4.5-4.7" xfId="6626"/>
    <cellStyle name="20% - uthevingsfarge 4 3 4" xfId="307"/>
    <cellStyle name="20% - uthevingsfarge 4 3 4 10" xfId="6691"/>
    <cellStyle name="20% - uthevingsfarge 4 3 4 2" xfId="308"/>
    <cellStyle name="20% - uthevingsfarge 4 3 4 2 2" xfId="6693"/>
    <cellStyle name="20% - uthevingsfarge 4 3 4 2 2 2" xfId="6694"/>
    <cellStyle name="20% - uthevingsfarge 4 3 4 2 2 3" xfId="6695"/>
    <cellStyle name="20% - uthevingsfarge 4 3 4 2 3" xfId="6696"/>
    <cellStyle name="20% - uthevingsfarge 4 3 4 2 3 2" xfId="6697"/>
    <cellStyle name="20% - uthevingsfarge 4 3 4 2 3 3" xfId="6698"/>
    <cellStyle name="20% - uthevingsfarge 4 3 4 2 4" xfId="6699"/>
    <cellStyle name="20% - uthevingsfarge 4 3 4 2 5" xfId="6700"/>
    <cellStyle name="20% - uthevingsfarge 4 3 4 2_Tabell 4.5-4.7" xfId="6692"/>
    <cellStyle name="20% - uthevingsfarge 4 3 4 3" xfId="6701"/>
    <cellStyle name="20% - uthevingsfarge 4 3 4 3 2" xfId="6702"/>
    <cellStyle name="20% - uthevingsfarge 4 3 4 3 2 2" xfId="6703"/>
    <cellStyle name="20% - uthevingsfarge 4 3 4 3 2 3" xfId="6704"/>
    <cellStyle name="20% - uthevingsfarge 4 3 4 3 3" xfId="6705"/>
    <cellStyle name="20% - uthevingsfarge 4 3 4 3 3 2" xfId="6706"/>
    <cellStyle name="20% - uthevingsfarge 4 3 4 3 3 3" xfId="6707"/>
    <cellStyle name="20% - uthevingsfarge 4 3 4 3 4" xfId="6708"/>
    <cellStyle name="20% - uthevingsfarge 4 3 4 3 5" xfId="6709"/>
    <cellStyle name="20% - uthevingsfarge 4 3 4 4" xfId="6710"/>
    <cellStyle name="20% - uthevingsfarge 4 3 4 4 2" xfId="6711"/>
    <cellStyle name="20% - uthevingsfarge 4 3 4 4 3" xfId="6712"/>
    <cellStyle name="20% - uthevingsfarge 4 3 4 5" xfId="6713"/>
    <cellStyle name="20% - uthevingsfarge 4 3 4 5 2" xfId="6714"/>
    <cellStyle name="20% - uthevingsfarge 4 3 4 5 3" xfId="6715"/>
    <cellStyle name="20% - uthevingsfarge 4 3 4 6" xfId="6716"/>
    <cellStyle name="20% - uthevingsfarge 4 3 4 6 2" xfId="6717"/>
    <cellStyle name="20% - uthevingsfarge 4 3 4 7" xfId="6718"/>
    <cellStyle name="20% - uthevingsfarge 4 3 4 7 2" xfId="6719"/>
    <cellStyle name="20% - uthevingsfarge 4 3 4 8" xfId="6720"/>
    <cellStyle name="20% - uthevingsfarge 4 3 4 9" xfId="6721"/>
    <cellStyle name="20% - uthevingsfarge 4 3 4_Tabell 4.5-4.7" xfId="6690"/>
    <cellStyle name="20% - uthevingsfarge 4 3 5" xfId="309"/>
    <cellStyle name="20% - uthevingsfarge 4 3 5 2" xfId="6723"/>
    <cellStyle name="20% - uthevingsfarge 4 3 5 2 2" xfId="6724"/>
    <cellStyle name="20% - uthevingsfarge 4 3 5 2 3" xfId="6725"/>
    <cellStyle name="20% - uthevingsfarge 4 3 5 3" xfId="6726"/>
    <cellStyle name="20% - uthevingsfarge 4 3 5 3 2" xfId="6727"/>
    <cellStyle name="20% - uthevingsfarge 4 3 5 3 3" xfId="6728"/>
    <cellStyle name="20% - uthevingsfarge 4 3 5 4" xfId="6729"/>
    <cellStyle name="20% - uthevingsfarge 4 3 5 5" xfId="6730"/>
    <cellStyle name="20% - uthevingsfarge 4 3 5_Tabell 4.5-4.7" xfId="6722"/>
    <cellStyle name="20% - uthevingsfarge 4 3 6" xfId="6731"/>
    <cellStyle name="20% - uthevingsfarge 4 3 6 2" xfId="6732"/>
    <cellStyle name="20% - uthevingsfarge 4 3 6 2 2" xfId="6733"/>
    <cellStyle name="20% - uthevingsfarge 4 3 6 2 3" xfId="6734"/>
    <cellStyle name="20% - uthevingsfarge 4 3 6 3" xfId="6735"/>
    <cellStyle name="20% - uthevingsfarge 4 3 6 3 2" xfId="6736"/>
    <cellStyle name="20% - uthevingsfarge 4 3 6 3 3" xfId="6737"/>
    <cellStyle name="20% - uthevingsfarge 4 3 6 4" xfId="6738"/>
    <cellStyle name="20% - uthevingsfarge 4 3 6 5" xfId="6739"/>
    <cellStyle name="20% - uthevingsfarge 4 3 7" xfId="6740"/>
    <cellStyle name="20% - uthevingsfarge 4 3 7 2" xfId="6741"/>
    <cellStyle name="20% - uthevingsfarge 4 3 7 3" xfId="6742"/>
    <cellStyle name="20% - uthevingsfarge 4 3 8" xfId="6743"/>
    <cellStyle name="20% - uthevingsfarge 4 3 8 2" xfId="6744"/>
    <cellStyle name="20% - uthevingsfarge 4 3 8 3" xfId="6745"/>
    <cellStyle name="20% - uthevingsfarge 4 3 9" xfId="6746"/>
    <cellStyle name="20% - uthevingsfarge 4 3 9 2" xfId="6747"/>
    <cellStyle name="20% - uthevingsfarge 4 3_Tabell 4.5-4.7" xfId="6492"/>
    <cellStyle name="20% - uthevingsfarge 4 4" xfId="310"/>
    <cellStyle name="20% - uthevingsfarge 4 4 10" xfId="6749"/>
    <cellStyle name="20% - uthevingsfarge 4 4 10 2" xfId="6750"/>
    <cellStyle name="20% - uthevingsfarge 4 4 11" xfId="6751"/>
    <cellStyle name="20% - uthevingsfarge 4 4 12" xfId="6752"/>
    <cellStyle name="20% - uthevingsfarge 4 4 13" xfId="6753"/>
    <cellStyle name="20% - uthevingsfarge 4 4 2" xfId="311"/>
    <cellStyle name="20% - uthevingsfarge 4 4 2 10" xfId="6755"/>
    <cellStyle name="20% - uthevingsfarge 4 4 2 11" xfId="6756"/>
    <cellStyle name="20% - uthevingsfarge 4 4 2 12" xfId="6757"/>
    <cellStyle name="20% - uthevingsfarge 4 4 2 2" xfId="312"/>
    <cellStyle name="20% - uthevingsfarge 4 4 2 2 10" xfId="6759"/>
    <cellStyle name="20% - uthevingsfarge 4 4 2 2 11" xfId="6760"/>
    <cellStyle name="20% - uthevingsfarge 4 4 2 2 2" xfId="313"/>
    <cellStyle name="20% - uthevingsfarge 4 4 2 2 2 10" xfId="6762"/>
    <cellStyle name="20% - uthevingsfarge 4 4 2 2 2 2" xfId="314"/>
    <cellStyle name="20% - uthevingsfarge 4 4 2 2 2 2 2" xfId="6764"/>
    <cellStyle name="20% - uthevingsfarge 4 4 2 2 2 2 2 2" xfId="6765"/>
    <cellStyle name="20% - uthevingsfarge 4 4 2 2 2 2 2 3" xfId="6766"/>
    <cellStyle name="20% - uthevingsfarge 4 4 2 2 2 2 3" xfId="6767"/>
    <cellStyle name="20% - uthevingsfarge 4 4 2 2 2 2 3 2" xfId="6768"/>
    <cellStyle name="20% - uthevingsfarge 4 4 2 2 2 2 3 3" xfId="6769"/>
    <cellStyle name="20% - uthevingsfarge 4 4 2 2 2 2 4" xfId="6770"/>
    <cellStyle name="20% - uthevingsfarge 4 4 2 2 2 2 5" xfId="6771"/>
    <cellStyle name="20% - uthevingsfarge 4 4 2 2 2 2_Tabell 4.5-4.7" xfId="6763"/>
    <cellStyle name="20% - uthevingsfarge 4 4 2 2 2 3" xfId="6772"/>
    <cellStyle name="20% - uthevingsfarge 4 4 2 2 2 3 2" xfId="6773"/>
    <cellStyle name="20% - uthevingsfarge 4 4 2 2 2 3 2 2" xfId="6774"/>
    <cellStyle name="20% - uthevingsfarge 4 4 2 2 2 3 2 3" xfId="6775"/>
    <cellStyle name="20% - uthevingsfarge 4 4 2 2 2 3 3" xfId="6776"/>
    <cellStyle name="20% - uthevingsfarge 4 4 2 2 2 3 3 2" xfId="6777"/>
    <cellStyle name="20% - uthevingsfarge 4 4 2 2 2 3 3 3" xfId="6778"/>
    <cellStyle name="20% - uthevingsfarge 4 4 2 2 2 3 4" xfId="6779"/>
    <cellStyle name="20% - uthevingsfarge 4 4 2 2 2 3 5" xfId="6780"/>
    <cellStyle name="20% - uthevingsfarge 4 4 2 2 2 4" xfId="6781"/>
    <cellStyle name="20% - uthevingsfarge 4 4 2 2 2 4 2" xfId="6782"/>
    <cellStyle name="20% - uthevingsfarge 4 4 2 2 2 4 3" xfId="6783"/>
    <cellStyle name="20% - uthevingsfarge 4 4 2 2 2 5" xfId="6784"/>
    <cellStyle name="20% - uthevingsfarge 4 4 2 2 2 5 2" xfId="6785"/>
    <cellStyle name="20% - uthevingsfarge 4 4 2 2 2 5 3" xfId="6786"/>
    <cellStyle name="20% - uthevingsfarge 4 4 2 2 2 6" xfId="6787"/>
    <cellStyle name="20% - uthevingsfarge 4 4 2 2 2 6 2" xfId="6788"/>
    <cellStyle name="20% - uthevingsfarge 4 4 2 2 2 7" xfId="6789"/>
    <cellStyle name="20% - uthevingsfarge 4 4 2 2 2 7 2" xfId="6790"/>
    <cellStyle name="20% - uthevingsfarge 4 4 2 2 2 8" xfId="6791"/>
    <cellStyle name="20% - uthevingsfarge 4 4 2 2 2 9" xfId="6792"/>
    <cellStyle name="20% - uthevingsfarge 4 4 2 2 2_Tabell 4.5-4.7" xfId="6761"/>
    <cellStyle name="20% - uthevingsfarge 4 4 2 2 3" xfId="315"/>
    <cellStyle name="20% - uthevingsfarge 4 4 2 2 3 2" xfId="6794"/>
    <cellStyle name="20% - uthevingsfarge 4 4 2 2 3 2 2" xfId="6795"/>
    <cellStyle name="20% - uthevingsfarge 4 4 2 2 3 2 3" xfId="6796"/>
    <cellStyle name="20% - uthevingsfarge 4 4 2 2 3 3" xfId="6797"/>
    <cellStyle name="20% - uthevingsfarge 4 4 2 2 3 3 2" xfId="6798"/>
    <cellStyle name="20% - uthevingsfarge 4 4 2 2 3 3 3" xfId="6799"/>
    <cellStyle name="20% - uthevingsfarge 4 4 2 2 3 4" xfId="6800"/>
    <cellStyle name="20% - uthevingsfarge 4 4 2 2 3 5" xfId="6801"/>
    <cellStyle name="20% - uthevingsfarge 4 4 2 2 3_Tabell 4.5-4.7" xfId="6793"/>
    <cellStyle name="20% - uthevingsfarge 4 4 2 2 4" xfId="6802"/>
    <cellStyle name="20% - uthevingsfarge 4 4 2 2 4 2" xfId="6803"/>
    <cellStyle name="20% - uthevingsfarge 4 4 2 2 4 2 2" xfId="6804"/>
    <cellStyle name="20% - uthevingsfarge 4 4 2 2 4 2 3" xfId="6805"/>
    <cellStyle name="20% - uthevingsfarge 4 4 2 2 4 3" xfId="6806"/>
    <cellStyle name="20% - uthevingsfarge 4 4 2 2 4 3 2" xfId="6807"/>
    <cellStyle name="20% - uthevingsfarge 4 4 2 2 4 3 3" xfId="6808"/>
    <cellStyle name="20% - uthevingsfarge 4 4 2 2 4 4" xfId="6809"/>
    <cellStyle name="20% - uthevingsfarge 4 4 2 2 4 5" xfId="6810"/>
    <cellStyle name="20% - uthevingsfarge 4 4 2 2 5" xfId="6811"/>
    <cellStyle name="20% - uthevingsfarge 4 4 2 2 5 2" xfId="6812"/>
    <cellStyle name="20% - uthevingsfarge 4 4 2 2 5 3" xfId="6813"/>
    <cellStyle name="20% - uthevingsfarge 4 4 2 2 6" xfId="6814"/>
    <cellStyle name="20% - uthevingsfarge 4 4 2 2 6 2" xfId="6815"/>
    <cellStyle name="20% - uthevingsfarge 4 4 2 2 6 3" xfId="6816"/>
    <cellStyle name="20% - uthevingsfarge 4 4 2 2 7" xfId="6817"/>
    <cellStyle name="20% - uthevingsfarge 4 4 2 2 7 2" xfId="6818"/>
    <cellStyle name="20% - uthevingsfarge 4 4 2 2 8" xfId="6819"/>
    <cellStyle name="20% - uthevingsfarge 4 4 2 2 8 2" xfId="6820"/>
    <cellStyle name="20% - uthevingsfarge 4 4 2 2 9" xfId="6821"/>
    <cellStyle name="20% - uthevingsfarge 4 4 2 2_Tabell 4.5-4.7" xfId="6758"/>
    <cellStyle name="20% - uthevingsfarge 4 4 2 3" xfId="316"/>
    <cellStyle name="20% - uthevingsfarge 4 4 2 3 10" xfId="6823"/>
    <cellStyle name="20% - uthevingsfarge 4 4 2 3 2" xfId="317"/>
    <cellStyle name="20% - uthevingsfarge 4 4 2 3 2 2" xfId="6825"/>
    <cellStyle name="20% - uthevingsfarge 4 4 2 3 2 2 2" xfId="6826"/>
    <cellStyle name="20% - uthevingsfarge 4 4 2 3 2 2 3" xfId="6827"/>
    <cellStyle name="20% - uthevingsfarge 4 4 2 3 2 3" xfId="6828"/>
    <cellStyle name="20% - uthevingsfarge 4 4 2 3 2 3 2" xfId="6829"/>
    <cellStyle name="20% - uthevingsfarge 4 4 2 3 2 3 3" xfId="6830"/>
    <cellStyle name="20% - uthevingsfarge 4 4 2 3 2 4" xfId="6831"/>
    <cellStyle name="20% - uthevingsfarge 4 4 2 3 2 5" xfId="6832"/>
    <cellStyle name="20% - uthevingsfarge 4 4 2 3 2_Tabell 4.5-4.7" xfId="6824"/>
    <cellStyle name="20% - uthevingsfarge 4 4 2 3 3" xfId="6833"/>
    <cellStyle name="20% - uthevingsfarge 4 4 2 3 3 2" xfId="6834"/>
    <cellStyle name="20% - uthevingsfarge 4 4 2 3 3 2 2" xfId="6835"/>
    <cellStyle name="20% - uthevingsfarge 4 4 2 3 3 2 3" xfId="6836"/>
    <cellStyle name="20% - uthevingsfarge 4 4 2 3 3 3" xfId="6837"/>
    <cellStyle name="20% - uthevingsfarge 4 4 2 3 3 3 2" xfId="6838"/>
    <cellStyle name="20% - uthevingsfarge 4 4 2 3 3 3 3" xfId="6839"/>
    <cellStyle name="20% - uthevingsfarge 4 4 2 3 3 4" xfId="6840"/>
    <cellStyle name="20% - uthevingsfarge 4 4 2 3 3 5" xfId="6841"/>
    <cellStyle name="20% - uthevingsfarge 4 4 2 3 4" xfId="6842"/>
    <cellStyle name="20% - uthevingsfarge 4 4 2 3 4 2" xfId="6843"/>
    <cellStyle name="20% - uthevingsfarge 4 4 2 3 4 3" xfId="6844"/>
    <cellStyle name="20% - uthevingsfarge 4 4 2 3 5" xfId="6845"/>
    <cellStyle name="20% - uthevingsfarge 4 4 2 3 5 2" xfId="6846"/>
    <cellStyle name="20% - uthevingsfarge 4 4 2 3 5 3" xfId="6847"/>
    <cellStyle name="20% - uthevingsfarge 4 4 2 3 6" xfId="6848"/>
    <cellStyle name="20% - uthevingsfarge 4 4 2 3 6 2" xfId="6849"/>
    <cellStyle name="20% - uthevingsfarge 4 4 2 3 7" xfId="6850"/>
    <cellStyle name="20% - uthevingsfarge 4 4 2 3 7 2" xfId="6851"/>
    <cellStyle name="20% - uthevingsfarge 4 4 2 3 8" xfId="6852"/>
    <cellStyle name="20% - uthevingsfarge 4 4 2 3 9" xfId="6853"/>
    <cellStyle name="20% - uthevingsfarge 4 4 2 3_Tabell 4.5-4.7" xfId="6822"/>
    <cellStyle name="20% - uthevingsfarge 4 4 2 4" xfId="318"/>
    <cellStyle name="20% - uthevingsfarge 4 4 2 4 2" xfId="6855"/>
    <cellStyle name="20% - uthevingsfarge 4 4 2 4 2 2" xfId="6856"/>
    <cellStyle name="20% - uthevingsfarge 4 4 2 4 2 3" xfId="6857"/>
    <cellStyle name="20% - uthevingsfarge 4 4 2 4 3" xfId="6858"/>
    <cellStyle name="20% - uthevingsfarge 4 4 2 4 3 2" xfId="6859"/>
    <cellStyle name="20% - uthevingsfarge 4 4 2 4 3 3" xfId="6860"/>
    <cellStyle name="20% - uthevingsfarge 4 4 2 4 4" xfId="6861"/>
    <cellStyle name="20% - uthevingsfarge 4 4 2 4 5" xfId="6862"/>
    <cellStyle name="20% - uthevingsfarge 4 4 2 4_Tabell 4.5-4.7" xfId="6854"/>
    <cellStyle name="20% - uthevingsfarge 4 4 2 5" xfId="6863"/>
    <cellStyle name="20% - uthevingsfarge 4 4 2 5 2" xfId="6864"/>
    <cellStyle name="20% - uthevingsfarge 4 4 2 5 2 2" xfId="6865"/>
    <cellStyle name="20% - uthevingsfarge 4 4 2 5 2 3" xfId="6866"/>
    <cellStyle name="20% - uthevingsfarge 4 4 2 5 3" xfId="6867"/>
    <cellStyle name="20% - uthevingsfarge 4 4 2 5 3 2" xfId="6868"/>
    <cellStyle name="20% - uthevingsfarge 4 4 2 5 3 3" xfId="6869"/>
    <cellStyle name="20% - uthevingsfarge 4 4 2 5 4" xfId="6870"/>
    <cellStyle name="20% - uthevingsfarge 4 4 2 5 5" xfId="6871"/>
    <cellStyle name="20% - uthevingsfarge 4 4 2 6" xfId="6872"/>
    <cellStyle name="20% - uthevingsfarge 4 4 2 6 2" xfId="6873"/>
    <cellStyle name="20% - uthevingsfarge 4 4 2 6 3" xfId="6874"/>
    <cellStyle name="20% - uthevingsfarge 4 4 2 7" xfId="6875"/>
    <cellStyle name="20% - uthevingsfarge 4 4 2 7 2" xfId="6876"/>
    <cellStyle name="20% - uthevingsfarge 4 4 2 7 3" xfId="6877"/>
    <cellStyle name="20% - uthevingsfarge 4 4 2 8" xfId="6878"/>
    <cellStyle name="20% - uthevingsfarge 4 4 2 8 2" xfId="6879"/>
    <cellStyle name="20% - uthevingsfarge 4 4 2 9" xfId="6880"/>
    <cellStyle name="20% - uthevingsfarge 4 4 2 9 2" xfId="6881"/>
    <cellStyle name="20% - uthevingsfarge 4 4 2_Tabell 4.5-4.7" xfId="6754"/>
    <cellStyle name="20% - uthevingsfarge 4 4 3" xfId="319"/>
    <cellStyle name="20% - uthevingsfarge 4 4 3 10" xfId="6883"/>
    <cellStyle name="20% - uthevingsfarge 4 4 3 11" xfId="6884"/>
    <cellStyle name="20% - uthevingsfarge 4 4 3 2" xfId="320"/>
    <cellStyle name="20% - uthevingsfarge 4 4 3 2 10" xfId="6886"/>
    <cellStyle name="20% - uthevingsfarge 4 4 3 2 2" xfId="321"/>
    <cellStyle name="20% - uthevingsfarge 4 4 3 2 2 2" xfId="6888"/>
    <cellStyle name="20% - uthevingsfarge 4 4 3 2 2 2 2" xfId="6889"/>
    <cellStyle name="20% - uthevingsfarge 4 4 3 2 2 2 3" xfId="6890"/>
    <cellStyle name="20% - uthevingsfarge 4 4 3 2 2 3" xfId="6891"/>
    <cellStyle name="20% - uthevingsfarge 4 4 3 2 2 3 2" xfId="6892"/>
    <cellStyle name="20% - uthevingsfarge 4 4 3 2 2 3 3" xfId="6893"/>
    <cellStyle name="20% - uthevingsfarge 4 4 3 2 2 4" xfId="6894"/>
    <cellStyle name="20% - uthevingsfarge 4 4 3 2 2 5" xfId="6895"/>
    <cellStyle name="20% - uthevingsfarge 4 4 3 2 2_Tabell 4.5-4.7" xfId="6887"/>
    <cellStyle name="20% - uthevingsfarge 4 4 3 2 3" xfId="6896"/>
    <cellStyle name="20% - uthevingsfarge 4 4 3 2 3 2" xfId="6897"/>
    <cellStyle name="20% - uthevingsfarge 4 4 3 2 3 2 2" xfId="6898"/>
    <cellStyle name="20% - uthevingsfarge 4 4 3 2 3 2 3" xfId="6899"/>
    <cellStyle name="20% - uthevingsfarge 4 4 3 2 3 3" xfId="6900"/>
    <cellStyle name="20% - uthevingsfarge 4 4 3 2 3 3 2" xfId="6901"/>
    <cellStyle name="20% - uthevingsfarge 4 4 3 2 3 3 3" xfId="6902"/>
    <cellStyle name="20% - uthevingsfarge 4 4 3 2 3 4" xfId="6903"/>
    <cellStyle name="20% - uthevingsfarge 4 4 3 2 3 5" xfId="6904"/>
    <cellStyle name="20% - uthevingsfarge 4 4 3 2 4" xfId="6905"/>
    <cellStyle name="20% - uthevingsfarge 4 4 3 2 4 2" xfId="6906"/>
    <cellStyle name="20% - uthevingsfarge 4 4 3 2 4 3" xfId="6907"/>
    <cellStyle name="20% - uthevingsfarge 4 4 3 2 5" xfId="6908"/>
    <cellStyle name="20% - uthevingsfarge 4 4 3 2 5 2" xfId="6909"/>
    <cellStyle name="20% - uthevingsfarge 4 4 3 2 5 3" xfId="6910"/>
    <cellStyle name="20% - uthevingsfarge 4 4 3 2 6" xfId="6911"/>
    <cellStyle name="20% - uthevingsfarge 4 4 3 2 6 2" xfId="6912"/>
    <cellStyle name="20% - uthevingsfarge 4 4 3 2 7" xfId="6913"/>
    <cellStyle name="20% - uthevingsfarge 4 4 3 2 7 2" xfId="6914"/>
    <cellStyle name="20% - uthevingsfarge 4 4 3 2 8" xfId="6915"/>
    <cellStyle name="20% - uthevingsfarge 4 4 3 2 9" xfId="6916"/>
    <cellStyle name="20% - uthevingsfarge 4 4 3 2_Tabell 4.5-4.7" xfId="6885"/>
    <cellStyle name="20% - uthevingsfarge 4 4 3 3" xfId="322"/>
    <cellStyle name="20% - uthevingsfarge 4 4 3 3 2" xfId="6918"/>
    <cellStyle name="20% - uthevingsfarge 4 4 3 3 2 2" xfId="6919"/>
    <cellStyle name="20% - uthevingsfarge 4 4 3 3 2 3" xfId="6920"/>
    <cellStyle name="20% - uthevingsfarge 4 4 3 3 3" xfId="6921"/>
    <cellStyle name="20% - uthevingsfarge 4 4 3 3 3 2" xfId="6922"/>
    <cellStyle name="20% - uthevingsfarge 4 4 3 3 3 3" xfId="6923"/>
    <cellStyle name="20% - uthevingsfarge 4 4 3 3 4" xfId="6924"/>
    <cellStyle name="20% - uthevingsfarge 4 4 3 3 5" xfId="6925"/>
    <cellStyle name="20% - uthevingsfarge 4 4 3 3_Tabell 4.5-4.7" xfId="6917"/>
    <cellStyle name="20% - uthevingsfarge 4 4 3 4" xfId="6926"/>
    <cellStyle name="20% - uthevingsfarge 4 4 3 4 2" xfId="6927"/>
    <cellStyle name="20% - uthevingsfarge 4 4 3 4 2 2" xfId="6928"/>
    <cellStyle name="20% - uthevingsfarge 4 4 3 4 2 3" xfId="6929"/>
    <cellStyle name="20% - uthevingsfarge 4 4 3 4 3" xfId="6930"/>
    <cellStyle name="20% - uthevingsfarge 4 4 3 4 3 2" xfId="6931"/>
    <cellStyle name="20% - uthevingsfarge 4 4 3 4 3 3" xfId="6932"/>
    <cellStyle name="20% - uthevingsfarge 4 4 3 4 4" xfId="6933"/>
    <cellStyle name="20% - uthevingsfarge 4 4 3 4 5" xfId="6934"/>
    <cellStyle name="20% - uthevingsfarge 4 4 3 5" xfId="6935"/>
    <cellStyle name="20% - uthevingsfarge 4 4 3 5 2" xfId="6936"/>
    <cellStyle name="20% - uthevingsfarge 4 4 3 5 3" xfId="6937"/>
    <cellStyle name="20% - uthevingsfarge 4 4 3 6" xfId="6938"/>
    <cellStyle name="20% - uthevingsfarge 4 4 3 6 2" xfId="6939"/>
    <cellStyle name="20% - uthevingsfarge 4 4 3 6 3" xfId="6940"/>
    <cellStyle name="20% - uthevingsfarge 4 4 3 7" xfId="6941"/>
    <cellStyle name="20% - uthevingsfarge 4 4 3 7 2" xfId="6942"/>
    <cellStyle name="20% - uthevingsfarge 4 4 3 8" xfId="6943"/>
    <cellStyle name="20% - uthevingsfarge 4 4 3 8 2" xfId="6944"/>
    <cellStyle name="20% - uthevingsfarge 4 4 3 9" xfId="6945"/>
    <cellStyle name="20% - uthevingsfarge 4 4 3_Tabell 4.5-4.7" xfId="6882"/>
    <cellStyle name="20% - uthevingsfarge 4 4 4" xfId="323"/>
    <cellStyle name="20% - uthevingsfarge 4 4 4 10" xfId="6947"/>
    <cellStyle name="20% - uthevingsfarge 4 4 4 2" xfId="324"/>
    <cellStyle name="20% - uthevingsfarge 4 4 4 2 2" xfId="6949"/>
    <cellStyle name="20% - uthevingsfarge 4 4 4 2 2 2" xfId="6950"/>
    <cellStyle name="20% - uthevingsfarge 4 4 4 2 2 3" xfId="6951"/>
    <cellStyle name="20% - uthevingsfarge 4 4 4 2 3" xfId="6952"/>
    <cellStyle name="20% - uthevingsfarge 4 4 4 2 3 2" xfId="6953"/>
    <cellStyle name="20% - uthevingsfarge 4 4 4 2 3 3" xfId="6954"/>
    <cellStyle name="20% - uthevingsfarge 4 4 4 2 4" xfId="6955"/>
    <cellStyle name="20% - uthevingsfarge 4 4 4 2 5" xfId="6956"/>
    <cellStyle name="20% - uthevingsfarge 4 4 4 2_Tabell 4.5-4.7" xfId="6948"/>
    <cellStyle name="20% - uthevingsfarge 4 4 4 3" xfId="6957"/>
    <cellStyle name="20% - uthevingsfarge 4 4 4 3 2" xfId="6958"/>
    <cellStyle name="20% - uthevingsfarge 4 4 4 3 2 2" xfId="6959"/>
    <cellStyle name="20% - uthevingsfarge 4 4 4 3 2 3" xfId="6960"/>
    <cellStyle name="20% - uthevingsfarge 4 4 4 3 3" xfId="6961"/>
    <cellStyle name="20% - uthevingsfarge 4 4 4 3 3 2" xfId="6962"/>
    <cellStyle name="20% - uthevingsfarge 4 4 4 3 3 3" xfId="6963"/>
    <cellStyle name="20% - uthevingsfarge 4 4 4 3 4" xfId="6964"/>
    <cellStyle name="20% - uthevingsfarge 4 4 4 3 5" xfId="6965"/>
    <cellStyle name="20% - uthevingsfarge 4 4 4 4" xfId="6966"/>
    <cellStyle name="20% - uthevingsfarge 4 4 4 4 2" xfId="6967"/>
    <cellStyle name="20% - uthevingsfarge 4 4 4 4 3" xfId="6968"/>
    <cellStyle name="20% - uthevingsfarge 4 4 4 5" xfId="6969"/>
    <cellStyle name="20% - uthevingsfarge 4 4 4 5 2" xfId="6970"/>
    <cellStyle name="20% - uthevingsfarge 4 4 4 5 3" xfId="6971"/>
    <cellStyle name="20% - uthevingsfarge 4 4 4 6" xfId="6972"/>
    <cellStyle name="20% - uthevingsfarge 4 4 4 6 2" xfId="6973"/>
    <cellStyle name="20% - uthevingsfarge 4 4 4 7" xfId="6974"/>
    <cellStyle name="20% - uthevingsfarge 4 4 4 7 2" xfId="6975"/>
    <cellStyle name="20% - uthevingsfarge 4 4 4 8" xfId="6976"/>
    <cellStyle name="20% - uthevingsfarge 4 4 4 9" xfId="6977"/>
    <cellStyle name="20% - uthevingsfarge 4 4 4_Tabell 4.5-4.7" xfId="6946"/>
    <cellStyle name="20% - uthevingsfarge 4 4 5" xfId="325"/>
    <cellStyle name="20% - uthevingsfarge 4 4 5 2" xfId="6979"/>
    <cellStyle name="20% - uthevingsfarge 4 4 5 2 2" xfId="6980"/>
    <cellStyle name="20% - uthevingsfarge 4 4 5 2 3" xfId="6981"/>
    <cellStyle name="20% - uthevingsfarge 4 4 5 3" xfId="6982"/>
    <cellStyle name="20% - uthevingsfarge 4 4 5 3 2" xfId="6983"/>
    <cellStyle name="20% - uthevingsfarge 4 4 5 3 3" xfId="6984"/>
    <cellStyle name="20% - uthevingsfarge 4 4 5 4" xfId="6985"/>
    <cellStyle name="20% - uthevingsfarge 4 4 5 5" xfId="6986"/>
    <cellStyle name="20% - uthevingsfarge 4 4 5_Tabell 4.5-4.7" xfId="6978"/>
    <cellStyle name="20% - uthevingsfarge 4 4 6" xfId="6987"/>
    <cellStyle name="20% - uthevingsfarge 4 4 6 2" xfId="6988"/>
    <cellStyle name="20% - uthevingsfarge 4 4 6 2 2" xfId="6989"/>
    <cellStyle name="20% - uthevingsfarge 4 4 6 2 3" xfId="6990"/>
    <cellStyle name="20% - uthevingsfarge 4 4 6 3" xfId="6991"/>
    <cellStyle name="20% - uthevingsfarge 4 4 6 3 2" xfId="6992"/>
    <cellStyle name="20% - uthevingsfarge 4 4 6 3 3" xfId="6993"/>
    <cellStyle name="20% - uthevingsfarge 4 4 6 4" xfId="6994"/>
    <cellStyle name="20% - uthevingsfarge 4 4 6 5" xfId="6995"/>
    <cellStyle name="20% - uthevingsfarge 4 4 7" xfId="6996"/>
    <cellStyle name="20% - uthevingsfarge 4 4 7 2" xfId="6997"/>
    <cellStyle name="20% - uthevingsfarge 4 4 7 3" xfId="6998"/>
    <cellStyle name="20% - uthevingsfarge 4 4 8" xfId="6999"/>
    <cellStyle name="20% - uthevingsfarge 4 4 8 2" xfId="7000"/>
    <cellStyle name="20% - uthevingsfarge 4 4 8 3" xfId="7001"/>
    <cellStyle name="20% - uthevingsfarge 4 4 9" xfId="7002"/>
    <cellStyle name="20% - uthevingsfarge 4 4 9 2" xfId="7003"/>
    <cellStyle name="20% - uthevingsfarge 4 4_Tabell 4.5-4.7" xfId="6748"/>
    <cellStyle name="20% - uthevingsfarge 4 5" xfId="326"/>
    <cellStyle name="20% - uthevingsfarge 4 5 10" xfId="7005"/>
    <cellStyle name="20% - uthevingsfarge 4 5 10 2" xfId="7006"/>
    <cellStyle name="20% - uthevingsfarge 4 5 11" xfId="7007"/>
    <cellStyle name="20% - uthevingsfarge 4 5 12" xfId="7008"/>
    <cellStyle name="20% - uthevingsfarge 4 5 13" xfId="7009"/>
    <cellStyle name="20% - uthevingsfarge 4 5 2" xfId="327"/>
    <cellStyle name="20% - uthevingsfarge 4 5 2 10" xfId="7011"/>
    <cellStyle name="20% - uthevingsfarge 4 5 2 11" xfId="7012"/>
    <cellStyle name="20% - uthevingsfarge 4 5 2 12" xfId="7013"/>
    <cellStyle name="20% - uthevingsfarge 4 5 2 2" xfId="328"/>
    <cellStyle name="20% - uthevingsfarge 4 5 2 2 10" xfId="7015"/>
    <cellStyle name="20% - uthevingsfarge 4 5 2 2 11" xfId="7016"/>
    <cellStyle name="20% - uthevingsfarge 4 5 2 2 2" xfId="329"/>
    <cellStyle name="20% - uthevingsfarge 4 5 2 2 2 10" xfId="7018"/>
    <cellStyle name="20% - uthevingsfarge 4 5 2 2 2 2" xfId="330"/>
    <cellStyle name="20% - uthevingsfarge 4 5 2 2 2 2 2" xfId="7020"/>
    <cellStyle name="20% - uthevingsfarge 4 5 2 2 2 2 2 2" xfId="7021"/>
    <cellStyle name="20% - uthevingsfarge 4 5 2 2 2 2 2 3" xfId="7022"/>
    <cellStyle name="20% - uthevingsfarge 4 5 2 2 2 2 3" xfId="7023"/>
    <cellStyle name="20% - uthevingsfarge 4 5 2 2 2 2 3 2" xfId="7024"/>
    <cellStyle name="20% - uthevingsfarge 4 5 2 2 2 2 3 3" xfId="7025"/>
    <cellStyle name="20% - uthevingsfarge 4 5 2 2 2 2 4" xfId="7026"/>
    <cellStyle name="20% - uthevingsfarge 4 5 2 2 2 2 5" xfId="7027"/>
    <cellStyle name="20% - uthevingsfarge 4 5 2 2 2 2_Tabell 4.5-4.7" xfId="7019"/>
    <cellStyle name="20% - uthevingsfarge 4 5 2 2 2 3" xfId="7028"/>
    <cellStyle name="20% - uthevingsfarge 4 5 2 2 2 3 2" xfId="7029"/>
    <cellStyle name="20% - uthevingsfarge 4 5 2 2 2 3 2 2" xfId="7030"/>
    <cellStyle name="20% - uthevingsfarge 4 5 2 2 2 3 2 3" xfId="7031"/>
    <cellStyle name="20% - uthevingsfarge 4 5 2 2 2 3 3" xfId="7032"/>
    <cellStyle name="20% - uthevingsfarge 4 5 2 2 2 3 3 2" xfId="7033"/>
    <cellStyle name="20% - uthevingsfarge 4 5 2 2 2 3 3 3" xfId="7034"/>
    <cellStyle name="20% - uthevingsfarge 4 5 2 2 2 3 4" xfId="7035"/>
    <cellStyle name="20% - uthevingsfarge 4 5 2 2 2 3 5" xfId="7036"/>
    <cellStyle name="20% - uthevingsfarge 4 5 2 2 2 4" xfId="7037"/>
    <cellStyle name="20% - uthevingsfarge 4 5 2 2 2 4 2" xfId="7038"/>
    <cellStyle name="20% - uthevingsfarge 4 5 2 2 2 4 3" xfId="7039"/>
    <cellStyle name="20% - uthevingsfarge 4 5 2 2 2 5" xfId="7040"/>
    <cellStyle name="20% - uthevingsfarge 4 5 2 2 2 5 2" xfId="7041"/>
    <cellStyle name="20% - uthevingsfarge 4 5 2 2 2 5 3" xfId="7042"/>
    <cellStyle name="20% - uthevingsfarge 4 5 2 2 2 6" xfId="7043"/>
    <cellStyle name="20% - uthevingsfarge 4 5 2 2 2 6 2" xfId="7044"/>
    <cellStyle name="20% - uthevingsfarge 4 5 2 2 2 7" xfId="7045"/>
    <cellStyle name="20% - uthevingsfarge 4 5 2 2 2 7 2" xfId="7046"/>
    <cellStyle name="20% - uthevingsfarge 4 5 2 2 2 8" xfId="7047"/>
    <cellStyle name="20% - uthevingsfarge 4 5 2 2 2 9" xfId="7048"/>
    <cellStyle name="20% - uthevingsfarge 4 5 2 2 2_Tabell 4.5-4.7" xfId="7017"/>
    <cellStyle name="20% - uthevingsfarge 4 5 2 2 3" xfId="331"/>
    <cellStyle name="20% - uthevingsfarge 4 5 2 2 3 2" xfId="7050"/>
    <cellStyle name="20% - uthevingsfarge 4 5 2 2 3 2 2" xfId="7051"/>
    <cellStyle name="20% - uthevingsfarge 4 5 2 2 3 2 3" xfId="7052"/>
    <cellStyle name="20% - uthevingsfarge 4 5 2 2 3 3" xfId="7053"/>
    <cellStyle name="20% - uthevingsfarge 4 5 2 2 3 3 2" xfId="7054"/>
    <cellStyle name="20% - uthevingsfarge 4 5 2 2 3 3 3" xfId="7055"/>
    <cellStyle name="20% - uthevingsfarge 4 5 2 2 3 4" xfId="7056"/>
    <cellStyle name="20% - uthevingsfarge 4 5 2 2 3 5" xfId="7057"/>
    <cellStyle name="20% - uthevingsfarge 4 5 2 2 3_Tabell 4.5-4.7" xfId="7049"/>
    <cellStyle name="20% - uthevingsfarge 4 5 2 2 4" xfId="7058"/>
    <cellStyle name="20% - uthevingsfarge 4 5 2 2 4 2" xfId="7059"/>
    <cellStyle name="20% - uthevingsfarge 4 5 2 2 4 2 2" xfId="7060"/>
    <cellStyle name="20% - uthevingsfarge 4 5 2 2 4 2 3" xfId="7061"/>
    <cellStyle name="20% - uthevingsfarge 4 5 2 2 4 3" xfId="7062"/>
    <cellStyle name="20% - uthevingsfarge 4 5 2 2 4 3 2" xfId="7063"/>
    <cellStyle name="20% - uthevingsfarge 4 5 2 2 4 3 3" xfId="7064"/>
    <cellStyle name="20% - uthevingsfarge 4 5 2 2 4 4" xfId="7065"/>
    <cellStyle name="20% - uthevingsfarge 4 5 2 2 4 5" xfId="7066"/>
    <cellStyle name="20% - uthevingsfarge 4 5 2 2 5" xfId="7067"/>
    <cellStyle name="20% - uthevingsfarge 4 5 2 2 5 2" xfId="7068"/>
    <cellStyle name="20% - uthevingsfarge 4 5 2 2 5 3" xfId="7069"/>
    <cellStyle name="20% - uthevingsfarge 4 5 2 2 6" xfId="7070"/>
    <cellStyle name="20% - uthevingsfarge 4 5 2 2 6 2" xfId="7071"/>
    <cellStyle name="20% - uthevingsfarge 4 5 2 2 6 3" xfId="7072"/>
    <cellStyle name="20% - uthevingsfarge 4 5 2 2 7" xfId="7073"/>
    <cellStyle name="20% - uthevingsfarge 4 5 2 2 7 2" xfId="7074"/>
    <cellStyle name="20% - uthevingsfarge 4 5 2 2 8" xfId="7075"/>
    <cellStyle name="20% - uthevingsfarge 4 5 2 2 8 2" xfId="7076"/>
    <cellStyle name="20% - uthevingsfarge 4 5 2 2 9" xfId="7077"/>
    <cellStyle name="20% - uthevingsfarge 4 5 2 2_Tabell 4.5-4.7" xfId="7014"/>
    <cellStyle name="20% - uthevingsfarge 4 5 2 3" xfId="332"/>
    <cellStyle name="20% - uthevingsfarge 4 5 2 3 10" xfId="7079"/>
    <cellStyle name="20% - uthevingsfarge 4 5 2 3 2" xfId="333"/>
    <cellStyle name="20% - uthevingsfarge 4 5 2 3 2 2" xfId="7081"/>
    <cellStyle name="20% - uthevingsfarge 4 5 2 3 2 2 2" xfId="7082"/>
    <cellStyle name="20% - uthevingsfarge 4 5 2 3 2 2 3" xfId="7083"/>
    <cellStyle name="20% - uthevingsfarge 4 5 2 3 2 3" xfId="7084"/>
    <cellStyle name="20% - uthevingsfarge 4 5 2 3 2 3 2" xfId="7085"/>
    <cellStyle name="20% - uthevingsfarge 4 5 2 3 2 3 3" xfId="7086"/>
    <cellStyle name="20% - uthevingsfarge 4 5 2 3 2 4" xfId="7087"/>
    <cellStyle name="20% - uthevingsfarge 4 5 2 3 2 5" xfId="7088"/>
    <cellStyle name="20% - uthevingsfarge 4 5 2 3 2_Tabell 4.5-4.7" xfId="7080"/>
    <cellStyle name="20% - uthevingsfarge 4 5 2 3 3" xfId="7089"/>
    <cellStyle name="20% - uthevingsfarge 4 5 2 3 3 2" xfId="7090"/>
    <cellStyle name="20% - uthevingsfarge 4 5 2 3 3 2 2" xfId="7091"/>
    <cellStyle name="20% - uthevingsfarge 4 5 2 3 3 2 3" xfId="7092"/>
    <cellStyle name="20% - uthevingsfarge 4 5 2 3 3 3" xfId="7093"/>
    <cellStyle name="20% - uthevingsfarge 4 5 2 3 3 3 2" xfId="7094"/>
    <cellStyle name="20% - uthevingsfarge 4 5 2 3 3 3 3" xfId="7095"/>
    <cellStyle name="20% - uthevingsfarge 4 5 2 3 3 4" xfId="7096"/>
    <cellStyle name="20% - uthevingsfarge 4 5 2 3 3 5" xfId="7097"/>
    <cellStyle name="20% - uthevingsfarge 4 5 2 3 4" xfId="7098"/>
    <cellStyle name="20% - uthevingsfarge 4 5 2 3 4 2" xfId="7099"/>
    <cellStyle name="20% - uthevingsfarge 4 5 2 3 4 3" xfId="7100"/>
    <cellStyle name="20% - uthevingsfarge 4 5 2 3 5" xfId="7101"/>
    <cellStyle name="20% - uthevingsfarge 4 5 2 3 5 2" xfId="7102"/>
    <cellStyle name="20% - uthevingsfarge 4 5 2 3 5 3" xfId="7103"/>
    <cellStyle name="20% - uthevingsfarge 4 5 2 3 6" xfId="7104"/>
    <cellStyle name="20% - uthevingsfarge 4 5 2 3 6 2" xfId="7105"/>
    <cellStyle name="20% - uthevingsfarge 4 5 2 3 7" xfId="7106"/>
    <cellStyle name="20% - uthevingsfarge 4 5 2 3 7 2" xfId="7107"/>
    <cellStyle name="20% - uthevingsfarge 4 5 2 3 8" xfId="7108"/>
    <cellStyle name="20% - uthevingsfarge 4 5 2 3 9" xfId="7109"/>
    <cellStyle name="20% - uthevingsfarge 4 5 2 3_Tabell 4.5-4.7" xfId="7078"/>
    <cellStyle name="20% - uthevingsfarge 4 5 2 4" xfId="334"/>
    <cellStyle name="20% - uthevingsfarge 4 5 2 4 2" xfId="7111"/>
    <cellStyle name="20% - uthevingsfarge 4 5 2 4 2 2" xfId="7112"/>
    <cellStyle name="20% - uthevingsfarge 4 5 2 4 2 3" xfId="7113"/>
    <cellStyle name="20% - uthevingsfarge 4 5 2 4 3" xfId="7114"/>
    <cellStyle name="20% - uthevingsfarge 4 5 2 4 3 2" xfId="7115"/>
    <cellStyle name="20% - uthevingsfarge 4 5 2 4 3 3" xfId="7116"/>
    <cellStyle name="20% - uthevingsfarge 4 5 2 4 4" xfId="7117"/>
    <cellStyle name="20% - uthevingsfarge 4 5 2 4 5" xfId="7118"/>
    <cellStyle name="20% - uthevingsfarge 4 5 2 4_Tabell 4.5-4.7" xfId="7110"/>
    <cellStyle name="20% - uthevingsfarge 4 5 2 5" xfId="7119"/>
    <cellStyle name="20% - uthevingsfarge 4 5 2 5 2" xfId="7120"/>
    <cellStyle name="20% - uthevingsfarge 4 5 2 5 2 2" xfId="7121"/>
    <cellStyle name="20% - uthevingsfarge 4 5 2 5 2 3" xfId="7122"/>
    <cellStyle name="20% - uthevingsfarge 4 5 2 5 3" xfId="7123"/>
    <cellStyle name="20% - uthevingsfarge 4 5 2 5 3 2" xfId="7124"/>
    <cellStyle name="20% - uthevingsfarge 4 5 2 5 3 3" xfId="7125"/>
    <cellStyle name="20% - uthevingsfarge 4 5 2 5 4" xfId="7126"/>
    <cellStyle name="20% - uthevingsfarge 4 5 2 5 5" xfId="7127"/>
    <cellStyle name="20% - uthevingsfarge 4 5 2 6" xfId="7128"/>
    <cellStyle name="20% - uthevingsfarge 4 5 2 6 2" xfId="7129"/>
    <cellStyle name="20% - uthevingsfarge 4 5 2 6 3" xfId="7130"/>
    <cellStyle name="20% - uthevingsfarge 4 5 2 7" xfId="7131"/>
    <cellStyle name="20% - uthevingsfarge 4 5 2 7 2" xfId="7132"/>
    <cellStyle name="20% - uthevingsfarge 4 5 2 7 3" xfId="7133"/>
    <cellStyle name="20% - uthevingsfarge 4 5 2 8" xfId="7134"/>
    <cellStyle name="20% - uthevingsfarge 4 5 2 8 2" xfId="7135"/>
    <cellStyle name="20% - uthevingsfarge 4 5 2 9" xfId="7136"/>
    <cellStyle name="20% - uthevingsfarge 4 5 2 9 2" xfId="7137"/>
    <cellStyle name="20% - uthevingsfarge 4 5 2_Tabell 4.5-4.7" xfId="7010"/>
    <cellStyle name="20% - uthevingsfarge 4 5 3" xfId="335"/>
    <cellStyle name="20% - uthevingsfarge 4 5 3 10" xfId="7139"/>
    <cellStyle name="20% - uthevingsfarge 4 5 3 11" xfId="7140"/>
    <cellStyle name="20% - uthevingsfarge 4 5 3 2" xfId="336"/>
    <cellStyle name="20% - uthevingsfarge 4 5 3 2 10" xfId="7142"/>
    <cellStyle name="20% - uthevingsfarge 4 5 3 2 2" xfId="337"/>
    <cellStyle name="20% - uthevingsfarge 4 5 3 2 2 2" xfId="7144"/>
    <cellStyle name="20% - uthevingsfarge 4 5 3 2 2 2 2" xfId="7145"/>
    <cellStyle name="20% - uthevingsfarge 4 5 3 2 2 2 3" xfId="7146"/>
    <cellStyle name="20% - uthevingsfarge 4 5 3 2 2 3" xfId="7147"/>
    <cellStyle name="20% - uthevingsfarge 4 5 3 2 2 3 2" xfId="7148"/>
    <cellStyle name="20% - uthevingsfarge 4 5 3 2 2 3 3" xfId="7149"/>
    <cellStyle name="20% - uthevingsfarge 4 5 3 2 2 4" xfId="7150"/>
    <cellStyle name="20% - uthevingsfarge 4 5 3 2 2 5" xfId="7151"/>
    <cellStyle name="20% - uthevingsfarge 4 5 3 2 2_Tabell 4.5-4.7" xfId="7143"/>
    <cellStyle name="20% - uthevingsfarge 4 5 3 2 3" xfId="7152"/>
    <cellStyle name="20% - uthevingsfarge 4 5 3 2 3 2" xfId="7153"/>
    <cellStyle name="20% - uthevingsfarge 4 5 3 2 3 2 2" xfId="7154"/>
    <cellStyle name="20% - uthevingsfarge 4 5 3 2 3 2 3" xfId="7155"/>
    <cellStyle name="20% - uthevingsfarge 4 5 3 2 3 3" xfId="7156"/>
    <cellStyle name="20% - uthevingsfarge 4 5 3 2 3 3 2" xfId="7157"/>
    <cellStyle name="20% - uthevingsfarge 4 5 3 2 3 3 3" xfId="7158"/>
    <cellStyle name="20% - uthevingsfarge 4 5 3 2 3 4" xfId="7159"/>
    <cellStyle name="20% - uthevingsfarge 4 5 3 2 3 5" xfId="7160"/>
    <cellStyle name="20% - uthevingsfarge 4 5 3 2 4" xfId="7161"/>
    <cellStyle name="20% - uthevingsfarge 4 5 3 2 4 2" xfId="7162"/>
    <cellStyle name="20% - uthevingsfarge 4 5 3 2 4 3" xfId="7163"/>
    <cellStyle name="20% - uthevingsfarge 4 5 3 2 5" xfId="7164"/>
    <cellStyle name="20% - uthevingsfarge 4 5 3 2 5 2" xfId="7165"/>
    <cellStyle name="20% - uthevingsfarge 4 5 3 2 5 3" xfId="7166"/>
    <cellStyle name="20% - uthevingsfarge 4 5 3 2 6" xfId="7167"/>
    <cellStyle name="20% - uthevingsfarge 4 5 3 2 6 2" xfId="7168"/>
    <cellStyle name="20% - uthevingsfarge 4 5 3 2 7" xfId="7169"/>
    <cellStyle name="20% - uthevingsfarge 4 5 3 2 7 2" xfId="7170"/>
    <cellStyle name="20% - uthevingsfarge 4 5 3 2 8" xfId="7171"/>
    <cellStyle name="20% - uthevingsfarge 4 5 3 2 9" xfId="7172"/>
    <cellStyle name="20% - uthevingsfarge 4 5 3 2_Tabell 4.5-4.7" xfId="7141"/>
    <cellStyle name="20% - uthevingsfarge 4 5 3 3" xfId="338"/>
    <cellStyle name="20% - uthevingsfarge 4 5 3 3 2" xfId="7174"/>
    <cellStyle name="20% - uthevingsfarge 4 5 3 3 2 2" xfId="7175"/>
    <cellStyle name="20% - uthevingsfarge 4 5 3 3 2 3" xfId="7176"/>
    <cellStyle name="20% - uthevingsfarge 4 5 3 3 3" xfId="7177"/>
    <cellStyle name="20% - uthevingsfarge 4 5 3 3 3 2" xfId="7178"/>
    <cellStyle name="20% - uthevingsfarge 4 5 3 3 3 3" xfId="7179"/>
    <cellStyle name="20% - uthevingsfarge 4 5 3 3 4" xfId="7180"/>
    <cellStyle name="20% - uthevingsfarge 4 5 3 3 5" xfId="7181"/>
    <cellStyle name="20% - uthevingsfarge 4 5 3 3_Tabell 4.5-4.7" xfId="7173"/>
    <cellStyle name="20% - uthevingsfarge 4 5 3 4" xfId="7182"/>
    <cellStyle name="20% - uthevingsfarge 4 5 3 4 2" xfId="7183"/>
    <cellStyle name="20% - uthevingsfarge 4 5 3 4 2 2" xfId="7184"/>
    <cellStyle name="20% - uthevingsfarge 4 5 3 4 2 3" xfId="7185"/>
    <cellStyle name="20% - uthevingsfarge 4 5 3 4 3" xfId="7186"/>
    <cellStyle name="20% - uthevingsfarge 4 5 3 4 3 2" xfId="7187"/>
    <cellStyle name="20% - uthevingsfarge 4 5 3 4 3 3" xfId="7188"/>
    <cellStyle name="20% - uthevingsfarge 4 5 3 4 4" xfId="7189"/>
    <cellStyle name="20% - uthevingsfarge 4 5 3 4 5" xfId="7190"/>
    <cellStyle name="20% - uthevingsfarge 4 5 3 5" xfId="7191"/>
    <cellStyle name="20% - uthevingsfarge 4 5 3 5 2" xfId="7192"/>
    <cellStyle name="20% - uthevingsfarge 4 5 3 5 3" xfId="7193"/>
    <cellStyle name="20% - uthevingsfarge 4 5 3 6" xfId="7194"/>
    <cellStyle name="20% - uthevingsfarge 4 5 3 6 2" xfId="7195"/>
    <cellStyle name="20% - uthevingsfarge 4 5 3 6 3" xfId="7196"/>
    <cellStyle name="20% - uthevingsfarge 4 5 3 7" xfId="7197"/>
    <cellStyle name="20% - uthevingsfarge 4 5 3 7 2" xfId="7198"/>
    <cellStyle name="20% - uthevingsfarge 4 5 3 8" xfId="7199"/>
    <cellStyle name="20% - uthevingsfarge 4 5 3 8 2" xfId="7200"/>
    <cellStyle name="20% - uthevingsfarge 4 5 3 9" xfId="7201"/>
    <cellStyle name="20% - uthevingsfarge 4 5 3_Tabell 4.5-4.7" xfId="7138"/>
    <cellStyle name="20% - uthevingsfarge 4 5 4" xfId="339"/>
    <cellStyle name="20% - uthevingsfarge 4 5 4 10" xfId="7203"/>
    <cellStyle name="20% - uthevingsfarge 4 5 4 2" xfId="340"/>
    <cellStyle name="20% - uthevingsfarge 4 5 4 2 2" xfId="7205"/>
    <cellStyle name="20% - uthevingsfarge 4 5 4 2 2 2" xfId="7206"/>
    <cellStyle name="20% - uthevingsfarge 4 5 4 2 2 3" xfId="7207"/>
    <cellStyle name="20% - uthevingsfarge 4 5 4 2 3" xfId="7208"/>
    <cellStyle name="20% - uthevingsfarge 4 5 4 2 3 2" xfId="7209"/>
    <cellStyle name="20% - uthevingsfarge 4 5 4 2 3 3" xfId="7210"/>
    <cellStyle name="20% - uthevingsfarge 4 5 4 2 4" xfId="7211"/>
    <cellStyle name="20% - uthevingsfarge 4 5 4 2 5" xfId="7212"/>
    <cellStyle name="20% - uthevingsfarge 4 5 4 2_Tabell 4.5-4.7" xfId="7204"/>
    <cellStyle name="20% - uthevingsfarge 4 5 4 3" xfId="7213"/>
    <cellStyle name="20% - uthevingsfarge 4 5 4 3 2" xfId="7214"/>
    <cellStyle name="20% - uthevingsfarge 4 5 4 3 2 2" xfId="7215"/>
    <cellStyle name="20% - uthevingsfarge 4 5 4 3 2 3" xfId="7216"/>
    <cellStyle name="20% - uthevingsfarge 4 5 4 3 3" xfId="7217"/>
    <cellStyle name="20% - uthevingsfarge 4 5 4 3 3 2" xfId="7218"/>
    <cellStyle name="20% - uthevingsfarge 4 5 4 3 3 3" xfId="7219"/>
    <cellStyle name="20% - uthevingsfarge 4 5 4 3 4" xfId="7220"/>
    <cellStyle name="20% - uthevingsfarge 4 5 4 3 5" xfId="7221"/>
    <cellStyle name="20% - uthevingsfarge 4 5 4 4" xfId="7222"/>
    <cellStyle name="20% - uthevingsfarge 4 5 4 4 2" xfId="7223"/>
    <cellStyle name="20% - uthevingsfarge 4 5 4 4 3" xfId="7224"/>
    <cellStyle name="20% - uthevingsfarge 4 5 4 5" xfId="7225"/>
    <cellStyle name="20% - uthevingsfarge 4 5 4 5 2" xfId="7226"/>
    <cellStyle name="20% - uthevingsfarge 4 5 4 5 3" xfId="7227"/>
    <cellStyle name="20% - uthevingsfarge 4 5 4 6" xfId="7228"/>
    <cellStyle name="20% - uthevingsfarge 4 5 4 6 2" xfId="7229"/>
    <cellStyle name="20% - uthevingsfarge 4 5 4 7" xfId="7230"/>
    <cellStyle name="20% - uthevingsfarge 4 5 4 7 2" xfId="7231"/>
    <cellStyle name="20% - uthevingsfarge 4 5 4 8" xfId="7232"/>
    <cellStyle name="20% - uthevingsfarge 4 5 4 9" xfId="7233"/>
    <cellStyle name="20% - uthevingsfarge 4 5 4_Tabell 4.5-4.7" xfId="7202"/>
    <cellStyle name="20% - uthevingsfarge 4 5 5" xfId="341"/>
    <cellStyle name="20% - uthevingsfarge 4 5 5 2" xfId="7235"/>
    <cellStyle name="20% - uthevingsfarge 4 5 5 2 2" xfId="7236"/>
    <cellStyle name="20% - uthevingsfarge 4 5 5 2 3" xfId="7237"/>
    <cellStyle name="20% - uthevingsfarge 4 5 5 3" xfId="7238"/>
    <cellStyle name="20% - uthevingsfarge 4 5 5 3 2" xfId="7239"/>
    <cellStyle name="20% - uthevingsfarge 4 5 5 3 3" xfId="7240"/>
    <cellStyle name="20% - uthevingsfarge 4 5 5 4" xfId="7241"/>
    <cellStyle name="20% - uthevingsfarge 4 5 5 5" xfId="7242"/>
    <cellStyle name="20% - uthevingsfarge 4 5 5_Tabell 4.5-4.7" xfId="7234"/>
    <cellStyle name="20% - uthevingsfarge 4 5 6" xfId="7243"/>
    <cellStyle name="20% - uthevingsfarge 4 5 6 2" xfId="7244"/>
    <cellStyle name="20% - uthevingsfarge 4 5 6 2 2" xfId="7245"/>
    <cellStyle name="20% - uthevingsfarge 4 5 6 2 3" xfId="7246"/>
    <cellStyle name="20% - uthevingsfarge 4 5 6 3" xfId="7247"/>
    <cellStyle name="20% - uthevingsfarge 4 5 6 3 2" xfId="7248"/>
    <cellStyle name="20% - uthevingsfarge 4 5 6 3 3" xfId="7249"/>
    <cellStyle name="20% - uthevingsfarge 4 5 6 4" xfId="7250"/>
    <cellStyle name="20% - uthevingsfarge 4 5 6 5" xfId="7251"/>
    <cellStyle name="20% - uthevingsfarge 4 5 7" xfId="7252"/>
    <cellStyle name="20% - uthevingsfarge 4 5 7 2" xfId="7253"/>
    <cellStyle name="20% - uthevingsfarge 4 5 7 3" xfId="7254"/>
    <cellStyle name="20% - uthevingsfarge 4 5 8" xfId="7255"/>
    <cellStyle name="20% - uthevingsfarge 4 5 8 2" xfId="7256"/>
    <cellStyle name="20% - uthevingsfarge 4 5 8 3" xfId="7257"/>
    <cellStyle name="20% - uthevingsfarge 4 5 9" xfId="7258"/>
    <cellStyle name="20% - uthevingsfarge 4 5 9 2" xfId="7259"/>
    <cellStyle name="20% - uthevingsfarge 4 5_Tabell 4.5-4.7" xfId="7004"/>
    <cellStyle name="20% - uthevingsfarge 4 6" xfId="342"/>
    <cellStyle name="20% - uthevingsfarge 4 6 10" xfId="7261"/>
    <cellStyle name="20% - uthevingsfarge 4 6 11" xfId="7262"/>
    <cellStyle name="20% - uthevingsfarge 4 6 12" xfId="7263"/>
    <cellStyle name="20% - uthevingsfarge 4 6 2" xfId="343"/>
    <cellStyle name="20% - uthevingsfarge 4 6 2 10" xfId="7265"/>
    <cellStyle name="20% - uthevingsfarge 4 6 2 11" xfId="7266"/>
    <cellStyle name="20% - uthevingsfarge 4 6 2 2" xfId="344"/>
    <cellStyle name="20% - uthevingsfarge 4 6 2 2 10" xfId="7268"/>
    <cellStyle name="20% - uthevingsfarge 4 6 2 2 2" xfId="345"/>
    <cellStyle name="20% - uthevingsfarge 4 6 2 2 2 2" xfId="7270"/>
    <cellStyle name="20% - uthevingsfarge 4 6 2 2 2 2 2" xfId="7271"/>
    <cellStyle name="20% - uthevingsfarge 4 6 2 2 2 2 3" xfId="7272"/>
    <cellStyle name="20% - uthevingsfarge 4 6 2 2 2 3" xfId="7273"/>
    <cellStyle name="20% - uthevingsfarge 4 6 2 2 2 3 2" xfId="7274"/>
    <cellStyle name="20% - uthevingsfarge 4 6 2 2 2 3 3" xfId="7275"/>
    <cellStyle name="20% - uthevingsfarge 4 6 2 2 2 4" xfId="7276"/>
    <cellStyle name="20% - uthevingsfarge 4 6 2 2 2 5" xfId="7277"/>
    <cellStyle name="20% - uthevingsfarge 4 6 2 2 2_Tabell 4.5-4.7" xfId="7269"/>
    <cellStyle name="20% - uthevingsfarge 4 6 2 2 3" xfId="7278"/>
    <cellStyle name="20% - uthevingsfarge 4 6 2 2 3 2" xfId="7279"/>
    <cellStyle name="20% - uthevingsfarge 4 6 2 2 3 2 2" xfId="7280"/>
    <cellStyle name="20% - uthevingsfarge 4 6 2 2 3 2 3" xfId="7281"/>
    <cellStyle name="20% - uthevingsfarge 4 6 2 2 3 3" xfId="7282"/>
    <cellStyle name="20% - uthevingsfarge 4 6 2 2 3 3 2" xfId="7283"/>
    <cellStyle name="20% - uthevingsfarge 4 6 2 2 3 3 3" xfId="7284"/>
    <cellStyle name="20% - uthevingsfarge 4 6 2 2 3 4" xfId="7285"/>
    <cellStyle name="20% - uthevingsfarge 4 6 2 2 3 5" xfId="7286"/>
    <cellStyle name="20% - uthevingsfarge 4 6 2 2 4" xfId="7287"/>
    <cellStyle name="20% - uthevingsfarge 4 6 2 2 4 2" xfId="7288"/>
    <cellStyle name="20% - uthevingsfarge 4 6 2 2 4 3" xfId="7289"/>
    <cellStyle name="20% - uthevingsfarge 4 6 2 2 5" xfId="7290"/>
    <cellStyle name="20% - uthevingsfarge 4 6 2 2 5 2" xfId="7291"/>
    <cellStyle name="20% - uthevingsfarge 4 6 2 2 5 3" xfId="7292"/>
    <cellStyle name="20% - uthevingsfarge 4 6 2 2 6" xfId="7293"/>
    <cellStyle name="20% - uthevingsfarge 4 6 2 2 6 2" xfId="7294"/>
    <cellStyle name="20% - uthevingsfarge 4 6 2 2 7" xfId="7295"/>
    <cellStyle name="20% - uthevingsfarge 4 6 2 2 7 2" xfId="7296"/>
    <cellStyle name="20% - uthevingsfarge 4 6 2 2 8" xfId="7297"/>
    <cellStyle name="20% - uthevingsfarge 4 6 2 2 9" xfId="7298"/>
    <cellStyle name="20% - uthevingsfarge 4 6 2 2_Tabell 4.5-4.7" xfId="7267"/>
    <cellStyle name="20% - uthevingsfarge 4 6 2 3" xfId="346"/>
    <cellStyle name="20% - uthevingsfarge 4 6 2 3 2" xfId="7300"/>
    <cellStyle name="20% - uthevingsfarge 4 6 2 3 2 2" xfId="7301"/>
    <cellStyle name="20% - uthevingsfarge 4 6 2 3 2 3" xfId="7302"/>
    <cellStyle name="20% - uthevingsfarge 4 6 2 3 3" xfId="7303"/>
    <cellStyle name="20% - uthevingsfarge 4 6 2 3 3 2" xfId="7304"/>
    <cellStyle name="20% - uthevingsfarge 4 6 2 3 3 3" xfId="7305"/>
    <cellStyle name="20% - uthevingsfarge 4 6 2 3 4" xfId="7306"/>
    <cellStyle name="20% - uthevingsfarge 4 6 2 3 5" xfId="7307"/>
    <cellStyle name="20% - uthevingsfarge 4 6 2 3_Tabell 4.5-4.7" xfId="7299"/>
    <cellStyle name="20% - uthevingsfarge 4 6 2 4" xfId="7308"/>
    <cellStyle name="20% - uthevingsfarge 4 6 2 4 2" xfId="7309"/>
    <cellStyle name="20% - uthevingsfarge 4 6 2 4 2 2" xfId="7310"/>
    <cellStyle name="20% - uthevingsfarge 4 6 2 4 2 3" xfId="7311"/>
    <cellStyle name="20% - uthevingsfarge 4 6 2 4 3" xfId="7312"/>
    <cellStyle name="20% - uthevingsfarge 4 6 2 4 3 2" xfId="7313"/>
    <cellStyle name="20% - uthevingsfarge 4 6 2 4 3 3" xfId="7314"/>
    <cellStyle name="20% - uthevingsfarge 4 6 2 4 4" xfId="7315"/>
    <cellStyle name="20% - uthevingsfarge 4 6 2 4 5" xfId="7316"/>
    <cellStyle name="20% - uthevingsfarge 4 6 2 5" xfId="7317"/>
    <cellStyle name="20% - uthevingsfarge 4 6 2 5 2" xfId="7318"/>
    <cellStyle name="20% - uthevingsfarge 4 6 2 5 3" xfId="7319"/>
    <cellStyle name="20% - uthevingsfarge 4 6 2 6" xfId="7320"/>
    <cellStyle name="20% - uthevingsfarge 4 6 2 6 2" xfId="7321"/>
    <cellStyle name="20% - uthevingsfarge 4 6 2 6 3" xfId="7322"/>
    <cellStyle name="20% - uthevingsfarge 4 6 2 7" xfId="7323"/>
    <cellStyle name="20% - uthevingsfarge 4 6 2 7 2" xfId="7324"/>
    <cellStyle name="20% - uthevingsfarge 4 6 2 8" xfId="7325"/>
    <cellStyle name="20% - uthevingsfarge 4 6 2 8 2" xfId="7326"/>
    <cellStyle name="20% - uthevingsfarge 4 6 2 9" xfId="7327"/>
    <cellStyle name="20% - uthevingsfarge 4 6 2_Tabell 4.5-4.7" xfId="7264"/>
    <cellStyle name="20% - uthevingsfarge 4 6 3" xfId="347"/>
    <cellStyle name="20% - uthevingsfarge 4 6 3 10" xfId="7329"/>
    <cellStyle name="20% - uthevingsfarge 4 6 3 2" xfId="348"/>
    <cellStyle name="20% - uthevingsfarge 4 6 3 2 2" xfId="7331"/>
    <cellStyle name="20% - uthevingsfarge 4 6 3 2 2 2" xfId="7332"/>
    <cellStyle name="20% - uthevingsfarge 4 6 3 2 2 3" xfId="7333"/>
    <cellStyle name="20% - uthevingsfarge 4 6 3 2 3" xfId="7334"/>
    <cellStyle name="20% - uthevingsfarge 4 6 3 2 3 2" xfId="7335"/>
    <cellStyle name="20% - uthevingsfarge 4 6 3 2 3 3" xfId="7336"/>
    <cellStyle name="20% - uthevingsfarge 4 6 3 2 4" xfId="7337"/>
    <cellStyle name="20% - uthevingsfarge 4 6 3 2 5" xfId="7338"/>
    <cellStyle name="20% - uthevingsfarge 4 6 3 2_Tabell 4.5-4.7" xfId="7330"/>
    <cellStyle name="20% - uthevingsfarge 4 6 3 3" xfId="7339"/>
    <cellStyle name="20% - uthevingsfarge 4 6 3 3 2" xfId="7340"/>
    <cellStyle name="20% - uthevingsfarge 4 6 3 3 2 2" xfId="7341"/>
    <cellStyle name="20% - uthevingsfarge 4 6 3 3 2 3" xfId="7342"/>
    <cellStyle name="20% - uthevingsfarge 4 6 3 3 3" xfId="7343"/>
    <cellStyle name="20% - uthevingsfarge 4 6 3 3 3 2" xfId="7344"/>
    <cellStyle name="20% - uthevingsfarge 4 6 3 3 3 3" xfId="7345"/>
    <cellStyle name="20% - uthevingsfarge 4 6 3 3 4" xfId="7346"/>
    <cellStyle name="20% - uthevingsfarge 4 6 3 3 5" xfId="7347"/>
    <cellStyle name="20% - uthevingsfarge 4 6 3 4" xfId="7348"/>
    <cellStyle name="20% - uthevingsfarge 4 6 3 4 2" xfId="7349"/>
    <cellStyle name="20% - uthevingsfarge 4 6 3 4 3" xfId="7350"/>
    <cellStyle name="20% - uthevingsfarge 4 6 3 5" xfId="7351"/>
    <cellStyle name="20% - uthevingsfarge 4 6 3 5 2" xfId="7352"/>
    <cellStyle name="20% - uthevingsfarge 4 6 3 5 3" xfId="7353"/>
    <cellStyle name="20% - uthevingsfarge 4 6 3 6" xfId="7354"/>
    <cellStyle name="20% - uthevingsfarge 4 6 3 6 2" xfId="7355"/>
    <cellStyle name="20% - uthevingsfarge 4 6 3 7" xfId="7356"/>
    <cellStyle name="20% - uthevingsfarge 4 6 3 7 2" xfId="7357"/>
    <cellStyle name="20% - uthevingsfarge 4 6 3 8" xfId="7358"/>
    <cellStyle name="20% - uthevingsfarge 4 6 3 9" xfId="7359"/>
    <cellStyle name="20% - uthevingsfarge 4 6 3_Tabell 4.5-4.7" xfId="7328"/>
    <cellStyle name="20% - uthevingsfarge 4 6 4" xfId="349"/>
    <cellStyle name="20% - uthevingsfarge 4 6 4 2" xfId="7361"/>
    <cellStyle name="20% - uthevingsfarge 4 6 4 2 2" xfId="7362"/>
    <cellStyle name="20% - uthevingsfarge 4 6 4 2 3" xfId="7363"/>
    <cellStyle name="20% - uthevingsfarge 4 6 4 3" xfId="7364"/>
    <cellStyle name="20% - uthevingsfarge 4 6 4 3 2" xfId="7365"/>
    <cellStyle name="20% - uthevingsfarge 4 6 4 3 3" xfId="7366"/>
    <cellStyle name="20% - uthevingsfarge 4 6 4 4" xfId="7367"/>
    <cellStyle name="20% - uthevingsfarge 4 6 4 5" xfId="7368"/>
    <cellStyle name="20% - uthevingsfarge 4 6 4_Tabell 4.5-4.7" xfId="7360"/>
    <cellStyle name="20% - uthevingsfarge 4 6 5" xfId="7369"/>
    <cellStyle name="20% - uthevingsfarge 4 6 5 2" xfId="7370"/>
    <cellStyle name="20% - uthevingsfarge 4 6 5 2 2" xfId="7371"/>
    <cellStyle name="20% - uthevingsfarge 4 6 5 2 3" xfId="7372"/>
    <cellStyle name="20% - uthevingsfarge 4 6 5 3" xfId="7373"/>
    <cellStyle name="20% - uthevingsfarge 4 6 5 3 2" xfId="7374"/>
    <cellStyle name="20% - uthevingsfarge 4 6 5 3 3" xfId="7375"/>
    <cellStyle name="20% - uthevingsfarge 4 6 5 4" xfId="7376"/>
    <cellStyle name="20% - uthevingsfarge 4 6 5 5" xfId="7377"/>
    <cellStyle name="20% - uthevingsfarge 4 6 6" xfId="7378"/>
    <cellStyle name="20% - uthevingsfarge 4 6 6 2" xfId="7379"/>
    <cellStyle name="20% - uthevingsfarge 4 6 6 3" xfId="7380"/>
    <cellStyle name="20% - uthevingsfarge 4 6 7" xfId="7381"/>
    <cellStyle name="20% - uthevingsfarge 4 6 7 2" xfId="7382"/>
    <cellStyle name="20% - uthevingsfarge 4 6 7 3" xfId="7383"/>
    <cellStyle name="20% - uthevingsfarge 4 6 8" xfId="7384"/>
    <cellStyle name="20% - uthevingsfarge 4 6 8 2" xfId="7385"/>
    <cellStyle name="20% - uthevingsfarge 4 6 9" xfId="7386"/>
    <cellStyle name="20% - uthevingsfarge 4 6 9 2" xfId="7387"/>
    <cellStyle name="20% - uthevingsfarge 4 6_Tabell 4.5-4.7" xfId="7260"/>
    <cellStyle name="20% - uthevingsfarge 4 7" xfId="350"/>
    <cellStyle name="20% - uthevingsfarge 4 7 10" xfId="7389"/>
    <cellStyle name="20% - uthevingsfarge 4 7 11" xfId="7390"/>
    <cellStyle name="20% - uthevingsfarge 4 7 2" xfId="351"/>
    <cellStyle name="20% - uthevingsfarge 4 7 2 10" xfId="7392"/>
    <cellStyle name="20% - uthevingsfarge 4 7 2 2" xfId="352"/>
    <cellStyle name="20% - uthevingsfarge 4 7 2 2 2" xfId="7394"/>
    <cellStyle name="20% - uthevingsfarge 4 7 2 2 2 2" xfId="7395"/>
    <cellStyle name="20% - uthevingsfarge 4 7 2 2 2 3" xfId="7396"/>
    <cellStyle name="20% - uthevingsfarge 4 7 2 2 3" xfId="7397"/>
    <cellStyle name="20% - uthevingsfarge 4 7 2 2 3 2" xfId="7398"/>
    <cellStyle name="20% - uthevingsfarge 4 7 2 2 3 3" xfId="7399"/>
    <cellStyle name="20% - uthevingsfarge 4 7 2 2 4" xfId="7400"/>
    <cellStyle name="20% - uthevingsfarge 4 7 2 2 5" xfId="7401"/>
    <cellStyle name="20% - uthevingsfarge 4 7 2 2_Tabell 4.5-4.7" xfId="7393"/>
    <cellStyle name="20% - uthevingsfarge 4 7 2 3" xfId="7402"/>
    <cellStyle name="20% - uthevingsfarge 4 7 2 3 2" xfId="7403"/>
    <cellStyle name="20% - uthevingsfarge 4 7 2 3 2 2" xfId="7404"/>
    <cellStyle name="20% - uthevingsfarge 4 7 2 3 2 3" xfId="7405"/>
    <cellStyle name="20% - uthevingsfarge 4 7 2 3 3" xfId="7406"/>
    <cellStyle name="20% - uthevingsfarge 4 7 2 3 3 2" xfId="7407"/>
    <cellStyle name="20% - uthevingsfarge 4 7 2 3 3 3" xfId="7408"/>
    <cellStyle name="20% - uthevingsfarge 4 7 2 3 4" xfId="7409"/>
    <cellStyle name="20% - uthevingsfarge 4 7 2 3 5" xfId="7410"/>
    <cellStyle name="20% - uthevingsfarge 4 7 2 4" xfId="7411"/>
    <cellStyle name="20% - uthevingsfarge 4 7 2 4 2" xfId="7412"/>
    <cellStyle name="20% - uthevingsfarge 4 7 2 4 3" xfId="7413"/>
    <cellStyle name="20% - uthevingsfarge 4 7 2 5" xfId="7414"/>
    <cellStyle name="20% - uthevingsfarge 4 7 2 5 2" xfId="7415"/>
    <cellStyle name="20% - uthevingsfarge 4 7 2 5 3" xfId="7416"/>
    <cellStyle name="20% - uthevingsfarge 4 7 2 6" xfId="7417"/>
    <cellStyle name="20% - uthevingsfarge 4 7 2 6 2" xfId="7418"/>
    <cellStyle name="20% - uthevingsfarge 4 7 2 7" xfId="7419"/>
    <cellStyle name="20% - uthevingsfarge 4 7 2 7 2" xfId="7420"/>
    <cellStyle name="20% - uthevingsfarge 4 7 2 8" xfId="7421"/>
    <cellStyle name="20% - uthevingsfarge 4 7 2 9" xfId="7422"/>
    <cellStyle name="20% - uthevingsfarge 4 7 2_Tabell 4.5-4.7" xfId="7391"/>
    <cellStyle name="20% - uthevingsfarge 4 7 3" xfId="353"/>
    <cellStyle name="20% - uthevingsfarge 4 7 3 2" xfId="7424"/>
    <cellStyle name="20% - uthevingsfarge 4 7 3 2 2" xfId="7425"/>
    <cellStyle name="20% - uthevingsfarge 4 7 3 2 3" xfId="7426"/>
    <cellStyle name="20% - uthevingsfarge 4 7 3 3" xfId="7427"/>
    <cellStyle name="20% - uthevingsfarge 4 7 3 3 2" xfId="7428"/>
    <cellStyle name="20% - uthevingsfarge 4 7 3 3 3" xfId="7429"/>
    <cellStyle name="20% - uthevingsfarge 4 7 3 4" xfId="7430"/>
    <cellStyle name="20% - uthevingsfarge 4 7 3 5" xfId="7431"/>
    <cellStyle name="20% - uthevingsfarge 4 7 3_Tabell 4.5-4.7" xfId="7423"/>
    <cellStyle name="20% - uthevingsfarge 4 7 4" xfId="7432"/>
    <cellStyle name="20% - uthevingsfarge 4 7 4 2" xfId="7433"/>
    <cellStyle name="20% - uthevingsfarge 4 7 4 2 2" xfId="7434"/>
    <cellStyle name="20% - uthevingsfarge 4 7 4 2 3" xfId="7435"/>
    <cellStyle name="20% - uthevingsfarge 4 7 4 3" xfId="7436"/>
    <cellStyle name="20% - uthevingsfarge 4 7 4 3 2" xfId="7437"/>
    <cellStyle name="20% - uthevingsfarge 4 7 4 3 3" xfId="7438"/>
    <cellStyle name="20% - uthevingsfarge 4 7 4 4" xfId="7439"/>
    <cellStyle name="20% - uthevingsfarge 4 7 4 5" xfId="7440"/>
    <cellStyle name="20% - uthevingsfarge 4 7 5" xfId="7441"/>
    <cellStyle name="20% - uthevingsfarge 4 7 5 2" xfId="7442"/>
    <cellStyle name="20% - uthevingsfarge 4 7 5 3" xfId="7443"/>
    <cellStyle name="20% - uthevingsfarge 4 7 6" xfId="7444"/>
    <cellStyle name="20% - uthevingsfarge 4 7 6 2" xfId="7445"/>
    <cellStyle name="20% - uthevingsfarge 4 7 6 3" xfId="7446"/>
    <cellStyle name="20% - uthevingsfarge 4 7 7" xfId="7447"/>
    <cellStyle name="20% - uthevingsfarge 4 7 7 2" xfId="7448"/>
    <cellStyle name="20% - uthevingsfarge 4 7 8" xfId="7449"/>
    <cellStyle name="20% - uthevingsfarge 4 7 8 2" xfId="7450"/>
    <cellStyle name="20% - uthevingsfarge 4 7 9" xfId="7451"/>
    <cellStyle name="20% - uthevingsfarge 4 7_Tabell 4.5-4.7" xfId="7388"/>
    <cellStyle name="20% - uthevingsfarge 4 8" xfId="354"/>
    <cellStyle name="20% - uthevingsfarge 4 8 10" xfId="7453"/>
    <cellStyle name="20% - uthevingsfarge 4 8 11" xfId="7454"/>
    <cellStyle name="20% - uthevingsfarge 4 8 2" xfId="355"/>
    <cellStyle name="20% - uthevingsfarge 4 8 2 10" xfId="7456"/>
    <cellStyle name="20% - uthevingsfarge 4 8 2 2" xfId="356"/>
    <cellStyle name="20% - uthevingsfarge 4 8 2 2 2" xfId="7458"/>
    <cellStyle name="20% - uthevingsfarge 4 8 2 2 2 2" xfId="7459"/>
    <cellStyle name="20% - uthevingsfarge 4 8 2 2 2 3" xfId="7460"/>
    <cellStyle name="20% - uthevingsfarge 4 8 2 2 3" xfId="7461"/>
    <cellStyle name="20% - uthevingsfarge 4 8 2 2 3 2" xfId="7462"/>
    <cellStyle name="20% - uthevingsfarge 4 8 2 2 3 3" xfId="7463"/>
    <cellStyle name="20% - uthevingsfarge 4 8 2 2 4" xfId="7464"/>
    <cellStyle name="20% - uthevingsfarge 4 8 2 2 5" xfId="7465"/>
    <cellStyle name="20% - uthevingsfarge 4 8 2 2_Tabell 4.5-4.7" xfId="7457"/>
    <cellStyle name="20% - uthevingsfarge 4 8 2 3" xfId="7466"/>
    <cellStyle name="20% - uthevingsfarge 4 8 2 3 2" xfId="7467"/>
    <cellStyle name="20% - uthevingsfarge 4 8 2 3 2 2" xfId="7468"/>
    <cellStyle name="20% - uthevingsfarge 4 8 2 3 2 3" xfId="7469"/>
    <cellStyle name="20% - uthevingsfarge 4 8 2 3 3" xfId="7470"/>
    <cellStyle name="20% - uthevingsfarge 4 8 2 3 3 2" xfId="7471"/>
    <cellStyle name="20% - uthevingsfarge 4 8 2 3 3 3" xfId="7472"/>
    <cellStyle name="20% - uthevingsfarge 4 8 2 3 4" xfId="7473"/>
    <cellStyle name="20% - uthevingsfarge 4 8 2 3 5" xfId="7474"/>
    <cellStyle name="20% - uthevingsfarge 4 8 2 4" xfId="7475"/>
    <cellStyle name="20% - uthevingsfarge 4 8 2 4 2" xfId="7476"/>
    <cellStyle name="20% - uthevingsfarge 4 8 2 4 3" xfId="7477"/>
    <cellStyle name="20% - uthevingsfarge 4 8 2 5" xfId="7478"/>
    <cellStyle name="20% - uthevingsfarge 4 8 2 5 2" xfId="7479"/>
    <cellStyle name="20% - uthevingsfarge 4 8 2 5 3" xfId="7480"/>
    <cellStyle name="20% - uthevingsfarge 4 8 2 6" xfId="7481"/>
    <cellStyle name="20% - uthevingsfarge 4 8 2 6 2" xfId="7482"/>
    <cellStyle name="20% - uthevingsfarge 4 8 2 7" xfId="7483"/>
    <cellStyle name="20% - uthevingsfarge 4 8 2 7 2" xfId="7484"/>
    <cellStyle name="20% - uthevingsfarge 4 8 2 8" xfId="7485"/>
    <cellStyle name="20% - uthevingsfarge 4 8 2 9" xfId="7486"/>
    <cellStyle name="20% - uthevingsfarge 4 8 2_Tabell 4.5-4.7" xfId="7455"/>
    <cellStyle name="20% - uthevingsfarge 4 8 3" xfId="357"/>
    <cellStyle name="20% - uthevingsfarge 4 8 3 2" xfId="7488"/>
    <cellStyle name="20% - uthevingsfarge 4 8 3 2 2" xfId="7489"/>
    <cellStyle name="20% - uthevingsfarge 4 8 3 2 3" xfId="7490"/>
    <cellStyle name="20% - uthevingsfarge 4 8 3 3" xfId="7491"/>
    <cellStyle name="20% - uthevingsfarge 4 8 3 3 2" xfId="7492"/>
    <cellStyle name="20% - uthevingsfarge 4 8 3 3 3" xfId="7493"/>
    <cellStyle name="20% - uthevingsfarge 4 8 3 4" xfId="7494"/>
    <cellStyle name="20% - uthevingsfarge 4 8 3 5" xfId="7495"/>
    <cellStyle name="20% - uthevingsfarge 4 8 3_Tabell 4.5-4.7" xfId="7487"/>
    <cellStyle name="20% - uthevingsfarge 4 8 4" xfId="7496"/>
    <cellStyle name="20% - uthevingsfarge 4 8 4 2" xfId="7497"/>
    <cellStyle name="20% - uthevingsfarge 4 8 4 2 2" xfId="7498"/>
    <cellStyle name="20% - uthevingsfarge 4 8 4 2 3" xfId="7499"/>
    <cellStyle name="20% - uthevingsfarge 4 8 4 3" xfId="7500"/>
    <cellStyle name="20% - uthevingsfarge 4 8 4 3 2" xfId="7501"/>
    <cellStyle name="20% - uthevingsfarge 4 8 4 3 3" xfId="7502"/>
    <cellStyle name="20% - uthevingsfarge 4 8 4 4" xfId="7503"/>
    <cellStyle name="20% - uthevingsfarge 4 8 4 5" xfId="7504"/>
    <cellStyle name="20% - uthevingsfarge 4 8 5" xfId="7505"/>
    <cellStyle name="20% - uthevingsfarge 4 8 5 2" xfId="7506"/>
    <cellStyle name="20% - uthevingsfarge 4 8 5 3" xfId="7507"/>
    <cellStyle name="20% - uthevingsfarge 4 8 6" xfId="7508"/>
    <cellStyle name="20% - uthevingsfarge 4 8 6 2" xfId="7509"/>
    <cellStyle name="20% - uthevingsfarge 4 8 6 3" xfId="7510"/>
    <cellStyle name="20% - uthevingsfarge 4 8 7" xfId="7511"/>
    <cellStyle name="20% - uthevingsfarge 4 8 7 2" xfId="7512"/>
    <cellStyle name="20% - uthevingsfarge 4 8 8" xfId="7513"/>
    <cellStyle name="20% - uthevingsfarge 4 8 8 2" xfId="7514"/>
    <cellStyle name="20% - uthevingsfarge 4 8 9" xfId="7515"/>
    <cellStyle name="20% - uthevingsfarge 4 8_Tabell 4.5-4.7" xfId="7452"/>
    <cellStyle name="20% - uthevingsfarge 4 9" xfId="358"/>
    <cellStyle name="20% - uthevingsfarge 4 9 10" xfId="7517"/>
    <cellStyle name="20% - uthevingsfarge 4 9 2" xfId="359"/>
    <cellStyle name="20% - uthevingsfarge 4 9 2 2" xfId="7519"/>
    <cellStyle name="20% - uthevingsfarge 4 9 2 2 2" xfId="7520"/>
    <cellStyle name="20% - uthevingsfarge 4 9 2 2 3" xfId="7521"/>
    <cellStyle name="20% - uthevingsfarge 4 9 2 3" xfId="7522"/>
    <cellStyle name="20% - uthevingsfarge 4 9 2 3 2" xfId="7523"/>
    <cellStyle name="20% - uthevingsfarge 4 9 2 3 3" xfId="7524"/>
    <cellStyle name="20% - uthevingsfarge 4 9 2 4" xfId="7525"/>
    <cellStyle name="20% - uthevingsfarge 4 9 2 5" xfId="7526"/>
    <cellStyle name="20% - uthevingsfarge 4 9 2_Tabell 4.5-4.7" xfId="7518"/>
    <cellStyle name="20% - uthevingsfarge 4 9 3" xfId="7527"/>
    <cellStyle name="20% - uthevingsfarge 4 9 3 2" xfId="7528"/>
    <cellStyle name="20% - uthevingsfarge 4 9 3 2 2" xfId="7529"/>
    <cellStyle name="20% - uthevingsfarge 4 9 3 2 3" xfId="7530"/>
    <cellStyle name="20% - uthevingsfarge 4 9 3 3" xfId="7531"/>
    <cellStyle name="20% - uthevingsfarge 4 9 3 3 2" xfId="7532"/>
    <cellStyle name="20% - uthevingsfarge 4 9 3 3 3" xfId="7533"/>
    <cellStyle name="20% - uthevingsfarge 4 9 3 4" xfId="7534"/>
    <cellStyle name="20% - uthevingsfarge 4 9 3 5" xfId="7535"/>
    <cellStyle name="20% - uthevingsfarge 4 9 4" xfId="7536"/>
    <cellStyle name="20% - uthevingsfarge 4 9 4 2" xfId="7537"/>
    <cellStyle name="20% - uthevingsfarge 4 9 4 3" xfId="7538"/>
    <cellStyle name="20% - uthevingsfarge 4 9 5" xfId="7539"/>
    <cellStyle name="20% - uthevingsfarge 4 9 5 2" xfId="7540"/>
    <cellStyle name="20% - uthevingsfarge 4 9 5 3" xfId="7541"/>
    <cellStyle name="20% - uthevingsfarge 4 9 6" xfId="7542"/>
    <cellStyle name="20% - uthevingsfarge 4 9 6 2" xfId="7543"/>
    <cellStyle name="20% - uthevingsfarge 4 9 7" xfId="7544"/>
    <cellStyle name="20% - uthevingsfarge 4 9 7 2" xfId="7545"/>
    <cellStyle name="20% - uthevingsfarge 4 9 8" xfId="7546"/>
    <cellStyle name="20% - uthevingsfarge 4 9 9" xfId="7547"/>
    <cellStyle name="20% - uthevingsfarge 4 9_Tabell 4.5-4.7" xfId="7516"/>
    <cellStyle name="20% - uthevingsfarge 5 10" xfId="360"/>
    <cellStyle name="20% - uthevingsfarge 5 10 2" xfId="7549"/>
    <cellStyle name="20% - uthevingsfarge 5 10 2 2" xfId="7550"/>
    <cellStyle name="20% - uthevingsfarge 5 10 2 3" xfId="7551"/>
    <cellStyle name="20% - uthevingsfarge 5 10 3" xfId="7552"/>
    <cellStyle name="20% - uthevingsfarge 5 10 3 2" xfId="7553"/>
    <cellStyle name="20% - uthevingsfarge 5 10 3 3" xfId="7554"/>
    <cellStyle name="20% - uthevingsfarge 5 10 4" xfId="7555"/>
    <cellStyle name="20% - uthevingsfarge 5 10 5" xfId="7556"/>
    <cellStyle name="20% - uthevingsfarge 5 10_Tabell 4.5-4.7" xfId="7548"/>
    <cellStyle name="20% - uthevingsfarge 5 11" xfId="7557"/>
    <cellStyle name="20% - uthevingsfarge 5 11 2" xfId="7558"/>
    <cellStyle name="20% - uthevingsfarge 5 11 2 2" xfId="7559"/>
    <cellStyle name="20% - uthevingsfarge 5 11 2 3" xfId="7560"/>
    <cellStyle name="20% - uthevingsfarge 5 11 3" xfId="7561"/>
    <cellStyle name="20% - uthevingsfarge 5 11 3 2" xfId="7562"/>
    <cellStyle name="20% - uthevingsfarge 5 11 3 3" xfId="7563"/>
    <cellStyle name="20% - uthevingsfarge 5 11 4" xfId="7564"/>
    <cellStyle name="20% - uthevingsfarge 5 11 5" xfId="7565"/>
    <cellStyle name="20% - uthevingsfarge 5 12" xfId="7566"/>
    <cellStyle name="20% - uthevingsfarge 5 12 2" xfId="7567"/>
    <cellStyle name="20% - uthevingsfarge 5 12 3" xfId="7568"/>
    <cellStyle name="20% - uthevingsfarge 5 13" xfId="7569"/>
    <cellStyle name="20% - uthevingsfarge 5 13 2" xfId="7570"/>
    <cellStyle name="20% - uthevingsfarge 5 13 3" xfId="7571"/>
    <cellStyle name="20% - uthevingsfarge 5 14" xfId="7572"/>
    <cellStyle name="20% - uthevingsfarge 5 14 2" xfId="7573"/>
    <cellStyle name="20% - uthevingsfarge 5 15" xfId="7574"/>
    <cellStyle name="20% - uthevingsfarge 5 15 2" xfId="7575"/>
    <cellStyle name="20% - uthevingsfarge 5 16" xfId="7576"/>
    <cellStyle name="20% - uthevingsfarge 5 17" xfId="7577"/>
    <cellStyle name="20% - uthevingsfarge 5 18" xfId="7578"/>
    <cellStyle name="20% - uthevingsfarge 5 2" xfId="361"/>
    <cellStyle name="20% - uthevingsfarge 5 2 10" xfId="7580"/>
    <cellStyle name="20% - uthevingsfarge 5 2 10 2" xfId="7581"/>
    <cellStyle name="20% - uthevingsfarge 5 2 11" xfId="7582"/>
    <cellStyle name="20% - uthevingsfarge 5 2 11 2" xfId="7583"/>
    <cellStyle name="20% - uthevingsfarge 5 2 12" xfId="7584"/>
    <cellStyle name="20% - uthevingsfarge 5 2 13" xfId="7585"/>
    <cellStyle name="20% - uthevingsfarge 5 2 14" xfId="7586"/>
    <cellStyle name="20% - uthevingsfarge 5 2 2" xfId="362"/>
    <cellStyle name="20% - uthevingsfarge 5 2 2 10" xfId="7588"/>
    <cellStyle name="20% - uthevingsfarge 5 2 2 11" xfId="7589"/>
    <cellStyle name="20% - uthevingsfarge 5 2 2 12" xfId="7590"/>
    <cellStyle name="20% - uthevingsfarge 5 2 2 2" xfId="363"/>
    <cellStyle name="20% - uthevingsfarge 5 2 2 2 10" xfId="7592"/>
    <cellStyle name="20% - uthevingsfarge 5 2 2 2 11" xfId="7593"/>
    <cellStyle name="20% - uthevingsfarge 5 2 2 2 2" xfId="364"/>
    <cellStyle name="20% - uthevingsfarge 5 2 2 2 2 10" xfId="7595"/>
    <cellStyle name="20% - uthevingsfarge 5 2 2 2 2 2" xfId="365"/>
    <cellStyle name="20% - uthevingsfarge 5 2 2 2 2 2 2" xfId="7597"/>
    <cellStyle name="20% - uthevingsfarge 5 2 2 2 2 2 2 2" xfId="7598"/>
    <cellStyle name="20% - uthevingsfarge 5 2 2 2 2 2 2 3" xfId="7599"/>
    <cellStyle name="20% - uthevingsfarge 5 2 2 2 2 2 3" xfId="7600"/>
    <cellStyle name="20% - uthevingsfarge 5 2 2 2 2 2 3 2" xfId="7601"/>
    <cellStyle name="20% - uthevingsfarge 5 2 2 2 2 2 3 3" xfId="7602"/>
    <cellStyle name="20% - uthevingsfarge 5 2 2 2 2 2 4" xfId="7603"/>
    <cellStyle name="20% - uthevingsfarge 5 2 2 2 2 2 5" xfId="7604"/>
    <cellStyle name="20% - uthevingsfarge 5 2 2 2 2 2_Tabell 4.5-4.7" xfId="7596"/>
    <cellStyle name="20% - uthevingsfarge 5 2 2 2 2 3" xfId="7605"/>
    <cellStyle name="20% - uthevingsfarge 5 2 2 2 2 3 2" xfId="7606"/>
    <cellStyle name="20% - uthevingsfarge 5 2 2 2 2 3 2 2" xfId="7607"/>
    <cellStyle name="20% - uthevingsfarge 5 2 2 2 2 3 2 3" xfId="7608"/>
    <cellStyle name="20% - uthevingsfarge 5 2 2 2 2 3 3" xfId="7609"/>
    <cellStyle name="20% - uthevingsfarge 5 2 2 2 2 3 3 2" xfId="7610"/>
    <cellStyle name="20% - uthevingsfarge 5 2 2 2 2 3 3 3" xfId="7611"/>
    <cellStyle name="20% - uthevingsfarge 5 2 2 2 2 3 4" xfId="7612"/>
    <cellStyle name="20% - uthevingsfarge 5 2 2 2 2 3 5" xfId="7613"/>
    <cellStyle name="20% - uthevingsfarge 5 2 2 2 2 4" xfId="7614"/>
    <cellStyle name="20% - uthevingsfarge 5 2 2 2 2 4 2" xfId="7615"/>
    <cellStyle name="20% - uthevingsfarge 5 2 2 2 2 4 3" xfId="7616"/>
    <cellStyle name="20% - uthevingsfarge 5 2 2 2 2 5" xfId="7617"/>
    <cellStyle name="20% - uthevingsfarge 5 2 2 2 2 5 2" xfId="7618"/>
    <cellStyle name="20% - uthevingsfarge 5 2 2 2 2 5 3" xfId="7619"/>
    <cellStyle name="20% - uthevingsfarge 5 2 2 2 2 6" xfId="7620"/>
    <cellStyle name="20% - uthevingsfarge 5 2 2 2 2 6 2" xfId="7621"/>
    <cellStyle name="20% - uthevingsfarge 5 2 2 2 2 7" xfId="7622"/>
    <cellStyle name="20% - uthevingsfarge 5 2 2 2 2 7 2" xfId="7623"/>
    <cellStyle name="20% - uthevingsfarge 5 2 2 2 2 8" xfId="7624"/>
    <cellStyle name="20% - uthevingsfarge 5 2 2 2 2 9" xfId="7625"/>
    <cellStyle name="20% - uthevingsfarge 5 2 2 2 2_Tabell 4.5-4.7" xfId="7594"/>
    <cellStyle name="20% - uthevingsfarge 5 2 2 2 3" xfId="366"/>
    <cellStyle name="20% - uthevingsfarge 5 2 2 2 3 2" xfId="7627"/>
    <cellStyle name="20% - uthevingsfarge 5 2 2 2 3 2 2" xfId="7628"/>
    <cellStyle name="20% - uthevingsfarge 5 2 2 2 3 2 3" xfId="7629"/>
    <cellStyle name="20% - uthevingsfarge 5 2 2 2 3 3" xfId="7630"/>
    <cellStyle name="20% - uthevingsfarge 5 2 2 2 3 3 2" xfId="7631"/>
    <cellStyle name="20% - uthevingsfarge 5 2 2 2 3 3 3" xfId="7632"/>
    <cellStyle name="20% - uthevingsfarge 5 2 2 2 3 4" xfId="7633"/>
    <cellStyle name="20% - uthevingsfarge 5 2 2 2 3 5" xfId="7634"/>
    <cellStyle name="20% - uthevingsfarge 5 2 2 2 3_Tabell 4.5-4.7" xfId="7626"/>
    <cellStyle name="20% - uthevingsfarge 5 2 2 2 4" xfId="7635"/>
    <cellStyle name="20% - uthevingsfarge 5 2 2 2 4 2" xfId="7636"/>
    <cellStyle name="20% - uthevingsfarge 5 2 2 2 4 2 2" xfId="7637"/>
    <cellStyle name="20% - uthevingsfarge 5 2 2 2 4 2 3" xfId="7638"/>
    <cellStyle name="20% - uthevingsfarge 5 2 2 2 4 3" xfId="7639"/>
    <cellStyle name="20% - uthevingsfarge 5 2 2 2 4 3 2" xfId="7640"/>
    <cellStyle name="20% - uthevingsfarge 5 2 2 2 4 3 3" xfId="7641"/>
    <cellStyle name="20% - uthevingsfarge 5 2 2 2 4 4" xfId="7642"/>
    <cellStyle name="20% - uthevingsfarge 5 2 2 2 4 5" xfId="7643"/>
    <cellStyle name="20% - uthevingsfarge 5 2 2 2 5" xfId="7644"/>
    <cellStyle name="20% - uthevingsfarge 5 2 2 2 5 2" xfId="7645"/>
    <cellStyle name="20% - uthevingsfarge 5 2 2 2 5 3" xfId="7646"/>
    <cellStyle name="20% - uthevingsfarge 5 2 2 2 6" xfId="7647"/>
    <cellStyle name="20% - uthevingsfarge 5 2 2 2 6 2" xfId="7648"/>
    <cellStyle name="20% - uthevingsfarge 5 2 2 2 6 3" xfId="7649"/>
    <cellStyle name="20% - uthevingsfarge 5 2 2 2 7" xfId="7650"/>
    <cellStyle name="20% - uthevingsfarge 5 2 2 2 7 2" xfId="7651"/>
    <cellStyle name="20% - uthevingsfarge 5 2 2 2 8" xfId="7652"/>
    <cellStyle name="20% - uthevingsfarge 5 2 2 2 8 2" xfId="7653"/>
    <cellStyle name="20% - uthevingsfarge 5 2 2 2 9" xfId="7654"/>
    <cellStyle name="20% - uthevingsfarge 5 2 2 2_Tabell 4.5-4.7" xfId="7591"/>
    <cellStyle name="20% - uthevingsfarge 5 2 2 3" xfId="367"/>
    <cellStyle name="20% - uthevingsfarge 5 2 2 3 10" xfId="7656"/>
    <cellStyle name="20% - uthevingsfarge 5 2 2 3 2" xfId="368"/>
    <cellStyle name="20% - uthevingsfarge 5 2 2 3 2 2" xfId="7658"/>
    <cellStyle name="20% - uthevingsfarge 5 2 2 3 2 2 2" xfId="7659"/>
    <cellStyle name="20% - uthevingsfarge 5 2 2 3 2 2 3" xfId="7660"/>
    <cellStyle name="20% - uthevingsfarge 5 2 2 3 2 3" xfId="7661"/>
    <cellStyle name="20% - uthevingsfarge 5 2 2 3 2 3 2" xfId="7662"/>
    <cellStyle name="20% - uthevingsfarge 5 2 2 3 2 3 3" xfId="7663"/>
    <cellStyle name="20% - uthevingsfarge 5 2 2 3 2 4" xfId="7664"/>
    <cellStyle name="20% - uthevingsfarge 5 2 2 3 2 5" xfId="7665"/>
    <cellStyle name="20% - uthevingsfarge 5 2 2 3 2_Tabell 4.5-4.7" xfId="7657"/>
    <cellStyle name="20% - uthevingsfarge 5 2 2 3 3" xfId="7666"/>
    <cellStyle name="20% - uthevingsfarge 5 2 2 3 3 2" xfId="7667"/>
    <cellStyle name="20% - uthevingsfarge 5 2 2 3 3 2 2" xfId="7668"/>
    <cellStyle name="20% - uthevingsfarge 5 2 2 3 3 2 3" xfId="7669"/>
    <cellStyle name="20% - uthevingsfarge 5 2 2 3 3 3" xfId="7670"/>
    <cellStyle name="20% - uthevingsfarge 5 2 2 3 3 3 2" xfId="7671"/>
    <cellStyle name="20% - uthevingsfarge 5 2 2 3 3 3 3" xfId="7672"/>
    <cellStyle name="20% - uthevingsfarge 5 2 2 3 3 4" xfId="7673"/>
    <cellStyle name="20% - uthevingsfarge 5 2 2 3 3 5" xfId="7674"/>
    <cellStyle name="20% - uthevingsfarge 5 2 2 3 4" xfId="7675"/>
    <cellStyle name="20% - uthevingsfarge 5 2 2 3 4 2" xfId="7676"/>
    <cellStyle name="20% - uthevingsfarge 5 2 2 3 4 3" xfId="7677"/>
    <cellStyle name="20% - uthevingsfarge 5 2 2 3 5" xfId="7678"/>
    <cellStyle name="20% - uthevingsfarge 5 2 2 3 5 2" xfId="7679"/>
    <cellStyle name="20% - uthevingsfarge 5 2 2 3 5 3" xfId="7680"/>
    <cellStyle name="20% - uthevingsfarge 5 2 2 3 6" xfId="7681"/>
    <cellStyle name="20% - uthevingsfarge 5 2 2 3 6 2" xfId="7682"/>
    <cellStyle name="20% - uthevingsfarge 5 2 2 3 7" xfId="7683"/>
    <cellStyle name="20% - uthevingsfarge 5 2 2 3 7 2" xfId="7684"/>
    <cellStyle name="20% - uthevingsfarge 5 2 2 3 8" xfId="7685"/>
    <cellStyle name="20% - uthevingsfarge 5 2 2 3 9" xfId="7686"/>
    <cellStyle name="20% - uthevingsfarge 5 2 2 3_Tabell 4.5-4.7" xfId="7655"/>
    <cellStyle name="20% - uthevingsfarge 5 2 2 4" xfId="369"/>
    <cellStyle name="20% - uthevingsfarge 5 2 2 4 2" xfId="7688"/>
    <cellStyle name="20% - uthevingsfarge 5 2 2 4 2 2" xfId="7689"/>
    <cellStyle name="20% - uthevingsfarge 5 2 2 4 2 3" xfId="7690"/>
    <cellStyle name="20% - uthevingsfarge 5 2 2 4 3" xfId="7691"/>
    <cellStyle name="20% - uthevingsfarge 5 2 2 4 3 2" xfId="7692"/>
    <cellStyle name="20% - uthevingsfarge 5 2 2 4 3 3" xfId="7693"/>
    <cellStyle name="20% - uthevingsfarge 5 2 2 4 4" xfId="7694"/>
    <cellStyle name="20% - uthevingsfarge 5 2 2 4 5" xfId="7695"/>
    <cellStyle name="20% - uthevingsfarge 5 2 2 4_Tabell 4.5-4.7" xfId="7687"/>
    <cellStyle name="20% - uthevingsfarge 5 2 2 5" xfId="7696"/>
    <cellStyle name="20% - uthevingsfarge 5 2 2 5 2" xfId="7697"/>
    <cellStyle name="20% - uthevingsfarge 5 2 2 5 2 2" xfId="7698"/>
    <cellStyle name="20% - uthevingsfarge 5 2 2 5 2 3" xfId="7699"/>
    <cellStyle name="20% - uthevingsfarge 5 2 2 5 3" xfId="7700"/>
    <cellStyle name="20% - uthevingsfarge 5 2 2 5 3 2" xfId="7701"/>
    <cellStyle name="20% - uthevingsfarge 5 2 2 5 3 3" xfId="7702"/>
    <cellStyle name="20% - uthevingsfarge 5 2 2 5 4" xfId="7703"/>
    <cellStyle name="20% - uthevingsfarge 5 2 2 5 5" xfId="7704"/>
    <cellStyle name="20% - uthevingsfarge 5 2 2 6" xfId="7705"/>
    <cellStyle name="20% - uthevingsfarge 5 2 2 6 2" xfId="7706"/>
    <cellStyle name="20% - uthevingsfarge 5 2 2 6 3" xfId="7707"/>
    <cellStyle name="20% - uthevingsfarge 5 2 2 7" xfId="7708"/>
    <cellStyle name="20% - uthevingsfarge 5 2 2 7 2" xfId="7709"/>
    <cellStyle name="20% - uthevingsfarge 5 2 2 7 3" xfId="7710"/>
    <cellStyle name="20% - uthevingsfarge 5 2 2 8" xfId="7711"/>
    <cellStyle name="20% - uthevingsfarge 5 2 2 8 2" xfId="7712"/>
    <cellStyle name="20% - uthevingsfarge 5 2 2 9" xfId="7713"/>
    <cellStyle name="20% - uthevingsfarge 5 2 2 9 2" xfId="7714"/>
    <cellStyle name="20% - uthevingsfarge 5 2 2_Tabell 4.5-4.7" xfId="7587"/>
    <cellStyle name="20% - uthevingsfarge 5 2 3" xfId="370"/>
    <cellStyle name="20% - uthevingsfarge 5 2 3 10" xfId="7716"/>
    <cellStyle name="20% - uthevingsfarge 5 2 3 11" xfId="7717"/>
    <cellStyle name="20% - uthevingsfarge 5 2 3 2" xfId="371"/>
    <cellStyle name="20% - uthevingsfarge 5 2 3 2 10" xfId="7719"/>
    <cellStyle name="20% - uthevingsfarge 5 2 3 2 2" xfId="372"/>
    <cellStyle name="20% - uthevingsfarge 5 2 3 2 2 2" xfId="7721"/>
    <cellStyle name="20% - uthevingsfarge 5 2 3 2 2 2 2" xfId="7722"/>
    <cellStyle name="20% - uthevingsfarge 5 2 3 2 2 2 3" xfId="7723"/>
    <cellStyle name="20% - uthevingsfarge 5 2 3 2 2 3" xfId="7724"/>
    <cellStyle name="20% - uthevingsfarge 5 2 3 2 2 3 2" xfId="7725"/>
    <cellStyle name="20% - uthevingsfarge 5 2 3 2 2 3 3" xfId="7726"/>
    <cellStyle name="20% - uthevingsfarge 5 2 3 2 2 4" xfId="7727"/>
    <cellStyle name="20% - uthevingsfarge 5 2 3 2 2 5" xfId="7728"/>
    <cellStyle name="20% - uthevingsfarge 5 2 3 2 2_Tabell 4.5-4.7" xfId="7720"/>
    <cellStyle name="20% - uthevingsfarge 5 2 3 2 3" xfId="7729"/>
    <cellStyle name="20% - uthevingsfarge 5 2 3 2 3 2" xfId="7730"/>
    <cellStyle name="20% - uthevingsfarge 5 2 3 2 3 2 2" xfId="7731"/>
    <cellStyle name="20% - uthevingsfarge 5 2 3 2 3 2 3" xfId="7732"/>
    <cellStyle name="20% - uthevingsfarge 5 2 3 2 3 3" xfId="7733"/>
    <cellStyle name="20% - uthevingsfarge 5 2 3 2 3 3 2" xfId="7734"/>
    <cellStyle name="20% - uthevingsfarge 5 2 3 2 3 3 3" xfId="7735"/>
    <cellStyle name="20% - uthevingsfarge 5 2 3 2 3 4" xfId="7736"/>
    <cellStyle name="20% - uthevingsfarge 5 2 3 2 3 5" xfId="7737"/>
    <cellStyle name="20% - uthevingsfarge 5 2 3 2 4" xfId="7738"/>
    <cellStyle name="20% - uthevingsfarge 5 2 3 2 4 2" xfId="7739"/>
    <cellStyle name="20% - uthevingsfarge 5 2 3 2 4 3" xfId="7740"/>
    <cellStyle name="20% - uthevingsfarge 5 2 3 2 5" xfId="7741"/>
    <cellStyle name="20% - uthevingsfarge 5 2 3 2 5 2" xfId="7742"/>
    <cellStyle name="20% - uthevingsfarge 5 2 3 2 5 3" xfId="7743"/>
    <cellStyle name="20% - uthevingsfarge 5 2 3 2 6" xfId="7744"/>
    <cellStyle name="20% - uthevingsfarge 5 2 3 2 6 2" xfId="7745"/>
    <cellStyle name="20% - uthevingsfarge 5 2 3 2 7" xfId="7746"/>
    <cellStyle name="20% - uthevingsfarge 5 2 3 2 7 2" xfId="7747"/>
    <cellStyle name="20% - uthevingsfarge 5 2 3 2 8" xfId="7748"/>
    <cellStyle name="20% - uthevingsfarge 5 2 3 2 9" xfId="7749"/>
    <cellStyle name="20% - uthevingsfarge 5 2 3 2_Tabell 4.5-4.7" xfId="7718"/>
    <cellStyle name="20% - uthevingsfarge 5 2 3 3" xfId="373"/>
    <cellStyle name="20% - uthevingsfarge 5 2 3 3 2" xfId="7751"/>
    <cellStyle name="20% - uthevingsfarge 5 2 3 3 2 2" xfId="7752"/>
    <cellStyle name="20% - uthevingsfarge 5 2 3 3 2 3" xfId="7753"/>
    <cellStyle name="20% - uthevingsfarge 5 2 3 3 3" xfId="7754"/>
    <cellStyle name="20% - uthevingsfarge 5 2 3 3 3 2" xfId="7755"/>
    <cellStyle name="20% - uthevingsfarge 5 2 3 3 3 3" xfId="7756"/>
    <cellStyle name="20% - uthevingsfarge 5 2 3 3 4" xfId="7757"/>
    <cellStyle name="20% - uthevingsfarge 5 2 3 3 5" xfId="7758"/>
    <cellStyle name="20% - uthevingsfarge 5 2 3 3_Tabell 4.5-4.7" xfId="7750"/>
    <cellStyle name="20% - uthevingsfarge 5 2 3 4" xfId="7759"/>
    <cellStyle name="20% - uthevingsfarge 5 2 3 4 2" xfId="7760"/>
    <cellStyle name="20% - uthevingsfarge 5 2 3 4 2 2" xfId="7761"/>
    <cellStyle name="20% - uthevingsfarge 5 2 3 4 2 3" xfId="7762"/>
    <cellStyle name="20% - uthevingsfarge 5 2 3 4 3" xfId="7763"/>
    <cellStyle name="20% - uthevingsfarge 5 2 3 4 3 2" xfId="7764"/>
    <cellStyle name="20% - uthevingsfarge 5 2 3 4 3 3" xfId="7765"/>
    <cellStyle name="20% - uthevingsfarge 5 2 3 4 4" xfId="7766"/>
    <cellStyle name="20% - uthevingsfarge 5 2 3 4 5" xfId="7767"/>
    <cellStyle name="20% - uthevingsfarge 5 2 3 5" xfId="7768"/>
    <cellStyle name="20% - uthevingsfarge 5 2 3 5 2" xfId="7769"/>
    <cellStyle name="20% - uthevingsfarge 5 2 3 5 3" xfId="7770"/>
    <cellStyle name="20% - uthevingsfarge 5 2 3 6" xfId="7771"/>
    <cellStyle name="20% - uthevingsfarge 5 2 3 6 2" xfId="7772"/>
    <cellStyle name="20% - uthevingsfarge 5 2 3 6 3" xfId="7773"/>
    <cellStyle name="20% - uthevingsfarge 5 2 3 7" xfId="7774"/>
    <cellStyle name="20% - uthevingsfarge 5 2 3 7 2" xfId="7775"/>
    <cellStyle name="20% - uthevingsfarge 5 2 3 8" xfId="7776"/>
    <cellStyle name="20% - uthevingsfarge 5 2 3 8 2" xfId="7777"/>
    <cellStyle name="20% - uthevingsfarge 5 2 3 9" xfId="7778"/>
    <cellStyle name="20% - uthevingsfarge 5 2 3_Tabell 4.5-4.7" xfId="7715"/>
    <cellStyle name="20% - uthevingsfarge 5 2 4" xfId="374"/>
    <cellStyle name="20% - uthevingsfarge 5 2 4 10" xfId="7780"/>
    <cellStyle name="20% - uthevingsfarge 5 2 4 2" xfId="375"/>
    <cellStyle name="20% - uthevingsfarge 5 2 4 2 2" xfId="7782"/>
    <cellStyle name="20% - uthevingsfarge 5 2 4 2 2 2" xfId="7783"/>
    <cellStyle name="20% - uthevingsfarge 5 2 4 2 2 3" xfId="7784"/>
    <cellStyle name="20% - uthevingsfarge 5 2 4 2 3" xfId="7785"/>
    <cellStyle name="20% - uthevingsfarge 5 2 4 2 3 2" xfId="7786"/>
    <cellStyle name="20% - uthevingsfarge 5 2 4 2 3 3" xfId="7787"/>
    <cellStyle name="20% - uthevingsfarge 5 2 4 2 4" xfId="7788"/>
    <cellStyle name="20% - uthevingsfarge 5 2 4 2 5" xfId="7789"/>
    <cellStyle name="20% - uthevingsfarge 5 2 4 2_Tabell 4.5-4.7" xfId="7781"/>
    <cellStyle name="20% - uthevingsfarge 5 2 4 3" xfId="7790"/>
    <cellStyle name="20% - uthevingsfarge 5 2 4 3 2" xfId="7791"/>
    <cellStyle name="20% - uthevingsfarge 5 2 4 3 2 2" xfId="7792"/>
    <cellStyle name="20% - uthevingsfarge 5 2 4 3 2 3" xfId="7793"/>
    <cellStyle name="20% - uthevingsfarge 5 2 4 3 3" xfId="7794"/>
    <cellStyle name="20% - uthevingsfarge 5 2 4 3 3 2" xfId="7795"/>
    <cellStyle name="20% - uthevingsfarge 5 2 4 3 3 3" xfId="7796"/>
    <cellStyle name="20% - uthevingsfarge 5 2 4 3 4" xfId="7797"/>
    <cellStyle name="20% - uthevingsfarge 5 2 4 3 5" xfId="7798"/>
    <cellStyle name="20% - uthevingsfarge 5 2 4 4" xfId="7799"/>
    <cellStyle name="20% - uthevingsfarge 5 2 4 4 2" xfId="7800"/>
    <cellStyle name="20% - uthevingsfarge 5 2 4 4 3" xfId="7801"/>
    <cellStyle name="20% - uthevingsfarge 5 2 4 5" xfId="7802"/>
    <cellStyle name="20% - uthevingsfarge 5 2 4 5 2" xfId="7803"/>
    <cellStyle name="20% - uthevingsfarge 5 2 4 5 3" xfId="7804"/>
    <cellStyle name="20% - uthevingsfarge 5 2 4 6" xfId="7805"/>
    <cellStyle name="20% - uthevingsfarge 5 2 4 6 2" xfId="7806"/>
    <cellStyle name="20% - uthevingsfarge 5 2 4 7" xfId="7807"/>
    <cellStyle name="20% - uthevingsfarge 5 2 4 7 2" xfId="7808"/>
    <cellStyle name="20% - uthevingsfarge 5 2 4 8" xfId="7809"/>
    <cellStyle name="20% - uthevingsfarge 5 2 4 9" xfId="7810"/>
    <cellStyle name="20% - uthevingsfarge 5 2 4_Tabell 4.5-4.7" xfId="7779"/>
    <cellStyle name="20% - uthevingsfarge 5 2 5" xfId="376"/>
    <cellStyle name="20% - uthevingsfarge 5 2 5 10" xfId="7812"/>
    <cellStyle name="20% - uthevingsfarge 5 2 5 2" xfId="377"/>
    <cellStyle name="20% - uthevingsfarge 5 2 5 2 2" xfId="7814"/>
    <cellStyle name="20% - uthevingsfarge 5 2 5 2 2 2" xfId="7815"/>
    <cellStyle name="20% - uthevingsfarge 5 2 5 2 2 3" xfId="7816"/>
    <cellStyle name="20% - uthevingsfarge 5 2 5 2 3" xfId="7817"/>
    <cellStyle name="20% - uthevingsfarge 5 2 5 2 3 2" xfId="7818"/>
    <cellStyle name="20% - uthevingsfarge 5 2 5 2 3 3" xfId="7819"/>
    <cellStyle name="20% - uthevingsfarge 5 2 5 2 4" xfId="7820"/>
    <cellStyle name="20% - uthevingsfarge 5 2 5 2 5" xfId="7821"/>
    <cellStyle name="20% - uthevingsfarge 5 2 5 2_Tabell 4.5-4.7" xfId="7813"/>
    <cellStyle name="20% - uthevingsfarge 5 2 5 3" xfId="7822"/>
    <cellStyle name="20% - uthevingsfarge 5 2 5 3 2" xfId="7823"/>
    <cellStyle name="20% - uthevingsfarge 5 2 5 3 2 2" xfId="7824"/>
    <cellStyle name="20% - uthevingsfarge 5 2 5 3 2 3" xfId="7825"/>
    <cellStyle name="20% - uthevingsfarge 5 2 5 3 3" xfId="7826"/>
    <cellStyle name="20% - uthevingsfarge 5 2 5 3 3 2" xfId="7827"/>
    <cellStyle name="20% - uthevingsfarge 5 2 5 3 3 3" xfId="7828"/>
    <cellStyle name="20% - uthevingsfarge 5 2 5 3 4" xfId="7829"/>
    <cellStyle name="20% - uthevingsfarge 5 2 5 3 5" xfId="7830"/>
    <cellStyle name="20% - uthevingsfarge 5 2 5 4" xfId="7831"/>
    <cellStyle name="20% - uthevingsfarge 5 2 5 4 2" xfId="7832"/>
    <cellStyle name="20% - uthevingsfarge 5 2 5 4 3" xfId="7833"/>
    <cellStyle name="20% - uthevingsfarge 5 2 5 5" xfId="7834"/>
    <cellStyle name="20% - uthevingsfarge 5 2 5 5 2" xfId="7835"/>
    <cellStyle name="20% - uthevingsfarge 5 2 5 5 3" xfId="7836"/>
    <cellStyle name="20% - uthevingsfarge 5 2 5 6" xfId="7837"/>
    <cellStyle name="20% - uthevingsfarge 5 2 5 6 2" xfId="7838"/>
    <cellStyle name="20% - uthevingsfarge 5 2 5 7" xfId="7839"/>
    <cellStyle name="20% - uthevingsfarge 5 2 5 7 2" xfId="7840"/>
    <cellStyle name="20% - uthevingsfarge 5 2 5 8" xfId="7841"/>
    <cellStyle name="20% - uthevingsfarge 5 2 5 9" xfId="7842"/>
    <cellStyle name="20% - uthevingsfarge 5 2 5_Tabell 4.5-4.7" xfId="7811"/>
    <cellStyle name="20% - uthevingsfarge 5 2 6" xfId="378"/>
    <cellStyle name="20% - uthevingsfarge 5 2 6 2" xfId="7844"/>
    <cellStyle name="20% - uthevingsfarge 5 2 6 2 2" xfId="7845"/>
    <cellStyle name="20% - uthevingsfarge 5 2 6 2 3" xfId="7846"/>
    <cellStyle name="20% - uthevingsfarge 5 2 6 3" xfId="7847"/>
    <cellStyle name="20% - uthevingsfarge 5 2 6 3 2" xfId="7848"/>
    <cellStyle name="20% - uthevingsfarge 5 2 6 3 3" xfId="7849"/>
    <cellStyle name="20% - uthevingsfarge 5 2 6 4" xfId="7850"/>
    <cellStyle name="20% - uthevingsfarge 5 2 6 5" xfId="7851"/>
    <cellStyle name="20% - uthevingsfarge 5 2 6_Tabell 4.5-4.7" xfId="7843"/>
    <cellStyle name="20% - uthevingsfarge 5 2 7" xfId="7852"/>
    <cellStyle name="20% - uthevingsfarge 5 2 7 2" xfId="7853"/>
    <cellStyle name="20% - uthevingsfarge 5 2 7 2 2" xfId="7854"/>
    <cellStyle name="20% - uthevingsfarge 5 2 7 2 3" xfId="7855"/>
    <cellStyle name="20% - uthevingsfarge 5 2 7 3" xfId="7856"/>
    <cellStyle name="20% - uthevingsfarge 5 2 7 3 2" xfId="7857"/>
    <cellStyle name="20% - uthevingsfarge 5 2 7 3 3" xfId="7858"/>
    <cellStyle name="20% - uthevingsfarge 5 2 7 4" xfId="7859"/>
    <cellStyle name="20% - uthevingsfarge 5 2 7 5" xfId="7860"/>
    <cellStyle name="20% - uthevingsfarge 5 2 8" xfId="7861"/>
    <cellStyle name="20% - uthevingsfarge 5 2 8 2" xfId="7862"/>
    <cellStyle name="20% - uthevingsfarge 5 2 8 3" xfId="7863"/>
    <cellStyle name="20% - uthevingsfarge 5 2 9" xfId="7864"/>
    <cellStyle name="20% - uthevingsfarge 5 2 9 2" xfId="7865"/>
    <cellStyle name="20% - uthevingsfarge 5 2 9 3" xfId="7866"/>
    <cellStyle name="20% - uthevingsfarge 5 2_Tabell 4.5-4.7" xfId="7579"/>
    <cellStyle name="20% - uthevingsfarge 5 3" xfId="379"/>
    <cellStyle name="20% - uthevingsfarge 5 3 10" xfId="7868"/>
    <cellStyle name="20% - uthevingsfarge 5 3 10 2" xfId="7869"/>
    <cellStyle name="20% - uthevingsfarge 5 3 11" xfId="7870"/>
    <cellStyle name="20% - uthevingsfarge 5 3 12" xfId="7871"/>
    <cellStyle name="20% - uthevingsfarge 5 3 13" xfId="7872"/>
    <cellStyle name="20% - uthevingsfarge 5 3 2" xfId="380"/>
    <cellStyle name="20% - uthevingsfarge 5 3 2 10" xfId="7874"/>
    <cellStyle name="20% - uthevingsfarge 5 3 2 11" xfId="7875"/>
    <cellStyle name="20% - uthevingsfarge 5 3 2 12" xfId="7876"/>
    <cellStyle name="20% - uthevingsfarge 5 3 2 2" xfId="381"/>
    <cellStyle name="20% - uthevingsfarge 5 3 2 2 10" xfId="7878"/>
    <cellStyle name="20% - uthevingsfarge 5 3 2 2 11" xfId="7879"/>
    <cellStyle name="20% - uthevingsfarge 5 3 2 2 2" xfId="382"/>
    <cellStyle name="20% - uthevingsfarge 5 3 2 2 2 10" xfId="7881"/>
    <cellStyle name="20% - uthevingsfarge 5 3 2 2 2 2" xfId="383"/>
    <cellStyle name="20% - uthevingsfarge 5 3 2 2 2 2 2" xfId="7883"/>
    <cellStyle name="20% - uthevingsfarge 5 3 2 2 2 2 2 2" xfId="7884"/>
    <cellStyle name="20% - uthevingsfarge 5 3 2 2 2 2 2 3" xfId="7885"/>
    <cellStyle name="20% - uthevingsfarge 5 3 2 2 2 2 3" xfId="7886"/>
    <cellStyle name="20% - uthevingsfarge 5 3 2 2 2 2 3 2" xfId="7887"/>
    <cellStyle name="20% - uthevingsfarge 5 3 2 2 2 2 3 3" xfId="7888"/>
    <cellStyle name="20% - uthevingsfarge 5 3 2 2 2 2 4" xfId="7889"/>
    <cellStyle name="20% - uthevingsfarge 5 3 2 2 2 2 5" xfId="7890"/>
    <cellStyle name="20% - uthevingsfarge 5 3 2 2 2 2_Tabell 4.5-4.7" xfId="7882"/>
    <cellStyle name="20% - uthevingsfarge 5 3 2 2 2 3" xfId="7891"/>
    <cellStyle name="20% - uthevingsfarge 5 3 2 2 2 3 2" xfId="7892"/>
    <cellStyle name="20% - uthevingsfarge 5 3 2 2 2 3 2 2" xfId="7893"/>
    <cellStyle name="20% - uthevingsfarge 5 3 2 2 2 3 2 3" xfId="7894"/>
    <cellStyle name="20% - uthevingsfarge 5 3 2 2 2 3 3" xfId="7895"/>
    <cellStyle name="20% - uthevingsfarge 5 3 2 2 2 3 3 2" xfId="7896"/>
    <cellStyle name="20% - uthevingsfarge 5 3 2 2 2 3 3 3" xfId="7897"/>
    <cellStyle name="20% - uthevingsfarge 5 3 2 2 2 3 4" xfId="7898"/>
    <cellStyle name="20% - uthevingsfarge 5 3 2 2 2 3 5" xfId="7899"/>
    <cellStyle name="20% - uthevingsfarge 5 3 2 2 2 4" xfId="7900"/>
    <cellStyle name="20% - uthevingsfarge 5 3 2 2 2 4 2" xfId="7901"/>
    <cellStyle name="20% - uthevingsfarge 5 3 2 2 2 4 3" xfId="7902"/>
    <cellStyle name="20% - uthevingsfarge 5 3 2 2 2 5" xfId="7903"/>
    <cellStyle name="20% - uthevingsfarge 5 3 2 2 2 5 2" xfId="7904"/>
    <cellStyle name="20% - uthevingsfarge 5 3 2 2 2 5 3" xfId="7905"/>
    <cellStyle name="20% - uthevingsfarge 5 3 2 2 2 6" xfId="7906"/>
    <cellStyle name="20% - uthevingsfarge 5 3 2 2 2 6 2" xfId="7907"/>
    <cellStyle name="20% - uthevingsfarge 5 3 2 2 2 7" xfId="7908"/>
    <cellStyle name="20% - uthevingsfarge 5 3 2 2 2 7 2" xfId="7909"/>
    <cellStyle name="20% - uthevingsfarge 5 3 2 2 2 8" xfId="7910"/>
    <cellStyle name="20% - uthevingsfarge 5 3 2 2 2 9" xfId="7911"/>
    <cellStyle name="20% - uthevingsfarge 5 3 2 2 2_Tabell 4.5-4.7" xfId="7880"/>
    <cellStyle name="20% - uthevingsfarge 5 3 2 2 3" xfId="384"/>
    <cellStyle name="20% - uthevingsfarge 5 3 2 2 3 2" xfId="7913"/>
    <cellStyle name="20% - uthevingsfarge 5 3 2 2 3 2 2" xfId="7914"/>
    <cellStyle name="20% - uthevingsfarge 5 3 2 2 3 2 3" xfId="7915"/>
    <cellStyle name="20% - uthevingsfarge 5 3 2 2 3 3" xfId="7916"/>
    <cellStyle name="20% - uthevingsfarge 5 3 2 2 3 3 2" xfId="7917"/>
    <cellStyle name="20% - uthevingsfarge 5 3 2 2 3 3 3" xfId="7918"/>
    <cellStyle name="20% - uthevingsfarge 5 3 2 2 3 4" xfId="7919"/>
    <cellStyle name="20% - uthevingsfarge 5 3 2 2 3 5" xfId="7920"/>
    <cellStyle name="20% - uthevingsfarge 5 3 2 2 3_Tabell 4.5-4.7" xfId="7912"/>
    <cellStyle name="20% - uthevingsfarge 5 3 2 2 4" xfId="7921"/>
    <cellStyle name="20% - uthevingsfarge 5 3 2 2 4 2" xfId="7922"/>
    <cellStyle name="20% - uthevingsfarge 5 3 2 2 4 2 2" xfId="7923"/>
    <cellStyle name="20% - uthevingsfarge 5 3 2 2 4 2 3" xfId="7924"/>
    <cellStyle name="20% - uthevingsfarge 5 3 2 2 4 3" xfId="7925"/>
    <cellStyle name="20% - uthevingsfarge 5 3 2 2 4 3 2" xfId="7926"/>
    <cellStyle name="20% - uthevingsfarge 5 3 2 2 4 3 3" xfId="7927"/>
    <cellStyle name="20% - uthevingsfarge 5 3 2 2 4 4" xfId="7928"/>
    <cellStyle name="20% - uthevingsfarge 5 3 2 2 4 5" xfId="7929"/>
    <cellStyle name="20% - uthevingsfarge 5 3 2 2 5" xfId="7930"/>
    <cellStyle name="20% - uthevingsfarge 5 3 2 2 5 2" xfId="7931"/>
    <cellStyle name="20% - uthevingsfarge 5 3 2 2 5 3" xfId="7932"/>
    <cellStyle name="20% - uthevingsfarge 5 3 2 2 6" xfId="7933"/>
    <cellStyle name="20% - uthevingsfarge 5 3 2 2 6 2" xfId="7934"/>
    <cellStyle name="20% - uthevingsfarge 5 3 2 2 6 3" xfId="7935"/>
    <cellStyle name="20% - uthevingsfarge 5 3 2 2 7" xfId="7936"/>
    <cellStyle name="20% - uthevingsfarge 5 3 2 2 7 2" xfId="7937"/>
    <cellStyle name="20% - uthevingsfarge 5 3 2 2 8" xfId="7938"/>
    <cellStyle name="20% - uthevingsfarge 5 3 2 2 8 2" xfId="7939"/>
    <cellStyle name="20% - uthevingsfarge 5 3 2 2 9" xfId="7940"/>
    <cellStyle name="20% - uthevingsfarge 5 3 2 2_Tabell 4.5-4.7" xfId="7877"/>
    <cellStyle name="20% - uthevingsfarge 5 3 2 3" xfId="385"/>
    <cellStyle name="20% - uthevingsfarge 5 3 2 3 10" xfId="7942"/>
    <cellStyle name="20% - uthevingsfarge 5 3 2 3 2" xfId="386"/>
    <cellStyle name="20% - uthevingsfarge 5 3 2 3 2 2" xfId="7944"/>
    <cellStyle name="20% - uthevingsfarge 5 3 2 3 2 2 2" xfId="7945"/>
    <cellStyle name="20% - uthevingsfarge 5 3 2 3 2 2 3" xfId="7946"/>
    <cellStyle name="20% - uthevingsfarge 5 3 2 3 2 3" xfId="7947"/>
    <cellStyle name="20% - uthevingsfarge 5 3 2 3 2 3 2" xfId="7948"/>
    <cellStyle name="20% - uthevingsfarge 5 3 2 3 2 3 3" xfId="7949"/>
    <cellStyle name="20% - uthevingsfarge 5 3 2 3 2 4" xfId="7950"/>
    <cellStyle name="20% - uthevingsfarge 5 3 2 3 2 5" xfId="7951"/>
    <cellStyle name="20% - uthevingsfarge 5 3 2 3 2_Tabell 4.5-4.7" xfId="7943"/>
    <cellStyle name="20% - uthevingsfarge 5 3 2 3 3" xfId="7952"/>
    <cellStyle name="20% - uthevingsfarge 5 3 2 3 3 2" xfId="7953"/>
    <cellStyle name="20% - uthevingsfarge 5 3 2 3 3 2 2" xfId="7954"/>
    <cellStyle name="20% - uthevingsfarge 5 3 2 3 3 2 3" xfId="7955"/>
    <cellStyle name="20% - uthevingsfarge 5 3 2 3 3 3" xfId="7956"/>
    <cellStyle name="20% - uthevingsfarge 5 3 2 3 3 3 2" xfId="7957"/>
    <cellStyle name="20% - uthevingsfarge 5 3 2 3 3 3 3" xfId="7958"/>
    <cellStyle name="20% - uthevingsfarge 5 3 2 3 3 4" xfId="7959"/>
    <cellStyle name="20% - uthevingsfarge 5 3 2 3 3 5" xfId="7960"/>
    <cellStyle name="20% - uthevingsfarge 5 3 2 3 4" xfId="7961"/>
    <cellStyle name="20% - uthevingsfarge 5 3 2 3 4 2" xfId="7962"/>
    <cellStyle name="20% - uthevingsfarge 5 3 2 3 4 3" xfId="7963"/>
    <cellStyle name="20% - uthevingsfarge 5 3 2 3 5" xfId="7964"/>
    <cellStyle name="20% - uthevingsfarge 5 3 2 3 5 2" xfId="7965"/>
    <cellStyle name="20% - uthevingsfarge 5 3 2 3 5 3" xfId="7966"/>
    <cellStyle name="20% - uthevingsfarge 5 3 2 3 6" xfId="7967"/>
    <cellStyle name="20% - uthevingsfarge 5 3 2 3 6 2" xfId="7968"/>
    <cellStyle name="20% - uthevingsfarge 5 3 2 3 7" xfId="7969"/>
    <cellStyle name="20% - uthevingsfarge 5 3 2 3 7 2" xfId="7970"/>
    <cellStyle name="20% - uthevingsfarge 5 3 2 3 8" xfId="7971"/>
    <cellStyle name="20% - uthevingsfarge 5 3 2 3 9" xfId="7972"/>
    <cellStyle name="20% - uthevingsfarge 5 3 2 3_Tabell 4.5-4.7" xfId="7941"/>
    <cellStyle name="20% - uthevingsfarge 5 3 2 4" xfId="387"/>
    <cellStyle name="20% - uthevingsfarge 5 3 2 4 2" xfId="7974"/>
    <cellStyle name="20% - uthevingsfarge 5 3 2 4 2 2" xfId="7975"/>
    <cellStyle name="20% - uthevingsfarge 5 3 2 4 2 3" xfId="7976"/>
    <cellStyle name="20% - uthevingsfarge 5 3 2 4 3" xfId="7977"/>
    <cellStyle name="20% - uthevingsfarge 5 3 2 4 3 2" xfId="7978"/>
    <cellStyle name="20% - uthevingsfarge 5 3 2 4 3 3" xfId="7979"/>
    <cellStyle name="20% - uthevingsfarge 5 3 2 4 4" xfId="7980"/>
    <cellStyle name="20% - uthevingsfarge 5 3 2 4 5" xfId="7981"/>
    <cellStyle name="20% - uthevingsfarge 5 3 2 4_Tabell 4.5-4.7" xfId="7973"/>
    <cellStyle name="20% - uthevingsfarge 5 3 2 5" xfId="7982"/>
    <cellStyle name="20% - uthevingsfarge 5 3 2 5 2" xfId="7983"/>
    <cellStyle name="20% - uthevingsfarge 5 3 2 5 2 2" xfId="7984"/>
    <cellStyle name="20% - uthevingsfarge 5 3 2 5 2 3" xfId="7985"/>
    <cellStyle name="20% - uthevingsfarge 5 3 2 5 3" xfId="7986"/>
    <cellStyle name="20% - uthevingsfarge 5 3 2 5 3 2" xfId="7987"/>
    <cellStyle name="20% - uthevingsfarge 5 3 2 5 3 3" xfId="7988"/>
    <cellStyle name="20% - uthevingsfarge 5 3 2 5 4" xfId="7989"/>
    <cellStyle name="20% - uthevingsfarge 5 3 2 5 5" xfId="7990"/>
    <cellStyle name="20% - uthevingsfarge 5 3 2 6" xfId="7991"/>
    <cellStyle name="20% - uthevingsfarge 5 3 2 6 2" xfId="7992"/>
    <cellStyle name="20% - uthevingsfarge 5 3 2 6 3" xfId="7993"/>
    <cellStyle name="20% - uthevingsfarge 5 3 2 7" xfId="7994"/>
    <cellStyle name="20% - uthevingsfarge 5 3 2 7 2" xfId="7995"/>
    <cellStyle name="20% - uthevingsfarge 5 3 2 7 3" xfId="7996"/>
    <cellStyle name="20% - uthevingsfarge 5 3 2 8" xfId="7997"/>
    <cellStyle name="20% - uthevingsfarge 5 3 2 8 2" xfId="7998"/>
    <cellStyle name="20% - uthevingsfarge 5 3 2 9" xfId="7999"/>
    <cellStyle name="20% - uthevingsfarge 5 3 2 9 2" xfId="8000"/>
    <cellStyle name="20% - uthevingsfarge 5 3 2_Tabell 4.5-4.7" xfId="7873"/>
    <cellStyle name="20% - uthevingsfarge 5 3 3" xfId="388"/>
    <cellStyle name="20% - uthevingsfarge 5 3 3 10" xfId="8002"/>
    <cellStyle name="20% - uthevingsfarge 5 3 3 11" xfId="8003"/>
    <cellStyle name="20% - uthevingsfarge 5 3 3 2" xfId="389"/>
    <cellStyle name="20% - uthevingsfarge 5 3 3 2 10" xfId="8005"/>
    <cellStyle name="20% - uthevingsfarge 5 3 3 2 2" xfId="390"/>
    <cellStyle name="20% - uthevingsfarge 5 3 3 2 2 2" xfId="8007"/>
    <cellStyle name="20% - uthevingsfarge 5 3 3 2 2 2 2" xfId="8008"/>
    <cellStyle name="20% - uthevingsfarge 5 3 3 2 2 2 3" xfId="8009"/>
    <cellStyle name="20% - uthevingsfarge 5 3 3 2 2 3" xfId="8010"/>
    <cellStyle name="20% - uthevingsfarge 5 3 3 2 2 3 2" xfId="8011"/>
    <cellStyle name="20% - uthevingsfarge 5 3 3 2 2 3 3" xfId="8012"/>
    <cellStyle name="20% - uthevingsfarge 5 3 3 2 2 4" xfId="8013"/>
    <cellStyle name="20% - uthevingsfarge 5 3 3 2 2 5" xfId="8014"/>
    <cellStyle name="20% - uthevingsfarge 5 3 3 2 2_Tabell 4.5-4.7" xfId="8006"/>
    <cellStyle name="20% - uthevingsfarge 5 3 3 2 3" xfId="8015"/>
    <cellStyle name="20% - uthevingsfarge 5 3 3 2 3 2" xfId="8016"/>
    <cellStyle name="20% - uthevingsfarge 5 3 3 2 3 2 2" xfId="8017"/>
    <cellStyle name="20% - uthevingsfarge 5 3 3 2 3 2 3" xfId="8018"/>
    <cellStyle name="20% - uthevingsfarge 5 3 3 2 3 3" xfId="8019"/>
    <cellStyle name="20% - uthevingsfarge 5 3 3 2 3 3 2" xfId="8020"/>
    <cellStyle name="20% - uthevingsfarge 5 3 3 2 3 3 3" xfId="8021"/>
    <cellStyle name="20% - uthevingsfarge 5 3 3 2 3 4" xfId="8022"/>
    <cellStyle name="20% - uthevingsfarge 5 3 3 2 3 5" xfId="8023"/>
    <cellStyle name="20% - uthevingsfarge 5 3 3 2 4" xfId="8024"/>
    <cellStyle name="20% - uthevingsfarge 5 3 3 2 4 2" xfId="8025"/>
    <cellStyle name="20% - uthevingsfarge 5 3 3 2 4 3" xfId="8026"/>
    <cellStyle name="20% - uthevingsfarge 5 3 3 2 5" xfId="8027"/>
    <cellStyle name="20% - uthevingsfarge 5 3 3 2 5 2" xfId="8028"/>
    <cellStyle name="20% - uthevingsfarge 5 3 3 2 5 3" xfId="8029"/>
    <cellStyle name="20% - uthevingsfarge 5 3 3 2 6" xfId="8030"/>
    <cellStyle name="20% - uthevingsfarge 5 3 3 2 6 2" xfId="8031"/>
    <cellStyle name="20% - uthevingsfarge 5 3 3 2 7" xfId="8032"/>
    <cellStyle name="20% - uthevingsfarge 5 3 3 2 7 2" xfId="8033"/>
    <cellStyle name="20% - uthevingsfarge 5 3 3 2 8" xfId="8034"/>
    <cellStyle name="20% - uthevingsfarge 5 3 3 2 9" xfId="8035"/>
    <cellStyle name="20% - uthevingsfarge 5 3 3 2_Tabell 4.5-4.7" xfId="8004"/>
    <cellStyle name="20% - uthevingsfarge 5 3 3 3" xfId="391"/>
    <cellStyle name="20% - uthevingsfarge 5 3 3 3 2" xfId="8037"/>
    <cellStyle name="20% - uthevingsfarge 5 3 3 3 2 2" xfId="8038"/>
    <cellStyle name="20% - uthevingsfarge 5 3 3 3 2 3" xfId="8039"/>
    <cellStyle name="20% - uthevingsfarge 5 3 3 3 3" xfId="8040"/>
    <cellStyle name="20% - uthevingsfarge 5 3 3 3 3 2" xfId="8041"/>
    <cellStyle name="20% - uthevingsfarge 5 3 3 3 3 3" xfId="8042"/>
    <cellStyle name="20% - uthevingsfarge 5 3 3 3 4" xfId="8043"/>
    <cellStyle name="20% - uthevingsfarge 5 3 3 3 5" xfId="8044"/>
    <cellStyle name="20% - uthevingsfarge 5 3 3 3_Tabell 4.5-4.7" xfId="8036"/>
    <cellStyle name="20% - uthevingsfarge 5 3 3 4" xfId="8045"/>
    <cellStyle name="20% - uthevingsfarge 5 3 3 4 2" xfId="8046"/>
    <cellStyle name="20% - uthevingsfarge 5 3 3 4 2 2" xfId="8047"/>
    <cellStyle name="20% - uthevingsfarge 5 3 3 4 2 3" xfId="8048"/>
    <cellStyle name="20% - uthevingsfarge 5 3 3 4 3" xfId="8049"/>
    <cellStyle name="20% - uthevingsfarge 5 3 3 4 3 2" xfId="8050"/>
    <cellStyle name="20% - uthevingsfarge 5 3 3 4 3 3" xfId="8051"/>
    <cellStyle name="20% - uthevingsfarge 5 3 3 4 4" xfId="8052"/>
    <cellStyle name="20% - uthevingsfarge 5 3 3 4 5" xfId="8053"/>
    <cellStyle name="20% - uthevingsfarge 5 3 3 5" xfId="8054"/>
    <cellStyle name="20% - uthevingsfarge 5 3 3 5 2" xfId="8055"/>
    <cellStyle name="20% - uthevingsfarge 5 3 3 5 3" xfId="8056"/>
    <cellStyle name="20% - uthevingsfarge 5 3 3 6" xfId="8057"/>
    <cellStyle name="20% - uthevingsfarge 5 3 3 6 2" xfId="8058"/>
    <cellStyle name="20% - uthevingsfarge 5 3 3 6 3" xfId="8059"/>
    <cellStyle name="20% - uthevingsfarge 5 3 3 7" xfId="8060"/>
    <cellStyle name="20% - uthevingsfarge 5 3 3 7 2" xfId="8061"/>
    <cellStyle name="20% - uthevingsfarge 5 3 3 8" xfId="8062"/>
    <cellStyle name="20% - uthevingsfarge 5 3 3 8 2" xfId="8063"/>
    <cellStyle name="20% - uthevingsfarge 5 3 3 9" xfId="8064"/>
    <cellStyle name="20% - uthevingsfarge 5 3 3_Tabell 4.5-4.7" xfId="8001"/>
    <cellStyle name="20% - uthevingsfarge 5 3 4" xfId="392"/>
    <cellStyle name="20% - uthevingsfarge 5 3 4 10" xfId="8066"/>
    <cellStyle name="20% - uthevingsfarge 5 3 4 2" xfId="393"/>
    <cellStyle name="20% - uthevingsfarge 5 3 4 2 2" xfId="8068"/>
    <cellStyle name="20% - uthevingsfarge 5 3 4 2 2 2" xfId="8069"/>
    <cellStyle name="20% - uthevingsfarge 5 3 4 2 2 3" xfId="8070"/>
    <cellStyle name="20% - uthevingsfarge 5 3 4 2 3" xfId="8071"/>
    <cellStyle name="20% - uthevingsfarge 5 3 4 2 3 2" xfId="8072"/>
    <cellStyle name="20% - uthevingsfarge 5 3 4 2 3 3" xfId="8073"/>
    <cellStyle name="20% - uthevingsfarge 5 3 4 2 4" xfId="8074"/>
    <cellStyle name="20% - uthevingsfarge 5 3 4 2 5" xfId="8075"/>
    <cellStyle name="20% - uthevingsfarge 5 3 4 2_Tabell 4.5-4.7" xfId="8067"/>
    <cellStyle name="20% - uthevingsfarge 5 3 4 3" xfId="8076"/>
    <cellStyle name="20% - uthevingsfarge 5 3 4 3 2" xfId="8077"/>
    <cellStyle name="20% - uthevingsfarge 5 3 4 3 2 2" xfId="8078"/>
    <cellStyle name="20% - uthevingsfarge 5 3 4 3 2 3" xfId="8079"/>
    <cellStyle name="20% - uthevingsfarge 5 3 4 3 3" xfId="8080"/>
    <cellStyle name="20% - uthevingsfarge 5 3 4 3 3 2" xfId="8081"/>
    <cellStyle name="20% - uthevingsfarge 5 3 4 3 3 3" xfId="8082"/>
    <cellStyle name="20% - uthevingsfarge 5 3 4 3 4" xfId="8083"/>
    <cellStyle name="20% - uthevingsfarge 5 3 4 3 5" xfId="8084"/>
    <cellStyle name="20% - uthevingsfarge 5 3 4 4" xfId="8085"/>
    <cellStyle name="20% - uthevingsfarge 5 3 4 4 2" xfId="8086"/>
    <cellStyle name="20% - uthevingsfarge 5 3 4 4 3" xfId="8087"/>
    <cellStyle name="20% - uthevingsfarge 5 3 4 5" xfId="8088"/>
    <cellStyle name="20% - uthevingsfarge 5 3 4 5 2" xfId="8089"/>
    <cellStyle name="20% - uthevingsfarge 5 3 4 5 3" xfId="8090"/>
    <cellStyle name="20% - uthevingsfarge 5 3 4 6" xfId="8091"/>
    <cellStyle name="20% - uthevingsfarge 5 3 4 6 2" xfId="8092"/>
    <cellStyle name="20% - uthevingsfarge 5 3 4 7" xfId="8093"/>
    <cellStyle name="20% - uthevingsfarge 5 3 4 7 2" xfId="8094"/>
    <cellStyle name="20% - uthevingsfarge 5 3 4 8" xfId="8095"/>
    <cellStyle name="20% - uthevingsfarge 5 3 4 9" xfId="8096"/>
    <cellStyle name="20% - uthevingsfarge 5 3 4_Tabell 4.5-4.7" xfId="8065"/>
    <cellStyle name="20% - uthevingsfarge 5 3 5" xfId="394"/>
    <cellStyle name="20% - uthevingsfarge 5 3 5 2" xfId="8098"/>
    <cellStyle name="20% - uthevingsfarge 5 3 5 2 2" xfId="8099"/>
    <cellStyle name="20% - uthevingsfarge 5 3 5 2 3" xfId="8100"/>
    <cellStyle name="20% - uthevingsfarge 5 3 5 3" xfId="8101"/>
    <cellStyle name="20% - uthevingsfarge 5 3 5 3 2" xfId="8102"/>
    <cellStyle name="20% - uthevingsfarge 5 3 5 3 3" xfId="8103"/>
    <cellStyle name="20% - uthevingsfarge 5 3 5 4" xfId="8104"/>
    <cellStyle name="20% - uthevingsfarge 5 3 5 5" xfId="8105"/>
    <cellStyle name="20% - uthevingsfarge 5 3 5_Tabell 4.5-4.7" xfId="8097"/>
    <cellStyle name="20% - uthevingsfarge 5 3 6" xfId="8106"/>
    <cellStyle name="20% - uthevingsfarge 5 3 6 2" xfId="8107"/>
    <cellStyle name="20% - uthevingsfarge 5 3 6 2 2" xfId="8108"/>
    <cellStyle name="20% - uthevingsfarge 5 3 6 2 3" xfId="8109"/>
    <cellStyle name="20% - uthevingsfarge 5 3 6 3" xfId="8110"/>
    <cellStyle name="20% - uthevingsfarge 5 3 6 3 2" xfId="8111"/>
    <cellStyle name="20% - uthevingsfarge 5 3 6 3 3" xfId="8112"/>
    <cellStyle name="20% - uthevingsfarge 5 3 6 4" xfId="8113"/>
    <cellStyle name="20% - uthevingsfarge 5 3 6 5" xfId="8114"/>
    <cellStyle name="20% - uthevingsfarge 5 3 7" xfId="8115"/>
    <cellStyle name="20% - uthevingsfarge 5 3 7 2" xfId="8116"/>
    <cellStyle name="20% - uthevingsfarge 5 3 7 3" xfId="8117"/>
    <cellStyle name="20% - uthevingsfarge 5 3 8" xfId="8118"/>
    <cellStyle name="20% - uthevingsfarge 5 3 8 2" xfId="8119"/>
    <cellStyle name="20% - uthevingsfarge 5 3 8 3" xfId="8120"/>
    <cellStyle name="20% - uthevingsfarge 5 3 9" xfId="8121"/>
    <cellStyle name="20% - uthevingsfarge 5 3 9 2" xfId="8122"/>
    <cellStyle name="20% - uthevingsfarge 5 3_Tabell 4.5-4.7" xfId="7867"/>
    <cellStyle name="20% - uthevingsfarge 5 4" xfId="395"/>
    <cellStyle name="20% - uthevingsfarge 5 4 10" xfId="8124"/>
    <cellStyle name="20% - uthevingsfarge 5 4 10 2" xfId="8125"/>
    <cellStyle name="20% - uthevingsfarge 5 4 11" xfId="8126"/>
    <cellStyle name="20% - uthevingsfarge 5 4 12" xfId="8127"/>
    <cellStyle name="20% - uthevingsfarge 5 4 13" xfId="8128"/>
    <cellStyle name="20% - uthevingsfarge 5 4 2" xfId="396"/>
    <cellStyle name="20% - uthevingsfarge 5 4 2 10" xfId="8130"/>
    <cellStyle name="20% - uthevingsfarge 5 4 2 11" xfId="8131"/>
    <cellStyle name="20% - uthevingsfarge 5 4 2 12" xfId="8132"/>
    <cellStyle name="20% - uthevingsfarge 5 4 2 2" xfId="397"/>
    <cellStyle name="20% - uthevingsfarge 5 4 2 2 10" xfId="8134"/>
    <cellStyle name="20% - uthevingsfarge 5 4 2 2 11" xfId="8135"/>
    <cellStyle name="20% - uthevingsfarge 5 4 2 2 2" xfId="398"/>
    <cellStyle name="20% - uthevingsfarge 5 4 2 2 2 10" xfId="8137"/>
    <cellStyle name="20% - uthevingsfarge 5 4 2 2 2 2" xfId="399"/>
    <cellStyle name="20% - uthevingsfarge 5 4 2 2 2 2 2" xfId="8139"/>
    <cellStyle name="20% - uthevingsfarge 5 4 2 2 2 2 2 2" xfId="8140"/>
    <cellStyle name="20% - uthevingsfarge 5 4 2 2 2 2 2 3" xfId="8141"/>
    <cellStyle name="20% - uthevingsfarge 5 4 2 2 2 2 3" xfId="8142"/>
    <cellStyle name="20% - uthevingsfarge 5 4 2 2 2 2 3 2" xfId="8143"/>
    <cellStyle name="20% - uthevingsfarge 5 4 2 2 2 2 3 3" xfId="8144"/>
    <cellStyle name="20% - uthevingsfarge 5 4 2 2 2 2 4" xfId="8145"/>
    <cellStyle name="20% - uthevingsfarge 5 4 2 2 2 2 5" xfId="8146"/>
    <cellStyle name="20% - uthevingsfarge 5 4 2 2 2 2_Tabell 4.5-4.7" xfId="8138"/>
    <cellStyle name="20% - uthevingsfarge 5 4 2 2 2 3" xfId="8147"/>
    <cellStyle name="20% - uthevingsfarge 5 4 2 2 2 3 2" xfId="8148"/>
    <cellStyle name="20% - uthevingsfarge 5 4 2 2 2 3 2 2" xfId="8149"/>
    <cellStyle name="20% - uthevingsfarge 5 4 2 2 2 3 2 3" xfId="8150"/>
    <cellStyle name="20% - uthevingsfarge 5 4 2 2 2 3 3" xfId="8151"/>
    <cellStyle name="20% - uthevingsfarge 5 4 2 2 2 3 3 2" xfId="8152"/>
    <cellStyle name="20% - uthevingsfarge 5 4 2 2 2 3 3 3" xfId="8153"/>
    <cellStyle name="20% - uthevingsfarge 5 4 2 2 2 3 4" xfId="8154"/>
    <cellStyle name="20% - uthevingsfarge 5 4 2 2 2 3 5" xfId="8155"/>
    <cellStyle name="20% - uthevingsfarge 5 4 2 2 2 4" xfId="8156"/>
    <cellStyle name="20% - uthevingsfarge 5 4 2 2 2 4 2" xfId="8157"/>
    <cellStyle name="20% - uthevingsfarge 5 4 2 2 2 4 3" xfId="8158"/>
    <cellStyle name="20% - uthevingsfarge 5 4 2 2 2 5" xfId="8159"/>
    <cellStyle name="20% - uthevingsfarge 5 4 2 2 2 5 2" xfId="8160"/>
    <cellStyle name="20% - uthevingsfarge 5 4 2 2 2 5 3" xfId="8161"/>
    <cellStyle name="20% - uthevingsfarge 5 4 2 2 2 6" xfId="8162"/>
    <cellStyle name="20% - uthevingsfarge 5 4 2 2 2 6 2" xfId="8163"/>
    <cellStyle name="20% - uthevingsfarge 5 4 2 2 2 7" xfId="8164"/>
    <cellStyle name="20% - uthevingsfarge 5 4 2 2 2 7 2" xfId="8165"/>
    <cellStyle name="20% - uthevingsfarge 5 4 2 2 2 8" xfId="8166"/>
    <cellStyle name="20% - uthevingsfarge 5 4 2 2 2 9" xfId="8167"/>
    <cellStyle name="20% - uthevingsfarge 5 4 2 2 2_Tabell 4.5-4.7" xfId="8136"/>
    <cellStyle name="20% - uthevingsfarge 5 4 2 2 3" xfId="400"/>
    <cellStyle name="20% - uthevingsfarge 5 4 2 2 3 2" xfId="8169"/>
    <cellStyle name="20% - uthevingsfarge 5 4 2 2 3 2 2" xfId="8170"/>
    <cellStyle name="20% - uthevingsfarge 5 4 2 2 3 2 3" xfId="8171"/>
    <cellStyle name="20% - uthevingsfarge 5 4 2 2 3 3" xfId="8172"/>
    <cellStyle name="20% - uthevingsfarge 5 4 2 2 3 3 2" xfId="8173"/>
    <cellStyle name="20% - uthevingsfarge 5 4 2 2 3 3 3" xfId="8174"/>
    <cellStyle name="20% - uthevingsfarge 5 4 2 2 3 4" xfId="8175"/>
    <cellStyle name="20% - uthevingsfarge 5 4 2 2 3 5" xfId="8176"/>
    <cellStyle name="20% - uthevingsfarge 5 4 2 2 3_Tabell 4.5-4.7" xfId="8168"/>
    <cellStyle name="20% - uthevingsfarge 5 4 2 2 4" xfId="8177"/>
    <cellStyle name="20% - uthevingsfarge 5 4 2 2 4 2" xfId="8178"/>
    <cellStyle name="20% - uthevingsfarge 5 4 2 2 4 2 2" xfId="8179"/>
    <cellStyle name="20% - uthevingsfarge 5 4 2 2 4 2 3" xfId="8180"/>
    <cellStyle name="20% - uthevingsfarge 5 4 2 2 4 3" xfId="8181"/>
    <cellStyle name="20% - uthevingsfarge 5 4 2 2 4 3 2" xfId="8182"/>
    <cellStyle name="20% - uthevingsfarge 5 4 2 2 4 3 3" xfId="8183"/>
    <cellStyle name="20% - uthevingsfarge 5 4 2 2 4 4" xfId="8184"/>
    <cellStyle name="20% - uthevingsfarge 5 4 2 2 4 5" xfId="8185"/>
    <cellStyle name="20% - uthevingsfarge 5 4 2 2 5" xfId="8186"/>
    <cellStyle name="20% - uthevingsfarge 5 4 2 2 5 2" xfId="8187"/>
    <cellStyle name="20% - uthevingsfarge 5 4 2 2 5 3" xfId="8188"/>
    <cellStyle name="20% - uthevingsfarge 5 4 2 2 6" xfId="8189"/>
    <cellStyle name="20% - uthevingsfarge 5 4 2 2 6 2" xfId="8190"/>
    <cellStyle name="20% - uthevingsfarge 5 4 2 2 6 3" xfId="8191"/>
    <cellStyle name="20% - uthevingsfarge 5 4 2 2 7" xfId="8192"/>
    <cellStyle name="20% - uthevingsfarge 5 4 2 2 7 2" xfId="8193"/>
    <cellStyle name="20% - uthevingsfarge 5 4 2 2 8" xfId="8194"/>
    <cellStyle name="20% - uthevingsfarge 5 4 2 2 8 2" xfId="8195"/>
    <cellStyle name="20% - uthevingsfarge 5 4 2 2 9" xfId="8196"/>
    <cellStyle name="20% - uthevingsfarge 5 4 2 2_Tabell 4.5-4.7" xfId="8133"/>
    <cellStyle name="20% - uthevingsfarge 5 4 2 3" xfId="401"/>
    <cellStyle name="20% - uthevingsfarge 5 4 2 3 10" xfId="8198"/>
    <cellStyle name="20% - uthevingsfarge 5 4 2 3 2" xfId="402"/>
    <cellStyle name="20% - uthevingsfarge 5 4 2 3 2 2" xfId="8200"/>
    <cellStyle name="20% - uthevingsfarge 5 4 2 3 2 2 2" xfId="8201"/>
    <cellStyle name="20% - uthevingsfarge 5 4 2 3 2 2 3" xfId="8202"/>
    <cellStyle name="20% - uthevingsfarge 5 4 2 3 2 3" xfId="8203"/>
    <cellStyle name="20% - uthevingsfarge 5 4 2 3 2 3 2" xfId="8204"/>
    <cellStyle name="20% - uthevingsfarge 5 4 2 3 2 3 3" xfId="8205"/>
    <cellStyle name="20% - uthevingsfarge 5 4 2 3 2 4" xfId="8206"/>
    <cellStyle name="20% - uthevingsfarge 5 4 2 3 2 5" xfId="8207"/>
    <cellStyle name="20% - uthevingsfarge 5 4 2 3 2_Tabell 4.5-4.7" xfId="8199"/>
    <cellStyle name="20% - uthevingsfarge 5 4 2 3 3" xfId="8208"/>
    <cellStyle name="20% - uthevingsfarge 5 4 2 3 3 2" xfId="8209"/>
    <cellStyle name="20% - uthevingsfarge 5 4 2 3 3 2 2" xfId="8210"/>
    <cellStyle name="20% - uthevingsfarge 5 4 2 3 3 2 3" xfId="8211"/>
    <cellStyle name="20% - uthevingsfarge 5 4 2 3 3 3" xfId="8212"/>
    <cellStyle name="20% - uthevingsfarge 5 4 2 3 3 3 2" xfId="8213"/>
    <cellStyle name="20% - uthevingsfarge 5 4 2 3 3 3 3" xfId="8214"/>
    <cellStyle name="20% - uthevingsfarge 5 4 2 3 3 4" xfId="8215"/>
    <cellStyle name="20% - uthevingsfarge 5 4 2 3 3 5" xfId="8216"/>
    <cellStyle name="20% - uthevingsfarge 5 4 2 3 4" xfId="8217"/>
    <cellStyle name="20% - uthevingsfarge 5 4 2 3 4 2" xfId="8218"/>
    <cellStyle name="20% - uthevingsfarge 5 4 2 3 4 3" xfId="8219"/>
    <cellStyle name="20% - uthevingsfarge 5 4 2 3 5" xfId="8220"/>
    <cellStyle name="20% - uthevingsfarge 5 4 2 3 5 2" xfId="8221"/>
    <cellStyle name="20% - uthevingsfarge 5 4 2 3 5 3" xfId="8222"/>
    <cellStyle name="20% - uthevingsfarge 5 4 2 3 6" xfId="8223"/>
    <cellStyle name="20% - uthevingsfarge 5 4 2 3 6 2" xfId="8224"/>
    <cellStyle name="20% - uthevingsfarge 5 4 2 3 7" xfId="8225"/>
    <cellStyle name="20% - uthevingsfarge 5 4 2 3 7 2" xfId="8226"/>
    <cellStyle name="20% - uthevingsfarge 5 4 2 3 8" xfId="8227"/>
    <cellStyle name="20% - uthevingsfarge 5 4 2 3 9" xfId="8228"/>
    <cellStyle name="20% - uthevingsfarge 5 4 2 3_Tabell 4.5-4.7" xfId="8197"/>
    <cellStyle name="20% - uthevingsfarge 5 4 2 4" xfId="403"/>
    <cellStyle name="20% - uthevingsfarge 5 4 2 4 2" xfId="8230"/>
    <cellStyle name="20% - uthevingsfarge 5 4 2 4 2 2" xfId="8231"/>
    <cellStyle name="20% - uthevingsfarge 5 4 2 4 2 3" xfId="8232"/>
    <cellStyle name="20% - uthevingsfarge 5 4 2 4 3" xfId="8233"/>
    <cellStyle name="20% - uthevingsfarge 5 4 2 4 3 2" xfId="8234"/>
    <cellStyle name="20% - uthevingsfarge 5 4 2 4 3 3" xfId="8235"/>
    <cellStyle name="20% - uthevingsfarge 5 4 2 4 4" xfId="8236"/>
    <cellStyle name="20% - uthevingsfarge 5 4 2 4 5" xfId="8237"/>
    <cellStyle name="20% - uthevingsfarge 5 4 2 4_Tabell 4.5-4.7" xfId="8229"/>
    <cellStyle name="20% - uthevingsfarge 5 4 2 5" xfId="8238"/>
    <cellStyle name="20% - uthevingsfarge 5 4 2 5 2" xfId="8239"/>
    <cellStyle name="20% - uthevingsfarge 5 4 2 5 2 2" xfId="8240"/>
    <cellStyle name="20% - uthevingsfarge 5 4 2 5 2 3" xfId="8241"/>
    <cellStyle name="20% - uthevingsfarge 5 4 2 5 3" xfId="8242"/>
    <cellStyle name="20% - uthevingsfarge 5 4 2 5 3 2" xfId="8243"/>
    <cellStyle name="20% - uthevingsfarge 5 4 2 5 3 3" xfId="8244"/>
    <cellStyle name="20% - uthevingsfarge 5 4 2 5 4" xfId="8245"/>
    <cellStyle name="20% - uthevingsfarge 5 4 2 5 5" xfId="8246"/>
    <cellStyle name="20% - uthevingsfarge 5 4 2 6" xfId="8247"/>
    <cellStyle name="20% - uthevingsfarge 5 4 2 6 2" xfId="8248"/>
    <cellStyle name="20% - uthevingsfarge 5 4 2 6 3" xfId="8249"/>
    <cellStyle name="20% - uthevingsfarge 5 4 2 7" xfId="8250"/>
    <cellStyle name="20% - uthevingsfarge 5 4 2 7 2" xfId="8251"/>
    <cellStyle name="20% - uthevingsfarge 5 4 2 7 3" xfId="8252"/>
    <cellStyle name="20% - uthevingsfarge 5 4 2 8" xfId="8253"/>
    <cellStyle name="20% - uthevingsfarge 5 4 2 8 2" xfId="8254"/>
    <cellStyle name="20% - uthevingsfarge 5 4 2 9" xfId="8255"/>
    <cellStyle name="20% - uthevingsfarge 5 4 2 9 2" xfId="8256"/>
    <cellStyle name="20% - uthevingsfarge 5 4 2_Tabell 4.5-4.7" xfId="8129"/>
    <cellStyle name="20% - uthevingsfarge 5 4 3" xfId="404"/>
    <cellStyle name="20% - uthevingsfarge 5 4 3 10" xfId="8258"/>
    <cellStyle name="20% - uthevingsfarge 5 4 3 11" xfId="8259"/>
    <cellStyle name="20% - uthevingsfarge 5 4 3 2" xfId="405"/>
    <cellStyle name="20% - uthevingsfarge 5 4 3 2 10" xfId="8261"/>
    <cellStyle name="20% - uthevingsfarge 5 4 3 2 2" xfId="406"/>
    <cellStyle name="20% - uthevingsfarge 5 4 3 2 2 2" xfId="8263"/>
    <cellStyle name="20% - uthevingsfarge 5 4 3 2 2 2 2" xfId="8264"/>
    <cellStyle name="20% - uthevingsfarge 5 4 3 2 2 2 3" xfId="8265"/>
    <cellStyle name="20% - uthevingsfarge 5 4 3 2 2 3" xfId="8266"/>
    <cellStyle name="20% - uthevingsfarge 5 4 3 2 2 3 2" xfId="8267"/>
    <cellStyle name="20% - uthevingsfarge 5 4 3 2 2 3 3" xfId="8268"/>
    <cellStyle name="20% - uthevingsfarge 5 4 3 2 2 4" xfId="8269"/>
    <cellStyle name="20% - uthevingsfarge 5 4 3 2 2 5" xfId="8270"/>
    <cellStyle name="20% - uthevingsfarge 5 4 3 2 2_Tabell 4.5-4.7" xfId="8262"/>
    <cellStyle name="20% - uthevingsfarge 5 4 3 2 3" xfId="8271"/>
    <cellStyle name="20% - uthevingsfarge 5 4 3 2 3 2" xfId="8272"/>
    <cellStyle name="20% - uthevingsfarge 5 4 3 2 3 2 2" xfId="8273"/>
    <cellStyle name="20% - uthevingsfarge 5 4 3 2 3 2 3" xfId="8274"/>
    <cellStyle name="20% - uthevingsfarge 5 4 3 2 3 3" xfId="8275"/>
    <cellStyle name="20% - uthevingsfarge 5 4 3 2 3 3 2" xfId="8276"/>
    <cellStyle name="20% - uthevingsfarge 5 4 3 2 3 3 3" xfId="8277"/>
    <cellStyle name="20% - uthevingsfarge 5 4 3 2 3 4" xfId="8278"/>
    <cellStyle name="20% - uthevingsfarge 5 4 3 2 3 5" xfId="8279"/>
    <cellStyle name="20% - uthevingsfarge 5 4 3 2 4" xfId="8280"/>
    <cellStyle name="20% - uthevingsfarge 5 4 3 2 4 2" xfId="8281"/>
    <cellStyle name="20% - uthevingsfarge 5 4 3 2 4 3" xfId="8282"/>
    <cellStyle name="20% - uthevingsfarge 5 4 3 2 5" xfId="8283"/>
    <cellStyle name="20% - uthevingsfarge 5 4 3 2 5 2" xfId="8284"/>
    <cellStyle name="20% - uthevingsfarge 5 4 3 2 5 3" xfId="8285"/>
    <cellStyle name="20% - uthevingsfarge 5 4 3 2 6" xfId="8286"/>
    <cellStyle name="20% - uthevingsfarge 5 4 3 2 6 2" xfId="8287"/>
    <cellStyle name="20% - uthevingsfarge 5 4 3 2 7" xfId="8288"/>
    <cellStyle name="20% - uthevingsfarge 5 4 3 2 7 2" xfId="8289"/>
    <cellStyle name="20% - uthevingsfarge 5 4 3 2 8" xfId="8290"/>
    <cellStyle name="20% - uthevingsfarge 5 4 3 2 9" xfId="8291"/>
    <cellStyle name="20% - uthevingsfarge 5 4 3 2_Tabell 4.5-4.7" xfId="8260"/>
    <cellStyle name="20% - uthevingsfarge 5 4 3 3" xfId="407"/>
    <cellStyle name="20% - uthevingsfarge 5 4 3 3 2" xfId="8293"/>
    <cellStyle name="20% - uthevingsfarge 5 4 3 3 2 2" xfId="8294"/>
    <cellStyle name="20% - uthevingsfarge 5 4 3 3 2 3" xfId="8295"/>
    <cellStyle name="20% - uthevingsfarge 5 4 3 3 3" xfId="8296"/>
    <cellStyle name="20% - uthevingsfarge 5 4 3 3 3 2" xfId="8297"/>
    <cellStyle name="20% - uthevingsfarge 5 4 3 3 3 3" xfId="8298"/>
    <cellStyle name="20% - uthevingsfarge 5 4 3 3 4" xfId="8299"/>
    <cellStyle name="20% - uthevingsfarge 5 4 3 3 5" xfId="8300"/>
    <cellStyle name="20% - uthevingsfarge 5 4 3 3_Tabell 4.5-4.7" xfId="8292"/>
    <cellStyle name="20% - uthevingsfarge 5 4 3 4" xfId="8301"/>
    <cellStyle name="20% - uthevingsfarge 5 4 3 4 2" xfId="8302"/>
    <cellStyle name="20% - uthevingsfarge 5 4 3 4 2 2" xfId="8303"/>
    <cellStyle name="20% - uthevingsfarge 5 4 3 4 2 3" xfId="8304"/>
    <cellStyle name="20% - uthevingsfarge 5 4 3 4 3" xfId="8305"/>
    <cellStyle name="20% - uthevingsfarge 5 4 3 4 3 2" xfId="8306"/>
    <cellStyle name="20% - uthevingsfarge 5 4 3 4 3 3" xfId="8307"/>
    <cellStyle name="20% - uthevingsfarge 5 4 3 4 4" xfId="8308"/>
    <cellStyle name="20% - uthevingsfarge 5 4 3 4 5" xfId="8309"/>
    <cellStyle name="20% - uthevingsfarge 5 4 3 5" xfId="8310"/>
    <cellStyle name="20% - uthevingsfarge 5 4 3 5 2" xfId="8311"/>
    <cellStyle name="20% - uthevingsfarge 5 4 3 5 3" xfId="8312"/>
    <cellStyle name="20% - uthevingsfarge 5 4 3 6" xfId="8313"/>
    <cellStyle name="20% - uthevingsfarge 5 4 3 6 2" xfId="8314"/>
    <cellStyle name="20% - uthevingsfarge 5 4 3 6 3" xfId="8315"/>
    <cellStyle name="20% - uthevingsfarge 5 4 3 7" xfId="8316"/>
    <cellStyle name="20% - uthevingsfarge 5 4 3 7 2" xfId="8317"/>
    <cellStyle name="20% - uthevingsfarge 5 4 3 8" xfId="8318"/>
    <cellStyle name="20% - uthevingsfarge 5 4 3 8 2" xfId="8319"/>
    <cellStyle name="20% - uthevingsfarge 5 4 3 9" xfId="8320"/>
    <cellStyle name="20% - uthevingsfarge 5 4 3_Tabell 4.5-4.7" xfId="8257"/>
    <cellStyle name="20% - uthevingsfarge 5 4 4" xfId="408"/>
    <cellStyle name="20% - uthevingsfarge 5 4 4 10" xfId="8322"/>
    <cellStyle name="20% - uthevingsfarge 5 4 4 2" xfId="409"/>
    <cellStyle name="20% - uthevingsfarge 5 4 4 2 2" xfId="8324"/>
    <cellStyle name="20% - uthevingsfarge 5 4 4 2 2 2" xfId="8325"/>
    <cellStyle name="20% - uthevingsfarge 5 4 4 2 2 3" xfId="8326"/>
    <cellStyle name="20% - uthevingsfarge 5 4 4 2 3" xfId="8327"/>
    <cellStyle name="20% - uthevingsfarge 5 4 4 2 3 2" xfId="8328"/>
    <cellStyle name="20% - uthevingsfarge 5 4 4 2 3 3" xfId="8329"/>
    <cellStyle name="20% - uthevingsfarge 5 4 4 2 4" xfId="8330"/>
    <cellStyle name="20% - uthevingsfarge 5 4 4 2 5" xfId="8331"/>
    <cellStyle name="20% - uthevingsfarge 5 4 4 2_Tabell 4.5-4.7" xfId="8323"/>
    <cellStyle name="20% - uthevingsfarge 5 4 4 3" xfId="8332"/>
    <cellStyle name="20% - uthevingsfarge 5 4 4 3 2" xfId="8333"/>
    <cellStyle name="20% - uthevingsfarge 5 4 4 3 2 2" xfId="8334"/>
    <cellStyle name="20% - uthevingsfarge 5 4 4 3 2 3" xfId="8335"/>
    <cellStyle name="20% - uthevingsfarge 5 4 4 3 3" xfId="8336"/>
    <cellStyle name="20% - uthevingsfarge 5 4 4 3 3 2" xfId="8337"/>
    <cellStyle name="20% - uthevingsfarge 5 4 4 3 3 3" xfId="8338"/>
    <cellStyle name="20% - uthevingsfarge 5 4 4 3 4" xfId="8339"/>
    <cellStyle name="20% - uthevingsfarge 5 4 4 3 5" xfId="8340"/>
    <cellStyle name="20% - uthevingsfarge 5 4 4 4" xfId="8341"/>
    <cellStyle name="20% - uthevingsfarge 5 4 4 4 2" xfId="8342"/>
    <cellStyle name="20% - uthevingsfarge 5 4 4 4 3" xfId="8343"/>
    <cellStyle name="20% - uthevingsfarge 5 4 4 5" xfId="8344"/>
    <cellStyle name="20% - uthevingsfarge 5 4 4 5 2" xfId="8345"/>
    <cellStyle name="20% - uthevingsfarge 5 4 4 5 3" xfId="8346"/>
    <cellStyle name="20% - uthevingsfarge 5 4 4 6" xfId="8347"/>
    <cellStyle name="20% - uthevingsfarge 5 4 4 6 2" xfId="8348"/>
    <cellStyle name="20% - uthevingsfarge 5 4 4 7" xfId="8349"/>
    <cellStyle name="20% - uthevingsfarge 5 4 4 7 2" xfId="8350"/>
    <cellStyle name="20% - uthevingsfarge 5 4 4 8" xfId="8351"/>
    <cellStyle name="20% - uthevingsfarge 5 4 4 9" xfId="8352"/>
    <cellStyle name="20% - uthevingsfarge 5 4 4_Tabell 4.5-4.7" xfId="8321"/>
    <cellStyle name="20% - uthevingsfarge 5 4 5" xfId="410"/>
    <cellStyle name="20% - uthevingsfarge 5 4 5 2" xfId="8354"/>
    <cellStyle name="20% - uthevingsfarge 5 4 5 2 2" xfId="8355"/>
    <cellStyle name="20% - uthevingsfarge 5 4 5 2 3" xfId="8356"/>
    <cellStyle name="20% - uthevingsfarge 5 4 5 3" xfId="8357"/>
    <cellStyle name="20% - uthevingsfarge 5 4 5 3 2" xfId="8358"/>
    <cellStyle name="20% - uthevingsfarge 5 4 5 3 3" xfId="8359"/>
    <cellStyle name="20% - uthevingsfarge 5 4 5 4" xfId="8360"/>
    <cellStyle name="20% - uthevingsfarge 5 4 5 5" xfId="8361"/>
    <cellStyle name="20% - uthevingsfarge 5 4 5_Tabell 4.5-4.7" xfId="8353"/>
    <cellStyle name="20% - uthevingsfarge 5 4 6" xfId="8362"/>
    <cellStyle name="20% - uthevingsfarge 5 4 6 2" xfId="8363"/>
    <cellStyle name="20% - uthevingsfarge 5 4 6 2 2" xfId="8364"/>
    <cellStyle name="20% - uthevingsfarge 5 4 6 2 3" xfId="8365"/>
    <cellStyle name="20% - uthevingsfarge 5 4 6 3" xfId="8366"/>
    <cellStyle name="20% - uthevingsfarge 5 4 6 3 2" xfId="8367"/>
    <cellStyle name="20% - uthevingsfarge 5 4 6 3 3" xfId="8368"/>
    <cellStyle name="20% - uthevingsfarge 5 4 6 4" xfId="8369"/>
    <cellStyle name="20% - uthevingsfarge 5 4 6 5" xfId="8370"/>
    <cellStyle name="20% - uthevingsfarge 5 4 7" xfId="8371"/>
    <cellStyle name="20% - uthevingsfarge 5 4 7 2" xfId="8372"/>
    <cellStyle name="20% - uthevingsfarge 5 4 7 3" xfId="8373"/>
    <cellStyle name="20% - uthevingsfarge 5 4 8" xfId="8374"/>
    <cellStyle name="20% - uthevingsfarge 5 4 8 2" xfId="8375"/>
    <cellStyle name="20% - uthevingsfarge 5 4 8 3" xfId="8376"/>
    <cellStyle name="20% - uthevingsfarge 5 4 9" xfId="8377"/>
    <cellStyle name="20% - uthevingsfarge 5 4 9 2" xfId="8378"/>
    <cellStyle name="20% - uthevingsfarge 5 4_Tabell 4.5-4.7" xfId="8123"/>
    <cellStyle name="20% - uthevingsfarge 5 5" xfId="411"/>
    <cellStyle name="20% - uthevingsfarge 5 5 10" xfId="8380"/>
    <cellStyle name="20% - uthevingsfarge 5 5 10 2" xfId="8381"/>
    <cellStyle name="20% - uthevingsfarge 5 5 11" xfId="8382"/>
    <cellStyle name="20% - uthevingsfarge 5 5 12" xfId="8383"/>
    <cellStyle name="20% - uthevingsfarge 5 5 13" xfId="8384"/>
    <cellStyle name="20% - uthevingsfarge 5 5 2" xfId="412"/>
    <cellStyle name="20% - uthevingsfarge 5 5 2 10" xfId="8386"/>
    <cellStyle name="20% - uthevingsfarge 5 5 2 11" xfId="8387"/>
    <cellStyle name="20% - uthevingsfarge 5 5 2 12" xfId="8388"/>
    <cellStyle name="20% - uthevingsfarge 5 5 2 2" xfId="413"/>
    <cellStyle name="20% - uthevingsfarge 5 5 2 2 10" xfId="8390"/>
    <cellStyle name="20% - uthevingsfarge 5 5 2 2 11" xfId="8391"/>
    <cellStyle name="20% - uthevingsfarge 5 5 2 2 2" xfId="414"/>
    <cellStyle name="20% - uthevingsfarge 5 5 2 2 2 10" xfId="8393"/>
    <cellStyle name="20% - uthevingsfarge 5 5 2 2 2 2" xfId="415"/>
    <cellStyle name="20% - uthevingsfarge 5 5 2 2 2 2 2" xfId="8395"/>
    <cellStyle name="20% - uthevingsfarge 5 5 2 2 2 2 2 2" xfId="8396"/>
    <cellStyle name="20% - uthevingsfarge 5 5 2 2 2 2 2 3" xfId="8397"/>
    <cellStyle name="20% - uthevingsfarge 5 5 2 2 2 2 3" xfId="8398"/>
    <cellStyle name="20% - uthevingsfarge 5 5 2 2 2 2 3 2" xfId="8399"/>
    <cellStyle name="20% - uthevingsfarge 5 5 2 2 2 2 3 3" xfId="8400"/>
    <cellStyle name="20% - uthevingsfarge 5 5 2 2 2 2 4" xfId="8401"/>
    <cellStyle name="20% - uthevingsfarge 5 5 2 2 2 2 5" xfId="8402"/>
    <cellStyle name="20% - uthevingsfarge 5 5 2 2 2 2_Tabell 4.5-4.7" xfId="8394"/>
    <cellStyle name="20% - uthevingsfarge 5 5 2 2 2 3" xfId="8403"/>
    <cellStyle name="20% - uthevingsfarge 5 5 2 2 2 3 2" xfId="8404"/>
    <cellStyle name="20% - uthevingsfarge 5 5 2 2 2 3 2 2" xfId="8405"/>
    <cellStyle name="20% - uthevingsfarge 5 5 2 2 2 3 2 3" xfId="8406"/>
    <cellStyle name="20% - uthevingsfarge 5 5 2 2 2 3 3" xfId="8407"/>
    <cellStyle name="20% - uthevingsfarge 5 5 2 2 2 3 3 2" xfId="8408"/>
    <cellStyle name="20% - uthevingsfarge 5 5 2 2 2 3 3 3" xfId="8409"/>
    <cellStyle name="20% - uthevingsfarge 5 5 2 2 2 3 4" xfId="8410"/>
    <cellStyle name="20% - uthevingsfarge 5 5 2 2 2 3 5" xfId="8411"/>
    <cellStyle name="20% - uthevingsfarge 5 5 2 2 2 4" xfId="8412"/>
    <cellStyle name="20% - uthevingsfarge 5 5 2 2 2 4 2" xfId="8413"/>
    <cellStyle name="20% - uthevingsfarge 5 5 2 2 2 4 3" xfId="8414"/>
    <cellStyle name="20% - uthevingsfarge 5 5 2 2 2 5" xfId="8415"/>
    <cellStyle name="20% - uthevingsfarge 5 5 2 2 2 5 2" xfId="8416"/>
    <cellStyle name="20% - uthevingsfarge 5 5 2 2 2 5 3" xfId="8417"/>
    <cellStyle name="20% - uthevingsfarge 5 5 2 2 2 6" xfId="8418"/>
    <cellStyle name="20% - uthevingsfarge 5 5 2 2 2 6 2" xfId="8419"/>
    <cellStyle name="20% - uthevingsfarge 5 5 2 2 2 7" xfId="8420"/>
    <cellStyle name="20% - uthevingsfarge 5 5 2 2 2 7 2" xfId="8421"/>
    <cellStyle name="20% - uthevingsfarge 5 5 2 2 2 8" xfId="8422"/>
    <cellStyle name="20% - uthevingsfarge 5 5 2 2 2 9" xfId="8423"/>
    <cellStyle name="20% - uthevingsfarge 5 5 2 2 2_Tabell 4.5-4.7" xfId="8392"/>
    <cellStyle name="20% - uthevingsfarge 5 5 2 2 3" xfId="416"/>
    <cellStyle name="20% - uthevingsfarge 5 5 2 2 3 2" xfId="8425"/>
    <cellStyle name="20% - uthevingsfarge 5 5 2 2 3 2 2" xfId="8426"/>
    <cellStyle name="20% - uthevingsfarge 5 5 2 2 3 2 3" xfId="8427"/>
    <cellStyle name="20% - uthevingsfarge 5 5 2 2 3 3" xfId="8428"/>
    <cellStyle name="20% - uthevingsfarge 5 5 2 2 3 3 2" xfId="8429"/>
    <cellStyle name="20% - uthevingsfarge 5 5 2 2 3 3 3" xfId="8430"/>
    <cellStyle name="20% - uthevingsfarge 5 5 2 2 3 4" xfId="8431"/>
    <cellStyle name="20% - uthevingsfarge 5 5 2 2 3 5" xfId="8432"/>
    <cellStyle name="20% - uthevingsfarge 5 5 2 2 3_Tabell 4.5-4.7" xfId="8424"/>
    <cellStyle name="20% - uthevingsfarge 5 5 2 2 4" xfId="8433"/>
    <cellStyle name="20% - uthevingsfarge 5 5 2 2 4 2" xfId="8434"/>
    <cellStyle name="20% - uthevingsfarge 5 5 2 2 4 2 2" xfId="8435"/>
    <cellStyle name="20% - uthevingsfarge 5 5 2 2 4 2 3" xfId="8436"/>
    <cellStyle name="20% - uthevingsfarge 5 5 2 2 4 3" xfId="8437"/>
    <cellStyle name="20% - uthevingsfarge 5 5 2 2 4 3 2" xfId="8438"/>
    <cellStyle name="20% - uthevingsfarge 5 5 2 2 4 3 3" xfId="8439"/>
    <cellStyle name="20% - uthevingsfarge 5 5 2 2 4 4" xfId="8440"/>
    <cellStyle name="20% - uthevingsfarge 5 5 2 2 4 5" xfId="8441"/>
    <cellStyle name="20% - uthevingsfarge 5 5 2 2 5" xfId="8442"/>
    <cellStyle name="20% - uthevingsfarge 5 5 2 2 5 2" xfId="8443"/>
    <cellStyle name="20% - uthevingsfarge 5 5 2 2 5 3" xfId="8444"/>
    <cellStyle name="20% - uthevingsfarge 5 5 2 2 6" xfId="8445"/>
    <cellStyle name="20% - uthevingsfarge 5 5 2 2 6 2" xfId="8446"/>
    <cellStyle name="20% - uthevingsfarge 5 5 2 2 6 3" xfId="8447"/>
    <cellStyle name="20% - uthevingsfarge 5 5 2 2 7" xfId="8448"/>
    <cellStyle name="20% - uthevingsfarge 5 5 2 2 7 2" xfId="8449"/>
    <cellStyle name="20% - uthevingsfarge 5 5 2 2 8" xfId="8450"/>
    <cellStyle name="20% - uthevingsfarge 5 5 2 2 8 2" xfId="8451"/>
    <cellStyle name="20% - uthevingsfarge 5 5 2 2 9" xfId="8452"/>
    <cellStyle name="20% - uthevingsfarge 5 5 2 2_Tabell 4.5-4.7" xfId="8389"/>
    <cellStyle name="20% - uthevingsfarge 5 5 2 3" xfId="417"/>
    <cellStyle name="20% - uthevingsfarge 5 5 2 3 10" xfId="8454"/>
    <cellStyle name="20% - uthevingsfarge 5 5 2 3 2" xfId="418"/>
    <cellStyle name="20% - uthevingsfarge 5 5 2 3 2 2" xfId="8456"/>
    <cellStyle name="20% - uthevingsfarge 5 5 2 3 2 2 2" xfId="8457"/>
    <cellStyle name="20% - uthevingsfarge 5 5 2 3 2 2 3" xfId="8458"/>
    <cellStyle name="20% - uthevingsfarge 5 5 2 3 2 3" xfId="8459"/>
    <cellStyle name="20% - uthevingsfarge 5 5 2 3 2 3 2" xfId="8460"/>
    <cellStyle name="20% - uthevingsfarge 5 5 2 3 2 3 3" xfId="8461"/>
    <cellStyle name="20% - uthevingsfarge 5 5 2 3 2 4" xfId="8462"/>
    <cellStyle name="20% - uthevingsfarge 5 5 2 3 2 5" xfId="8463"/>
    <cellStyle name="20% - uthevingsfarge 5 5 2 3 2_Tabell 4.5-4.7" xfId="8455"/>
    <cellStyle name="20% - uthevingsfarge 5 5 2 3 3" xfId="8464"/>
    <cellStyle name="20% - uthevingsfarge 5 5 2 3 3 2" xfId="8465"/>
    <cellStyle name="20% - uthevingsfarge 5 5 2 3 3 2 2" xfId="8466"/>
    <cellStyle name="20% - uthevingsfarge 5 5 2 3 3 2 3" xfId="8467"/>
    <cellStyle name="20% - uthevingsfarge 5 5 2 3 3 3" xfId="8468"/>
    <cellStyle name="20% - uthevingsfarge 5 5 2 3 3 3 2" xfId="8469"/>
    <cellStyle name="20% - uthevingsfarge 5 5 2 3 3 3 3" xfId="8470"/>
    <cellStyle name="20% - uthevingsfarge 5 5 2 3 3 4" xfId="8471"/>
    <cellStyle name="20% - uthevingsfarge 5 5 2 3 3 5" xfId="8472"/>
    <cellStyle name="20% - uthevingsfarge 5 5 2 3 4" xfId="8473"/>
    <cellStyle name="20% - uthevingsfarge 5 5 2 3 4 2" xfId="8474"/>
    <cellStyle name="20% - uthevingsfarge 5 5 2 3 4 3" xfId="8475"/>
    <cellStyle name="20% - uthevingsfarge 5 5 2 3 5" xfId="8476"/>
    <cellStyle name="20% - uthevingsfarge 5 5 2 3 5 2" xfId="8477"/>
    <cellStyle name="20% - uthevingsfarge 5 5 2 3 5 3" xfId="8478"/>
    <cellStyle name="20% - uthevingsfarge 5 5 2 3 6" xfId="8479"/>
    <cellStyle name="20% - uthevingsfarge 5 5 2 3 6 2" xfId="8480"/>
    <cellStyle name="20% - uthevingsfarge 5 5 2 3 7" xfId="8481"/>
    <cellStyle name="20% - uthevingsfarge 5 5 2 3 7 2" xfId="8482"/>
    <cellStyle name="20% - uthevingsfarge 5 5 2 3 8" xfId="8483"/>
    <cellStyle name="20% - uthevingsfarge 5 5 2 3 9" xfId="8484"/>
    <cellStyle name="20% - uthevingsfarge 5 5 2 3_Tabell 4.5-4.7" xfId="8453"/>
    <cellStyle name="20% - uthevingsfarge 5 5 2 4" xfId="419"/>
    <cellStyle name="20% - uthevingsfarge 5 5 2 4 2" xfId="8486"/>
    <cellStyle name="20% - uthevingsfarge 5 5 2 4 2 2" xfId="8487"/>
    <cellStyle name="20% - uthevingsfarge 5 5 2 4 2 3" xfId="8488"/>
    <cellStyle name="20% - uthevingsfarge 5 5 2 4 3" xfId="8489"/>
    <cellStyle name="20% - uthevingsfarge 5 5 2 4 3 2" xfId="8490"/>
    <cellStyle name="20% - uthevingsfarge 5 5 2 4 3 3" xfId="8491"/>
    <cellStyle name="20% - uthevingsfarge 5 5 2 4 4" xfId="8492"/>
    <cellStyle name="20% - uthevingsfarge 5 5 2 4 5" xfId="8493"/>
    <cellStyle name="20% - uthevingsfarge 5 5 2 4_Tabell 4.5-4.7" xfId="8485"/>
    <cellStyle name="20% - uthevingsfarge 5 5 2 5" xfId="8494"/>
    <cellStyle name="20% - uthevingsfarge 5 5 2 5 2" xfId="8495"/>
    <cellStyle name="20% - uthevingsfarge 5 5 2 5 2 2" xfId="8496"/>
    <cellStyle name="20% - uthevingsfarge 5 5 2 5 2 3" xfId="8497"/>
    <cellStyle name="20% - uthevingsfarge 5 5 2 5 3" xfId="8498"/>
    <cellStyle name="20% - uthevingsfarge 5 5 2 5 3 2" xfId="8499"/>
    <cellStyle name="20% - uthevingsfarge 5 5 2 5 3 3" xfId="8500"/>
    <cellStyle name="20% - uthevingsfarge 5 5 2 5 4" xfId="8501"/>
    <cellStyle name="20% - uthevingsfarge 5 5 2 5 5" xfId="8502"/>
    <cellStyle name="20% - uthevingsfarge 5 5 2 6" xfId="8503"/>
    <cellStyle name="20% - uthevingsfarge 5 5 2 6 2" xfId="8504"/>
    <cellStyle name="20% - uthevingsfarge 5 5 2 6 3" xfId="8505"/>
    <cellStyle name="20% - uthevingsfarge 5 5 2 7" xfId="8506"/>
    <cellStyle name="20% - uthevingsfarge 5 5 2 7 2" xfId="8507"/>
    <cellStyle name="20% - uthevingsfarge 5 5 2 7 3" xfId="8508"/>
    <cellStyle name="20% - uthevingsfarge 5 5 2 8" xfId="8509"/>
    <cellStyle name="20% - uthevingsfarge 5 5 2 8 2" xfId="8510"/>
    <cellStyle name="20% - uthevingsfarge 5 5 2 9" xfId="8511"/>
    <cellStyle name="20% - uthevingsfarge 5 5 2 9 2" xfId="8512"/>
    <cellStyle name="20% - uthevingsfarge 5 5 2_Tabell 4.5-4.7" xfId="8385"/>
    <cellStyle name="20% - uthevingsfarge 5 5 3" xfId="420"/>
    <cellStyle name="20% - uthevingsfarge 5 5 3 10" xfId="8514"/>
    <cellStyle name="20% - uthevingsfarge 5 5 3 11" xfId="8515"/>
    <cellStyle name="20% - uthevingsfarge 5 5 3 2" xfId="421"/>
    <cellStyle name="20% - uthevingsfarge 5 5 3 2 10" xfId="8517"/>
    <cellStyle name="20% - uthevingsfarge 5 5 3 2 2" xfId="422"/>
    <cellStyle name="20% - uthevingsfarge 5 5 3 2 2 2" xfId="8519"/>
    <cellStyle name="20% - uthevingsfarge 5 5 3 2 2 2 2" xfId="8520"/>
    <cellStyle name="20% - uthevingsfarge 5 5 3 2 2 2 3" xfId="8521"/>
    <cellStyle name="20% - uthevingsfarge 5 5 3 2 2 3" xfId="8522"/>
    <cellStyle name="20% - uthevingsfarge 5 5 3 2 2 3 2" xfId="8523"/>
    <cellStyle name="20% - uthevingsfarge 5 5 3 2 2 3 3" xfId="8524"/>
    <cellStyle name="20% - uthevingsfarge 5 5 3 2 2 4" xfId="8525"/>
    <cellStyle name="20% - uthevingsfarge 5 5 3 2 2 5" xfId="8526"/>
    <cellStyle name="20% - uthevingsfarge 5 5 3 2 2_Tabell 4.5-4.7" xfId="8518"/>
    <cellStyle name="20% - uthevingsfarge 5 5 3 2 3" xfId="8527"/>
    <cellStyle name="20% - uthevingsfarge 5 5 3 2 3 2" xfId="8528"/>
    <cellStyle name="20% - uthevingsfarge 5 5 3 2 3 2 2" xfId="8529"/>
    <cellStyle name="20% - uthevingsfarge 5 5 3 2 3 2 3" xfId="8530"/>
    <cellStyle name="20% - uthevingsfarge 5 5 3 2 3 3" xfId="8531"/>
    <cellStyle name="20% - uthevingsfarge 5 5 3 2 3 3 2" xfId="8532"/>
    <cellStyle name="20% - uthevingsfarge 5 5 3 2 3 3 3" xfId="8533"/>
    <cellStyle name="20% - uthevingsfarge 5 5 3 2 3 4" xfId="8534"/>
    <cellStyle name="20% - uthevingsfarge 5 5 3 2 3 5" xfId="8535"/>
    <cellStyle name="20% - uthevingsfarge 5 5 3 2 4" xfId="8536"/>
    <cellStyle name="20% - uthevingsfarge 5 5 3 2 4 2" xfId="8537"/>
    <cellStyle name="20% - uthevingsfarge 5 5 3 2 4 3" xfId="8538"/>
    <cellStyle name="20% - uthevingsfarge 5 5 3 2 5" xfId="8539"/>
    <cellStyle name="20% - uthevingsfarge 5 5 3 2 5 2" xfId="8540"/>
    <cellStyle name="20% - uthevingsfarge 5 5 3 2 5 3" xfId="8541"/>
    <cellStyle name="20% - uthevingsfarge 5 5 3 2 6" xfId="8542"/>
    <cellStyle name="20% - uthevingsfarge 5 5 3 2 6 2" xfId="8543"/>
    <cellStyle name="20% - uthevingsfarge 5 5 3 2 7" xfId="8544"/>
    <cellStyle name="20% - uthevingsfarge 5 5 3 2 7 2" xfId="8545"/>
    <cellStyle name="20% - uthevingsfarge 5 5 3 2 8" xfId="8546"/>
    <cellStyle name="20% - uthevingsfarge 5 5 3 2 9" xfId="8547"/>
    <cellStyle name="20% - uthevingsfarge 5 5 3 2_Tabell 4.5-4.7" xfId="8516"/>
    <cellStyle name="20% - uthevingsfarge 5 5 3 3" xfId="423"/>
    <cellStyle name="20% - uthevingsfarge 5 5 3 3 2" xfId="8549"/>
    <cellStyle name="20% - uthevingsfarge 5 5 3 3 2 2" xfId="8550"/>
    <cellStyle name="20% - uthevingsfarge 5 5 3 3 2 3" xfId="8551"/>
    <cellStyle name="20% - uthevingsfarge 5 5 3 3 3" xfId="8552"/>
    <cellStyle name="20% - uthevingsfarge 5 5 3 3 3 2" xfId="8553"/>
    <cellStyle name="20% - uthevingsfarge 5 5 3 3 3 3" xfId="8554"/>
    <cellStyle name="20% - uthevingsfarge 5 5 3 3 4" xfId="8555"/>
    <cellStyle name="20% - uthevingsfarge 5 5 3 3 5" xfId="8556"/>
    <cellStyle name="20% - uthevingsfarge 5 5 3 3_Tabell 4.5-4.7" xfId="8548"/>
    <cellStyle name="20% - uthevingsfarge 5 5 3 4" xfId="8557"/>
    <cellStyle name="20% - uthevingsfarge 5 5 3 4 2" xfId="8558"/>
    <cellStyle name="20% - uthevingsfarge 5 5 3 4 2 2" xfId="8559"/>
    <cellStyle name="20% - uthevingsfarge 5 5 3 4 2 3" xfId="8560"/>
    <cellStyle name="20% - uthevingsfarge 5 5 3 4 3" xfId="8561"/>
    <cellStyle name="20% - uthevingsfarge 5 5 3 4 3 2" xfId="8562"/>
    <cellStyle name="20% - uthevingsfarge 5 5 3 4 3 3" xfId="8563"/>
    <cellStyle name="20% - uthevingsfarge 5 5 3 4 4" xfId="8564"/>
    <cellStyle name="20% - uthevingsfarge 5 5 3 4 5" xfId="8565"/>
    <cellStyle name="20% - uthevingsfarge 5 5 3 5" xfId="8566"/>
    <cellStyle name="20% - uthevingsfarge 5 5 3 5 2" xfId="8567"/>
    <cellStyle name="20% - uthevingsfarge 5 5 3 5 3" xfId="8568"/>
    <cellStyle name="20% - uthevingsfarge 5 5 3 6" xfId="8569"/>
    <cellStyle name="20% - uthevingsfarge 5 5 3 6 2" xfId="8570"/>
    <cellStyle name="20% - uthevingsfarge 5 5 3 6 3" xfId="8571"/>
    <cellStyle name="20% - uthevingsfarge 5 5 3 7" xfId="8572"/>
    <cellStyle name="20% - uthevingsfarge 5 5 3 7 2" xfId="8573"/>
    <cellStyle name="20% - uthevingsfarge 5 5 3 8" xfId="8574"/>
    <cellStyle name="20% - uthevingsfarge 5 5 3 8 2" xfId="8575"/>
    <cellStyle name="20% - uthevingsfarge 5 5 3 9" xfId="8576"/>
    <cellStyle name="20% - uthevingsfarge 5 5 3_Tabell 4.5-4.7" xfId="8513"/>
    <cellStyle name="20% - uthevingsfarge 5 5 4" xfId="424"/>
    <cellStyle name="20% - uthevingsfarge 5 5 4 10" xfId="8578"/>
    <cellStyle name="20% - uthevingsfarge 5 5 4 2" xfId="425"/>
    <cellStyle name="20% - uthevingsfarge 5 5 4 2 2" xfId="8580"/>
    <cellStyle name="20% - uthevingsfarge 5 5 4 2 2 2" xfId="8581"/>
    <cellStyle name="20% - uthevingsfarge 5 5 4 2 2 3" xfId="8582"/>
    <cellStyle name="20% - uthevingsfarge 5 5 4 2 3" xfId="8583"/>
    <cellStyle name="20% - uthevingsfarge 5 5 4 2 3 2" xfId="8584"/>
    <cellStyle name="20% - uthevingsfarge 5 5 4 2 3 3" xfId="8585"/>
    <cellStyle name="20% - uthevingsfarge 5 5 4 2 4" xfId="8586"/>
    <cellStyle name="20% - uthevingsfarge 5 5 4 2 5" xfId="8587"/>
    <cellStyle name="20% - uthevingsfarge 5 5 4 2_Tabell 4.5-4.7" xfId="8579"/>
    <cellStyle name="20% - uthevingsfarge 5 5 4 3" xfId="8588"/>
    <cellStyle name="20% - uthevingsfarge 5 5 4 3 2" xfId="8589"/>
    <cellStyle name="20% - uthevingsfarge 5 5 4 3 2 2" xfId="8590"/>
    <cellStyle name="20% - uthevingsfarge 5 5 4 3 2 3" xfId="8591"/>
    <cellStyle name="20% - uthevingsfarge 5 5 4 3 3" xfId="8592"/>
    <cellStyle name="20% - uthevingsfarge 5 5 4 3 3 2" xfId="8593"/>
    <cellStyle name="20% - uthevingsfarge 5 5 4 3 3 3" xfId="8594"/>
    <cellStyle name="20% - uthevingsfarge 5 5 4 3 4" xfId="8595"/>
    <cellStyle name="20% - uthevingsfarge 5 5 4 3 5" xfId="8596"/>
    <cellStyle name="20% - uthevingsfarge 5 5 4 4" xfId="8597"/>
    <cellStyle name="20% - uthevingsfarge 5 5 4 4 2" xfId="8598"/>
    <cellStyle name="20% - uthevingsfarge 5 5 4 4 3" xfId="8599"/>
    <cellStyle name="20% - uthevingsfarge 5 5 4 5" xfId="8600"/>
    <cellStyle name="20% - uthevingsfarge 5 5 4 5 2" xfId="8601"/>
    <cellStyle name="20% - uthevingsfarge 5 5 4 5 3" xfId="8602"/>
    <cellStyle name="20% - uthevingsfarge 5 5 4 6" xfId="8603"/>
    <cellStyle name="20% - uthevingsfarge 5 5 4 6 2" xfId="8604"/>
    <cellStyle name="20% - uthevingsfarge 5 5 4 7" xfId="8605"/>
    <cellStyle name="20% - uthevingsfarge 5 5 4 7 2" xfId="8606"/>
    <cellStyle name="20% - uthevingsfarge 5 5 4 8" xfId="8607"/>
    <cellStyle name="20% - uthevingsfarge 5 5 4 9" xfId="8608"/>
    <cellStyle name="20% - uthevingsfarge 5 5 4_Tabell 4.5-4.7" xfId="8577"/>
    <cellStyle name="20% - uthevingsfarge 5 5 5" xfId="426"/>
    <cellStyle name="20% - uthevingsfarge 5 5 5 2" xfId="8610"/>
    <cellStyle name="20% - uthevingsfarge 5 5 5 2 2" xfId="8611"/>
    <cellStyle name="20% - uthevingsfarge 5 5 5 2 3" xfId="8612"/>
    <cellStyle name="20% - uthevingsfarge 5 5 5 3" xfId="8613"/>
    <cellStyle name="20% - uthevingsfarge 5 5 5 3 2" xfId="8614"/>
    <cellStyle name="20% - uthevingsfarge 5 5 5 3 3" xfId="8615"/>
    <cellStyle name="20% - uthevingsfarge 5 5 5 4" xfId="8616"/>
    <cellStyle name="20% - uthevingsfarge 5 5 5 5" xfId="8617"/>
    <cellStyle name="20% - uthevingsfarge 5 5 5_Tabell 4.5-4.7" xfId="8609"/>
    <cellStyle name="20% - uthevingsfarge 5 5 6" xfId="8618"/>
    <cellStyle name="20% - uthevingsfarge 5 5 6 2" xfId="8619"/>
    <cellStyle name="20% - uthevingsfarge 5 5 6 2 2" xfId="8620"/>
    <cellStyle name="20% - uthevingsfarge 5 5 6 2 3" xfId="8621"/>
    <cellStyle name="20% - uthevingsfarge 5 5 6 3" xfId="8622"/>
    <cellStyle name="20% - uthevingsfarge 5 5 6 3 2" xfId="8623"/>
    <cellStyle name="20% - uthevingsfarge 5 5 6 3 3" xfId="8624"/>
    <cellStyle name="20% - uthevingsfarge 5 5 6 4" xfId="8625"/>
    <cellStyle name="20% - uthevingsfarge 5 5 6 5" xfId="8626"/>
    <cellStyle name="20% - uthevingsfarge 5 5 7" xfId="8627"/>
    <cellStyle name="20% - uthevingsfarge 5 5 7 2" xfId="8628"/>
    <cellStyle name="20% - uthevingsfarge 5 5 7 3" xfId="8629"/>
    <cellStyle name="20% - uthevingsfarge 5 5 8" xfId="8630"/>
    <cellStyle name="20% - uthevingsfarge 5 5 8 2" xfId="8631"/>
    <cellStyle name="20% - uthevingsfarge 5 5 8 3" xfId="8632"/>
    <cellStyle name="20% - uthevingsfarge 5 5 9" xfId="8633"/>
    <cellStyle name="20% - uthevingsfarge 5 5 9 2" xfId="8634"/>
    <cellStyle name="20% - uthevingsfarge 5 5_Tabell 4.5-4.7" xfId="8379"/>
    <cellStyle name="20% - uthevingsfarge 5 6" xfId="427"/>
    <cellStyle name="20% - uthevingsfarge 5 6 10" xfId="8636"/>
    <cellStyle name="20% - uthevingsfarge 5 6 11" xfId="8637"/>
    <cellStyle name="20% - uthevingsfarge 5 6 12" xfId="8638"/>
    <cellStyle name="20% - uthevingsfarge 5 6 2" xfId="428"/>
    <cellStyle name="20% - uthevingsfarge 5 6 2 10" xfId="8640"/>
    <cellStyle name="20% - uthevingsfarge 5 6 2 11" xfId="8641"/>
    <cellStyle name="20% - uthevingsfarge 5 6 2 2" xfId="429"/>
    <cellStyle name="20% - uthevingsfarge 5 6 2 2 10" xfId="8643"/>
    <cellStyle name="20% - uthevingsfarge 5 6 2 2 2" xfId="430"/>
    <cellStyle name="20% - uthevingsfarge 5 6 2 2 2 2" xfId="8645"/>
    <cellStyle name="20% - uthevingsfarge 5 6 2 2 2 2 2" xfId="8646"/>
    <cellStyle name="20% - uthevingsfarge 5 6 2 2 2 2 3" xfId="8647"/>
    <cellStyle name="20% - uthevingsfarge 5 6 2 2 2 3" xfId="8648"/>
    <cellStyle name="20% - uthevingsfarge 5 6 2 2 2 3 2" xfId="8649"/>
    <cellStyle name="20% - uthevingsfarge 5 6 2 2 2 3 3" xfId="8650"/>
    <cellStyle name="20% - uthevingsfarge 5 6 2 2 2 4" xfId="8651"/>
    <cellStyle name="20% - uthevingsfarge 5 6 2 2 2 5" xfId="8652"/>
    <cellStyle name="20% - uthevingsfarge 5 6 2 2 2_Tabell 4.5-4.7" xfId="8644"/>
    <cellStyle name="20% - uthevingsfarge 5 6 2 2 3" xfId="8653"/>
    <cellStyle name="20% - uthevingsfarge 5 6 2 2 3 2" xfId="8654"/>
    <cellStyle name="20% - uthevingsfarge 5 6 2 2 3 2 2" xfId="8655"/>
    <cellStyle name="20% - uthevingsfarge 5 6 2 2 3 2 3" xfId="8656"/>
    <cellStyle name="20% - uthevingsfarge 5 6 2 2 3 3" xfId="8657"/>
    <cellStyle name="20% - uthevingsfarge 5 6 2 2 3 3 2" xfId="8658"/>
    <cellStyle name="20% - uthevingsfarge 5 6 2 2 3 3 3" xfId="8659"/>
    <cellStyle name="20% - uthevingsfarge 5 6 2 2 3 4" xfId="8660"/>
    <cellStyle name="20% - uthevingsfarge 5 6 2 2 3 5" xfId="8661"/>
    <cellStyle name="20% - uthevingsfarge 5 6 2 2 4" xfId="8662"/>
    <cellStyle name="20% - uthevingsfarge 5 6 2 2 4 2" xfId="8663"/>
    <cellStyle name="20% - uthevingsfarge 5 6 2 2 4 3" xfId="8664"/>
    <cellStyle name="20% - uthevingsfarge 5 6 2 2 5" xfId="8665"/>
    <cellStyle name="20% - uthevingsfarge 5 6 2 2 5 2" xfId="8666"/>
    <cellStyle name="20% - uthevingsfarge 5 6 2 2 5 3" xfId="8667"/>
    <cellStyle name="20% - uthevingsfarge 5 6 2 2 6" xfId="8668"/>
    <cellStyle name="20% - uthevingsfarge 5 6 2 2 6 2" xfId="8669"/>
    <cellStyle name="20% - uthevingsfarge 5 6 2 2 7" xfId="8670"/>
    <cellStyle name="20% - uthevingsfarge 5 6 2 2 7 2" xfId="8671"/>
    <cellStyle name="20% - uthevingsfarge 5 6 2 2 8" xfId="8672"/>
    <cellStyle name="20% - uthevingsfarge 5 6 2 2 9" xfId="8673"/>
    <cellStyle name="20% - uthevingsfarge 5 6 2 2_Tabell 4.5-4.7" xfId="8642"/>
    <cellStyle name="20% - uthevingsfarge 5 6 2 3" xfId="431"/>
    <cellStyle name="20% - uthevingsfarge 5 6 2 3 2" xfId="8675"/>
    <cellStyle name="20% - uthevingsfarge 5 6 2 3 2 2" xfId="8676"/>
    <cellStyle name="20% - uthevingsfarge 5 6 2 3 2 3" xfId="8677"/>
    <cellStyle name="20% - uthevingsfarge 5 6 2 3 3" xfId="8678"/>
    <cellStyle name="20% - uthevingsfarge 5 6 2 3 3 2" xfId="8679"/>
    <cellStyle name="20% - uthevingsfarge 5 6 2 3 3 3" xfId="8680"/>
    <cellStyle name="20% - uthevingsfarge 5 6 2 3 4" xfId="8681"/>
    <cellStyle name="20% - uthevingsfarge 5 6 2 3 5" xfId="8682"/>
    <cellStyle name="20% - uthevingsfarge 5 6 2 3_Tabell 4.5-4.7" xfId="8674"/>
    <cellStyle name="20% - uthevingsfarge 5 6 2 4" xfId="8683"/>
    <cellStyle name="20% - uthevingsfarge 5 6 2 4 2" xfId="8684"/>
    <cellStyle name="20% - uthevingsfarge 5 6 2 4 2 2" xfId="8685"/>
    <cellStyle name="20% - uthevingsfarge 5 6 2 4 2 3" xfId="8686"/>
    <cellStyle name="20% - uthevingsfarge 5 6 2 4 3" xfId="8687"/>
    <cellStyle name="20% - uthevingsfarge 5 6 2 4 3 2" xfId="8688"/>
    <cellStyle name="20% - uthevingsfarge 5 6 2 4 3 3" xfId="8689"/>
    <cellStyle name="20% - uthevingsfarge 5 6 2 4 4" xfId="8690"/>
    <cellStyle name="20% - uthevingsfarge 5 6 2 4 5" xfId="8691"/>
    <cellStyle name="20% - uthevingsfarge 5 6 2 5" xfId="8692"/>
    <cellStyle name="20% - uthevingsfarge 5 6 2 5 2" xfId="8693"/>
    <cellStyle name="20% - uthevingsfarge 5 6 2 5 3" xfId="8694"/>
    <cellStyle name="20% - uthevingsfarge 5 6 2 6" xfId="8695"/>
    <cellStyle name="20% - uthevingsfarge 5 6 2 6 2" xfId="8696"/>
    <cellStyle name="20% - uthevingsfarge 5 6 2 6 3" xfId="8697"/>
    <cellStyle name="20% - uthevingsfarge 5 6 2 7" xfId="8698"/>
    <cellStyle name="20% - uthevingsfarge 5 6 2 7 2" xfId="8699"/>
    <cellStyle name="20% - uthevingsfarge 5 6 2 8" xfId="8700"/>
    <cellStyle name="20% - uthevingsfarge 5 6 2 8 2" xfId="8701"/>
    <cellStyle name="20% - uthevingsfarge 5 6 2 9" xfId="8702"/>
    <cellStyle name="20% - uthevingsfarge 5 6 2_Tabell 4.5-4.7" xfId="8639"/>
    <cellStyle name="20% - uthevingsfarge 5 6 3" xfId="432"/>
    <cellStyle name="20% - uthevingsfarge 5 6 3 10" xfId="8704"/>
    <cellStyle name="20% - uthevingsfarge 5 6 3 2" xfId="433"/>
    <cellStyle name="20% - uthevingsfarge 5 6 3 2 2" xfId="8706"/>
    <cellStyle name="20% - uthevingsfarge 5 6 3 2 2 2" xfId="8707"/>
    <cellStyle name="20% - uthevingsfarge 5 6 3 2 2 3" xfId="8708"/>
    <cellStyle name="20% - uthevingsfarge 5 6 3 2 3" xfId="8709"/>
    <cellStyle name="20% - uthevingsfarge 5 6 3 2 3 2" xfId="8710"/>
    <cellStyle name="20% - uthevingsfarge 5 6 3 2 3 3" xfId="8711"/>
    <cellStyle name="20% - uthevingsfarge 5 6 3 2 4" xfId="8712"/>
    <cellStyle name="20% - uthevingsfarge 5 6 3 2 5" xfId="8713"/>
    <cellStyle name="20% - uthevingsfarge 5 6 3 2_Tabell 4.5-4.7" xfId="8705"/>
    <cellStyle name="20% - uthevingsfarge 5 6 3 3" xfId="8714"/>
    <cellStyle name="20% - uthevingsfarge 5 6 3 3 2" xfId="8715"/>
    <cellStyle name="20% - uthevingsfarge 5 6 3 3 2 2" xfId="8716"/>
    <cellStyle name="20% - uthevingsfarge 5 6 3 3 2 3" xfId="8717"/>
    <cellStyle name="20% - uthevingsfarge 5 6 3 3 3" xfId="8718"/>
    <cellStyle name="20% - uthevingsfarge 5 6 3 3 3 2" xfId="8719"/>
    <cellStyle name="20% - uthevingsfarge 5 6 3 3 3 3" xfId="8720"/>
    <cellStyle name="20% - uthevingsfarge 5 6 3 3 4" xfId="8721"/>
    <cellStyle name="20% - uthevingsfarge 5 6 3 3 5" xfId="8722"/>
    <cellStyle name="20% - uthevingsfarge 5 6 3 4" xfId="8723"/>
    <cellStyle name="20% - uthevingsfarge 5 6 3 4 2" xfId="8724"/>
    <cellStyle name="20% - uthevingsfarge 5 6 3 4 3" xfId="8725"/>
    <cellStyle name="20% - uthevingsfarge 5 6 3 5" xfId="8726"/>
    <cellStyle name="20% - uthevingsfarge 5 6 3 5 2" xfId="8727"/>
    <cellStyle name="20% - uthevingsfarge 5 6 3 5 3" xfId="8728"/>
    <cellStyle name="20% - uthevingsfarge 5 6 3 6" xfId="8729"/>
    <cellStyle name="20% - uthevingsfarge 5 6 3 6 2" xfId="8730"/>
    <cellStyle name="20% - uthevingsfarge 5 6 3 7" xfId="8731"/>
    <cellStyle name="20% - uthevingsfarge 5 6 3 7 2" xfId="8732"/>
    <cellStyle name="20% - uthevingsfarge 5 6 3 8" xfId="8733"/>
    <cellStyle name="20% - uthevingsfarge 5 6 3 9" xfId="8734"/>
    <cellStyle name="20% - uthevingsfarge 5 6 3_Tabell 4.5-4.7" xfId="8703"/>
    <cellStyle name="20% - uthevingsfarge 5 6 4" xfId="434"/>
    <cellStyle name="20% - uthevingsfarge 5 6 4 2" xfId="8736"/>
    <cellStyle name="20% - uthevingsfarge 5 6 4 2 2" xfId="8737"/>
    <cellStyle name="20% - uthevingsfarge 5 6 4 2 3" xfId="8738"/>
    <cellStyle name="20% - uthevingsfarge 5 6 4 3" xfId="8739"/>
    <cellStyle name="20% - uthevingsfarge 5 6 4 3 2" xfId="8740"/>
    <cellStyle name="20% - uthevingsfarge 5 6 4 3 3" xfId="8741"/>
    <cellStyle name="20% - uthevingsfarge 5 6 4 4" xfId="8742"/>
    <cellStyle name="20% - uthevingsfarge 5 6 4 5" xfId="8743"/>
    <cellStyle name="20% - uthevingsfarge 5 6 4_Tabell 4.5-4.7" xfId="8735"/>
    <cellStyle name="20% - uthevingsfarge 5 6 5" xfId="8744"/>
    <cellStyle name="20% - uthevingsfarge 5 6 5 2" xfId="8745"/>
    <cellStyle name="20% - uthevingsfarge 5 6 5 2 2" xfId="8746"/>
    <cellStyle name="20% - uthevingsfarge 5 6 5 2 3" xfId="8747"/>
    <cellStyle name="20% - uthevingsfarge 5 6 5 3" xfId="8748"/>
    <cellStyle name="20% - uthevingsfarge 5 6 5 3 2" xfId="8749"/>
    <cellStyle name="20% - uthevingsfarge 5 6 5 3 3" xfId="8750"/>
    <cellStyle name="20% - uthevingsfarge 5 6 5 4" xfId="8751"/>
    <cellStyle name="20% - uthevingsfarge 5 6 5 5" xfId="8752"/>
    <cellStyle name="20% - uthevingsfarge 5 6 6" xfId="8753"/>
    <cellStyle name="20% - uthevingsfarge 5 6 6 2" xfId="8754"/>
    <cellStyle name="20% - uthevingsfarge 5 6 6 3" xfId="8755"/>
    <cellStyle name="20% - uthevingsfarge 5 6 7" xfId="8756"/>
    <cellStyle name="20% - uthevingsfarge 5 6 7 2" xfId="8757"/>
    <cellStyle name="20% - uthevingsfarge 5 6 7 3" xfId="8758"/>
    <cellStyle name="20% - uthevingsfarge 5 6 8" xfId="8759"/>
    <cellStyle name="20% - uthevingsfarge 5 6 8 2" xfId="8760"/>
    <cellStyle name="20% - uthevingsfarge 5 6 9" xfId="8761"/>
    <cellStyle name="20% - uthevingsfarge 5 6 9 2" xfId="8762"/>
    <cellStyle name="20% - uthevingsfarge 5 6_Tabell 4.5-4.7" xfId="8635"/>
    <cellStyle name="20% - uthevingsfarge 5 7" xfId="435"/>
    <cellStyle name="20% - uthevingsfarge 5 7 10" xfId="8764"/>
    <cellStyle name="20% - uthevingsfarge 5 7 11" xfId="8765"/>
    <cellStyle name="20% - uthevingsfarge 5 7 2" xfId="436"/>
    <cellStyle name="20% - uthevingsfarge 5 7 2 10" xfId="8767"/>
    <cellStyle name="20% - uthevingsfarge 5 7 2 2" xfId="437"/>
    <cellStyle name="20% - uthevingsfarge 5 7 2 2 2" xfId="8769"/>
    <cellStyle name="20% - uthevingsfarge 5 7 2 2 2 2" xfId="8770"/>
    <cellStyle name="20% - uthevingsfarge 5 7 2 2 2 3" xfId="8771"/>
    <cellStyle name="20% - uthevingsfarge 5 7 2 2 3" xfId="8772"/>
    <cellStyle name="20% - uthevingsfarge 5 7 2 2 3 2" xfId="8773"/>
    <cellStyle name="20% - uthevingsfarge 5 7 2 2 3 3" xfId="8774"/>
    <cellStyle name="20% - uthevingsfarge 5 7 2 2 4" xfId="8775"/>
    <cellStyle name="20% - uthevingsfarge 5 7 2 2 5" xfId="8776"/>
    <cellStyle name="20% - uthevingsfarge 5 7 2 2_Tabell 4.5-4.7" xfId="8768"/>
    <cellStyle name="20% - uthevingsfarge 5 7 2 3" xfId="8777"/>
    <cellStyle name="20% - uthevingsfarge 5 7 2 3 2" xfId="8778"/>
    <cellStyle name="20% - uthevingsfarge 5 7 2 3 2 2" xfId="8779"/>
    <cellStyle name="20% - uthevingsfarge 5 7 2 3 2 3" xfId="8780"/>
    <cellStyle name="20% - uthevingsfarge 5 7 2 3 3" xfId="8781"/>
    <cellStyle name="20% - uthevingsfarge 5 7 2 3 3 2" xfId="8782"/>
    <cellStyle name="20% - uthevingsfarge 5 7 2 3 3 3" xfId="8783"/>
    <cellStyle name="20% - uthevingsfarge 5 7 2 3 4" xfId="8784"/>
    <cellStyle name="20% - uthevingsfarge 5 7 2 3 5" xfId="8785"/>
    <cellStyle name="20% - uthevingsfarge 5 7 2 4" xfId="8786"/>
    <cellStyle name="20% - uthevingsfarge 5 7 2 4 2" xfId="8787"/>
    <cellStyle name="20% - uthevingsfarge 5 7 2 4 3" xfId="8788"/>
    <cellStyle name="20% - uthevingsfarge 5 7 2 5" xfId="8789"/>
    <cellStyle name="20% - uthevingsfarge 5 7 2 5 2" xfId="8790"/>
    <cellStyle name="20% - uthevingsfarge 5 7 2 5 3" xfId="8791"/>
    <cellStyle name="20% - uthevingsfarge 5 7 2 6" xfId="8792"/>
    <cellStyle name="20% - uthevingsfarge 5 7 2 6 2" xfId="8793"/>
    <cellStyle name="20% - uthevingsfarge 5 7 2 7" xfId="8794"/>
    <cellStyle name="20% - uthevingsfarge 5 7 2 7 2" xfId="8795"/>
    <cellStyle name="20% - uthevingsfarge 5 7 2 8" xfId="8796"/>
    <cellStyle name="20% - uthevingsfarge 5 7 2 9" xfId="8797"/>
    <cellStyle name="20% - uthevingsfarge 5 7 2_Tabell 4.5-4.7" xfId="8766"/>
    <cellStyle name="20% - uthevingsfarge 5 7 3" xfId="438"/>
    <cellStyle name="20% - uthevingsfarge 5 7 3 2" xfId="8799"/>
    <cellStyle name="20% - uthevingsfarge 5 7 3 2 2" xfId="8800"/>
    <cellStyle name="20% - uthevingsfarge 5 7 3 2 3" xfId="8801"/>
    <cellStyle name="20% - uthevingsfarge 5 7 3 3" xfId="8802"/>
    <cellStyle name="20% - uthevingsfarge 5 7 3 3 2" xfId="8803"/>
    <cellStyle name="20% - uthevingsfarge 5 7 3 3 3" xfId="8804"/>
    <cellStyle name="20% - uthevingsfarge 5 7 3 4" xfId="8805"/>
    <cellStyle name="20% - uthevingsfarge 5 7 3 5" xfId="8806"/>
    <cellStyle name="20% - uthevingsfarge 5 7 3_Tabell 4.5-4.7" xfId="8798"/>
    <cellStyle name="20% - uthevingsfarge 5 7 4" xfId="8807"/>
    <cellStyle name="20% - uthevingsfarge 5 7 4 2" xfId="8808"/>
    <cellStyle name="20% - uthevingsfarge 5 7 4 2 2" xfId="8809"/>
    <cellStyle name="20% - uthevingsfarge 5 7 4 2 3" xfId="8810"/>
    <cellStyle name="20% - uthevingsfarge 5 7 4 3" xfId="8811"/>
    <cellStyle name="20% - uthevingsfarge 5 7 4 3 2" xfId="8812"/>
    <cellStyle name="20% - uthevingsfarge 5 7 4 3 3" xfId="8813"/>
    <cellStyle name="20% - uthevingsfarge 5 7 4 4" xfId="8814"/>
    <cellStyle name="20% - uthevingsfarge 5 7 4 5" xfId="8815"/>
    <cellStyle name="20% - uthevingsfarge 5 7 5" xfId="8816"/>
    <cellStyle name="20% - uthevingsfarge 5 7 5 2" xfId="8817"/>
    <cellStyle name="20% - uthevingsfarge 5 7 5 3" xfId="8818"/>
    <cellStyle name="20% - uthevingsfarge 5 7 6" xfId="8819"/>
    <cellStyle name="20% - uthevingsfarge 5 7 6 2" xfId="8820"/>
    <cellStyle name="20% - uthevingsfarge 5 7 6 3" xfId="8821"/>
    <cellStyle name="20% - uthevingsfarge 5 7 7" xfId="8822"/>
    <cellStyle name="20% - uthevingsfarge 5 7 7 2" xfId="8823"/>
    <cellStyle name="20% - uthevingsfarge 5 7 8" xfId="8824"/>
    <cellStyle name="20% - uthevingsfarge 5 7 8 2" xfId="8825"/>
    <cellStyle name="20% - uthevingsfarge 5 7 9" xfId="8826"/>
    <cellStyle name="20% - uthevingsfarge 5 7_Tabell 4.5-4.7" xfId="8763"/>
    <cellStyle name="20% - uthevingsfarge 5 8" xfId="439"/>
    <cellStyle name="20% - uthevingsfarge 5 8 10" xfId="8828"/>
    <cellStyle name="20% - uthevingsfarge 5 8 11" xfId="8829"/>
    <cellStyle name="20% - uthevingsfarge 5 8 2" xfId="440"/>
    <cellStyle name="20% - uthevingsfarge 5 8 2 10" xfId="8831"/>
    <cellStyle name="20% - uthevingsfarge 5 8 2 2" xfId="441"/>
    <cellStyle name="20% - uthevingsfarge 5 8 2 2 2" xfId="8833"/>
    <cellStyle name="20% - uthevingsfarge 5 8 2 2 2 2" xfId="8834"/>
    <cellStyle name="20% - uthevingsfarge 5 8 2 2 2 3" xfId="8835"/>
    <cellStyle name="20% - uthevingsfarge 5 8 2 2 3" xfId="8836"/>
    <cellStyle name="20% - uthevingsfarge 5 8 2 2 3 2" xfId="8837"/>
    <cellStyle name="20% - uthevingsfarge 5 8 2 2 3 3" xfId="8838"/>
    <cellStyle name="20% - uthevingsfarge 5 8 2 2 4" xfId="8839"/>
    <cellStyle name="20% - uthevingsfarge 5 8 2 2 5" xfId="8840"/>
    <cellStyle name="20% - uthevingsfarge 5 8 2 2_Tabell 4.5-4.7" xfId="8832"/>
    <cellStyle name="20% - uthevingsfarge 5 8 2 3" xfId="8841"/>
    <cellStyle name="20% - uthevingsfarge 5 8 2 3 2" xfId="8842"/>
    <cellStyle name="20% - uthevingsfarge 5 8 2 3 2 2" xfId="8843"/>
    <cellStyle name="20% - uthevingsfarge 5 8 2 3 2 3" xfId="8844"/>
    <cellStyle name="20% - uthevingsfarge 5 8 2 3 3" xfId="8845"/>
    <cellStyle name="20% - uthevingsfarge 5 8 2 3 3 2" xfId="8846"/>
    <cellStyle name="20% - uthevingsfarge 5 8 2 3 3 3" xfId="8847"/>
    <cellStyle name="20% - uthevingsfarge 5 8 2 3 4" xfId="8848"/>
    <cellStyle name="20% - uthevingsfarge 5 8 2 3 5" xfId="8849"/>
    <cellStyle name="20% - uthevingsfarge 5 8 2 4" xfId="8850"/>
    <cellStyle name="20% - uthevingsfarge 5 8 2 4 2" xfId="8851"/>
    <cellStyle name="20% - uthevingsfarge 5 8 2 4 3" xfId="8852"/>
    <cellStyle name="20% - uthevingsfarge 5 8 2 5" xfId="8853"/>
    <cellStyle name="20% - uthevingsfarge 5 8 2 5 2" xfId="8854"/>
    <cellStyle name="20% - uthevingsfarge 5 8 2 5 3" xfId="8855"/>
    <cellStyle name="20% - uthevingsfarge 5 8 2 6" xfId="8856"/>
    <cellStyle name="20% - uthevingsfarge 5 8 2 6 2" xfId="8857"/>
    <cellStyle name="20% - uthevingsfarge 5 8 2 7" xfId="8858"/>
    <cellStyle name="20% - uthevingsfarge 5 8 2 7 2" xfId="8859"/>
    <cellStyle name="20% - uthevingsfarge 5 8 2 8" xfId="8860"/>
    <cellStyle name="20% - uthevingsfarge 5 8 2 9" xfId="8861"/>
    <cellStyle name="20% - uthevingsfarge 5 8 2_Tabell 4.5-4.7" xfId="8830"/>
    <cellStyle name="20% - uthevingsfarge 5 8 3" xfId="442"/>
    <cellStyle name="20% - uthevingsfarge 5 8 3 2" xfId="8863"/>
    <cellStyle name="20% - uthevingsfarge 5 8 3 2 2" xfId="8864"/>
    <cellStyle name="20% - uthevingsfarge 5 8 3 2 3" xfId="8865"/>
    <cellStyle name="20% - uthevingsfarge 5 8 3 3" xfId="8866"/>
    <cellStyle name="20% - uthevingsfarge 5 8 3 3 2" xfId="8867"/>
    <cellStyle name="20% - uthevingsfarge 5 8 3 3 3" xfId="8868"/>
    <cellStyle name="20% - uthevingsfarge 5 8 3 4" xfId="8869"/>
    <cellStyle name="20% - uthevingsfarge 5 8 3 5" xfId="8870"/>
    <cellStyle name="20% - uthevingsfarge 5 8 3_Tabell 4.5-4.7" xfId="8862"/>
    <cellStyle name="20% - uthevingsfarge 5 8 4" xfId="8871"/>
    <cellStyle name="20% - uthevingsfarge 5 8 4 2" xfId="8872"/>
    <cellStyle name="20% - uthevingsfarge 5 8 4 2 2" xfId="8873"/>
    <cellStyle name="20% - uthevingsfarge 5 8 4 2 3" xfId="8874"/>
    <cellStyle name="20% - uthevingsfarge 5 8 4 3" xfId="8875"/>
    <cellStyle name="20% - uthevingsfarge 5 8 4 3 2" xfId="8876"/>
    <cellStyle name="20% - uthevingsfarge 5 8 4 3 3" xfId="8877"/>
    <cellStyle name="20% - uthevingsfarge 5 8 4 4" xfId="8878"/>
    <cellStyle name="20% - uthevingsfarge 5 8 4 5" xfId="8879"/>
    <cellStyle name="20% - uthevingsfarge 5 8 5" xfId="8880"/>
    <cellStyle name="20% - uthevingsfarge 5 8 5 2" xfId="8881"/>
    <cellStyle name="20% - uthevingsfarge 5 8 5 3" xfId="8882"/>
    <cellStyle name="20% - uthevingsfarge 5 8 6" xfId="8883"/>
    <cellStyle name="20% - uthevingsfarge 5 8 6 2" xfId="8884"/>
    <cellStyle name="20% - uthevingsfarge 5 8 6 3" xfId="8885"/>
    <cellStyle name="20% - uthevingsfarge 5 8 7" xfId="8886"/>
    <cellStyle name="20% - uthevingsfarge 5 8 7 2" xfId="8887"/>
    <cellStyle name="20% - uthevingsfarge 5 8 8" xfId="8888"/>
    <cellStyle name="20% - uthevingsfarge 5 8 8 2" xfId="8889"/>
    <cellStyle name="20% - uthevingsfarge 5 8 9" xfId="8890"/>
    <cellStyle name="20% - uthevingsfarge 5 8_Tabell 4.5-4.7" xfId="8827"/>
    <cellStyle name="20% - uthevingsfarge 5 9" xfId="443"/>
    <cellStyle name="20% - uthevingsfarge 5 9 10" xfId="8892"/>
    <cellStyle name="20% - uthevingsfarge 5 9 2" xfId="444"/>
    <cellStyle name="20% - uthevingsfarge 5 9 2 2" xfId="8894"/>
    <cellStyle name="20% - uthevingsfarge 5 9 2 2 2" xfId="8895"/>
    <cellStyle name="20% - uthevingsfarge 5 9 2 2 3" xfId="8896"/>
    <cellStyle name="20% - uthevingsfarge 5 9 2 3" xfId="8897"/>
    <cellStyle name="20% - uthevingsfarge 5 9 2 3 2" xfId="8898"/>
    <cellStyle name="20% - uthevingsfarge 5 9 2 3 3" xfId="8899"/>
    <cellStyle name="20% - uthevingsfarge 5 9 2 4" xfId="8900"/>
    <cellStyle name="20% - uthevingsfarge 5 9 2 5" xfId="8901"/>
    <cellStyle name="20% - uthevingsfarge 5 9 2_Tabell 4.5-4.7" xfId="8893"/>
    <cellStyle name="20% - uthevingsfarge 5 9 3" xfId="8902"/>
    <cellStyle name="20% - uthevingsfarge 5 9 3 2" xfId="8903"/>
    <cellStyle name="20% - uthevingsfarge 5 9 3 2 2" xfId="8904"/>
    <cellStyle name="20% - uthevingsfarge 5 9 3 2 3" xfId="8905"/>
    <cellStyle name="20% - uthevingsfarge 5 9 3 3" xfId="8906"/>
    <cellStyle name="20% - uthevingsfarge 5 9 3 3 2" xfId="8907"/>
    <cellStyle name="20% - uthevingsfarge 5 9 3 3 3" xfId="8908"/>
    <cellStyle name="20% - uthevingsfarge 5 9 3 4" xfId="8909"/>
    <cellStyle name="20% - uthevingsfarge 5 9 3 5" xfId="8910"/>
    <cellStyle name="20% - uthevingsfarge 5 9 4" xfId="8911"/>
    <cellStyle name="20% - uthevingsfarge 5 9 4 2" xfId="8912"/>
    <cellStyle name="20% - uthevingsfarge 5 9 4 3" xfId="8913"/>
    <cellStyle name="20% - uthevingsfarge 5 9 5" xfId="8914"/>
    <cellStyle name="20% - uthevingsfarge 5 9 5 2" xfId="8915"/>
    <cellStyle name="20% - uthevingsfarge 5 9 5 3" xfId="8916"/>
    <cellStyle name="20% - uthevingsfarge 5 9 6" xfId="8917"/>
    <cellStyle name="20% - uthevingsfarge 5 9 6 2" xfId="8918"/>
    <cellStyle name="20% - uthevingsfarge 5 9 7" xfId="8919"/>
    <cellStyle name="20% - uthevingsfarge 5 9 7 2" xfId="8920"/>
    <cellStyle name="20% - uthevingsfarge 5 9 8" xfId="8921"/>
    <cellStyle name="20% - uthevingsfarge 5 9 9" xfId="8922"/>
    <cellStyle name="20% - uthevingsfarge 5 9_Tabell 4.5-4.7" xfId="8891"/>
    <cellStyle name="20% - uthevingsfarge 6 10" xfId="445"/>
    <cellStyle name="20% - uthevingsfarge 6 10 2" xfId="8924"/>
    <cellStyle name="20% - uthevingsfarge 6 10 2 2" xfId="8925"/>
    <cellStyle name="20% - uthevingsfarge 6 10 2 3" xfId="8926"/>
    <cellStyle name="20% - uthevingsfarge 6 10 3" xfId="8927"/>
    <cellStyle name="20% - uthevingsfarge 6 10 3 2" xfId="8928"/>
    <cellStyle name="20% - uthevingsfarge 6 10 3 3" xfId="8929"/>
    <cellStyle name="20% - uthevingsfarge 6 10 4" xfId="8930"/>
    <cellStyle name="20% - uthevingsfarge 6 10 5" xfId="8931"/>
    <cellStyle name="20% - uthevingsfarge 6 10_Tabell 4.5-4.7" xfId="8923"/>
    <cellStyle name="20% - uthevingsfarge 6 11" xfId="8932"/>
    <cellStyle name="20% - uthevingsfarge 6 11 2" xfId="8933"/>
    <cellStyle name="20% - uthevingsfarge 6 11 2 2" xfId="8934"/>
    <cellStyle name="20% - uthevingsfarge 6 11 2 3" xfId="8935"/>
    <cellStyle name="20% - uthevingsfarge 6 11 3" xfId="8936"/>
    <cellStyle name="20% - uthevingsfarge 6 11 3 2" xfId="8937"/>
    <cellStyle name="20% - uthevingsfarge 6 11 3 3" xfId="8938"/>
    <cellStyle name="20% - uthevingsfarge 6 11 4" xfId="8939"/>
    <cellStyle name="20% - uthevingsfarge 6 11 5" xfId="8940"/>
    <cellStyle name="20% - uthevingsfarge 6 12" xfId="8941"/>
    <cellStyle name="20% - uthevingsfarge 6 12 2" xfId="8942"/>
    <cellStyle name="20% - uthevingsfarge 6 12 3" xfId="8943"/>
    <cellStyle name="20% - uthevingsfarge 6 13" xfId="8944"/>
    <cellStyle name="20% - uthevingsfarge 6 13 2" xfId="8945"/>
    <cellStyle name="20% - uthevingsfarge 6 13 3" xfId="8946"/>
    <cellStyle name="20% - uthevingsfarge 6 14" xfId="8947"/>
    <cellStyle name="20% - uthevingsfarge 6 14 2" xfId="8948"/>
    <cellStyle name="20% - uthevingsfarge 6 15" xfId="8949"/>
    <cellStyle name="20% - uthevingsfarge 6 15 2" xfId="8950"/>
    <cellStyle name="20% - uthevingsfarge 6 16" xfId="8951"/>
    <cellStyle name="20% - uthevingsfarge 6 17" xfId="8952"/>
    <cellStyle name="20% - uthevingsfarge 6 18" xfId="8953"/>
    <cellStyle name="20% - uthevingsfarge 6 2" xfId="446"/>
    <cellStyle name="20% - uthevingsfarge 6 2 10" xfId="8955"/>
    <cellStyle name="20% - uthevingsfarge 6 2 10 2" xfId="8956"/>
    <cellStyle name="20% - uthevingsfarge 6 2 11" xfId="8957"/>
    <cellStyle name="20% - uthevingsfarge 6 2 11 2" xfId="8958"/>
    <cellStyle name="20% - uthevingsfarge 6 2 12" xfId="8959"/>
    <cellStyle name="20% - uthevingsfarge 6 2 13" xfId="8960"/>
    <cellStyle name="20% - uthevingsfarge 6 2 14" xfId="8961"/>
    <cellStyle name="20% - uthevingsfarge 6 2 2" xfId="447"/>
    <cellStyle name="20% - uthevingsfarge 6 2 2 10" xfId="8963"/>
    <cellStyle name="20% - uthevingsfarge 6 2 2 11" xfId="8964"/>
    <cellStyle name="20% - uthevingsfarge 6 2 2 12" xfId="8965"/>
    <cellStyle name="20% - uthevingsfarge 6 2 2 2" xfId="448"/>
    <cellStyle name="20% - uthevingsfarge 6 2 2 2 10" xfId="8967"/>
    <cellStyle name="20% - uthevingsfarge 6 2 2 2 11" xfId="8968"/>
    <cellStyle name="20% - uthevingsfarge 6 2 2 2 2" xfId="449"/>
    <cellStyle name="20% - uthevingsfarge 6 2 2 2 2 10" xfId="8970"/>
    <cellStyle name="20% - uthevingsfarge 6 2 2 2 2 2" xfId="450"/>
    <cellStyle name="20% - uthevingsfarge 6 2 2 2 2 2 2" xfId="8972"/>
    <cellStyle name="20% - uthevingsfarge 6 2 2 2 2 2 2 2" xfId="8973"/>
    <cellStyle name="20% - uthevingsfarge 6 2 2 2 2 2 2 3" xfId="8974"/>
    <cellStyle name="20% - uthevingsfarge 6 2 2 2 2 2 3" xfId="8975"/>
    <cellStyle name="20% - uthevingsfarge 6 2 2 2 2 2 3 2" xfId="8976"/>
    <cellStyle name="20% - uthevingsfarge 6 2 2 2 2 2 3 3" xfId="8977"/>
    <cellStyle name="20% - uthevingsfarge 6 2 2 2 2 2 4" xfId="8978"/>
    <cellStyle name="20% - uthevingsfarge 6 2 2 2 2 2 5" xfId="8979"/>
    <cellStyle name="20% - uthevingsfarge 6 2 2 2 2 2_Tabell 4.5-4.7" xfId="8971"/>
    <cellStyle name="20% - uthevingsfarge 6 2 2 2 2 3" xfId="8980"/>
    <cellStyle name="20% - uthevingsfarge 6 2 2 2 2 3 2" xfId="8981"/>
    <cellStyle name="20% - uthevingsfarge 6 2 2 2 2 3 2 2" xfId="8982"/>
    <cellStyle name="20% - uthevingsfarge 6 2 2 2 2 3 2 3" xfId="8983"/>
    <cellStyle name="20% - uthevingsfarge 6 2 2 2 2 3 3" xfId="8984"/>
    <cellStyle name="20% - uthevingsfarge 6 2 2 2 2 3 3 2" xfId="8985"/>
    <cellStyle name="20% - uthevingsfarge 6 2 2 2 2 3 3 3" xfId="8986"/>
    <cellStyle name="20% - uthevingsfarge 6 2 2 2 2 3 4" xfId="8987"/>
    <cellStyle name="20% - uthevingsfarge 6 2 2 2 2 3 5" xfId="8988"/>
    <cellStyle name="20% - uthevingsfarge 6 2 2 2 2 4" xfId="8989"/>
    <cellStyle name="20% - uthevingsfarge 6 2 2 2 2 4 2" xfId="8990"/>
    <cellStyle name="20% - uthevingsfarge 6 2 2 2 2 4 3" xfId="8991"/>
    <cellStyle name="20% - uthevingsfarge 6 2 2 2 2 5" xfId="8992"/>
    <cellStyle name="20% - uthevingsfarge 6 2 2 2 2 5 2" xfId="8993"/>
    <cellStyle name="20% - uthevingsfarge 6 2 2 2 2 5 3" xfId="8994"/>
    <cellStyle name="20% - uthevingsfarge 6 2 2 2 2 6" xfId="8995"/>
    <cellStyle name="20% - uthevingsfarge 6 2 2 2 2 6 2" xfId="8996"/>
    <cellStyle name="20% - uthevingsfarge 6 2 2 2 2 7" xfId="8997"/>
    <cellStyle name="20% - uthevingsfarge 6 2 2 2 2 7 2" xfId="8998"/>
    <cellStyle name="20% - uthevingsfarge 6 2 2 2 2 8" xfId="8999"/>
    <cellStyle name="20% - uthevingsfarge 6 2 2 2 2 9" xfId="9000"/>
    <cellStyle name="20% - uthevingsfarge 6 2 2 2 2_Tabell 4.5-4.7" xfId="8969"/>
    <cellStyle name="20% - uthevingsfarge 6 2 2 2 3" xfId="451"/>
    <cellStyle name="20% - uthevingsfarge 6 2 2 2 3 2" xfId="9002"/>
    <cellStyle name="20% - uthevingsfarge 6 2 2 2 3 2 2" xfId="9003"/>
    <cellStyle name="20% - uthevingsfarge 6 2 2 2 3 2 3" xfId="9004"/>
    <cellStyle name="20% - uthevingsfarge 6 2 2 2 3 3" xfId="9005"/>
    <cellStyle name="20% - uthevingsfarge 6 2 2 2 3 3 2" xfId="9006"/>
    <cellStyle name="20% - uthevingsfarge 6 2 2 2 3 3 3" xfId="9007"/>
    <cellStyle name="20% - uthevingsfarge 6 2 2 2 3 4" xfId="9008"/>
    <cellStyle name="20% - uthevingsfarge 6 2 2 2 3 5" xfId="9009"/>
    <cellStyle name="20% - uthevingsfarge 6 2 2 2 3_Tabell 4.5-4.7" xfId="9001"/>
    <cellStyle name="20% - uthevingsfarge 6 2 2 2 4" xfId="9010"/>
    <cellStyle name="20% - uthevingsfarge 6 2 2 2 4 2" xfId="9011"/>
    <cellStyle name="20% - uthevingsfarge 6 2 2 2 4 2 2" xfId="9012"/>
    <cellStyle name="20% - uthevingsfarge 6 2 2 2 4 2 3" xfId="9013"/>
    <cellStyle name="20% - uthevingsfarge 6 2 2 2 4 3" xfId="9014"/>
    <cellStyle name="20% - uthevingsfarge 6 2 2 2 4 3 2" xfId="9015"/>
    <cellStyle name="20% - uthevingsfarge 6 2 2 2 4 3 3" xfId="9016"/>
    <cellStyle name="20% - uthevingsfarge 6 2 2 2 4 4" xfId="9017"/>
    <cellStyle name="20% - uthevingsfarge 6 2 2 2 4 5" xfId="9018"/>
    <cellStyle name="20% - uthevingsfarge 6 2 2 2 5" xfId="9019"/>
    <cellStyle name="20% - uthevingsfarge 6 2 2 2 5 2" xfId="9020"/>
    <cellStyle name="20% - uthevingsfarge 6 2 2 2 5 3" xfId="9021"/>
    <cellStyle name="20% - uthevingsfarge 6 2 2 2 6" xfId="9022"/>
    <cellStyle name="20% - uthevingsfarge 6 2 2 2 6 2" xfId="9023"/>
    <cellStyle name="20% - uthevingsfarge 6 2 2 2 6 3" xfId="9024"/>
    <cellStyle name="20% - uthevingsfarge 6 2 2 2 7" xfId="9025"/>
    <cellStyle name="20% - uthevingsfarge 6 2 2 2 7 2" xfId="9026"/>
    <cellStyle name="20% - uthevingsfarge 6 2 2 2 8" xfId="9027"/>
    <cellStyle name="20% - uthevingsfarge 6 2 2 2 8 2" xfId="9028"/>
    <cellStyle name="20% - uthevingsfarge 6 2 2 2 9" xfId="9029"/>
    <cellStyle name="20% - uthevingsfarge 6 2 2 2_Tabell 4.5-4.7" xfId="8966"/>
    <cellStyle name="20% - uthevingsfarge 6 2 2 3" xfId="452"/>
    <cellStyle name="20% - uthevingsfarge 6 2 2 3 10" xfId="9031"/>
    <cellStyle name="20% - uthevingsfarge 6 2 2 3 2" xfId="453"/>
    <cellStyle name="20% - uthevingsfarge 6 2 2 3 2 2" xfId="9033"/>
    <cellStyle name="20% - uthevingsfarge 6 2 2 3 2 2 2" xfId="9034"/>
    <cellStyle name="20% - uthevingsfarge 6 2 2 3 2 2 3" xfId="9035"/>
    <cellStyle name="20% - uthevingsfarge 6 2 2 3 2 3" xfId="9036"/>
    <cellStyle name="20% - uthevingsfarge 6 2 2 3 2 3 2" xfId="9037"/>
    <cellStyle name="20% - uthevingsfarge 6 2 2 3 2 3 3" xfId="9038"/>
    <cellStyle name="20% - uthevingsfarge 6 2 2 3 2 4" xfId="9039"/>
    <cellStyle name="20% - uthevingsfarge 6 2 2 3 2 5" xfId="9040"/>
    <cellStyle name="20% - uthevingsfarge 6 2 2 3 2_Tabell 4.5-4.7" xfId="9032"/>
    <cellStyle name="20% - uthevingsfarge 6 2 2 3 3" xfId="9041"/>
    <cellStyle name="20% - uthevingsfarge 6 2 2 3 3 2" xfId="9042"/>
    <cellStyle name="20% - uthevingsfarge 6 2 2 3 3 2 2" xfId="9043"/>
    <cellStyle name="20% - uthevingsfarge 6 2 2 3 3 2 3" xfId="9044"/>
    <cellStyle name="20% - uthevingsfarge 6 2 2 3 3 3" xfId="9045"/>
    <cellStyle name="20% - uthevingsfarge 6 2 2 3 3 3 2" xfId="9046"/>
    <cellStyle name="20% - uthevingsfarge 6 2 2 3 3 3 3" xfId="9047"/>
    <cellStyle name="20% - uthevingsfarge 6 2 2 3 3 4" xfId="9048"/>
    <cellStyle name="20% - uthevingsfarge 6 2 2 3 3 5" xfId="9049"/>
    <cellStyle name="20% - uthevingsfarge 6 2 2 3 4" xfId="9050"/>
    <cellStyle name="20% - uthevingsfarge 6 2 2 3 4 2" xfId="9051"/>
    <cellStyle name="20% - uthevingsfarge 6 2 2 3 4 3" xfId="9052"/>
    <cellStyle name="20% - uthevingsfarge 6 2 2 3 5" xfId="9053"/>
    <cellStyle name="20% - uthevingsfarge 6 2 2 3 5 2" xfId="9054"/>
    <cellStyle name="20% - uthevingsfarge 6 2 2 3 5 3" xfId="9055"/>
    <cellStyle name="20% - uthevingsfarge 6 2 2 3 6" xfId="9056"/>
    <cellStyle name="20% - uthevingsfarge 6 2 2 3 6 2" xfId="9057"/>
    <cellStyle name="20% - uthevingsfarge 6 2 2 3 7" xfId="9058"/>
    <cellStyle name="20% - uthevingsfarge 6 2 2 3 7 2" xfId="9059"/>
    <cellStyle name="20% - uthevingsfarge 6 2 2 3 8" xfId="9060"/>
    <cellStyle name="20% - uthevingsfarge 6 2 2 3 9" xfId="9061"/>
    <cellStyle name="20% - uthevingsfarge 6 2 2 3_Tabell 4.5-4.7" xfId="9030"/>
    <cellStyle name="20% - uthevingsfarge 6 2 2 4" xfId="454"/>
    <cellStyle name="20% - uthevingsfarge 6 2 2 4 2" xfId="9063"/>
    <cellStyle name="20% - uthevingsfarge 6 2 2 4 2 2" xfId="9064"/>
    <cellStyle name="20% - uthevingsfarge 6 2 2 4 2 3" xfId="9065"/>
    <cellStyle name="20% - uthevingsfarge 6 2 2 4 3" xfId="9066"/>
    <cellStyle name="20% - uthevingsfarge 6 2 2 4 3 2" xfId="9067"/>
    <cellStyle name="20% - uthevingsfarge 6 2 2 4 3 3" xfId="9068"/>
    <cellStyle name="20% - uthevingsfarge 6 2 2 4 4" xfId="9069"/>
    <cellStyle name="20% - uthevingsfarge 6 2 2 4 5" xfId="9070"/>
    <cellStyle name="20% - uthevingsfarge 6 2 2 4_Tabell 4.5-4.7" xfId="9062"/>
    <cellStyle name="20% - uthevingsfarge 6 2 2 5" xfId="9071"/>
    <cellStyle name="20% - uthevingsfarge 6 2 2 5 2" xfId="9072"/>
    <cellStyle name="20% - uthevingsfarge 6 2 2 5 2 2" xfId="9073"/>
    <cellStyle name="20% - uthevingsfarge 6 2 2 5 2 3" xfId="9074"/>
    <cellStyle name="20% - uthevingsfarge 6 2 2 5 3" xfId="9075"/>
    <cellStyle name="20% - uthevingsfarge 6 2 2 5 3 2" xfId="9076"/>
    <cellStyle name="20% - uthevingsfarge 6 2 2 5 3 3" xfId="9077"/>
    <cellStyle name="20% - uthevingsfarge 6 2 2 5 4" xfId="9078"/>
    <cellStyle name="20% - uthevingsfarge 6 2 2 5 5" xfId="9079"/>
    <cellStyle name="20% - uthevingsfarge 6 2 2 6" xfId="9080"/>
    <cellStyle name="20% - uthevingsfarge 6 2 2 6 2" xfId="9081"/>
    <cellStyle name="20% - uthevingsfarge 6 2 2 6 3" xfId="9082"/>
    <cellStyle name="20% - uthevingsfarge 6 2 2 7" xfId="9083"/>
    <cellStyle name="20% - uthevingsfarge 6 2 2 7 2" xfId="9084"/>
    <cellStyle name="20% - uthevingsfarge 6 2 2 7 3" xfId="9085"/>
    <cellStyle name="20% - uthevingsfarge 6 2 2 8" xfId="9086"/>
    <cellStyle name="20% - uthevingsfarge 6 2 2 8 2" xfId="9087"/>
    <cellStyle name="20% - uthevingsfarge 6 2 2 9" xfId="9088"/>
    <cellStyle name="20% - uthevingsfarge 6 2 2 9 2" xfId="9089"/>
    <cellStyle name="20% - uthevingsfarge 6 2 2_Tabell 4.5-4.7" xfId="8962"/>
    <cellStyle name="20% - uthevingsfarge 6 2 3" xfId="455"/>
    <cellStyle name="20% - uthevingsfarge 6 2 3 10" xfId="9091"/>
    <cellStyle name="20% - uthevingsfarge 6 2 3 11" xfId="9092"/>
    <cellStyle name="20% - uthevingsfarge 6 2 3 2" xfId="456"/>
    <cellStyle name="20% - uthevingsfarge 6 2 3 2 10" xfId="9094"/>
    <cellStyle name="20% - uthevingsfarge 6 2 3 2 2" xfId="457"/>
    <cellStyle name="20% - uthevingsfarge 6 2 3 2 2 2" xfId="9096"/>
    <cellStyle name="20% - uthevingsfarge 6 2 3 2 2 2 2" xfId="9097"/>
    <cellStyle name="20% - uthevingsfarge 6 2 3 2 2 2 3" xfId="9098"/>
    <cellStyle name="20% - uthevingsfarge 6 2 3 2 2 3" xfId="9099"/>
    <cellStyle name="20% - uthevingsfarge 6 2 3 2 2 3 2" xfId="9100"/>
    <cellStyle name="20% - uthevingsfarge 6 2 3 2 2 3 3" xfId="9101"/>
    <cellStyle name="20% - uthevingsfarge 6 2 3 2 2 4" xfId="9102"/>
    <cellStyle name="20% - uthevingsfarge 6 2 3 2 2 5" xfId="9103"/>
    <cellStyle name="20% - uthevingsfarge 6 2 3 2 2_Tabell 4.5-4.7" xfId="9095"/>
    <cellStyle name="20% - uthevingsfarge 6 2 3 2 3" xfId="9104"/>
    <cellStyle name="20% - uthevingsfarge 6 2 3 2 3 2" xfId="9105"/>
    <cellStyle name="20% - uthevingsfarge 6 2 3 2 3 2 2" xfId="9106"/>
    <cellStyle name="20% - uthevingsfarge 6 2 3 2 3 2 3" xfId="9107"/>
    <cellStyle name="20% - uthevingsfarge 6 2 3 2 3 3" xfId="9108"/>
    <cellStyle name="20% - uthevingsfarge 6 2 3 2 3 3 2" xfId="9109"/>
    <cellStyle name="20% - uthevingsfarge 6 2 3 2 3 3 3" xfId="9110"/>
    <cellStyle name="20% - uthevingsfarge 6 2 3 2 3 4" xfId="9111"/>
    <cellStyle name="20% - uthevingsfarge 6 2 3 2 3 5" xfId="9112"/>
    <cellStyle name="20% - uthevingsfarge 6 2 3 2 4" xfId="9113"/>
    <cellStyle name="20% - uthevingsfarge 6 2 3 2 4 2" xfId="9114"/>
    <cellStyle name="20% - uthevingsfarge 6 2 3 2 4 3" xfId="9115"/>
    <cellStyle name="20% - uthevingsfarge 6 2 3 2 5" xfId="9116"/>
    <cellStyle name="20% - uthevingsfarge 6 2 3 2 5 2" xfId="9117"/>
    <cellStyle name="20% - uthevingsfarge 6 2 3 2 5 3" xfId="9118"/>
    <cellStyle name="20% - uthevingsfarge 6 2 3 2 6" xfId="9119"/>
    <cellStyle name="20% - uthevingsfarge 6 2 3 2 6 2" xfId="9120"/>
    <cellStyle name="20% - uthevingsfarge 6 2 3 2 7" xfId="9121"/>
    <cellStyle name="20% - uthevingsfarge 6 2 3 2 7 2" xfId="9122"/>
    <cellStyle name="20% - uthevingsfarge 6 2 3 2 8" xfId="9123"/>
    <cellStyle name="20% - uthevingsfarge 6 2 3 2 9" xfId="9124"/>
    <cellStyle name="20% - uthevingsfarge 6 2 3 2_Tabell 4.5-4.7" xfId="9093"/>
    <cellStyle name="20% - uthevingsfarge 6 2 3 3" xfId="458"/>
    <cellStyle name="20% - uthevingsfarge 6 2 3 3 2" xfId="9126"/>
    <cellStyle name="20% - uthevingsfarge 6 2 3 3 2 2" xfId="9127"/>
    <cellStyle name="20% - uthevingsfarge 6 2 3 3 2 3" xfId="9128"/>
    <cellStyle name="20% - uthevingsfarge 6 2 3 3 3" xfId="9129"/>
    <cellStyle name="20% - uthevingsfarge 6 2 3 3 3 2" xfId="9130"/>
    <cellStyle name="20% - uthevingsfarge 6 2 3 3 3 3" xfId="9131"/>
    <cellStyle name="20% - uthevingsfarge 6 2 3 3 4" xfId="9132"/>
    <cellStyle name="20% - uthevingsfarge 6 2 3 3 5" xfId="9133"/>
    <cellStyle name="20% - uthevingsfarge 6 2 3 3_Tabell 4.5-4.7" xfId="9125"/>
    <cellStyle name="20% - uthevingsfarge 6 2 3 4" xfId="9134"/>
    <cellStyle name="20% - uthevingsfarge 6 2 3 4 2" xfId="9135"/>
    <cellStyle name="20% - uthevingsfarge 6 2 3 4 2 2" xfId="9136"/>
    <cellStyle name="20% - uthevingsfarge 6 2 3 4 2 3" xfId="9137"/>
    <cellStyle name="20% - uthevingsfarge 6 2 3 4 3" xfId="9138"/>
    <cellStyle name="20% - uthevingsfarge 6 2 3 4 3 2" xfId="9139"/>
    <cellStyle name="20% - uthevingsfarge 6 2 3 4 3 3" xfId="9140"/>
    <cellStyle name="20% - uthevingsfarge 6 2 3 4 4" xfId="9141"/>
    <cellStyle name="20% - uthevingsfarge 6 2 3 4 5" xfId="9142"/>
    <cellStyle name="20% - uthevingsfarge 6 2 3 5" xfId="9143"/>
    <cellStyle name="20% - uthevingsfarge 6 2 3 5 2" xfId="9144"/>
    <cellStyle name="20% - uthevingsfarge 6 2 3 5 3" xfId="9145"/>
    <cellStyle name="20% - uthevingsfarge 6 2 3 6" xfId="9146"/>
    <cellStyle name="20% - uthevingsfarge 6 2 3 6 2" xfId="9147"/>
    <cellStyle name="20% - uthevingsfarge 6 2 3 6 3" xfId="9148"/>
    <cellStyle name="20% - uthevingsfarge 6 2 3 7" xfId="9149"/>
    <cellStyle name="20% - uthevingsfarge 6 2 3 7 2" xfId="9150"/>
    <cellStyle name="20% - uthevingsfarge 6 2 3 8" xfId="9151"/>
    <cellStyle name="20% - uthevingsfarge 6 2 3 8 2" xfId="9152"/>
    <cellStyle name="20% - uthevingsfarge 6 2 3 9" xfId="9153"/>
    <cellStyle name="20% - uthevingsfarge 6 2 3_Tabell 4.5-4.7" xfId="9090"/>
    <cellStyle name="20% - uthevingsfarge 6 2 4" xfId="459"/>
    <cellStyle name="20% - uthevingsfarge 6 2 4 10" xfId="9155"/>
    <cellStyle name="20% - uthevingsfarge 6 2 4 2" xfId="460"/>
    <cellStyle name="20% - uthevingsfarge 6 2 4 2 2" xfId="9157"/>
    <cellStyle name="20% - uthevingsfarge 6 2 4 2 2 2" xfId="9158"/>
    <cellStyle name="20% - uthevingsfarge 6 2 4 2 2 3" xfId="9159"/>
    <cellStyle name="20% - uthevingsfarge 6 2 4 2 3" xfId="9160"/>
    <cellStyle name="20% - uthevingsfarge 6 2 4 2 3 2" xfId="9161"/>
    <cellStyle name="20% - uthevingsfarge 6 2 4 2 3 3" xfId="9162"/>
    <cellStyle name="20% - uthevingsfarge 6 2 4 2 4" xfId="9163"/>
    <cellStyle name="20% - uthevingsfarge 6 2 4 2 5" xfId="9164"/>
    <cellStyle name="20% - uthevingsfarge 6 2 4 2_Tabell 4.5-4.7" xfId="9156"/>
    <cellStyle name="20% - uthevingsfarge 6 2 4 3" xfId="9165"/>
    <cellStyle name="20% - uthevingsfarge 6 2 4 3 2" xfId="9166"/>
    <cellStyle name="20% - uthevingsfarge 6 2 4 3 2 2" xfId="9167"/>
    <cellStyle name="20% - uthevingsfarge 6 2 4 3 2 3" xfId="9168"/>
    <cellStyle name="20% - uthevingsfarge 6 2 4 3 3" xfId="9169"/>
    <cellStyle name="20% - uthevingsfarge 6 2 4 3 3 2" xfId="9170"/>
    <cellStyle name="20% - uthevingsfarge 6 2 4 3 3 3" xfId="9171"/>
    <cellStyle name="20% - uthevingsfarge 6 2 4 3 4" xfId="9172"/>
    <cellStyle name="20% - uthevingsfarge 6 2 4 3 5" xfId="9173"/>
    <cellStyle name="20% - uthevingsfarge 6 2 4 4" xfId="9174"/>
    <cellStyle name="20% - uthevingsfarge 6 2 4 4 2" xfId="9175"/>
    <cellStyle name="20% - uthevingsfarge 6 2 4 4 3" xfId="9176"/>
    <cellStyle name="20% - uthevingsfarge 6 2 4 5" xfId="9177"/>
    <cellStyle name="20% - uthevingsfarge 6 2 4 5 2" xfId="9178"/>
    <cellStyle name="20% - uthevingsfarge 6 2 4 5 3" xfId="9179"/>
    <cellStyle name="20% - uthevingsfarge 6 2 4 6" xfId="9180"/>
    <cellStyle name="20% - uthevingsfarge 6 2 4 6 2" xfId="9181"/>
    <cellStyle name="20% - uthevingsfarge 6 2 4 7" xfId="9182"/>
    <cellStyle name="20% - uthevingsfarge 6 2 4 7 2" xfId="9183"/>
    <cellStyle name="20% - uthevingsfarge 6 2 4 8" xfId="9184"/>
    <cellStyle name="20% - uthevingsfarge 6 2 4 9" xfId="9185"/>
    <cellStyle name="20% - uthevingsfarge 6 2 4_Tabell 4.5-4.7" xfId="9154"/>
    <cellStyle name="20% - uthevingsfarge 6 2 5" xfId="461"/>
    <cellStyle name="20% - uthevingsfarge 6 2 5 10" xfId="9187"/>
    <cellStyle name="20% - uthevingsfarge 6 2 5 2" xfId="462"/>
    <cellStyle name="20% - uthevingsfarge 6 2 5 2 2" xfId="9189"/>
    <cellStyle name="20% - uthevingsfarge 6 2 5 2 2 2" xfId="9190"/>
    <cellStyle name="20% - uthevingsfarge 6 2 5 2 2 3" xfId="9191"/>
    <cellStyle name="20% - uthevingsfarge 6 2 5 2 3" xfId="9192"/>
    <cellStyle name="20% - uthevingsfarge 6 2 5 2 3 2" xfId="9193"/>
    <cellStyle name="20% - uthevingsfarge 6 2 5 2 3 3" xfId="9194"/>
    <cellStyle name="20% - uthevingsfarge 6 2 5 2 4" xfId="9195"/>
    <cellStyle name="20% - uthevingsfarge 6 2 5 2 5" xfId="9196"/>
    <cellStyle name="20% - uthevingsfarge 6 2 5 2_Tabell 4.5-4.7" xfId="9188"/>
    <cellStyle name="20% - uthevingsfarge 6 2 5 3" xfId="9197"/>
    <cellStyle name="20% - uthevingsfarge 6 2 5 3 2" xfId="9198"/>
    <cellStyle name="20% - uthevingsfarge 6 2 5 3 2 2" xfId="9199"/>
    <cellStyle name="20% - uthevingsfarge 6 2 5 3 2 3" xfId="9200"/>
    <cellStyle name="20% - uthevingsfarge 6 2 5 3 3" xfId="9201"/>
    <cellStyle name="20% - uthevingsfarge 6 2 5 3 3 2" xfId="9202"/>
    <cellStyle name="20% - uthevingsfarge 6 2 5 3 3 3" xfId="9203"/>
    <cellStyle name="20% - uthevingsfarge 6 2 5 3 4" xfId="9204"/>
    <cellStyle name="20% - uthevingsfarge 6 2 5 3 5" xfId="9205"/>
    <cellStyle name="20% - uthevingsfarge 6 2 5 4" xfId="9206"/>
    <cellStyle name="20% - uthevingsfarge 6 2 5 4 2" xfId="9207"/>
    <cellStyle name="20% - uthevingsfarge 6 2 5 4 3" xfId="9208"/>
    <cellStyle name="20% - uthevingsfarge 6 2 5 5" xfId="9209"/>
    <cellStyle name="20% - uthevingsfarge 6 2 5 5 2" xfId="9210"/>
    <cellStyle name="20% - uthevingsfarge 6 2 5 5 3" xfId="9211"/>
    <cellStyle name="20% - uthevingsfarge 6 2 5 6" xfId="9212"/>
    <cellStyle name="20% - uthevingsfarge 6 2 5 6 2" xfId="9213"/>
    <cellStyle name="20% - uthevingsfarge 6 2 5 7" xfId="9214"/>
    <cellStyle name="20% - uthevingsfarge 6 2 5 7 2" xfId="9215"/>
    <cellStyle name="20% - uthevingsfarge 6 2 5 8" xfId="9216"/>
    <cellStyle name="20% - uthevingsfarge 6 2 5 9" xfId="9217"/>
    <cellStyle name="20% - uthevingsfarge 6 2 5_Tabell 4.5-4.7" xfId="9186"/>
    <cellStyle name="20% - uthevingsfarge 6 2 6" xfId="463"/>
    <cellStyle name="20% - uthevingsfarge 6 2 6 2" xfId="9219"/>
    <cellStyle name="20% - uthevingsfarge 6 2 6 2 2" xfId="9220"/>
    <cellStyle name="20% - uthevingsfarge 6 2 6 2 3" xfId="9221"/>
    <cellStyle name="20% - uthevingsfarge 6 2 6 3" xfId="9222"/>
    <cellStyle name="20% - uthevingsfarge 6 2 6 3 2" xfId="9223"/>
    <cellStyle name="20% - uthevingsfarge 6 2 6 3 3" xfId="9224"/>
    <cellStyle name="20% - uthevingsfarge 6 2 6 4" xfId="9225"/>
    <cellStyle name="20% - uthevingsfarge 6 2 6 5" xfId="9226"/>
    <cellStyle name="20% - uthevingsfarge 6 2 6_Tabell 4.5-4.7" xfId="9218"/>
    <cellStyle name="20% - uthevingsfarge 6 2 7" xfId="9227"/>
    <cellStyle name="20% - uthevingsfarge 6 2 7 2" xfId="9228"/>
    <cellStyle name="20% - uthevingsfarge 6 2 7 2 2" xfId="9229"/>
    <cellStyle name="20% - uthevingsfarge 6 2 7 2 3" xfId="9230"/>
    <cellStyle name="20% - uthevingsfarge 6 2 7 3" xfId="9231"/>
    <cellStyle name="20% - uthevingsfarge 6 2 7 3 2" xfId="9232"/>
    <cellStyle name="20% - uthevingsfarge 6 2 7 3 3" xfId="9233"/>
    <cellStyle name="20% - uthevingsfarge 6 2 7 4" xfId="9234"/>
    <cellStyle name="20% - uthevingsfarge 6 2 7 5" xfId="9235"/>
    <cellStyle name="20% - uthevingsfarge 6 2 8" xfId="9236"/>
    <cellStyle name="20% - uthevingsfarge 6 2 8 2" xfId="9237"/>
    <cellStyle name="20% - uthevingsfarge 6 2 8 3" xfId="9238"/>
    <cellStyle name="20% - uthevingsfarge 6 2 9" xfId="9239"/>
    <cellStyle name="20% - uthevingsfarge 6 2 9 2" xfId="9240"/>
    <cellStyle name="20% - uthevingsfarge 6 2 9 3" xfId="9241"/>
    <cellStyle name="20% - uthevingsfarge 6 2_Tabell 4.5-4.7" xfId="8954"/>
    <cellStyle name="20% - uthevingsfarge 6 3" xfId="464"/>
    <cellStyle name="20% - uthevingsfarge 6 3 10" xfId="9243"/>
    <cellStyle name="20% - uthevingsfarge 6 3 10 2" xfId="9244"/>
    <cellStyle name="20% - uthevingsfarge 6 3 11" xfId="9245"/>
    <cellStyle name="20% - uthevingsfarge 6 3 12" xfId="9246"/>
    <cellStyle name="20% - uthevingsfarge 6 3 13" xfId="9247"/>
    <cellStyle name="20% - uthevingsfarge 6 3 2" xfId="465"/>
    <cellStyle name="20% - uthevingsfarge 6 3 2 10" xfId="9249"/>
    <cellStyle name="20% - uthevingsfarge 6 3 2 11" xfId="9250"/>
    <cellStyle name="20% - uthevingsfarge 6 3 2 12" xfId="9251"/>
    <cellStyle name="20% - uthevingsfarge 6 3 2 2" xfId="466"/>
    <cellStyle name="20% - uthevingsfarge 6 3 2 2 10" xfId="9253"/>
    <cellStyle name="20% - uthevingsfarge 6 3 2 2 11" xfId="9254"/>
    <cellStyle name="20% - uthevingsfarge 6 3 2 2 2" xfId="467"/>
    <cellStyle name="20% - uthevingsfarge 6 3 2 2 2 10" xfId="9256"/>
    <cellStyle name="20% - uthevingsfarge 6 3 2 2 2 2" xfId="468"/>
    <cellStyle name="20% - uthevingsfarge 6 3 2 2 2 2 2" xfId="9258"/>
    <cellStyle name="20% - uthevingsfarge 6 3 2 2 2 2 2 2" xfId="9259"/>
    <cellStyle name="20% - uthevingsfarge 6 3 2 2 2 2 2 3" xfId="9260"/>
    <cellStyle name="20% - uthevingsfarge 6 3 2 2 2 2 3" xfId="9261"/>
    <cellStyle name="20% - uthevingsfarge 6 3 2 2 2 2 3 2" xfId="9262"/>
    <cellStyle name="20% - uthevingsfarge 6 3 2 2 2 2 3 3" xfId="9263"/>
    <cellStyle name="20% - uthevingsfarge 6 3 2 2 2 2 4" xfId="9264"/>
    <cellStyle name="20% - uthevingsfarge 6 3 2 2 2 2 5" xfId="9265"/>
    <cellStyle name="20% - uthevingsfarge 6 3 2 2 2 2_Tabell 4.5-4.7" xfId="9257"/>
    <cellStyle name="20% - uthevingsfarge 6 3 2 2 2 3" xfId="9266"/>
    <cellStyle name="20% - uthevingsfarge 6 3 2 2 2 3 2" xfId="9267"/>
    <cellStyle name="20% - uthevingsfarge 6 3 2 2 2 3 2 2" xfId="9268"/>
    <cellStyle name="20% - uthevingsfarge 6 3 2 2 2 3 2 3" xfId="9269"/>
    <cellStyle name="20% - uthevingsfarge 6 3 2 2 2 3 3" xfId="9270"/>
    <cellStyle name="20% - uthevingsfarge 6 3 2 2 2 3 3 2" xfId="9271"/>
    <cellStyle name="20% - uthevingsfarge 6 3 2 2 2 3 3 3" xfId="9272"/>
    <cellStyle name="20% - uthevingsfarge 6 3 2 2 2 3 4" xfId="9273"/>
    <cellStyle name="20% - uthevingsfarge 6 3 2 2 2 3 5" xfId="9274"/>
    <cellStyle name="20% - uthevingsfarge 6 3 2 2 2 4" xfId="9275"/>
    <cellStyle name="20% - uthevingsfarge 6 3 2 2 2 4 2" xfId="9276"/>
    <cellStyle name="20% - uthevingsfarge 6 3 2 2 2 4 3" xfId="9277"/>
    <cellStyle name="20% - uthevingsfarge 6 3 2 2 2 5" xfId="9278"/>
    <cellStyle name="20% - uthevingsfarge 6 3 2 2 2 5 2" xfId="9279"/>
    <cellStyle name="20% - uthevingsfarge 6 3 2 2 2 5 3" xfId="9280"/>
    <cellStyle name="20% - uthevingsfarge 6 3 2 2 2 6" xfId="9281"/>
    <cellStyle name="20% - uthevingsfarge 6 3 2 2 2 6 2" xfId="9282"/>
    <cellStyle name="20% - uthevingsfarge 6 3 2 2 2 7" xfId="9283"/>
    <cellStyle name="20% - uthevingsfarge 6 3 2 2 2 7 2" xfId="9284"/>
    <cellStyle name="20% - uthevingsfarge 6 3 2 2 2 8" xfId="9285"/>
    <cellStyle name="20% - uthevingsfarge 6 3 2 2 2 9" xfId="9286"/>
    <cellStyle name="20% - uthevingsfarge 6 3 2 2 2_Tabell 4.5-4.7" xfId="9255"/>
    <cellStyle name="20% - uthevingsfarge 6 3 2 2 3" xfId="469"/>
    <cellStyle name="20% - uthevingsfarge 6 3 2 2 3 2" xfId="9288"/>
    <cellStyle name="20% - uthevingsfarge 6 3 2 2 3 2 2" xfId="9289"/>
    <cellStyle name="20% - uthevingsfarge 6 3 2 2 3 2 3" xfId="9290"/>
    <cellStyle name="20% - uthevingsfarge 6 3 2 2 3 3" xfId="9291"/>
    <cellStyle name="20% - uthevingsfarge 6 3 2 2 3 3 2" xfId="9292"/>
    <cellStyle name="20% - uthevingsfarge 6 3 2 2 3 3 3" xfId="9293"/>
    <cellStyle name="20% - uthevingsfarge 6 3 2 2 3 4" xfId="9294"/>
    <cellStyle name="20% - uthevingsfarge 6 3 2 2 3 5" xfId="9295"/>
    <cellStyle name="20% - uthevingsfarge 6 3 2 2 3_Tabell 4.5-4.7" xfId="9287"/>
    <cellStyle name="20% - uthevingsfarge 6 3 2 2 4" xfId="9296"/>
    <cellStyle name="20% - uthevingsfarge 6 3 2 2 4 2" xfId="9297"/>
    <cellStyle name="20% - uthevingsfarge 6 3 2 2 4 2 2" xfId="9298"/>
    <cellStyle name="20% - uthevingsfarge 6 3 2 2 4 2 3" xfId="9299"/>
    <cellStyle name="20% - uthevingsfarge 6 3 2 2 4 3" xfId="9300"/>
    <cellStyle name="20% - uthevingsfarge 6 3 2 2 4 3 2" xfId="9301"/>
    <cellStyle name="20% - uthevingsfarge 6 3 2 2 4 3 3" xfId="9302"/>
    <cellStyle name="20% - uthevingsfarge 6 3 2 2 4 4" xfId="9303"/>
    <cellStyle name="20% - uthevingsfarge 6 3 2 2 4 5" xfId="9304"/>
    <cellStyle name="20% - uthevingsfarge 6 3 2 2 5" xfId="9305"/>
    <cellStyle name="20% - uthevingsfarge 6 3 2 2 5 2" xfId="9306"/>
    <cellStyle name="20% - uthevingsfarge 6 3 2 2 5 3" xfId="9307"/>
    <cellStyle name="20% - uthevingsfarge 6 3 2 2 6" xfId="9308"/>
    <cellStyle name="20% - uthevingsfarge 6 3 2 2 6 2" xfId="9309"/>
    <cellStyle name="20% - uthevingsfarge 6 3 2 2 6 3" xfId="9310"/>
    <cellStyle name="20% - uthevingsfarge 6 3 2 2 7" xfId="9311"/>
    <cellStyle name="20% - uthevingsfarge 6 3 2 2 7 2" xfId="9312"/>
    <cellStyle name="20% - uthevingsfarge 6 3 2 2 8" xfId="9313"/>
    <cellStyle name="20% - uthevingsfarge 6 3 2 2 8 2" xfId="9314"/>
    <cellStyle name="20% - uthevingsfarge 6 3 2 2 9" xfId="9315"/>
    <cellStyle name="20% - uthevingsfarge 6 3 2 2_Tabell 4.5-4.7" xfId="9252"/>
    <cellStyle name="20% - uthevingsfarge 6 3 2 3" xfId="470"/>
    <cellStyle name="20% - uthevingsfarge 6 3 2 3 10" xfId="9317"/>
    <cellStyle name="20% - uthevingsfarge 6 3 2 3 2" xfId="471"/>
    <cellStyle name="20% - uthevingsfarge 6 3 2 3 2 2" xfId="9319"/>
    <cellStyle name="20% - uthevingsfarge 6 3 2 3 2 2 2" xfId="9320"/>
    <cellStyle name="20% - uthevingsfarge 6 3 2 3 2 2 3" xfId="9321"/>
    <cellStyle name="20% - uthevingsfarge 6 3 2 3 2 3" xfId="9322"/>
    <cellStyle name="20% - uthevingsfarge 6 3 2 3 2 3 2" xfId="9323"/>
    <cellStyle name="20% - uthevingsfarge 6 3 2 3 2 3 3" xfId="9324"/>
    <cellStyle name="20% - uthevingsfarge 6 3 2 3 2 4" xfId="9325"/>
    <cellStyle name="20% - uthevingsfarge 6 3 2 3 2 5" xfId="9326"/>
    <cellStyle name="20% - uthevingsfarge 6 3 2 3 2_Tabell 4.5-4.7" xfId="9318"/>
    <cellStyle name="20% - uthevingsfarge 6 3 2 3 3" xfId="9327"/>
    <cellStyle name="20% - uthevingsfarge 6 3 2 3 3 2" xfId="9328"/>
    <cellStyle name="20% - uthevingsfarge 6 3 2 3 3 2 2" xfId="9329"/>
    <cellStyle name="20% - uthevingsfarge 6 3 2 3 3 2 3" xfId="9330"/>
    <cellStyle name="20% - uthevingsfarge 6 3 2 3 3 3" xfId="9331"/>
    <cellStyle name="20% - uthevingsfarge 6 3 2 3 3 3 2" xfId="9332"/>
    <cellStyle name="20% - uthevingsfarge 6 3 2 3 3 3 3" xfId="9333"/>
    <cellStyle name="20% - uthevingsfarge 6 3 2 3 3 4" xfId="9334"/>
    <cellStyle name="20% - uthevingsfarge 6 3 2 3 3 5" xfId="9335"/>
    <cellStyle name="20% - uthevingsfarge 6 3 2 3 4" xfId="9336"/>
    <cellStyle name="20% - uthevingsfarge 6 3 2 3 4 2" xfId="9337"/>
    <cellStyle name="20% - uthevingsfarge 6 3 2 3 4 3" xfId="9338"/>
    <cellStyle name="20% - uthevingsfarge 6 3 2 3 5" xfId="9339"/>
    <cellStyle name="20% - uthevingsfarge 6 3 2 3 5 2" xfId="9340"/>
    <cellStyle name="20% - uthevingsfarge 6 3 2 3 5 3" xfId="9341"/>
    <cellStyle name="20% - uthevingsfarge 6 3 2 3 6" xfId="9342"/>
    <cellStyle name="20% - uthevingsfarge 6 3 2 3 6 2" xfId="9343"/>
    <cellStyle name="20% - uthevingsfarge 6 3 2 3 7" xfId="9344"/>
    <cellStyle name="20% - uthevingsfarge 6 3 2 3 7 2" xfId="9345"/>
    <cellStyle name="20% - uthevingsfarge 6 3 2 3 8" xfId="9346"/>
    <cellStyle name="20% - uthevingsfarge 6 3 2 3 9" xfId="9347"/>
    <cellStyle name="20% - uthevingsfarge 6 3 2 3_Tabell 4.5-4.7" xfId="9316"/>
    <cellStyle name="20% - uthevingsfarge 6 3 2 4" xfId="472"/>
    <cellStyle name="20% - uthevingsfarge 6 3 2 4 2" xfId="9349"/>
    <cellStyle name="20% - uthevingsfarge 6 3 2 4 2 2" xfId="9350"/>
    <cellStyle name="20% - uthevingsfarge 6 3 2 4 2 3" xfId="9351"/>
    <cellStyle name="20% - uthevingsfarge 6 3 2 4 3" xfId="9352"/>
    <cellStyle name="20% - uthevingsfarge 6 3 2 4 3 2" xfId="9353"/>
    <cellStyle name="20% - uthevingsfarge 6 3 2 4 3 3" xfId="9354"/>
    <cellStyle name="20% - uthevingsfarge 6 3 2 4 4" xfId="9355"/>
    <cellStyle name="20% - uthevingsfarge 6 3 2 4 5" xfId="9356"/>
    <cellStyle name="20% - uthevingsfarge 6 3 2 4_Tabell 4.5-4.7" xfId="9348"/>
    <cellStyle name="20% - uthevingsfarge 6 3 2 5" xfId="9357"/>
    <cellStyle name="20% - uthevingsfarge 6 3 2 5 2" xfId="9358"/>
    <cellStyle name="20% - uthevingsfarge 6 3 2 5 2 2" xfId="9359"/>
    <cellStyle name="20% - uthevingsfarge 6 3 2 5 2 3" xfId="9360"/>
    <cellStyle name="20% - uthevingsfarge 6 3 2 5 3" xfId="9361"/>
    <cellStyle name="20% - uthevingsfarge 6 3 2 5 3 2" xfId="9362"/>
    <cellStyle name="20% - uthevingsfarge 6 3 2 5 3 3" xfId="9363"/>
    <cellStyle name="20% - uthevingsfarge 6 3 2 5 4" xfId="9364"/>
    <cellStyle name="20% - uthevingsfarge 6 3 2 5 5" xfId="9365"/>
    <cellStyle name="20% - uthevingsfarge 6 3 2 6" xfId="9366"/>
    <cellStyle name="20% - uthevingsfarge 6 3 2 6 2" xfId="9367"/>
    <cellStyle name="20% - uthevingsfarge 6 3 2 6 3" xfId="9368"/>
    <cellStyle name="20% - uthevingsfarge 6 3 2 7" xfId="9369"/>
    <cellStyle name="20% - uthevingsfarge 6 3 2 7 2" xfId="9370"/>
    <cellStyle name="20% - uthevingsfarge 6 3 2 7 3" xfId="9371"/>
    <cellStyle name="20% - uthevingsfarge 6 3 2 8" xfId="9372"/>
    <cellStyle name="20% - uthevingsfarge 6 3 2 8 2" xfId="9373"/>
    <cellStyle name="20% - uthevingsfarge 6 3 2 9" xfId="9374"/>
    <cellStyle name="20% - uthevingsfarge 6 3 2 9 2" xfId="9375"/>
    <cellStyle name="20% - uthevingsfarge 6 3 2_Tabell 4.5-4.7" xfId="9248"/>
    <cellStyle name="20% - uthevingsfarge 6 3 3" xfId="473"/>
    <cellStyle name="20% - uthevingsfarge 6 3 3 10" xfId="9377"/>
    <cellStyle name="20% - uthevingsfarge 6 3 3 11" xfId="9378"/>
    <cellStyle name="20% - uthevingsfarge 6 3 3 2" xfId="474"/>
    <cellStyle name="20% - uthevingsfarge 6 3 3 2 10" xfId="9380"/>
    <cellStyle name="20% - uthevingsfarge 6 3 3 2 2" xfId="475"/>
    <cellStyle name="20% - uthevingsfarge 6 3 3 2 2 2" xfId="9382"/>
    <cellStyle name="20% - uthevingsfarge 6 3 3 2 2 2 2" xfId="9383"/>
    <cellStyle name="20% - uthevingsfarge 6 3 3 2 2 2 3" xfId="9384"/>
    <cellStyle name="20% - uthevingsfarge 6 3 3 2 2 3" xfId="9385"/>
    <cellStyle name="20% - uthevingsfarge 6 3 3 2 2 3 2" xfId="9386"/>
    <cellStyle name="20% - uthevingsfarge 6 3 3 2 2 3 3" xfId="9387"/>
    <cellStyle name="20% - uthevingsfarge 6 3 3 2 2 4" xfId="9388"/>
    <cellStyle name="20% - uthevingsfarge 6 3 3 2 2 5" xfId="9389"/>
    <cellStyle name="20% - uthevingsfarge 6 3 3 2 2_Tabell 4.5-4.7" xfId="9381"/>
    <cellStyle name="20% - uthevingsfarge 6 3 3 2 3" xfId="9390"/>
    <cellStyle name="20% - uthevingsfarge 6 3 3 2 3 2" xfId="9391"/>
    <cellStyle name="20% - uthevingsfarge 6 3 3 2 3 2 2" xfId="9392"/>
    <cellStyle name="20% - uthevingsfarge 6 3 3 2 3 2 3" xfId="9393"/>
    <cellStyle name="20% - uthevingsfarge 6 3 3 2 3 3" xfId="9394"/>
    <cellStyle name="20% - uthevingsfarge 6 3 3 2 3 3 2" xfId="9395"/>
    <cellStyle name="20% - uthevingsfarge 6 3 3 2 3 3 3" xfId="9396"/>
    <cellStyle name="20% - uthevingsfarge 6 3 3 2 3 4" xfId="9397"/>
    <cellStyle name="20% - uthevingsfarge 6 3 3 2 3 5" xfId="9398"/>
    <cellStyle name="20% - uthevingsfarge 6 3 3 2 4" xfId="9399"/>
    <cellStyle name="20% - uthevingsfarge 6 3 3 2 4 2" xfId="9400"/>
    <cellStyle name="20% - uthevingsfarge 6 3 3 2 4 3" xfId="9401"/>
    <cellStyle name="20% - uthevingsfarge 6 3 3 2 5" xfId="9402"/>
    <cellStyle name="20% - uthevingsfarge 6 3 3 2 5 2" xfId="9403"/>
    <cellStyle name="20% - uthevingsfarge 6 3 3 2 5 3" xfId="9404"/>
    <cellStyle name="20% - uthevingsfarge 6 3 3 2 6" xfId="9405"/>
    <cellStyle name="20% - uthevingsfarge 6 3 3 2 6 2" xfId="9406"/>
    <cellStyle name="20% - uthevingsfarge 6 3 3 2 7" xfId="9407"/>
    <cellStyle name="20% - uthevingsfarge 6 3 3 2 7 2" xfId="9408"/>
    <cellStyle name="20% - uthevingsfarge 6 3 3 2 8" xfId="9409"/>
    <cellStyle name="20% - uthevingsfarge 6 3 3 2 9" xfId="9410"/>
    <cellStyle name="20% - uthevingsfarge 6 3 3 2_Tabell 4.5-4.7" xfId="9379"/>
    <cellStyle name="20% - uthevingsfarge 6 3 3 3" xfId="476"/>
    <cellStyle name="20% - uthevingsfarge 6 3 3 3 2" xfId="9412"/>
    <cellStyle name="20% - uthevingsfarge 6 3 3 3 2 2" xfId="9413"/>
    <cellStyle name="20% - uthevingsfarge 6 3 3 3 2 3" xfId="9414"/>
    <cellStyle name="20% - uthevingsfarge 6 3 3 3 3" xfId="9415"/>
    <cellStyle name="20% - uthevingsfarge 6 3 3 3 3 2" xfId="9416"/>
    <cellStyle name="20% - uthevingsfarge 6 3 3 3 3 3" xfId="9417"/>
    <cellStyle name="20% - uthevingsfarge 6 3 3 3 4" xfId="9418"/>
    <cellStyle name="20% - uthevingsfarge 6 3 3 3 5" xfId="9419"/>
    <cellStyle name="20% - uthevingsfarge 6 3 3 3_Tabell 4.5-4.7" xfId="9411"/>
    <cellStyle name="20% - uthevingsfarge 6 3 3 4" xfId="9420"/>
    <cellStyle name="20% - uthevingsfarge 6 3 3 4 2" xfId="9421"/>
    <cellStyle name="20% - uthevingsfarge 6 3 3 4 2 2" xfId="9422"/>
    <cellStyle name="20% - uthevingsfarge 6 3 3 4 2 3" xfId="9423"/>
    <cellStyle name="20% - uthevingsfarge 6 3 3 4 3" xfId="9424"/>
    <cellStyle name="20% - uthevingsfarge 6 3 3 4 3 2" xfId="9425"/>
    <cellStyle name="20% - uthevingsfarge 6 3 3 4 3 3" xfId="9426"/>
    <cellStyle name="20% - uthevingsfarge 6 3 3 4 4" xfId="9427"/>
    <cellStyle name="20% - uthevingsfarge 6 3 3 4 5" xfId="9428"/>
    <cellStyle name="20% - uthevingsfarge 6 3 3 5" xfId="9429"/>
    <cellStyle name="20% - uthevingsfarge 6 3 3 5 2" xfId="9430"/>
    <cellStyle name="20% - uthevingsfarge 6 3 3 5 3" xfId="9431"/>
    <cellStyle name="20% - uthevingsfarge 6 3 3 6" xfId="9432"/>
    <cellStyle name="20% - uthevingsfarge 6 3 3 6 2" xfId="9433"/>
    <cellStyle name="20% - uthevingsfarge 6 3 3 6 3" xfId="9434"/>
    <cellStyle name="20% - uthevingsfarge 6 3 3 7" xfId="9435"/>
    <cellStyle name="20% - uthevingsfarge 6 3 3 7 2" xfId="9436"/>
    <cellStyle name="20% - uthevingsfarge 6 3 3 8" xfId="9437"/>
    <cellStyle name="20% - uthevingsfarge 6 3 3 8 2" xfId="9438"/>
    <cellStyle name="20% - uthevingsfarge 6 3 3 9" xfId="9439"/>
    <cellStyle name="20% - uthevingsfarge 6 3 3_Tabell 4.5-4.7" xfId="9376"/>
    <cellStyle name="20% - uthevingsfarge 6 3 4" xfId="477"/>
    <cellStyle name="20% - uthevingsfarge 6 3 4 10" xfId="9441"/>
    <cellStyle name="20% - uthevingsfarge 6 3 4 2" xfId="478"/>
    <cellStyle name="20% - uthevingsfarge 6 3 4 2 2" xfId="9443"/>
    <cellStyle name="20% - uthevingsfarge 6 3 4 2 2 2" xfId="9444"/>
    <cellStyle name="20% - uthevingsfarge 6 3 4 2 2 3" xfId="9445"/>
    <cellStyle name="20% - uthevingsfarge 6 3 4 2 3" xfId="9446"/>
    <cellStyle name="20% - uthevingsfarge 6 3 4 2 3 2" xfId="9447"/>
    <cellStyle name="20% - uthevingsfarge 6 3 4 2 3 3" xfId="9448"/>
    <cellStyle name="20% - uthevingsfarge 6 3 4 2 4" xfId="9449"/>
    <cellStyle name="20% - uthevingsfarge 6 3 4 2 5" xfId="9450"/>
    <cellStyle name="20% - uthevingsfarge 6 3 4 2_Tabell 4.5-4.7" xfId="9442"/>
    <cellStyle name="20% - uthevingsfarge 6 3 4 3" xfId="9451"/>
    <cellStyle name="20% - uthevingsfarge 6 3 4 3 2" xfId="9452"/>
    <cellStyle name="20% - uthevingsfarge 6 3 4 3 2 2" xfId="9453"/>
    <cellStyle name="20% - uthevingsfarge 6 3 4 3 2 3" xfId="9454"/>
    <cellStyle name="20% - uthevingsfarge 6 3 4 3 3" xfId="9455"/>
    <cellStyle name="20% - uthevingsfarge 6 3 4 3 3 2" xfId="9456"/>
    <cellStyle name="20% - uthevingsfarge 6 3 4 3 3 3" xfId="9457"/>
    <cellStyle name="20% - uthevingsfarge 6 3 4 3 4" xfId="9458"/>
    <cellStyle name="20% - uthevingsfarge 6 3 4 3 5" xfId="9459"/>
    <cellStyle name="20% - uthevingsfarge 6 3 4 4" xfId="9460"/>
    <cellStyle name="20% - uthevingsfarge 6 3 4 4 2" xfId="9461"/>
    <cellStyle name="20% - uthevingsfarge 6 3 4 4 3" xfId="9462"/>
    <cellStyle name="20% - uthevingsfarge 6 3 4 5" xfId="9463"/>
    <cellStyle name="20% - uthevingsfarge 6 3 4 5 2" xfId="9464"/>
    <cellStyle name="20% - uthevingsfarge 6 3 4 5 3" xfId="9465"/>
    <cellStyle name="20% - uthevingsfarge 6 3 4 6" xfId="9466"/>
    <cellStyle name="20% - uthevingsfarge 6 3 4 6 2" xfId="9467"/>
    <cellStyle name="20% - uthevingsfarge 6 3 4 7" xfId="9468"/>
    <cellStyle name="20% - uthevingsfarge 6 3 4 7 2" xfId="9469"/>
    <cellStyle name="20% - uthevingsfarge 6 3 4 8" xfId="9470"/>
    <cellStyle name="20% - uthevingsfarge 6 3 4 9" xfId="9471"/>
    <cellStyle name="20% - uthevingsfarge 6 3 4_Tabell 4.5-4.7" xfId="9440"/>
    <cellStyle name="20% - uthevingsfarge 6 3 5" xfId="479"/>
    <cellStyle name="20% - uthevingsfarge 6 3 5 2" xfId="9473"/>
    <cellStyle name="20% - uthevingsfarge 6 3 5 2 2" xfId="9474"/>
    <cellStyle name="20% - uthevingsfarge 6 3 5 2 3" xfId="9475"/>
    <cellStyle name="20% - uthevingsfarge 6 3 5 3" xfId="9476"/>
    <cellStyle name="20% - uthevingsfarge 6 3 5 3 2" xfId="9477"/>
    <cellStyle name="20% - uthevingsfarge 6 3 5 3 3" xfId="9478"/>
    <cellStyle name="20% - uthevingsfarge 6 3 5 4" xfId="9479"/>
    <cellStyle name="20% - uthevingsfarge 6 3 5 5" xfId="9480"/>
    <cellStyle name="20% - uthevingsfarge 6 3 5_Tabell 4.5-4.7" xfId="9472"/>
    <cellStyle name="20% - uthevingsfarge 6 3 6" xfId="9481"/>
    <cellStyle name="20% - uthevingsfarge 6 3 6 2" xfId="9482"/>
    <cellStyle name="20% - uthevingsfarge 6 3 6 2 2" xfId="9483"/>
    <cellStyle name="20% - uthevingsfarge 6 3 6 2 3" xfId="9484"/>
    <cellStyle name="20% - uthevingsfarge 6 3 6 3" xfId="9485"/>
    <cellStyle name="20% - uthevingsfarge 6 3 6 3 2" xfId="9486"/>
    <cellStyle name="20% - uthevingsfarge 6 3 6 3 3" xfId="9487"/>
    <cellStyle name="20% - uthevingsfarge 6 3 6 4" xfId="9488"/>
    <cellStyle name="20% - uthevingsfarge 6 3 6 5" xfId="9489"/>
    <cellStyle name="20% - uthevingsfarge 6 3 7" xfId="9490"/>
    <cellStyle name="20% - uthevingsfarge 6 3 7 2" xfId="9491"/>
    <cellStyle name="20% - uthevingsfarge 6 3 7 3" xfId="9492"/>
    <cellStyle name="20% - uthevingsfarge 6 3 8" xfId="9493"/>
    <cellStyle name="20% - uthevingsfarge 6 3 8 2" xfId="9494"/>
    <cellStyle name="20% - uthevingsfarge 6 3 8 3" xfId="9495"/>
    <cellStyle name="20% - uthevingsfarge 6 3 9" xfId="9496"/>
    <cellStyle name="20% - uthevingsfarge 6 3 9 2" xfId="9497"/>
    <cellStyle name="20% - uthevingsfarge 6 3_Tabell 4.5-4.7" xfId="9242"/>
    <cellStyle name="20% - uthevingsfarge 6 4" xfId="480"/>
    <cellStyle name="20% - uthevingsfarge 6 4 10" xfId="9499"/>
    <cellStyle name="20% - uthevingsfarge 6 4 10 2" xfId="9500"/>
    <cellStyle name="20% - uthevingsfarge 6 4 11" xfId="9501"/>
    <cellStyle name="20% - uthevingsfarge 6 4 12" xfId="9502"/>
    <cellStyle name="20% - uthevingsfarge 6 4 13" xfId="9503"/>
    <cellStyle name="20% - uthevingsfarge 6 4 2" xfId="481"/>
    <cellStyle name="20% - uthevingsfarge 6 4 2 10" xfId="9505"/>
    <cellStyle name="20% - uthevingsfarge 6 4 2 11" xfId="9506"/>
    <cellStyle name="20% - uthevingsfarge 6 4 2 12" xfId="9507"/>
    <cellStyle name="20% - uthevingsfarge 6 4 2 2" xfId="482"/>
    <cellStyle name="20% - uthevingsfarge 6 4 2 2 10" xfId="9509"/>
    <cellStyle name="20% - uthevingsfarge 6 4 2 2 11" xfId="9510"/>
    <cellStyle name="20% - uthevingsfarge 6 4 2 2 2" xfId="483"/>
    <cellStyle name="20% - uthevingsfarge 6 4 2 2 2 10" xfId="9512"/>
    <cellStyle name="20% - uthevingsfarge 6 4 2 2 2 2" xfId="484"/>
    <cellStyle name="20% - uthevingsfarge 6 4 2 2 2 2 2" xfId="9514"/>
    <cellStyle name="20% - uthevingsfarge 6 4 2 2 2 2 2 2" xfId="9515"/>
    <cellStyle name="20% - uthevingsfarge 6 4 2 2 2 2 2 3" xfId="9516"/>
    <cellStyle name="20% - uthevingsfarge 6 4 2 2 2 2 3" xfId="9517"/>
    <cellStyle name="20% - uthevingsfarge 6 4 2 2 2 2 3 2" xfId="9518"/>
    <cellStyle name="20% - uthevingsfarge 6 4 2 2 2 2 3 3" xfId="9519"/>
    <cellStyle name="20% - uthevingsfarge 6 4 2 2 2 2 4" xfId="9520"/>
    <cellStyle name="20% - uthevingsfarge 6 4 2 2 2 2 5" xfId="9521"/>
    <cellStyle name="20% - uthevingsfarge 6 4 2 2 2 2_Tabell 4.5-4.7" xfId="9513"/>
    <cellStyle name="20% - uthevingsfarge 6 4 2 2 2 3" xfId="9522"/>
    <cellStyle name="20% - uthevingsfarge 6 4 2 2 2 3 2" xfId="9523"/>
    <cellStyle name="20% - uthevingsfarge 6 4 2 2 2 3 2 2" xfId="9524"/>
    <cellStyle name="20% - uthevingsfarge 6 4 2 2 2 3 2 3" xfId="9525"/>
    <cellStyle name="20% - uthevingsfarge 6 4 2 2 2 3 3" xfId="9526"/>
    <cellStyle name="20% - uthevingsfarge 6 4 2 2 2 3 3 2" xfId="9527"/>
    <cellStyle name="20% - uthevingsfarge 6 4 2 2 2 3 3 3" xfId="9528"/>
    <cellStyle name="20% - uthevingsfarge 6 4 2 2 2 3 4" xfId="9529"/>
    <cellStyle name="20% - uthevingsfarge 6 4 2 2 2 3 5" xfId="9530"/>
    <cellStyle name="20% - uthevingsfarge 6 4 2 2 2 4" xfId="9531"/>
    <cellStyle name="20% - uthevingsfarge 6 4 2 2 2 4 2" xfId="9532"/>
    <cellStyle name="20% - uthevingsfarge 6 4 2 2 2 4 3" xfId="9533"/>
    <cellStyle name="20% - uthevingsfarge 6 4 2 2 2 5" xfId="9534"/>
    <cellStyle name="20% - uthevingsfarge 6 4 2 2 2 5 2" xfId="9535"/>
    <cellStyle name="20% - uthevingsfarge 6 4 2 2 2 5 3" xfId="9536"/>
    <cellStyle name="20% - uthevingsfarge 6 4 2 2 2 6" xfId="9537"/>
    <cellStyle name="20% - uthevingsfarge 6 4 2 2 2 6 2" xfId="9538"/>
    <cellStyle name="20% - uthevingsfarge 6 4 2 2 2 7" xfId="9539"/>
    <cellStyle name="20% - uthevingsfarge 6 4 2 2 2 7 2" xfId="9540"/>
    <cellStyle name="20% - uthevingsfarge 6 4 2 2 2 8" xfId="9541"/>
    <cellStyle name="20% - uthevingsfarge 6 4 2 2 2 9" xfId="9542"/>
    <cellStyle name="20% - uthevingsfarge 6 4 2 2 2_Tabell 4.5-4.7" xfId="9511"/>
    <cellStyle name="20% - uthevingsfarge 6 4 2 2 3" xfId="485"/>
    <cellStyle name="20% - uthevingsfarge 6 4 2 2 3 2" xfId="9544"/>
    <cellStyle name="20% - uthevingsfarge 6 4 2 2 3 2 2" xfId="9545"/>
    <cellStyle name="20% - uthevingsfarge 6 4 2 2 3 2 3" xfId="9546"/>
    <cellStyle name="20% - uthevingsfarge 6 4 2 2 3 3" xfId="9547"/>
    <cellStyle name="20% - uthevingsfarge 6 4 2 2 3 3 2" xfId="9548"/>
    <cellStyle name="20% - uthevingsfarge 6 4 2 2 3 3 3" xfId="9549"/>
    <cellStyle name="20% - uthevingsfarge 6 4 2 2 3 4" xfId="9550"/>
    <cellStyle name="20% - uthevingsfarge 6 4 2 2 3 5" xfId="9551"/>
    <cellStyle name="20% - uthevingsfarge 6 4 2 2 3_Tabell 4.5-4.7" xfId="9543"/>
    <cellStyle name="20% - uthevingsfarge 6 4 2 2 4" xfId="9552"/>
    <cellStyle name="20% - uthevingsfarge 6 4 2 2 4 2" xfId="9553"/>
    <cellStyle name="20% - uthevingsfarge 6 4 2 2 4 2 2" xfId="9554"/>
    <cellStyle name="20% - uthevingsfarge 6 4 2 2 4 2 3" xfId="9555"/>
    <cellStyle name="20% - uthevingsfarge 6 4 2 2 4 3" xfId="9556"/>
    <cellStyle name="20% - uthevingsfarge 6 4 2 2 4 3 2" xfId="9557"/>
    <cellStyle name="20% - uthevingsfarge 6 4 2 2 4 3 3" xfId="9558"/>
    <cellStyle name="20% - uthevingsfarge 6 4 2 2 4 4" xfId="9559"/>
    <cellStyle name="20% - uthevingsfarge 6 4 2 2 4 5" xfId="9560"/>
    <cellStyle name="20% - uthevingsfarge 6 4 2 2 5" xfId="9561"/>
    <cellStyle name="20% - uthevingsfarge 6 4 2 2 5 2" xfId="9562"/>
    <cellStyle name="20% - uthevingsfarge 6 4 2 2 5 3" xfId="9563"/>
    <cellStyle name="20% - uthevingsfarge 6 4 2 2 6" xfId="9564"/>
    <cellStyle name="20% - uthevingsfarge 6 4 2 2 6 2" xfId="9565"/>
    <cellStyle name="20% - uthevingsfarge 6 4 2 2 6 3" xfId="9566"/>
    <cellStyle name="20% - uthevingsfarge 6 4 2 2 7" xfId="9567"/>
    <cellStyle name="20% - uthevingsfarge 6 4 2 2 7 2" xfId="9568"/>
    <cellStyle name="20% - uthevingsfarge 6 4 2 2 8" xfId="9569"/>
    <cellStyle name="20% - uthevingsfarge 6 4 2 2 8 2" xfId="9570"/>
    <cellStyle name="20% - uthevingsfarge 6 4 2 2 9" xfId="9571"/>
    <cellStyle name="20% - uthevingsfarge 6 4 2 2_Tabell 4.5-4.7" xfId="9508"/>
    <cellStyle name="20% - uthevingsfarge 6 4 2 3" xfId="486"/>
    <cellStyle name="20% - uthevingsfarge 6 4 2 3 10" xfId="9573"/>
    <cellStyle name="20% - uthevingsfarge 6 4 2 3 2" xfId="487"/>
    <cellStyle name="20% - uthevingsfarge 6 4 2 3 2 2" xfId="9575"/>
    <cellStyle name="20% - uthevingsfarge 6 4 2 3 2 2 2" xfId="9576"/>
    <cellStyle name="20% - uthevingsfarge 6 4 2 3 2 2 3" xfId="9577"/>
    <cellStyle name="20% - uthevingsfarge 6 4 2 3 2 3" xfId="9578"/>
    <cellStyle name="20% - uthevingsfarge 6 4 2 3 2 3 2" xfId="9579"/>
    <cellStyle name="20% - uthevingsfarge 6 4 2 3 2 3 3" xfId="9580"/>
    <cellStyle name="20% - uthevingsfarge 6 4 2 3 2 4" xfId="9581"/>
    <cellStyle name="20% - uthevingsfarge 6 4 2 3 2 5" xfId="9582"/>
    <cellStyle name="20% - uthevingsfarge 6 4 2 3 2_Tabell 4.5-4.7" xfId="9574"/>
    <cellStyle name="20% - uthevingsfarge 6 4 2 3 3" xfId="9583"/>
    <cellStyle name="20% - uthevingsfarge 6 4 2 3 3 2" xfId="9584"/>
    <cellStyle name="20% - uthevingsfarge 6 4 2 3 3 2 2" xfId="9585"/>
    <cellStyle name="20% - uthevingsfarge 6 4 2 3 3 2 3" xfId="9586"/>
    <cellStyle name="20% - uthevingsfarge 6 4 2 3 3 3" xfId="9587"/>
    <cellStyle name="20% - uthevingsfarge 6 4 2 3 3 3 2" xfId="9588"/>
    <cellStyle name="20% - uthevingsfarge 6 4 2 3 3 3 3" xfId="9589"/>
    <cellStyle name="20% - uthevingsfarge 6 4 2 3 3 4" xfId="9590"/>
    <cellStyle name="20% - uthevingsfarge 6 4 2 3 3 5" xfId="9591"/>
    <cellStyle name="20% - uthevingsfarge 6 4 2 3 4" xfId="9592"/>
    <cellStyle name="20% - uthevingsfarge 6 4 2 3 4 2" xfId="9593"/>
    <cellStyle name="20% - uthevingsfarge 6 4 2 3 4 3" xfId="9594"/>
    <cellStyle name="20% - uthevingsfarge 6 4 2 3 5" xfId="9595"/>
    <cellStyle name="20% - uthevingsfarge 6 4 2 3 5 2" xfId="9596"/>
    <cellStyle name="20% - uthevingsfarge 6 4 2 3 5 3" xfId="9597"/>
    <cellStyle name="20% - uthevingsfarge 6 4 2 3 6" xfId="9598"/>
    <cellStyle name="20% - uthevingsfarge 6 4 2 3 6 2" xfId="9599"/>
    <cellStyle name="20% - uthevingsfarge 6 4 2 3 7" xfId="9600"/>
    <cellStyle name="20% - uthevingsfarge 6 4 2 3 7 2" xfId="9601"/>
    <cellStyle name="20% - uthevingsfarge 6 4 2 3 8" xfId="9602"/>
    <cellStyle name="20% - uthevingsfarge 6 4 2 3 9" xfId="9603"/>
    <cellStyle name="20% - uthevingsfarge 6 4 2 3_Tabell 4.5-4.7" xfId="9572"/>
    <cellStyle name="20% - uthevingsfarge 6 4 2 4" xfId="488"/>
    <cellStyle name="20% - uthevingsfarge 6 4 2 4 2" xfId="9605"/>
    <cellStyle name="20% - uthevingsfarge 6 4 2 4 2 2" xfId="9606"/>
    <cellStyle name="20% - uthevingsfarge 6 4 2 4 2 3" xfId="9607"/>
    <cellStyle name="20% - uthevingsfarge 6 4 2 4 3" xfId="9608"/>
    <cellStyle name="20% - uthevingsfarge 6 4 2 4 3 2" xfId="9609"/>
    <cellStyle name="20% - uthevingsfarge 6 4 2 4 3 3" xfId="9610"/>
    <cellStyle name="20% - uthevingsfarge 6 4 2 4 4" xfId="9611"/>
    <cellStyle name="20% - uthevingsfarge 6 4 2 4 5" xfId="9612"/>
    <cellStyle name="20% - uthevingsfarge 6 4 2 4_Tabell 4.5-4.7" xfId="9604"/>
    <cellStyle name="20% - uthevingsfarge 6 4 2 5" xfId="9613"/>
    <cellStyle name="20% - uthevingsfarge 6 4 2 5 2" xfId="9614"/>
    <cellStyle name="20% - uthevingsfarge 6 4 2 5 2 2" xfId="9615"/>
    <cellStyle name="20% - uthevingsfarge 6 4 2 5 2 3" xfId="9616"/>
    <cellStyle name="20% - uthevingsfarge 6 4 2 5 3" xfId="9617"/>
    <cellStyle name="20% - uthevingsfarge 6 4 2 5 3 2" xfId="9618"/>
    <cellStyle name="20% - uthevingsfarge 6 4 2 5 3 3" xfId="9619"/>
    <cellStyle name="20% - uthevingsfarge 6 4 2 5 4" xfId="9620"/>
    <cellStyle name="20% - uthevingsfarge 6 4 2 5 5" xfId="9621"/>
    <cellStyle name="20% - uthevingsfarge 6 4 2 6" xfId="9622"/>
    <cellStyle name="20% - uthevingsfarge 6 4 2 6 2" xfId="9623"/>
    <cellStyle name="20% - uthevingsfarge 6 4 2 6 3" xfId="9624"/>
    <cellStyle name="20% - uthevingsfarge 6 4 2 7" xfId="9625"/>
    <cellStyle name="20% - uthevingsfarge 6 4 2 7 2" xfId="9626"/>
    <cellStyle name="20% - uthevingsfarge 6 4 2 7 3" xfId="9627"/>
    <cellStyle name="20% - uthevingsfarge 6 4 2 8" xfId="9628"/>
    <cellStyle name="20% - uthevingsfarge 6 4 2 8 2" xfId="9629"/>
    <cellStyle name="20% - uthevingsfarge 6 4 2 9" xfId="9630"/>
    <cellStyle name="20% - uthevingsfarge 6 4 2 9 2" xfId="9631"/>
    <cellStyle name="20% - uthevingsfarge 6 4 2_Tabell 4.5-4.7" xfId="9504"/>
    <cellStyle name="20% - uthevingsfarge 6 4 3" xfId="489"/>
    <cellStyle name="20% - uthevingsfarge 6 4 3 10" xfId="9633"/>
    <cellStyle name="20% - uthevingsfarge 6 4 3 11" xfId="9634"/>
    <cellStyle name="20% - uthevingsfarge 6 4 3 2" xfId="490"/>
    <cellStyle name="20% - uthevingsfarge 6 4 3 2 10" xfId="9636"/>
    <cellStyle name="20% - uthevingsfarge 6 4 3 2 2" xfId="491"/>
    <cellStyle name="20% - uthevingsfarge 6 4 3 2 2 2" xfId="9638"/>
    <cellStyle name="20% - uthevingsfarge 6 4 3 2 2 2 2" xfId="9639"/>
    <cellStyle name="20% - uthevingsfarge 6 4 3 2 2 2 3" xfId="9640"/>
    <cellStyle name="20% - uthevingsfarge 6 4 3 2 2 3" xfId="9641"/>
    <cellStyle name="20% - uthevingsfarge 6 4 3 2 2 3 2" xfId="9642"/>
    <cellStyle name="20% - uthevingsfarge 6 4 3 2 2 3 3" xfId="9643"/>
    <cellStyle name="20% - uthevingsfarge 6 4 3 2 2 4" xfId="9644"/>
    <cellStyle name="20% - uthevingsfarge 6 4 3 2 2 5" xfId="9645"/>
    <cellStyle name="20% - uthevingsfarge 6 4 3 2 2_Tabell 4.5-4.7" xfId="9637"/>
    <cellStyle name="20% - uthevingsfarge 6 4 3 2 3" xfId="9646"/>
    <cellStyle name="20% - uthevingsfarge 6 4 3 2 3 2" xfId="9647"/>
    <cellStyle name="20% - uthevingsfarge 6 4 3 2 3 2 2" xfId="9648"/>
    <cellStyle name="20% - uthevingsfarge 6 4 3 2 3 2 3" xfId="9649"/>
    <cellStyle name="20% - uthevingsfarge 6 4 3 2 3 3" xfId="9650"/>
    <cellStyle name="20% - uthevingsfarge 6 4 3 2 3 3 2" xfId="9651"/>
    <cellStyle name="20% - uthevingsfarge 6 4 3 2 3 3 3" xfId="9652"/>
    <cellStyle name="20% - uthevingsfarge 6 4 3 2 3 4" xfId="9653"/>
    <cellStyle name="20% - uthevingsfarge 6 4 3 2 3 5" xfId="9654"/>
    <cellStyle name="20% - uthevingsfarge 6 4 3 2 4" xfId="9655"/>
    <cellStyle name="20% - uthevingsfarge 6 4 3 2 4 2" xfId="9656"/>
    <cellStyle name="20% - uthevingsfarge 6 4 3 2 4 3" xfId="9657"/>
    <cellStyle name="20% - uthevingsfarge 6 4 3 2 5" xfId="9658"/>
    <cellStyle name="20% - uthevingsfarge 6 4 3 2 5 2" xfId="9659"/>
    <cellStyle name="20% - uthevingsfarge 6 4 3 2 5 3" xfId="9660"/>
    <cellStyle name="20% - uthevingsfarge 6 4 3 2 6" xfId="9661"/>
    <cellStyle name="20% - uthevingsfarge 6 4 3 2 6 2" xfId="9662"/>
    <cellStyle name="20% - uthevingsfarge 6 4 3 2 7" xfId="9663"/>
    <cellStyle name="20% - uthevingsfarge 6 4 3 2 7 2" xfId="9664"/>
    <cellStyle name="20% - uthevingsfarge 6 4 3 2 8" xfId="9665"/>
    <cellStyle name="20% - uthevingsfarge 6 4 3 2 9" xfId="9666"/>
    <cellStyle name="20% - uthevingsfarge 6 4 3 2_Tabell 4.5-4.7" xfId="9635"/>
    <cellStyle name="20% - uthevingsfarge 6 4 3 3" xfId="492"/>
    <cellStyle name="20% - uthevingsfarge 6 4 3 3 2" xfId="9668"/>
    <cellStyle name="20% - uthevingsfarge 6 4 3 3 2 2" xfId="9669"/>
    <cellStyle name="20% - uthevingsfarge 6 4 3 3 2 3" xfId="9670"/>
    <cellStyle name="20% - uthevingsfarge 6 4 3 3 3" xfId="9671"/>
    <cellStyle name="20% - uthevingsfarge 6 4 3 3 3 2" xfId="9672"/>
    <cellStyle name="20% - uthevingsfarge 6 4 3 3 3 3" xfId="9673"/>
    <cellStyle name="20% - uthevingsfarge 6 4 3 3 4" xfId="9674"/>
    <cellStyle name="20% - uthevingsfarge 6 4 3 3 5" xfId="9675"/>
    <cellStyle name="20% - uthevingsfarge 6 4 3 3_Tabell 4.5-4.7" xfId="9667"/>
    <cellStyle name="20% - uthevingsfarge 6 4 3 4" xfId="9676"/>
    <cellStyle name="20% - uthevingsfarge 6 4 3 4 2" xfId="9677"/>
    <cellStyle name="20% - uthevingsfarge 6 4 3 4 2 2" xfId="9678"/>
    <cellStyle name="20% - uthevingsfarge 6 4 3 4 2 3" xfId="9679"/>
    <cellStyle name="20% - uthevingsfarge 6 4 3 4 3" xfId="9680"/>
    <cellStyle name="20% - uthevingsfarge 6 4 3 4 3 2" xfId="9681"/>
    <cellStyle name="20% - uthevingsfarge 6 4 3 4 3 3" xfId="9682"/>
    <cellStyle name="20% - uthevingsfarge 6 4 3 4 4" xfId="9683"/>
    <cellStyle name="20% - uthevingsfarge 6 4 3 4 5" xfId="9684"/>
    <cellStyle name="20% - uthevingsfarge 6 4 3 5" xfId="9685"/>
    <cellStyle name="20% - uthevingsfarge 6 4 3 5 2" xfId="9686"/>
    <cellStyle name="20% - uthevingsfarge 6 4 3 5 3" xfId="9687"/>
    <cellStyle name="20% - uthevingsfarge 6 4 3 6" xfId="9688"/>
    <cellStyle name="20% - uthevingsfarge 6 4 3 6 2" xfId="9689"/>
    <cellStyle name="20% - uthevingsfarge 6 4 3 6 3" xfId="9690"/>
    <cellStyle name="20% - uthevingsfarge 6 4 3 7" xfId="9691"/>
    <cellStyle name="20% - uthevingsfarge 6 4 3 7 2" xfId="9692"/>
    <cellStyle name="20% - uthevingsfarge 6 4 3 8" xfId="9693"/>
    <cellStyle name="20% - uthevingsfarge 6 4 3 8 2" xfId="9694"/>
    <cellStyle name="20% - uthevingsfarge 6 4 3 9" xfId="9695"/>
    <cellStyle name="20% - uthevingsfarge 6 4 3_Tabell 4.5-4.7" xfId="9632"/>
    <cellStyle name="20% - uthevingsfarge 6 4 4" xfId="493"/>
    <cellStyle name="20% - uthevingsfarge 6 4 4 10" xfId="9697"/>
    <cellStyle name="20% - uthevingsfarge 6 4 4 2" xfId="494"/>
    <cellStyle name="20% - uthevingsfarge 6 4 4 2 2" xfId="9699"/>
    <cellStyle name="20% - uthevingsfarge 6 4 4 2 2 2" xfId="9700"/>
    <cellStyle name="20% - uthevingsfarge 6 4 4 2 2 3" xfId="9701"/>
    <cellStyle name="20% - uthevingsfarge 6 4 4 2 3" xfId="9702"/>
    <cellStyle name="20% - uthevingsfarge 6 4 4 2 3 2" xfId="9703"/>
    <cellStyle name="20% - uthevingsfarge 6 4 4 2 3 3" xfId="9704"/>
    <cellStyle name="20% - uthevingsfarge 6 4 4 2 4" xfId="9705"/>
    <cellStyle name="20% - uthevingsfarge 6 4 4 2 5" xfId="9706"/>
    <cellStyle name="20% - uthevingsfarge 6 4 4 2_Tabell 4.5-4.7" xfId="9698"/>
    <cellStyle name="20% - uthevingsfarge 6 4 4 3" xfId="9707"/>
    <cellStyle name="20% - uthevingsfarge 6 4 4 3 2" xfId="9708"/>
    <cellStyle name="20% - uthevingsfarge 6 4 4 3 2 2" xfId="9709"/>
    <cellStyle name="20% - uthevingsfarge 6 4 4 3 2 3" xfId="9710"/>
    <cellStyle name="20% - uthevingsfarge 6 4 4 3 3" xfId="9711"/>
    <cellStyle name="20% - uthevingsfarge 6 4 4 3 3 2" xfId="9712"/>
    <cellStyle name="20% - uthevingsfarge 6 4 4 3 3 3" xfId="9713"/>
    <cellStyle name="20% - uthevingsfarge 6 4 4 3 4" xfId="9714"/>
    <cellStyle name="20% - uthevingsfarge 6 4 4 3 5" xfId="9715"/>
    <cellStyle name="20% - uthevingsfarge 6 4 4 4" xfId="9716"/>
    <cellStyle name="20% - uthevingsfarge 6 4 4 4 2" xfId="9717"/>
    <cellStyle name="20% - uthevingsfarge 6 4 4 4 3" xfId="9718"/>
    <cellStyle name="20% - uthevingsfarge 6 4 4 5" xfId="9719"/>
    <cellStyle name="20% - uthevingsfarge 6 4 4 5 2" xfId="9720"/>
    <cellStyle name="20% - uthevingsfarge 6 4 4 5 3" xfId="9721"/>
    <cellStyle name="20% - uthevingsfarge 6 4 4 6" xfId="9722"/>
    <cellStyle name="20% - uthevingsfarge 6 4 4 6 2" xfId="9723"/>
    <cellStyle name="20% - uthevingsfarge 6 4 4 7" xfId="9724"/>
    <cellStyle name="20% - uthevingsfarge 6 4 4 7 2" xfId="9725"/>
    <cellStyle name="20% - uthevingsfarge 6 4 4 8" xfId="9726"/>
    <cellStyle name="20% - uthevingsfarge 6 4 4 9" xfId="9727"/>
    <cellStyle name="20% - uthevingsfarge 6 4 4_Tabell 4.5-4.7" xfId="9696"/>
    <cellStyle name="20% - uthevingsfarge 6 4 5" xfId="495"/>
    <cellStyle name="20% - uthevingsfarge 6 4 5 2" xfId="9729"/>
    <cellStyle name="20% - uthevingsfarge 6 4 5 2 2" xfId="9730"/>
    <cellStyle name="20% - uthevingsfarge 6 4 5 2 3" xfId="9731"/>
    <cellStyle name="20% - uthevingsfarge 6 4 5 3" xfId="9732"/>
    <cellStyle name="20% - uthevingsfarge 6 4 5 3 2" xfId="9733"/>
    <cellStyle name="20% - uthevingsfarge 6 4 5 3 3" xfId="9734"/>
    <cellStyle name="20% - uthevingsfarge 6 4 5 4" xfId="9735"/>
    <cellStyle name="20% - uthevingsfarge 6 4 5 5" xfId="9736"/>
    <cellStyle name="20% - uthevingsfarge 6 4 5_Tabell 4.5-4.7" xfId="9728"/>
    <cellStyle name="20% - uthevingsfarge 6 4 6" xfId="9737"/>
    <cellStyle name="20% - uthevingsfarge 6 4 6 2" xfId="9738"/>
    <cellStyle name="20% - uthevingsfarge 6 4 6 2 2" xfId="9739"/>
    <cellStyle name="20% - uthevingsfarge 6 4 6 2 3" xfId="9740"/>
    <cellStyle name="20% - uthevingsfarge 6 4 6 3" xfId="9741"/>
    <cellStyle name="20% - uthevingsfarge 6 4 6 3 2" xfId="9742"/>
    <cellStyle name="20% - uthevingsfarge 6 4 6 3 3" xfId="9743"/>
    <cellStyle name="20% - uthevingsfarge 6 4 6 4" xfId="9744"/>
    <cellStyle name="20% - uthevingsfarge 6 4 6 5" xfId="9745"/>
    <cellStyle name="20% - uthevingsfarge 6 4 7" xfId="9746"/>
    <cellStyle name="20% - uthevingsfarge 6 4 7 2" xfId="9747"/>
    <cellStyle name="20% - uthevingsfarge 6 4 7 3" xfId="9748"/>
    <cellStyle name="20% - uthevingsfarge 6 4 8" xfId="9749"/>
    <cellStyle name="20% - uthevingsfarge 6 4 8 2" xfId="9750"/>
    <cellStyle name="20% - uthevingsfarge 6 4 8 3" xfId="9751"/>
    <cellStyle name="20% - uthevingsfarge 6 4 9" xfId="9752"/>
    <cellStyle name="20% - uthevingsfarge 6 4 9 2" xfId="9753"/>
    <cellStyle name="20% - uthevingsfarge 6 4_Tabell 4.5-4.7" xfId="9498"/>
    <cellStyle name="20% - uthevingsfarge 6 5" xfId="496"/>
    <cellStyle name="20% - uthevingsfarge 6 5 10" xfId="9755"/>
    <cellStyle name="20% - uthevingsfarge 6 5 10 2" xfId="9756"/>
    <cellStyle name="20% - uthevingsfarge 6 5 11" xfId="9757"/>
    <cellStyle name="20% - uthevingsfarge 6 5 12" xfId="9758"/>
    <cellStyle name="20% - uthevingsfarge 6 5 13" xfId="9759"/>
    <cellStyle name="20% - uthevingsfarge 6 5 2" xfId="497"/>
    <cellStyle name="20% - uthevingsfarge 6 5 2 10" xfId="9761"/>
    <cellStyle name="20% - uthevingsfarge 6 5 2 11" xfId="9762"/>
    <cellStyle name="20% - uthevingsfarge 6 5 2 12" xfId="9763"/>
    <cellStyle name="20% - uthevingsfarge 6 5 2 2" xfId="498"/>
    <cellStyle name="20% - uthevingsfarge 6 5 2 2 10" xfId="9765"/>
    <cellStyle name="20% - uthevingsfarge 6 5 2 2 11" xfId="9766"/>
    <cellStyle name="20% - uthevingsfarge 6 5 2 2 2" xfId="499"/>
    <cellStyle name="20% - uthevingsfarge 6 5 2 2 2 10" xfId="9768"/>
    <cellStyle name="20% - uthevingsfarge 6 5 2 2 2 2" xfId="500"/>
    <cellStyle name="20% - uthevingsfarge 6 5 2 2 2 2 2" xfId="9770"/>
    <cellStyle name="20% - uthevingsfarge 6 5 2 2 2 2 2 2" xfId="9771"/>
    <cellStyle name="20% - uthevingsfarge 6 5 2 2 2 2 2 3" xfId="9772"/>
    <cellStyle name="20% - uthevingsfarge 6 5 2 2 2 2 3" xfId="9773"/>
    <cellStyle name="20% - uthevingsfarge 6 5 2 2 2 2 3 2" xfId="9774"/>
    <cellStyle name="20% - uthevingsfarge 6 5 2 2 2 2 3 3" xfId="9775"/>
    <cellStyle name="20% - uthevingsfarge 6 5 2 2 2 2 4" xfId="9776"/>
    <cellStyle name="20% - uthevingsfarge 6 5 2 2 2 2 5" xfId="9777"/>
    <cellStyle name="20% - uthevingsfarge 6 5 2 2 2 2_Tabell 4.5-4.7" xfId="9769"/>
    <cellStyle name="20% - uthevingsfarge 6 5 2 2 2 3" xfId="9778"/>
    <cellStyle name="20% - uthevingsfarge 6 5 2 2 2 3 2" xfId="9779"/>
    <cellStyle name="20% - uthevingsfarge 6 5 2 2 2 3 2 2" xfId="9780"/>
    <cellStyle name="20% - uthevingsfarge 6 5 2 2 2 3 2 3" xfId="9781"/>
    <cellStyle name="20% - uthevingsfarge 6 5 2 2 2 3 3" xfId="9782"/>
    <cellStyle name="20% - uthevingsfarge 6 5 2 2 2 3 3 2" xfId="9783"/>
    <cellStyle name="20% - uthevingsfarge 6 5 2 2 2 3 3 3" xfId="9784"/>
    <cellStyle name="20% - uthevingsfarge 6 5 2 2 2 3 4" xfId="9785"/>
    <cellStyle name="20% - uthevingsfarge 6 5 2 2 2 3 5" xfId="9786"/>
    <cellStyle name="20% - uthevingsfarge 6 5 2 2 2 4" xfId="9787"/>
    <cellStyle name="20% - uthevingsfarge 6 5 2 2 2 4 2" xfId="9788"/>
    <cellStyle name="20% - uthevingsfarge 6 5 2 2 2 4 3" xfId="9789"/>
    <cellStyle name="20% - uthevingsfarge 6 5 2 2 2 5" xfId="9790"/>
    <cellStyle name="20% - uthevingsfarge 6 5 2 2 2 5 2" xfId="9791"/>
    <cellStyle name="20% - uthevingsfarge 6 5 2 2 2 5 3" xfId="9792"/>
    <cellStyle name="20% - uthevingsfarge 6 5 2 2 2 6" xfId="9793"/>
    <cellStyle name="20% - uthevingsfarge 6 5 2 2 2 6 2" xfId="9794"/>
    <cellStyle name="20% - uthevingsfarge 6 5 2 2 2 7" xfId="9795"/>
    <cellStyle name="20% - uthevingsfarge 6 5 2 2 2 7 2" xfId="9796"/>
    <cellStyle name="20% - uthevingsfarge 6 5 2 2 2 8" xfId="9797"/>
    <cellStyle name="20% - uthevingsfarge 6 5 2 2 2 9" xfId="9798"/>
    <cellStyle name="20% - uthevingsfarge 6 5 2 2 2_Tabell 4.5-4.7" xfId="9767"/>
    <cellStyle name="20% - uthevingsfarge 6 5 2 2 3" xfId="501"/>
    <cellStyle name="20% - uthevingsfarge 6 5 2 2 3 2" xfId="9800"/>
    <cellStyle name="20% - uthevingsfarge 6 5 2 2 3 2 2" xfId="9801"/>
    <cellStyle name="20% - uthevingsfarge 6 5 2 2 3 2 3" xfId="9802"/>
    <cellStyle name="20% - uthevingsfarge 6 5 2 2 3 3" xfId="9803"/>
    <cellStyle name="20% - uthevingsfarge 6 5 2 2 3 3 2" xfId="9804"/>
    <cellStyle name="20% - uthevingsfarge 6 5 2 2 3 3 3" xfId="9805"/>
    <cellStyle name="20% - uthevingsfarge 6 5 2 2 3 4" xfId="9806"/>
    <cellStyle name="20% - uthevingsfarge 6 5 2 2 3 5" xfId="9807"/>
    <cellStyle name="20% - uthevingsfarge 6 5 2 2 3_Tabell 4.5-4.7" xfId="9799"/>
    <cellStyle name="20% - uthevingsfarge 6 5 2 2 4" xfId="9808"/>
    <cellStyle name="20% - uthevingsfarge 6 5 2 2 4 2" xfId="9809"/>
    <cellStyle name="20% - uthevingsfarge 6 5 2 2 4 2 2" xfId="9810"/>
    <cellStyle name="20% - uthevingsfarge 6 5 2 2 4 2 3" xfId="9811"/>
    <cellStyle name="20% - uthevingsfarge 6 5 2 2 4 3" xfId="9812"/>
    <cellStyle name="20% - uthevingsfarge 6 5 2 2 4 3 2" xfId="9813"/>
    <cellStyle name="20% - uthevingsfarge 6 5 2 2 4 3 3" xfId="9814"/>
    <cellStyle name="20% - uthevingsfarge 6 5 2 2 4 4" xfId="9815"/>
    <cellStyle name="20% - uthevingsfarge 6 5 2 2 4 5" xfId="9816"/>
    <cellStyle name="20% - uthevingsfarge 6 5 2 2 5" xfId="9817"/>
    <cellStyle name="20% - uthevingsfarge 6 5 2 2 5 2" xfId="9818"/>
    <cellStyle name="20% - uthevingsfarge 6 5 2 2 5 3" xfId="9819"/>
    <cellStyle name="20% - uthevingsfarge 6 5 2 2 6" xfId="9820"/>
    <cellStyle name="20% - uthevingsfarge 6 5 2 2 6 2" xfId="9821"/>
    <cellStyle name="20% - uthevingsfarge 6 5 2 2 6 3" xfId="9822"/>
    <cellStyle name="20% - uthevingsfarge 6 5 2 2 7" xfId="9823"/>
    <cellStyle name="20% - uthevingsfarge 6 5 2 2 7 2" xfId="9824"/>
    <cellStyle name="20% - uthevingsfarge 6 5 2 2 8" xfId="9825"/>
    <cellStyle name="20% - uthevingsfarge 6 5 2 2 8 2" xfId="9826"/>
    <cellStyle name="20% - uthevingsfarge 6 5 2 2 9" xfId="9827"/>
    <cellStyle name="20% - uthevingsfarge 6 5 2 2_Tabell 4.5-4.7" xfId="9764"/>
    <cellStyle name="20% - uthevingsfarge 6 5 2 3" xfId="502"/>
    <cellStyle name="20% - uthevingsfarge 6 5 2 3 10" xfId="9829"/>
    <cellStyle name="20% - uthevingsfarge 6 5 2 3 2" xfId="503"/>
    <cellStyle name="20% - uthevingsfarge 6 5 2 3 2 2" xfId="9831"/>
    <cellStyle name="20% - uthevingsfarge 6 5 2 3 2 2 2" xfId="9832"/>
    <cellStyle name="20% - uthevingsfarge 6 5 2 3 2 2 3" xfId="9833"/>
    <cellStyle name="20% - uthevingsfarge 6 5 2 3 2 3" xfId="9834"/>
    <cellStyle name="20% - uthevingsfarge 6 5 2 3 2 3 2" xfId="9835"/>
    <cellStyle name="20% - uthevingsfarge 6 5 2 3 2 3 3" xfId="9836"/>
    <cellStyle name="20% - uthevingsfarge 6 5 2 3 2 4" xfId="9837"/>
    <cellStyle name="20% - uthevingsfarge 6 5 2 3 2 5" xfId="9838"/>
    <cellStyle name="20% - uthevingsfarge 6 5 2 3 2_Tabell 4.5-4.7" xfId="9830"/>
    <cellStyle name="20% - uthevingsfarge 6 5 2 3 3" xfId="9839"/>
    <cellStyle name="20% - uthevingsfarge 6 5 2 3 3 2" xfId="9840"/>
    <cellStyle name="20% - uthevingsfarge 6 5 2 3 3 2 2" xfId="9841"/>
    <cellStyle name="20% - uthevingsfarge 6 5 2 3 3 2 3" xfId="9842"/>
    <cellStyle name="20% - uthevingsfarge 6 5 2 3 3 3" xfId="9843"/>
    <cellStyle name="20% - uthevingsfarge 6 5 2 3 3 3 2" xfId="9844"/>
    <cellStyle name="20% - uthevingsfarge 6 5 2 3 3 3 3" xfId="9845"/>
    <cellStyle name="20% - uthevingsfarge 6 5 2 3 3 4" xfId="9846"/>
    <cellStyle name="20% - uthevingsfarge 6 5 2 3 3 5" xfId="9847"/>
    <cellStyle name="20% - uthevingsfarge 6 5 2 3 4" xfId="9848"/>
    <cellStyle name="20% - uthevingsfarge 6 5 2 3 4 2" xfId="9849"/>
    <cellStyle name="20% - uthevingsfarge 6 5 2 3 4 3" xfId="9850"/>
    <cellStyle name="20% - uthevingsfarge 6 5 2 3 5" xfId="9851"/>
    <cellStyle name="20% - uthevingsfarge 6 5 2 3 5 2" xfId="9852"/>
    <cellStyle name="20% - uthevingsfarge 6 5 2 3 5 3" xfId="9853"/>
    <cellStyle name="20% - uthevingsfarge 6 5 2 3 6" xfId="9854"/>
    <cellStyle name="20% - uthevingsfarge 6 5 2 3 6 2" xfId="9855"/>
    <cellStyle name="20% - uthevingsfarge 6 5 2 3 7" xfId="9856"/>
    <cellStyle name="20% - uthevingsfarge 6 5 2 3 7 2" xfId="9857"/>
    <cellStyle name="20% - uthevingsfarge 6 5 2 3 8" xfId="9858"/>
    <cellStyle name="20% - uthevingsfarge 6 5 2 3 9" xfId="9859"/>
    <cellStyle name="20% - uthevingsfarge 6 5 2 3_Tabell 4.5-4.7" xfId="9828"/>
    <cellStyle name="20% - uthevingsfarge 6 5 2 4" xfId="504"/>
    <cellStyle name="20% - uthevingsfarge 6 5 2 4 2" xfId="9861"/>
    <cellStyle name="20% - uthevingsfarge 6 5 2 4 2 2" xfId="9862"/>
    <cellStyle name="20% - uthevingsfarge 6 5 2 4 2 3" xfId="9863"/>
    <cellStyle name="20% - uthevingsfarge 6 5 2 4 3" xfId="9864"/>
    <cellStyle name="20% - uthevingsfarge 6 5 2 4 3 2" xfId="9865"/>
    <cellStyle name="20% - uthevingsfarge 6 5 2 4 3 3" xfId="9866"/>
    <cellStyle name="20% - uthevingsfarge 6 5 2 4 4" xfId="9867"/>
    <cellStyle name="20% - uthevingsfarge 6 5 2 4 5" xfId="9868"/>
    <cellStyle name="20% - uthevingsfarge 6 5 2 4_Tabell 4.5-4.7" xfId="9860"/>
    <cellStyle name="20% - uthevingsfarge 6 5 2 5" xfId="9869"/>
    <cellStyle name="20% - uthevingsfarge 6 5 2 5 2" xfId="9870"/>
    <cellStyle name="20% - uthevingsfarge 6 5 2 5 2 2" xfId="9871"/>
    <cellStyle name="20% - uthevingsfarge 6 5 2 5 2 3" xfId="9872"/>
    <cellStyle name="20% - uthevingsfarge 6 5 2 5 3" xfId="9873"/>
    <cellStyle name="20% - uthevingsfarge 6 5 2 5 3 2" xfId="9874"/>
    <cellStyle name="20% - uthevingsfarge 6 5 2 5 3 3" xfId="9875"/>
    <cellStyle name="20% - uthevingsfarge 6 5 2 5 4" xfId="9876"/>
    <cellStyle name="20% - uthevingsfarge 6 5 2 5 5" xfId="9877"/>
    <cellStyle name="20% - uthevingsfarge 6 5 2 6" xfId="9878"/>
    <cellStyle name="20% - uthevingsfarge 6 5 2 6 2" xfId="9879"/>
    <cellStyle name="20% - uthevingsfarge 6 5 2 6 3" xfId="9880"/>
    <cellStyle name="20% - uthevingsfarge 6 5 2 7" xfId="9881"/>
    <cellStyle name="20% - uthevingsfarge 6 5 2 7 2" xfId="9882"/>
    <cellStyle name="20% - uthevingsfarge 6 5 2 7 3" xfId="9883"/>
    <cellStyle name="20% - uthevingsfarge 6 5 2 8" xfId="9884"/>
    <cellStyle name="20% - uthevingsfarge 6 5 2 8 2" xfId="9885"/>
    <cellStyle name="20% - uthevingsfarge 6 5 2 9" xfId="9886"/>
    <cellStyle name="20% - uthevingsfarge 6 5 2 9 2" xfId="9887"/>
    <cellStyle name="20% - uthevingsfarge 6 5 2_Tabell 4.5-4.7" xfId="9760"/>
    <cellStyle name="20% - uthevingsfarge 6 5 3" xfId="505"/>
    <cellStyle name="20% - uthevingsfarge 6 5 3 10" xfId="9889"/>
    <cellStyle name="20% - uthevingsfarge 6 5 3 11" xfId="9890"/>
    <cellStyle name="20% - uthevingsfarge 6 5 3 2" xfId="506"/>
    <cellStyle name="20% - uthevingsfarge 6 5 3 2 10" xfId="9892"/>
    <cellStyle name="20% - uthevingsfarge 6 5 3 2 2" xfId="507"/>
    <cellStyle name="20% - uthevingsfarge 6 5 3 2 2 2" xfId="9894"/>
    <cellStyle name="20% - uthevingsfarge 6 5 3 2 2 2 2" xfId="9895"/>
    <cellStyle name="20% - uthevingsfarge 6 5 3 2 2 2 3" xfId="9896"/>
    <cellStyle name="20% - uthevingsfarge 6 5 3 2 2 3" xfId="9897"/>
    <cellStyle name="20% - uthevingsfarge 6 5 3 2 2 3 2" xfId="9898"/>
    <cellStyle name="20% - uthevingsfarge 6 5 3 2 2 3 3" xfId="9899"/>
    <cellStyle name="20% - uthevingsfarge 6 5 3 2 2 4" xfId="9900"/>
    <cellStyle name="20% - uthevingsfarge 6 5 3 2 2 5" xfId="9901"/>
    <cellStyle name="20% - uthevingsfarge 6 5 3 2 2_Tabell 4.5-4.7" xfId="9893"/>
    <cellStyle name="20% - uthevingsfarge 6 5 3 2 3" xfId="9902"/>
    <cellStyle name="20% - uthevingsfarge 6 5 3 2 3 2" xfId="9903"/>
    <cellStyle name="20% - uthevingsfarge 6 5 3 2 3 2 2" xfId="9904"/>
    <cellStyle name="20% - uthevingsfarge 6 5 3 2 3 2 3" xfId="9905"/>
    <cellStyle name="20% - uthevingsfarge 6 5 3 2 3 3" xfId="9906"/>
    <cellStyle name="20% - uthevingsfarge 6 5 3 2 3 3 2" xfId="9907"/>
    <cellStyle name="20% - uthevingsfarge 6 5 3 2 3 3 3" xfId="9908"/>
    <cellStyle name="20% - uthevingsfarge 6 5 3 2 3 4" xfId="9909"/>
    <cellStyle name="20% - uthevingsfarge 6 5 3 2 3 5" xfId="9910"/>
    <cellStyle name="20% - uthevingsfarge 6 5 3 2 4" xfId="9911"/>
    <cellStyle name="20% - uthevingsfarge 6 5 3 2 4 2" xfId="9912"/>
    <cellStyle name="20% - uthevingsfarge 6 5 3 2 4 3" xfId="9913"/>
    <cellStyle name="20% - uthevingsfarge 6 5 3 2 5" xfId="9914"/>
    <cellStyle name="20% - uthevingsfarge 6 5 3 2 5 2" xfId="9915"/>
    <cellStyle name="20% - uthevingsfarge 6 5 3 2 5 3" xfId="9916"/>
    <cellStyle name="20% - uthevingsfarge 6 5 3 2 6" xfId="9917"/>
    <cellStyle name="20% - uthevingsfarge 6 5 3 2 6 2" xfId="9918"/>
    <cellStyle name="20% - uthevingsfarge 6 5 3 2 7" xfId="9919"/>
    <cellStyle name="20% - uthevingsfarge 6 5 3 2 7 2" xfId="9920"/>
    <cellStyle name="20% - uthevingsfarge 6 5 3 2 8" xfId="9921"/>
    <cellStyle name="20% - uthevingsfarge 6 5 3 2 9" xfId="9922"/>
    <cellStyle name="20% - uthevingsfarge 6 5 3 2_Tabell 4.5-4.7" xfId="9891"/>
    <cellStyle name="20% - uthevingsfarge 6 5 3 3" xfId="508"/>
    <cellStyle name="20% - uthevingsfarge 6 5 3 3 2" xfId="9924"/>
    <cellStyle name="20% - uthevingsfarge 6 5 3 3 2 2" xfId="9925"/>
    <cellStyle name="20% - uthevingsfarge 6 5 3 3 2 3" xfId="9926"/>
    <cellStyle name="20% - uthevingsfarge 6 5 3 3 3" xfId="9927"/>
    <cellStyle name="20% - uthevingsfarge 6 5 3 3 3 2" xfId="9928"/>
    <cellStyle name="20% - uthevingsfarge 6 5 3 3 3 3" xfId="9929"/>
    <cellStyle name="20% - uthevingsfarge 6 5 3 3 4" xfId="9930"/>
    <cellStyle name="20% - uthevingsfarge 6 5 3 3 5" xfId="9931"/>
    <cellStyle name="20% - uthevingsfarge 6 5 3 3_Tabell 4.5-4.7" xfId="9923"/>
    <cellStyle name="20% - uthevingsfarge 6 5 3 4" xfId="9932"/>
    <cellStyle name="20% - uthevingsfarge 6 5 3 4 2" xfId="9933"/>
    <cellStyle name="20% - uthevingsfarge 6 5 3 4 2 2" xfId="9934"/>
    <cellStyle name="20% - uthevingsfarge 6 5 3 4 2 3" xfId="9935"/>
    <cellStyle name="20% - uthevingsfarge 6 5 3 4 3" xfId="9936"/>
    <cellStyle name="20% - uthevingsfarge 6 5 3 4 3 2" xfId="9937"/>
    <cellStyle name="20% - uthevingsfarge 6 5 3 4 3 3" xfId="9938"/>
    <cellStyle name="20% - uthevingsfarge 6 5 3 4 4" xfId="9939"/>
    <cellStyle name="20% - uthevingsfarge 6 5 3 4 5" xfId="9940"/>
    <cellStyle name="20% - uthevingsfarge 6 5 3 5" xfId="9941"/>
    <cellStyle name="20% - uthevingsfarge 6 5 3 5 2" xfId="9942"/>
    <cellStyle name="20% - uthevingsfarge 6 5 3 5 3" xfId="9943"/>
    <cellStyle name="20% - uthevingsfarge 6 5 3 6" xfId="9944"/>
    <cellStyle name="20% - uthevingsfarge 6 5 3 6 2" xfId="9945"/>
    <cellStyle name="20% - uthevingsfarge 6 5 3 6 3" xfId="9946"/>
    <cellStyle name="20% - uthevingsfarge 6 5 3 7" xfId="9947"/>
    <cellStyle name="20% - uthevingsfarge 6 5 3 7 2" xfId="9948"/>
    <cellStyle name="20% - uthevingsfarge 6 5 3 8" xfId="9949"/>
    <cellStyle name="20% - uthevingsfarge 6 5 3 8 2" xfId="9950"/>
    <cellStyle name="20% - uthevingsfarge 6 5 3 9" xfId="9951"/>
    <cellStyle name="20% - uthevingsfarge 6 5 3_Tabell 4.5-4.7" xfId="9888"/>
    <cellStyle name="20% - uthevingsfarge 6 5 4" xfId="509"/>
    <cellStyle name="20% - uthevingsfarge 6 5 4 10" xfId="9953"/>
    <cellStyle name="20% - uthevingsfarge 6 5 4 2" xfId="510"/>
    <cellStyle name="20% - uthevingsfarge 6 5 4 2 2" xfId="9955"/>
    <cellStyle name="20% - uthevingsfarge 6 5 4 2 2 2" xfId="9956"/>
    <cellStyle name="20% - uthevingsfarge 6 5 4 2 2 3" xfId="9957"/>
    <cellStyle name="20% - uthevingsfarge 6 5 4 2 3" xfId="9958"/>
    <cellStyle name="20% - uthevingsfarge 6 5 4 2 3 2" xfId="9959"/>
    <cellStyle name="20% - uthevingsfarge 6 5 4 2 3 3" xfId="9960"/>
    <cellStyle name="20% - uthevingsfarge 6 5 4 2 4" xfId="9961"/>
    <cellStyle name="20% - uthevingsfarge 6 5 4 2 5" xfId="9962"/>
    <cellStyle name="20% - uthevingsfarge 6 5 4 2_Tabell 4.5-4.7" xfId="9954"/>
    <cellStyle name="20% - uthevingsfarge 6 5 4 3" xfId="9963"/>
    <cellStyle name="20% - uthevingsfarge 6 5 4 3 2" xfId="9964"/>
    <cellStyle name="20% - uthevingsfarge 6 5 4 3 2 2" xfId="9965"/>
    <cellStyle name="20% - uthevingsfarge 6 5 4 3 2 3" xfId="9966"/>
    <cellStyle name="20% - uthevingsfarge 6 5 4 3 3" xfId="9967"/>
    <cellStyle name="20% - uthevingsfarge 6 5 4 3 3 2" xfId="9968"/>
    <cellStyle name="20% - uthevingsfarge 6 5 4 3 3 3" xfId="9969"/>
    <cellStyle name="20% - uthevingsfarge 6 5 4 3 4" xfId="9970"/>
    <cellStyle name="20% - uthevingsfarge 6 5 4 3 5" xfId="9971"/>
    <cellStyle name="20% - uthevingsfarge 6 5 4 4" xfId="9972"/>
    <cellStyle name="20% - uthevingsfarge 6 5 4 4 2" xfId="9973"/>
    <cellStyle name="20% - uthevingsfarge 6 5 4 4 3" xfId="9974"/>
    <cellStyle name="20% - uthevingsfarge 6 5 4 5" xfId="9975"/>
    <cellStyle name="20% - uthevingsfarge 6 5 4 5 2" xfId="9976"/>
    <cellStyle name="20% - uthevingsfarge 6 5 4 5 3" xfId="9977"/>
    <cellStyle name="20% - uthevingsfarge 6 5 4 6" xfId="9978"/>
    <cellStyle name="20% - uthevingsfarge 6 5 4 6 2" xfId="9979"/>
    <cellStyle name="20% - uthevingsfarge 6 5 4 7" xfId="9980"/>
    <cellStyle name="20% - uthevingsfarge 6 5 4 7 2" xfId="9981"/>
    <cellStyle name="20% - uthevingsfarge 6 5 4 8" xfId="9982"/>
    <cellStyle name="20% - uthevingsfarge 6 5 4 9" xfId="9983"/>
    <cellStyle name="20% - uthevingsfarge 6 5 4_Tabell 4.5-4.7" xfId="9952"/>
    <cellStyle name="20% - uthevingsfarge 6 5 5" xfId="511"/>
    <cellStyle name="20% - uthevingsfarge 6 5 5 2" xfId="9985"/>
    <cellStyle name="20% - uthevingsfarge 6 5 5 2 2" xfId="9986"/>
    <cellStyle name="20% - uthevingsfarge 6 5 5 2 3" xfId="9987"/>
    <cellStyle name="20% - uthevingsfarge 6 5 5 3" xfId="9988"/>
    <cellStyle name="20% - uthevingsfarge 6 5 5 3 2" xfId="9989"/>
    <cellStyle name="20% - uthevingsfarge 6 5 5 3 3" xfId="9990"/>
    <cellStyle name="20% - uthevingsfarge 6 5 5 4" xfId="9991"/>
    <cellStyle name="20% - uthevingsfarge 6 5 5 5" xfId="9992"/>
    <cellStyle name="20% - uthevingsfarge 6 5 5_Tabell 4.5-4.7" xfId="9984"/>
    <cellStyle name="20% - uthevingsfarge 6 5 6" xfId="9993"/>
    <cellStyle name="20% - uthevingsfarge 6 5 6 2" xfId="9994"/>
    <cellStyle name="20% - uthevingsfarge 6 5 6 2 2" xfId="9995"/>
    <cellStyle name="20% - uthevingsfarge 6 5 6 2 3" xfId="9996"/>
    <cellStyle name="20% - uthevingsfarge 6 5 6 3" xfId="9997"/>
    <cellStyle name="20% - uthevingsfarge 6 5 6 3 2" xfId="9998"/>
    <cellStyle name="20% - uthevingsfarge 6 5 6 3 3" xfId="9999"/>
    <cellStyle name="20% - uthevingsfarge 6 5 6 4" xfId="10000"/>
    <cellStyle name="20% - uthevingsfarge 6 5 6 5" xfId="10001"/>
    <cellStyle name="20% - uthevingsfarge 6 5 7" xfId="10002"/>
    <cellStyle name="20% - uthevingsfarge 6 5 7 2" xfId="10003"/>
    <cellStyle name="20% - uthevingsfarge 6 5 7 3" xfId="10004"/>
    <cellStyle name="20% - uthevingsfarge 6 5 8" xfId="10005"/>
    <cellStyle name="20% - uthevingsfarge 6 5 8 2" xfId="10006"/>
    <cellStyle name="20% - uthevingsfarge 6 5 8 3" xfId="10007"/>
    <cellStyle name="20% - uthevingsfarge 6 5 9" xfId="10008"/>
    <cellStyle name="20% - uthevingsfarge 6 5 9 2" xfId="10009"/>
    <cellStyle name="20% - uthevingsfarge 6 5_Tabell 4.5-4.7" xfId="9754"/>
    <cellStyle name="20% - uthevingsfarge 6 6" xfId="512"/>
    <cellStyle name="20% - uthevingsfarge 6 6 10" xfId="10011"/>
    <cellStyle name="20% - uthevingsfarge 6 6 11" xfId="10012"/>
    <cellStyle name="20% - uthevingsfarge 6 6 12" xfId="10013"/>
    <cellStyle name="20% - uthevingsfarge 6 6 2" xfId="513"/>
    <cellStyle name="20% - uthevingsfarge 6 6 2 10" xfId="10015"/>
    <cellStyle name="20% - uthevingsfarge 6 6 2 11" xfId="10016"/>
    <cellStyle name="20% - uthevingsfarge 6 6 2 2" xfId="514"/>
    <cellStyle name="20% - uthevingsfarge 6 6 2 2 10" xfId="10018"/>
    <cellStyle name="20% - uthevingsfarge 6 6 2 2 2" xfId="515"/>
    <cellStyle name="20% - uthevingsfarge 6 6 2 2 2 2" xfId="10020"/>
    <cellStyle name="20% - uthevingsfarge 6 6 2 2 2 2 2" xfId="10021"/>
    <cellStyle name="20% - uthevingsfarge 6 6 2 2 2 2 3" xfId="10022"/>
    <cellStyle name="20% - uthevingsfarge 6 6 2 2 2 3" xfId="10023"/>
    <cellStyle name="20% - uthevingsfarge 6 6 2 2 2 3 2" xfId="10024"/>
    <cellStyle name="20% - uthevingsfarge 6 6 2 2 2 3 3" xfId="10025"/>
    <cellStyle name="20% - uthevingsfarge 6 6 2 2 2 4" xfId="10026"/>
    <cellStyle name="20% - uthevingsfarge 6 6 2 2 2 5" xfId="10027"/>
    <cellStyle name="20% - uthevingsfarge 6 6 2 2 2_Tabell 4.5-4.7" xfId="10019"/>
    <cellStyle name="20% - uthevingsfarge 6 6 2 2 3" xfId="10028"/>
    <cellStyle name="20% - uthevingsfarge 6 6 2 2 3 2" xfId="10029"/>
    <cellStyle name="20% - uthevingsfarge 6 6 2 2 3 2 2" xfId="10030"/>
    <cellStyle name="20% - uthevingsfarge 6 6 2 2 3 2 3" xfId="10031"/>
    <cellStyle name="20% - uthevingsfarge 6 6 2 2 3 3" xfId="10032"/>
    <cellStyle name="20% - uthevingsfarge 6 6 2 2 3 3 2" xfId="10033"/>
    <cellStyle name="20% - uthevingsfarge 6 6 2 2 3 3 3" xfId="10034"/>
    <cellStyle name="20% - uthevingsfarge 6 6 2 2 3 4" xfId="10035"/>
    <cellStyle name="20% - uthevingsfarge 6 6 2 2 3 5" xfId="10036"/>
    <cellStyle name="20% - uthevingsfarge 6 6 2 2 4" xfId="10037"/>
    <cellStyle name="20% - uthevingsfarge 6 6 2 2 4 2" xfId="10038"/>
    <cellStyle name="20% - uthevingsfarge 6 6 2 2 4 3" xfId="10039"/>
    <cellStyle name="20% - uthevingsfarge 6 6 2 2 5" xfId="10040"/>
    <cellStyle name="20% - uthevingsfarge 6 6 2 2 5 2" xfId="10041"/>
    <cellStyle name="20% - uthevingsfarge 6 6 2 2 5 3" xfId="10042"/>
    <cellStyle name="20% - uthevingsfarge 6 6 2 2 6" xfId="10043"/>
    <cellStyle name="20% - uthevingsfarge 6 6 2 2 6 2" xfId="10044"/>
    <cellStyle name="20% - uthevingsfarge 6 6 2 2 7" xfId="10045"/>
    <cellStyle name="20% - uthevingsfarge 6 6 2 2 7 2" xfId="10046"/>
    <cellStyle name="20% - uthevingsfarge 6 6 2 2 8" xfId="10047"/>
    <cellStyle name="20% - uthevingsfarge 6 6 2 2 9" xfId="10048"/>
    <cellStyle name="20% - uthevingsfarge 6 6 2 2_Tabell 4.5-4.7" xfId="10017"/>
    <cellStyle name="20% - uthevingsfarge 6 6 2 3" xfId="516"/>
    <cellStyle name="20% - uthevingsfarge 6 6 2 3 2" xfId="10050"/>
    <cellStyle name="20% - uthevingsfarge 6 6 2 3 2 2" xfId="10051"/>
    <cellStyle name="20% - uthevingsfarge 6 6 2 3 2 3" xfId="10052"/>
    <cellStyle name="20% - uthevingsfarge 6 6 2 3 3" xfId="10053"/>
    <cellStyle name="20% - uthevingsfarge 6 6 2 3 3 2" xfId="10054"/>
    <cellStyle name="20% - uthevingsfarge 6 6 2 3 3 3" xfId="10055"/>
    <cellStyle name="20% - uthevingsfarge 6 6 2 3 4" xfId="10056"/>
    <cellStyle name="20% - uthevingsfarge 6 6 2 3 5" xfId="10057"/>
    <cellStyle name="20% - uthevingsfarge 6 6 2 3_Tabell 4.5-4.7" xfId="10049"/>
    <cellStyle name="20% - uthevingsfarge 6 6 2 4" xfId="10058"/>
    <cellStyle name="20% - uthevingsfarge 6 6 2 4 2" xfId="10059"/>
    <cellStyle name="20% - uthevingsfarge 6 6 2 4 2 2" xfId="10060"/>
    <cellStyle name="20% - uthevingsfarge 6 6 2 4 2 3" xfId="10061"/>
    <cellStyle name="20% - uthevingsfarge 6 6 2 4 3" xfId="10062"/>
    <cellStyle name="20% - uthevingsfarge 6 6 2 4 3 2" xfId="10063"/>
    <cellStyle name="20% - uthevingsfarge 6 6 2 4 3 3" xfId="10064"/>
    <cellStyle name="20% - uthevingsfarge 6 6 2 4 4" xfId="10065"/>
    <cellStyle name="20% - uthevingsfarge 6 6 2 4 5" xfId="10066"/>
    <cellStyle name="20% - uthevingsfarge 6 6 2 5" xfId="10067"/>
    <cellStyle name="20% - uthevingsfarge 6 6 2 5 2" xfId="10068"/>
    <cellStyle name="20% - uthevingsfarge 6 6 2 5 3" xfId="10069"/>
    <cellStyle name="20% - uthevingsfarge 6 6 2 6" xfId="10070"/>
    <cellStyle name="20% - uthevingsfarge 6 6 2 6 2" xfId="10071"/>
    <cellStyle name="20% - uthevingsfarge 6 6 2 6 3" xfId="10072"/>
    <cellStyle name="20% - uthevingsfarge 6 6 2 7" xfId="10073"/>
    <cellStyle name="20% - uthevingsfarge 6 6 2 7 2" xfId="10074"/>
    <cellStyle name="20% - uthevingsfarge 6 6 2 8" xfId="10075"/>
    <cellStyle name="20% - uthevingsfarge 6 6 2 8 2" xfId="10076"/>
    <cellStyle name="20% - uthevingsfarge 6 6 2 9" xfId="10077"/>
    <cellStyle name="20% - uthevingsfarge 6 6 2_Tabell 4.5-4.7" xfId="10014"/>
    <cellStyle name="20% - uthevingsfarge 6 6 3" xfId="517"/>
    <cellStyle name="20% - uthevingsfarge 6 6 3 10" xfId="10079"/>
    <cellStyle name="20% - uthevingsfarge 6 6 3 2" xfId="518"/>
    <cellStyle name="20% - uthevingsfarge 6 6 3 2 2" xfId="10081"/>
    <cellStyle name="20% - uthevingsfarge 6 6 3 2 2 2" xfId="10082"/>
    <cellStyle name="20% - uthevingsfarge 6 6 3 2 2 3" xfId="10083"/>
    <cellStyle name="20% - uthevingsfarge 6 6 3 2 3" xfId="10084"/>
    <cellStyle name="20% - uthevingsfarge 6 6 3 2 3 2" xfId="10085"/>
    <cellStyle name="20% - uthevingsfarge 6 6 3 2 3 3" xfId="10086"/>
    <cellStyle name="20% - uthevingsfarge 6 6 3 2 4" xfId="10087"/>
    <cellStyle name="20% - uthevingsfarge 6 6 3 2 5" xfId="10088"/>
    <cellStyle name="20% - uthevingsfarge 6 6 3 2_Tabell 4.5-4.7" xfId="10080"/>
    <cellStyle name="20% - uthevingsfarge 6 6 3 3" xfId="10089"/>
    <cellStyle name="20% - uthevingsfarge 6 6 3 3 2" xfId="10090"/>
    <cellStyle name="20% - uthevingsfarge 6 6 3 3 2 2" xfId="10091"/>
    <cellStyle name="20% - uthevingsfarge 6 6 3 3 2 3" xfId="10092"/>
    <cellStyle name="20% - uthevingsfarge 6 6 3 3 3" xfId="10093"/>
    <cellStyle name="20% - uthevingsfarge 6 6 3 3 3 2" xfId="10094"/>
    <cellStyle name="20% - uthevingsfarge 6 6 3 3 3 3" xfId="10095"/>
    <cellStyle name="20% - uthevingsfarge 6 6 3 3 4" xfId="10096"/>
    <cellStyle name="20% - uthevingsfarge 6 6 3 3 5" xfId="10097"/>
    <cellStyle name="20% - uthevingsfarge 6 6 3 4" xfId="10098"/>
    <cellStyle name="20% - uthevingsfarge 6 6 3 4 2" xfId="10099"/>
    <cellStyle name="20% - uthevingsfarge 6 6 3 4 3" xfId="10100"/>
    <cellStyle name="20% - uthevingsfarge 6 6 3 5" xfId="10101"/>
    <cellStyle name="20% - uthevingsfarge 6 6 3 5 2" xfId="10102"/>
    <cellStyle name="20% - uthevingsfarge 6 6 3 5 3" xfId="10103"/>
    <cellStyle name="20% - uthevingsfarge 6 6 3 6" xfId="10104"/>
    <cellStyle name="20% - uthevingsfarge 6 6 3 6 2" xfId="10105"/>
    <cellStyle name="20% - uthevingsfarge 6 6 3 7" xfId="10106"/>
    <cellStyle name="20% - uthevingsfarge 6 6 3 7 2" xfId="10107"/>
    <cellStyle name="20% - uthevingsfarge 6 6 3 8" xfId="10108"/>
    <cellStyle name="20% - uthevingsfarge 6 6 3 9" xfId="10109"/>
    <cellStyle name="20% - uthevingsfarge 6 6 3_Tabell 4.5-4.7" xfId="10078"/>
    <cellStyle name="20% - uthevingsfarge 6 6 4" xfId="519"/>
    <cellStyle name="20% - uthevingsfarge 6 6 4 2" xfId="10111"/>
    <cellStyle name="20% - uthevingsfarge 6 6 4 2 2" xfId="10112"/>
    <cellStyle name="20% - uthevingsfarge 6 6 4 2 3" xfId="10113"/>
    <cellStyle name="20% - uthevingsfarge 6 6 4 3" xfId="10114"/>
    <cellStyle name="20% - uthevingsfarge 6 6 4 3 2" xfId="10115"/>
    <cellStyle name="20% - uthevingsfarge 6 6 4 3 3" xfId="10116"/>
    <cellStyle name="20% - uthevingsfarge 6 6 4 4" xfId="10117"/>
    <cellStyle name="20% - uthevingsfarge 6 6 4 5" xfId="10118"/>
    <cellStyle name="20% - uthevingsfarge 6 6 4_Tabell 4.5-4.7" xfId="10110"/>
    <cellStyle name="20% - uthevingsfarge 6 6 5" xfId="10119"/>
    <cellStyle name="20% - uthevingsfarge 6 6 5 2" xfId="10120"/>
    <cellStyle name="20% - uthevingsfarge 6 6 5 2 2" xfId="10121"/>
    <cellStyle name="20% - uthevingsfarge 6 6 5 2 3" xfId="10122"/>
    <cellStyle name="20% - uthevingsfarge 6 6 5 3" xfId="10123"/>
    <cellStyle name="20% - uthevingsfarge 6 6 5 3 2" xfId="10124"/>
    <cellStyle name="20% - uthevingsfarge 6 6 5 3 3" xfId="10125"/>
    <cellStyle name="20% - uthevingsfarge 6 6 5 4" xfId="10126"/>
    <cellStyle name="20% - uthevingsfarge 6 6 5 5" xfId="10127"/>
    <cellStyle name="20% - uthevingsfarge 6 6 6" xfId="10128"/>
    <cellStyle name="20% - uthevingsfarge 6 6 6 2" xfId="10129"/>
    <cellStyle name="20% - uthevingsfarge 6 6 6 3" xfId="10130"/>
    <cellStyle name="20% - uthevingsfarge 6 6 7" xfId="10131"/>
    <cellStyle name="20% - uthevingsfarge 6 6 7 2" xfId="10132"/>
    <cellStyle name="20% - uthevingsfarge 6 6 7 3" xfId="10133"/>
    <cellStyle name="20% - uthevingsfarge 6 6 8" xfId="10134"/>
    <cellStyle name="20% - uthevingsfarge 6 6 8 2" xfId="10135"/>
    <cellStyle name="20% - uthevingsfarge 6 6 9" xfId="10136"/>
    <cellStyle name="20% - uthevingsfarge 6 6 9 2" xfId="10137"/>
    <cellStyle name="20% - uthevingsfarge 6 6_Tabell 4.5-4.7" xfId="10010"/>
    <cellStyle name="20% - uthevingsfarge 6 7" xfId="520"/>
    <cellStyle name="20% - uthevingsfarge 6 7 10" xfId="10139"/>
    <cellStyle name="20% - uthevingsfarge 6 7 11" xfId="10140"/>
    <cellStyle name="20% - uthevingsfarge 6 7 2" xfId="521"/>
    <cellStyle name="20% - uthevingsfarge 6 7 2 10" xfId="10142"/>
    <cellStyle name="20% - uthevingsfarge 6 7 2 2" xfId="522"/>
    <cellStyle name="20% - uthevingsfarge 6 7 2 2 2" xfId="10144"/>
    <cellStyle name="20% - uthevingsfarge 6 7 2 2 2 2" xfId="10145"/>
    <cellStyle name="20% - uthevingsfarge 6 7 2 2 2 3" xfId="10146"/>
    <cellStyle name="20% - uthevingsfarge 6 7 2 2 3" xfId="10147"/>
    <cellStyle name="20% - uthevingsfarge 6 7 2 2 3 2" xfId="10148"/>
    <cellStyle name="20% - uthevingsfarge 6 7 2 2 3 3" xfId="10149"/>
    <cellStyle name="20% - uthevingsfarge 6 7 2 2 4" xfId="10150"/>
    <cellStyle name="20% - uthevingsfarge 6 7 2 2 5" xfId="10151"/>
    <cellStyle name="20% - uthevingsfarge 6 7 2 2_Tabell 4.5-4.7" xfId="10143"/>
    <cellStyle name="20% - uthevingsfarge 6 7 2 3" xfId="10152"/>
    <cellStyle name="20% - uthevingsfarge 6 7 2 3 2" xfId="10153"/>
    <cellStyle name="20% - uthevingsfarge 6 7 2 3 2 2" xfId="10154"/>
    <cellStyle name="20% - uthevingsfarge 6 7 2 3 2 3" xfId="10155"/>
    <cellStyle name="20% - uthevingsfarge 6 7 2 3 3" xfId="10156"/>
    <cellStyle name="20% - uthevingsfarge 6 7 2 3 3 2" xfId="10157"/>
    <cellStyle name="20% - uthevingsfarge 6 7 2 3 3 3" xfId="10158"/>
    <cellStyle name="20% - uthevingsfarge 6 7 2 3 4" xfId="10159"/>
    <cellStyle name="20% - uthevingsfarge 6 7 2 3 5" xfId="10160"/>
    <cellStyle name="20% - uthevingsfarge 6 7 2 4" xfId="10161"/>
    <cellStyle name="20% - uthevingsfarge 6 7 2 4 2" xfId="10162"/>
    <cellStyle name="20% - uthevingsfarge 6 7 2 4 3" xfId="10163"/>
    <cellStyle name="20% - uthevingsfarge 6 7 2 5" xfId="10164"/>
    <cellStyle name="20% - uthevingsfarge 6 7 2 5 2" xfId="10165"/>
    <cellStyle name="20% - uthevingsfarge 6 7 2 5 3" xfId="10166"/>
    <cellStyle name="20% - uthevingsfarge 6 7 2 6" xfId="10167"/>
    <cellStyle name="20% - uthevingsfarge 6 7 2 6 2" xfId="10168"/>
    <cellStyle name="20% - uthevingsfarge 6 7 2 7" xfId="10169"/>
    <cellStyle name="20% - uthevingsfarge 6 7 2 7 2" xfId="10170"/>
    <cellStyle name="20% - uthevingsfarge 6 7 2 8" xfId="10171"/>
    <cellStyle name="20% - uthevingsfarge 6 7 2 9" xfId="10172"/>
    <cellStyle name="20% - uthevingsfarge 6 7 2_Tabell 4.5-4.7" xfId="10141"/>
    <cellStyle name="20% - uthevingsfarge 6 7 3" xfId="523"/>
    <cellStyle name="20% - uthevingsfarge 6 7 3 2" xfId="10174"/>
    <cellStyle name="20% - uthevingsfarge 6 7 3 2 2" xfId="10175"/>
    <cellStyle name="20% - uthevingsfarge 6 7 3 2 3" xfId="10176"/>
    <cellStyle name="20% - uthevingsfarge 6 7 3 3" xfId="10177"/>
    <cellStyle name="20% - uthevingsfarge 6 7 3 3 2" xfId="10178"/>
    <cellStyle name="20% - uthevingsfarge 6 7 3 3 3" xfId="10179"/>
    <cellStyle name="20% - uthevingsfarge 6 7 3 4" xfId="10180"/>
    <cellStyle name="20% - uthevingsfarge 6 7 3 5" xfId="10181"/>
    <cellStyle name="20% - uthevingsfarge 6 7 3_Tabell 4.5-4.7" xfId="10173"/>
    <cellStyle name="20% - uthevingsfarge 6 7 4" xfId="10182"/>
    <cellStyle name="20% - uthevingsfarge 6 7 4 2" xfId="10183"/>
    <cellStyle name="20% - uthevingsfarge 6 7 4 2 2" xfId="10184"/>
    <cellStyle name="20% - uthevingsfarge 6 7 4 2 3" xfId="10185"/>
    <cellStyle name="20% - uthevingsfarge 6 7 4 3" xfId="10186"/>
    <cellStyle name="20% - uthevingsfarge 6 7 4 3 2" xfId="10187"/>
    <cellStyle name="20% - uthevingsfarge 6 7 4 3 3" xfId="10188"/>
    <cellStyle name="20% - uthevingsfarge 6 7 4 4" xfId="10189"/>
    <cellStyle name="20% - uthevingsfarge 6 7 4 5" xfId="10190"/>
    <cellStyle name="20% - uthevingsfarge 6 7 5" xfId="10191"/>
    <cellStyle name="20% - uthevingsfarge 6 7 5 2" xfId="10192"/>
    <cellStyle name="20% - uthevingsfarge 6 7 5 3" xfId="10193"/>
    <cellStyle name="20% - uthevingsfarge 6 7 6" xfId="10194"/>
    <cellStyle name="20% - uthevingsfarge 6 7 6 2" xfId="10195"/>
    <cellStyle name="20% - uthevingsfarge 6 7 6 3" xfId="10196"/>
    <cellStyle name="20% - uthevingsfarge 6 7 7" xfId="10197"/>
    <cellStyle name="20% - uthevingsfarge 6 7 7 2" xfId="10198"/>
    <cellStyle name="20% - uthevingsfarge 6 7 8" xfId="10199"/>
    <cellStyle name="20% - uthevingsfarge 6 7 8 2" xfId="10200"/>
    <cellStyle name="20% - uthevingsfarge 6 7 9" xfId="10201"/>
    <cellStyle name="20% - uthevingsfarge 6 7_Tabell 4.5-4.7" xfId="10138"/>
    <cellStyle name="20% - uthevingsfarge 6 8" xfId="524"/>
    <cellStyle name="20% - uthevingsfarge 6 8 10" xfId="10203"/>
    <cellStyle name="20% - uthevingsfarge 6 8 11" xfId="10204"/>
    <cellStyle name="20% - uthevingsfarge 6 8 2" xfId="525"/>
    <cellStyle name="20% - uthevingsfarge 6 8 2 10" xfId="10206"/>
    <cellStyle name="20% - uthevingsfarge 6 8 2 2" xfId="526"/>
    <cellStyle name="20% - uthevingsfarge 6 8 2 2 2" xfId="10208"/>
    <cellStyle name="20% - uthevingsfarge 6 8 2 2 2 2" xfId="10209"/>
    <cellStyle name="20% - uthevingsfarge 6 8 2 2 2 3" xfId="10210"/>
    <cellStyle name="20% - uthevingsfarge 6 8 2 2 3" xfId="10211"/>
    <cellStyle name="20% - uthevingsfarge 6 8 2 2 3 2" xfId="10212"/>
    <cellStyle name="20% - uthevingsfarge 6 8 2 2 3 3" xfId="10213"/>
    <cellStyle name="20% - uthevingsfarge 6 8 2 2 4" xfId="10214"/>
    <cellStyle name="20% - uthevingsfarge 6 8 2 2 5" xfId="10215"/>
    <cellStyle name="20% - uthevingsfarge 6 8 2 2_Tabell 4.5-4.7" xfId="10207"/>
    <cellStyle name="20% - uthevingsfarge 6 8 2 3" xfId="10216"/>
    <cellStyle name="20% - uthevingsfarge 6 8 2 3 2" xfId="10217"/>
    <cellStyle name="20% - uthevingsfarge 6 8 2 3 2 2" xfId="10218"/>
    <cellStyle name="20% - uthevingsfarge 6 8 2 3 2 3" xfId="10219"/>
    <cellStyle name="20% - uthevingsfarge 6 8 2 3 3" xfId="10220"/>
    <cellStyle name="20% - uthevingsfarge 6 8 2 3 3 2" xfId="10221"/>
    <cellStyle name="20% - uthevingsfarge 6 8 2 3 3 3" xfId="10222"/>
    <cellStyle name="20% - uthevingsfarge 6 8 2 3 4" xfId="10223"/>
    <cellStyle name="20% - uthevingsfarge 6 8 2 3 5" xfId="10224"/>
    <cellStyle name="20% - uthevingsfarge 6 8 2 4" xfId="10225"/>
    <cellStyle name="20% - uthevingsfarge 6 8 2 4 2" xfId="10226"/>
    <cellStyle name="20% - uthevingsfarge 6 8 2 4 3" xfId="10227"/>
    <cellStyle name="20% - uthevingsfarge 6 8 2 5" xfId="10228"/>
    <cellStyle name="20% - uthevingsfarge 6 8 2 5 2" xfId="10229"/>
    <cellStyle name="20% - uthevingsfarge 6 8 2 5 3" xfId="10230"/>
    <cellStyle name="20% - uthevingsfarge 6 8 2 6" xfId="10231"/>
    <cellStyle name="20% - uthevingsfarge 6 8 2 6 2" xfId="10232"/>
    <cellStyle name="20% - uthevingsfarge 6 8 2 7" xfId="10233"/>
    <cellStyle name="20% - uthevingsfarge 6 8 2 7 2" xfId="10234"/>
    <cellStyle name="20% - uthevingsfarge 6 8 2 8" xfId="10235"/>
    <cellStyle name="20% - uthevingsfarge 6 8 2 9" xfId="10236"/>
    <cellStyle name="20% - uthevingsfarge 6 8 2_Tabell 4.5-4.7" xfId="10205"/>
    <cellStyle name="20% - uthevingsfarge 6 8 3" xfId="527"/>
    <cellStyle name="20% - uthevingsfarge 6 8 3 2" xfId="10238"/>
    <cellStyle name="20% - uthevingsfarge 6 8 3 2 2" xfId="10239"/>
    <cellStyle name="20% - uthevingsfarge 6 8 3 2 3" xfId="10240"/>
    <cellStyle name="20% - uthevingsfarge 6 8 3 3" xfId="10241"/>
    <cellStyle name="20% - uthevingsfarge 6 8 3 3 2" xfId="10242"/>
    <cellStyle name="20% - uthevingsfarge 6 8 3 3 3" xfId="10243"/>
    <cellStyle name="20% - uthevingsfarge 6 8 3 4" xfId="10244"/>
    <cellStyle name="20% - uthevingsfarge 6 8 3 5" xfId="10245"/>
    <cellStyle name="20% - uthevingsfarge 6 8 3_Tabell 4.5-4.7" xfId="10237"/>
    <cellStyle name="20% - uthevingsfarge 6 8 4" xfId="10246"/>
    <cellStyle name="20% - uthevingsfarge 6 8 4 2" xfId="10247"/>
    <cellStyle name="20% - uthevingsfarge 6 8 4 2 2" xfId="10248"/>
    <cellStyle name="20% - uthevingsfarge 6 8 4 2 3" xfId="10249"/>
    <cellStyle name="20% - uthevingsfarge 6 8 4 3" xfId="10250"/>
    <cellStyle name="20% - uthevingsfarge 6 8 4 3 2" xfId="10251"/>
    <cellStyle name="20% - uthevingsfarge 6 8 4 3 3" xfId="10252"/>
    <cellStyle name="20% - uthevingsfarge 6 8 4 4" xfId="10253"/>
    <cellStyle name="20% - uthevingsfarge 6 8 4 5" xfId="10254"/>
    <cellStyle name="20% - uthevingsfarge 6 8 5" xfId="10255"/>
    <cellStyle name="20% - uthevingsfarge 6 8 5 2" xfId="10256"/>
    <cellStyle name="20% - uthevingsfarge 6 8 5 3" xfId="10257"/>
    <cellStyle name="20% - uthevingsfarge 6 8 6" xfId="10258"/>
    <cellStyle name="20% - uthevingsfarge 6 8 6 2" xfId="10259"/>
    <cellStyle name="20% - uthevingsfarge 6 8 6 3" xfId="10260"/>
    <cellStyle name="20% - uthevingsfarge 6 8 7" xfId="10261"/>
    <cellStyle name="20% - uthevingsfarge 6 8 7 2" xfId="10262"/>
    <cellStyle name="20% - uthevingsfarge 6 8 8" xfId="10263"/>
    <cellStyle name="20% - uthevingsfarge 6 8 8 2" xfId="10264"/>
    <cellStyle name="20% - uthevingsfarge 6 8 9" xfId="10265"/>
    <cellStyle name="20% - uthevingsfarge 6 8_Tabell 4.5-4.7" xfId="10202"/>
    <cellStyle name="20% - uthevingsfarge 6 9" xfId="528"/>
    <cellStyle name="20% - uthevingsfarge 6 9 10" xfId="10267"/>
    <cellStyle name="20% - uthevingsfarge 6 9 2" xfId="529"/>
    <cellStyle name="20% - uthevingsfarge 6 9 2 2" xfId="10269"/>
    <cellStyle name="20% - uthevingsfarge 6 9 2 2 2" xfId="10270"/>
    <cellStyle name="20% - uthevingsfarge 6 9 2 2 3" xfId="10271"/>
    <cellStyle name="20% - uthevingsfarge 6 9 2 3" xfId="10272"/>
    <cellStyle name="20% - uthevingsfarge 6 9 2 3 2" xfId="10273"/>
    <cellStyle name="20% - uthevingsfarge 6 9 2 3 3" xfId="10274"/>
    <cellStyle name="20% - uthevingsfarge 6 9 2 4" xfId="10275"/>
    <cellStyle name="20% - uthevingsfarge 6 9 2 5" xfId="10276"/>
    <cellStyle name="20% - uthevingsfarge 6 9 2_Tabell 4.5-4.7" xfId="10268"/>
    <cellStyle name="20% - uthevingsfarge 6 9 3" xfId="10277"/>
    <cellStyle name="20% - uthevingsfarge 6 9 3 2" xfId="10278"/>
    <cellStyle name="20% - uthevingsfarge 6 9 3 2 2" xfId="10279"/>
    <cellStyle name="20% - uthevingsfarge 6 9 3 2 3" xfId="10280"/>
    <cellStyle name="20% - uthevingsfarge 6 9 3 3" xfId="10281"/>
    <cellStyle name="20% - uthevingsfarge 6 9 3 3 2" xfId="10282"/>
    <cellStyle name="20% - uthevingsfarge 6 9 3 3 3" xfId="10283"/>
    <cellStyle name="20% - uthevingsfarge 6 9 3 4" xfId="10284"/>
    <cellStyle name="20% - uthevingsfarge 6 9 3 5" xfId="10285"/>
    <cellStyle name="20% - uthevingsfarge 6 9 4" xfId="10286"/>
    <cellStyle name="20% - uthevingsfarge 6 9 4 2" xfId="10287"/>
    <cellStyle name="20% - uthevingsfarge 6 9 4 3" xfId="10288"/>
    <cellStyle name="20% - uthevingsfarge 6 9 5" xfId="10289"/>
    <cellStyle name="20% - uthevingsfarge 6 9 5 2" xfId="10290"/>
    <cellStyle name="20% - uthevingsfarge 6 9 5 3" xfId="10291"/>
    <cellStyle name="20% - uthevingsfarge 6 9 6" xfId="10292"/>
    <cellStyle name="20% - uthevingsfarge 6 9 6 2" xfId="10293"/>
    <cellStyle name="20% - uthevingsfarge 6 9 7" xfId="10294"/>
    <cellStyle name="20% - uthevingsfarge 6 9 7 2" xfId="10295"/>
    <cellStyle name="20% - uthevingsfarge 6 9 8" xfId="10296"/>
    <cellStyle name="20% - uthevingsfarge 6 9 9" xfId="10297"/>
    <cellStyle name="20% - uthevingsfarge 6 9_Tabell 4.5-4.7" xfId="10266"/>
    <cellStyle name="40% - uthevingsfarge 1 10" xfId="530"/>
    <cellStyle name="40% - uthevingsfarge 1 10 2" xfId="10299"/>
    <cellStyle name="40% - uthevingsfarge 1 10 2 2" xfId="10300"/>
    <cellStyle name="40% - uthevingsfarge 1 10 2 3" xfId="10301"/>
    <cellStyle name="40% - uthevingsfarge 1 10 3" xfId="10302"/>
    <cellStyle name="40% - uthevingsfarge 1 10 3 2" xfId="10303"/>
    <cellStyle name="40% - uthevingsfarge 1 10 3 3" xfId="10304"/>
    <cellStyle name="40% - uthevingsfarge 1 10 4" xfId="10305"/>
    <cellStyle name="40% - uthevingsfarge 1 10 5" xfId="10306"/>
    <cellStyle name="40% - uthevingsfarge 1 10_Tabell 4.5-4.7" xfId="10298"/>
    <cellStyle name="40% - uthevingsfarge 1 11" xfId="10307"/>
    <cellStyle name="40% - uthevingsfarge 1 11 2" xfId="10308"/>
    <cellStyle name="40% - uthevingsfarge 1 11 2 2" xfId="10309"/>
    <cellStyle name="40% - uthevingsfarge 1 11 2 3" xfId="10310"/>
    <cellStyle name="40% - uthevingsfarge 1 11 3" xfId="10311"/>
    <cellStyle name="40% - uthevingsfarge 1 11 3 2" xfId="10312"/>
    <cellStyle name="40% - uthevingsfarge 1 11 3 3" xfId="10313"/>
    <cellStyle name="40% - uthevingsfarge 1 11 4" xfId="10314"/>
    <cellStyle name="40% - uthevingsfarge 1 11 5" xfId="10315"/>
    <cellStyle name="40% - uthevingsfarge 1 12" xfId="10316"/>
    <cellStyle name="40% - uthevingsfarge 1 12 2" xfId="10317"/>
    <cellStyle name="40% - uthevingsfarge 1 12 3" xfId="10318"/>
    <cellStyle name="40% - uthevingsfarge 1 13" xfId="10319"/>
    <cellStyle name="40% - uthevingsfarge 1 13 2" xfId="10320"/>
    <cellStyle name="40% - uthevingsfarge 1 13 3" xfId="10321"/>
    <cellStyle name="40% - uthevingsfarge 1 14" xfId="10322"/>
    <cellStyle name="40% - uthevingsfarge 1 14 2" xfId="10323"/>
    <cellStyle name="40% - uthevingsfarge 1 15" xfId="10324"/>
    <cellStyle name="40% - uthevingsfarge 1 15 2" xfId="10325"/>
    <cellStyle name="40% - uthevingsfarge 1 16" xfId="10326"/>
    <cellStyle name="40% - uthevingsfarge 1 17" xfId="10327"/>
    <cellStyle name="40% - uthevingsfarge 1 18" xfId="10328"/>
    <cellStyle name="40% - uthevingsfarge 1 2" xfId="531"/>
    <cellStyle name="40% - uthevingsfarge 1 2 10" xfId="10330"/>
    <cellStyle name="40% - uthevingsfarge 1 2 10 2" xfId="10331"/>
    <cellStyle name="40% - uthevingsfarge 1 2 11" xfId="10332"/>
    <cellStyle name="40% - uthevingsfarge 1 2 11 2" xfId="10333"/>
    <cellStyle name="40% - uthevingsfarge 1 2 12" xfId="10334"/>
    <cellStyle name="40% - uthevingsfarge 1 2 13" xfId="10335"/>
    <cellStyle name="40% - uthevingsfarge 1 2 14" xfId="10336"/>
    <cellStyle name="40% - uthevingsfarge 1 2 2" xfId="532"/>
    <cellStyle name="40% - uthevingsfarge 1 2 2 10" xfId="10338"/>
    <cellStyle name="40% - uthevingsfarge 1 2 2 11" xfId="10339"/>
    <cellStyle name="40% - uthevingsfarge 1 2 2 12" xfId="10340"/>
    <cellStyle name="40% - uthevingsfarge 1 2 2 2" xfId="533"/>
    <cellStyle name="40% - uthevingsfarge 1 2 2 2 10" xfId="10342"/>
    <cellStyle name="40% - uthevingsfarge 1 2 2 2 11" xfId="10343"/>
    <cellStyle name="40% - uthevingsfarge 1 2 2 2 2" xfId="534"/>
    <cellStyle name="40% - uthevingsfarge 1 2 2 2 2 10" xfId="10345"/>
    <cellStyle name="40% - uthevingsfarge 1 2 2 2 2 2" xfId="535"/>
    <cellStyle name="40% - uthevingsfarge 1 2 2 2 2 2 2" xfId="10347"/>
    <cellStyle name="40% - uthevingsfarge 1 2 2 2 2 2 2 2" xfId="10348"/>
    <cellStyle name="40% - uthevingsfarge 1 2 2 2 2 2 2 3" xfId="10349"/>
    <cellStyle name="40% - uthevingsfarge 1 2 2 2 2 2 3" xfId="10350"/>
    <cellStyle name="40% - uthevingsfarge 1 2 2 2 2 2 3 2" xfId="10351"/>
    <cellStyle name="40% - uthevingsfarge 1 2 2 2 2 2 3 3" xfId="10352"/>
    <cellStyle name="40% - uthevingsfarge 1 2 2 2 2 2 4" xfId="10353"/>
    <cellStyle name="40% - uthevingsfarge 1 2 2 2 2 2 5" xfId="10354"/>
    <cellStyle name="40% - uthevingsfarge 1 2 2 2 2 2_Tabell 4.5-4.7" xfId="10346"/>
    <cellStyle name="40% - uthevingsfarge 1 2 2 2 2 3" xfId="10355"/>
    <cellStyle name="40% - uthevingsfarge 1 2 2 2 2 3 2" xfId="10356"/>
    <cellStyle name="40% - uthevingsfarge 1 2 2 2 2 3 2 2" xfId="10357"/>
    <cellStyle name="40% - uthevingsfarge 1 2 2 2 2 3 2 3" xfId="10358"/>
    <cellStyle name="40% - uthevingsfarge 1 2 2 2 2 3 3" xfId="10359"/>
    <cellStyle name="40% - uthevingsfarge 1 2 2 2 2 3 3 2" xfId="10360"/>
    <cellStyle name="40% - uthevingsfarge 1 2 2 2 2 3 3 3" xfId="10361"/>
    <cellStyle name="40% - uthevingsfarge 1 2 2 2 2 3 4" xfId="10362"/>
    <cellStyle name="40% - uthevingsfarge 1 2 2 2 2 3 5" xfId="10363"/>
    <cellStyle name="40% - uthevingsfarge 1 2 2 2 2 4" xfId="10364"/>
    <cellStyle name="40% - uthevingsfarge 1 2 2 2 2 4 2" xfId="10365"/>
    <cellStyle name="40% - uthevingsfarge 1 2 2 2 2 4 3" xfId="10366"/>
    <cellStyle name="40% - uthevingsfarge 1 2 2 2 2 5" xfId="10367"/>
    <cellStyle name="40% - uthevingsfarge 1 2 2 2 2 5 2" xfId="10368"/>
    <cellStyle name="40% - uthevingsfarge 1 2 2 2 2 5 3" xfId="10369"/>
    <cellStyle name="40% - uthevingsfarge 1 2 2 2 2 6" xfId="10370"/>
    <cellStyle name="40% - uthevingsfarge 1 2 2 2 2 6 2" xfId="10371"/>
    <cellStyle name="40% - uthevingsfarge 1 2 2 2 2 7" xfId="10372"/>
    <cellStyle name="40% - uthevingsfarge 1 2 2 2 2 7 2" xfId="10373"/>
    <cellStyle name="40% - uthevingsfarge 1 2 2 2 2 8" xfId="10374"/>
    <cellStyle name="40% - uthevingsfarge 1 2 2 2 2 9" xfId="10375"/>
    <cellStyle name="40% - uthevingsfarge 1 2 2 2 2_Tabell 4.5-4.7" xfId="10344"/>
    <cellStyle name="40% - uthevingsfarge 1 2 2 2 3" xfId="536"/>
    <cellStyle name="40% - uthevingsfarge 1 2 2 2 3 2" xfId="10377"/>
    <cellStyle name="40% - uthevingsfarge 1 2 2 2 3 2 2" xfId="10378"/>
    <cellStyle name="40% - uthevingsfarge 1 2 2 2 3 2 3" xfId="10379"/>
    <cellStyle name="40% - uthevingsfarge 1 2 2 2 3 3" xfId="10380"/>
    <cellStyle name="40% - uthevingsfarge 1 2 2 2 3 3 2" xfId="10381"/>
    <cellStyle name="40% - uthevingsfarge 1 2 2 2 3 3 3" xfId="10382"/>
    <cellStyle name="40% - uthevingsfarge 1 2 2 2 3 4" xfId="10383"/>
    <cellStyle name="40% - uthevingsfarge 1 2 2 2 3 5" xfId="10384"/>
    <cellStyle name="40% - uthevingsfarge 1 2 2 2 3_Tabell 4.5-4.7" xfId="10376"/>
    <cellStyle name="40% - uthevingsfarge 1 2 2 2 4" xfId="10385"/>
    <cellStyle name="40% - uthevingsfarge 1 2 2 2 4 2" xfId="10386"/>
    <cellStyle name="40% - uthevingsfarge 1 2 2 2 4 2 2" xfId="10387"/>
    <cellStyle name="40% - uthevingsfarge 1 2 2 2 4 2 3" xfId="10388"/>
    <cellStyle name="40% - uthevingsfarge 1 2 2 2 4 3" xfId="10389"/>
    <cellStyle name="40% - uthevingsfarge 1 2 2 2 4 3 2" xfId="10390"/>
    <cellStyle name="40% - uthevingsfarge 1 2 2 2 4 3 3" xfId="10391"/>
    <cellStyle name="40% - uthevingsfarge 1 2 2 2 4 4" xfId="10392"/>
    <cellStyle name="40% - uthevingsfarge 1 2 2 2 4 5" xfId="10393"/>
    <cellStyle name="40% - uthevingsfarge 1 2 2 2 5" xfId="10394"/>
    <cellStyle name="40% - uthevingsfarge 1 2 2 2 5 2" xfId="10395"/>
    <cellStyle name="40% - uthevingsfarge 1 2 2 2 5 3" xfId="10396"/>
    <cellStyle name="40% - uthevingsfarge 1 2 2 2 6" xfId="10397"/>
    <cellStyle name="40% - uthevingsfarge 1 2 2 2 6 2" xfId="10398"/>
    <cellStyle name="40% - uthevingsfarge 1 2 2 2 6 3" xfId="10399"/>
    <cellStyle name="40% - uthevingsfarge 1 2 2 2 7" xfId="10400"/>
    <cellStyle name="40% - uthevingsfarge 1 2 2 2 7 2" xfId="10401"/>
    <cellStyle name="40% - uthevingsfarge 1 2 2 2 8" xfId="10402"/>
    <cellStyle name="40% - uthevingsfarge 1 2 2 2 8 2" xfId="10403"/>
    <cellStyle name="40% - uthevingsfarge 1 2 2 2 9" xfId="10404"/>
    <cellStyle name="40% - uthevingsfarge 1 2 2 2_Tabell 4.5-4.7" xfId="10341"/>
    <cellStyle name="40% - uthevingsfarge 1 2 2 3" xfId="537"/>
    <cellStyle name="40% - uthevingsfarge 1 2 2 3 10" xfId="10406"/>
    <cellStyle name="40% - uthevingsfarge 1 2 2 3 2" xfId="538"/>
    <cellStyle name="40% - uthevingsfarge 1 2 2 3 2 2" xfId="10408"/>
    <cellStyle name="40% - uthevingsfarge 1 2 2 3 2 2 2" xfId="10409"/>
    <cellStyle name="40% - uthevingsfarge 1 2 2 3 2 2 3" xfId="10410"/>
    <cellStyle name="40% - uthevingsfarge 1 2 2 3 2 3" xfId="10411"/>
    <cellStyle name="40% - uthevingsfarge 1 2 2 3 2 3 2" xfId="10412"/>
    <cellStyle name="40% - uthevingsfarge 1 2 2 3 2 3 3" xfId="10413"/>
    <cellStyle name="40% - uthevingsfarge 1 2 2 3 2 4" xfId="10414"/>
    <cellStyle name="40% - uthevingsfarge 1 2 2 3 2 5" xfId="10415"/>
    <cellStyle name="40% - uthevingsfarge 1 2 2 3 2_Tabell 4.5-4.7" xfId="10407"/>
    <cellStyle name="40% - uthevingsfarge 1 2 2 3 3" xfId="10416"/>
    <cellStyle name="40% - uthevingsfarge 1 2 2 3 3 2" xfId="10417"/>
    <cellStyle name="40% - uthevingsfarge 1 2 2 3 3 2 2" xfId="10418"/>
    <cellStyle name="40% - uthevingsfarge 1 2 2 3 3 2 3" xfId="10419"/>
    <cellStyle name="40% - uthevingsfarge 1 2 2 3 3 3" xfId="10420"/>
    <cellStyle name="40% - uthevingsfarge 1 2 2 3 3 3 2" xfId="10421"/>
    <cellStyle name="40% - uthevingsfarge 1 2 2 3 3 3 3" xfId="10422"/>
    <cellStyle name="40% - uthevingsfarge 1 2 2 3 3 4" xfId="10423"/>
    <cellStyle name="40% - uthevingsfarge 1 2 2 3 3 5" xfId="10424"/>
    <cellStyle name="40% - uthevingsfarge 1 2 2 3 4" xfId="10425"/>
    <cellStyle name="40% - uthevingsfarge 1 2 2 3 4 2" xfId="10426"/>
    <cellStyle name="40% - uthevingsfarge 1 2 2 3 4 3" xfId="10427"/>
    <cellStyle name="40% - uthevingsfarge 1 2 2 3 5" xfId="10428"/>
    <cellStyle name="40% - uthevingsfarge 1 2 2 3 5 2" xfId="10429"/>
    <cellStyle name="40% - uthevingsfarge 1 2 2 3 5 3" xfId="10430"/>
    <cellStyle name="40% - uthevingsfarge 1 2 2 3 6" xfId="10431"/>
    <cellStyle name="40% - uthevingsfarge 1 2 2 3 6 2" xfId="10432"/>
    <cellStyle name="40% - uthevingsfarge 1 2 2 3 7" xfId="10433"/>
    <cellStyle name="40% - uthevingsfarge 1 2 2 3 7 2" xfId="10434"/>
    <cellStyle name="40% - uthevingsfarge 1 2 2 3 8" xfId="10435"/>
    <cellStyle name="40% - uthevingsfarge 1 2 2 3 9" xfId="10436"/>
    <cellStyle name="40% - uthevingsfarge 1 2 2 3_Tabell 4.5-4.7" xfId="10405"/>
    <cellStyle name="40% - uthevingsfarge 1 2 2 4" xfId="539"/>
    <cellStyle name="40% - uthevingsfarge 1 2 2 4 2" xfId="10438"/>
    <cellStyle name="40% - uthevingsfarge 1 2 2 4 2 2" xfId="10439"/>
    <cellStyle name="40% - uthevingsfarge 1 2 2 4 2 3" xfId="10440"/>
    <cellStyle name="40% - uthevingsfarge 1 2 2 4 3" xfId="10441"/>
    <cellStyle name="40% - uthevingsfarge 1 2 2 4 3 2" xfId="10442"/>
    <cellStyle name="40% - uthevingsfarge 1 2 2 4 3 3" xfId="10443"/>
    <cellStyle name="40% - uthevingsfarge 1 2 2 4 4" xfId="10444"/>
    <cellStyle name="40% - uthevingsfarge 1 2 2 4 5" xfId="10445"/>
    <cellStyle name="40% - uthevingsfarge 1 2 2 4_Tabell 4.5-4.7" xfId="10437"/>
    <cellStyle name="40% - uthevingsfarge 1 2 2 5" xfId="10446"/>
    <cellStyle name="40% - uthevingsfarge 1 2 2 5 2" xfId="10447"/>
    <cellStyle name="40% - uthevingsfarge 1 2 2 5 2 2" xfId="10448"/>
    <cellStyle name="40% - uthevingsfarge 1 2 2 5 2 3" xfId="10449"/>
    <cellStyle name="40% - uthevingsfarge 1 2 2 5 3" xfId="10450"/>
    <cellStyle name="40% - uthevingsfarge 1 2 2 5 3 2" xfId="10451"/>
    <cellStyle name="40% - uthevingsfarge 1 2 2 5 3 3" xfId="10452"/>
    <cellStyle name="40% - uthevingsfarge 1 2 2 5 4" xfId="10453"/>
    <cellStyle name="40% - uthevingsfarge 1 2 2 5 5" xfId="10454"/>
    <cellStyle name="40% - uthevingsfarge 1 2 2 6" xfId="10455"/>
    <cellStyle name="40% - uthevingsfarge 1 2 2 6 2" xfId="10456"/>
    <cellStyle name="40% - uthevingsfarge 1 2 2 6 3" xfId="10457"/>
    <cellStyle name="40% - uthevingsfarge 1 2 2 7" xfId="10458"/>
    <cellStyle name="40% - uthevingsfarge 1 2 2 7 2" xfId="10459"/>
    <cellStyle name="40% - uthevingsfarge 1 2 2 7 3" xfId="10460"/>
    <cellStyle name="40% - uthevingsfarge 1 2 2 8" xfId="10461"/>
    <cellStyle name="40% - uthevingsfarge 1 2 2 8 2" xfId="10462"/>
    <cellStyle name="40% - uthevingsfarge 1 2 2 9" xfId="10463"/>
    <cellStyle name="40% - uthevingsfarge 1 2 2 9 2" xfId="10464"/>
    <cellStyle name="40% - uthevingsfarge 1 2 2_Tabell 4.5-4.7" xfId="10337"/>
    <cellStyle name="40% - uthevingsfarge 1 2 3" xfId="540"/>
    <cellStyle name="40% - uthevingsfarge 1 2 3 10" xfId="10466"/>
    <cellStyle name="40% - uthevingsfarge 1 2 3 11" xfId="10467"/>
    <cellStyle name="40% - uthevingsfarge 1 2 3 2" xfId="541"/>
    <cellStyle name="40% - uthevingsfarge 1 2 3 2 10" xfId="10469"/>
    <cellStyle name="40% - uthevingsfarge 1 2 3 2 2" xfId="542"/>
    <cellStyle name="40% - uthevingsfarge 1 2 3 2 2 2" xfId="10471"/>
    <cellStyle name="40% - uthevingsfarge 1 2 3 2 2 2 2" xfId="10472"/>
    <cellStyle name="40% - uthevingsfarge 1 2 3 2 2 2 3" xfId="10473"/>
    <cellStyle name="40% - uthevingsfarge 1 2 3 2 2 3" xfId="10474"/>
    <cellStyle name="40% - uthevingsfarge 1 2 3 2 2 3 2" xfId="10475"/>
    <cellStyle name="40% - uthevingsfarge 1 2 3 2 2 3 3" xfId="10476"/>
    <cellStyle name="40% - uthevingsfarge 1 2 3 2 2 4" xfId="10477"/>
    <cellStyle name="40% - uthevingsfarge 1 2 3 2 2 5" xfId="10478"/>
    <cellStyle name="40% - uthevingsfarge 1 2 3 2 2_Tabell 4.5-4.7" xfId="10470"/>
    <cellStyle name="40% - uthevingsfarge 1 2 3 2 3" xfId="10479"/>
    <cellStyle name="40% - uthevingsfarge 1 2 3 2 3 2" xfId="10480"/>
    <cellStyle name="40% - uthevingsfarge 1 2 3 2 3 2 2" xfId="10481"/>
    <cellStyle name="40% - uthevingsfarge 1 2 3 2 3 2 3" xfId="10482"/>
    <cellStyle name="40% - uthevingsfarge 1 2 3 2 3 3" xfId="10483"/>
    <cellStyle name="40% - uthevingsfarge 1 2 3 2 3 3 2" xfId="10484"/>
    <cellStyle name="40% - uthevingsfarge 1 2 3 2 3 3 3" xfId="10485"/>
    <cellStyle name="40% - uthevingsfarge 1 2 3 2 3 4" xfId="10486"/>
    <cellStyle name="40% - uthevingsfarge 1 2 3 2 3 5" xfId="10487"/>
    <cellStyle name="40% - uthevingsfarge 1 2 3 2 4" xfId="10488"/>
    <cellStyle name="40% - uthevingsfarge 1 2 3 2 4 2" xfId="10489"/>
    <cellStyle name="40% - uthevingsfarge 1 2 3 2 4 3" xfId="10490"/>
    <cellStyle name="40% - uthevingsfarge 1 2 3 2 5" xfId="10491"/>
    <cellStyle name="40% - uthevingsfarge 1 2 3 2 5 2" xfId="10492"/>
    <cellStyle name="40% - uthevingsfarge 1 2 3 2 5 3" xfId="10493"/>
    <cellStyle name="40% - uthevingsfarge 1 2 3 2 6" xfId="10494"/>
    <cellStyle name="40% - uthevingsfarge 1 2 3 2 6 2" xfId="10495"/>
    <cellStyle name="40% - uthevingsfarge 1 2 3 2 7" xfId="10496"/>
    <cellStyle name="40% - uthevingsfarge 1 2 3 2 7 2" xfId="10497"/>
    <cellStyle name="40% - uthevingsfarge 1 2 3 2 8" xfId="10498"/>
    <cellStyle name="40% - uthevingsfarge 1 2 3 2 9" xfId="10499"/>
    <cellStyle name="40% - uthevingsfarge 1 2 3 2_Tabell 4.5-4.7" xfId="10468"/>
    <cellStyle name="40% - uthevingsfarge 1 2 3 3" xfId="543"/>
    <cellStyle name="40% - uthevingsfarge 1 2 3 3 2" xfId="10501"/>
    <cellStyle name="40% - uthevingsfarge 1 2 3 3 2 2" xfId="10502"/>
    <cellStyle name="40% - uthevingsfarge 1 2 3 3 2 3" xfId="10503"/>
    <cellStyle name="40% - uthevingsfarge 1 2 3 3 3" xfId="10504"/>
    <cellStyle name="40% - uthevingsfarge 1 2 3 3 3 2" xfId="10505"/>
    <cellStyle name="40% - uthevingsfarge 1 2 3 3 3 3" xfId="10506"/>
    <cellStyle name="40% - uthevingsfarge 1 2 3 3 4" xfId="10507"/>
    <cellStyle name="40% - uthevingsfarge 1 2 3 3 5" xfId="10508"/>
    <cellStyle name="40% - uthevingsfarge 1 2 3 3_Tabell 4.5-4.7" xfId="10500"/>
    <cellStyle name="40% - uthevingsfarge 1 2 3 4" xfId="10509"/>
    <cellStyle name="40% - uthevingsfarge 1 2 3 4 2" xfId="10510"/>
    <cellStyle name="40% - uthevingsfarge 1 2 3 4 2 2" xfId="10511"/>
    <cellStyle name="40% - uthevingsfarge 1 2 3 4 2 3" xfId="10512"/>
    <cellStyle name="40% - uthevingsfarge 1 2 3 4 3" xfId="10513"/>
    <cellStyle name="40% - uthevingsfarge 1 2 3 4 3 2" xfId="10514"/>
    <cellStyle name="40% - uthevingsfarge 1 2 3 4 3 3" xfId="10515"/>
    <cellStyle name="40% - uthevingsfarge 1 2 3 4 4" xfId="10516"/>
    <cellStyle name="40% - uthevingsfarge 1 2 3 4 5" xfId="10517"/>
    <cellStyle name="40% - uthevingsfarge 1 2 3 5" xfId="10518"/>
    <cellStyle name="40% - uthevingsfarge 1 2 3 5 2" xfId="10519"/>
    <cellStyle name="40% - uthevingsfarge 1 2 3 5 3" xfId="10520"/>
    <cellStyle name="40% - uthevingsfarge 1 2 3 6" xfId="10521"/>
    <cellStyle name="40% - uthevingsfarge 1 2 3 6 2" xfId="10522"/>
    <cellStyle name="40% - uthevingsfarge 1 2 3 6 3" xfId="10523"/>
    <cellStyle name="40% - uthevingsfarge 1 2 3 7" xfId="10524"/>
    <cellStyle name="40% - uthevingsfarge 1 2 3 7 2" xfId="10525"/>
    <cellStyle name="40% - uthevingsfarge 1 2 3 8" xfId="10526"/>
    <cellStyle name="40% - uthevingsfarge 1 2 3 8 2" xfId="10527"/>
    <cellStyle name="40% - uthevingsfarge 1 2 3 9" xfId="10528"/>
    <cellStyle name="40% - uthevingsfarge 1 2 3_Tabell 4.5-4.7" xfId="10465"/>
    <cellStyle name="40% - uthevingsfarge 1 2 4" xfId="544"/>
    <cellStyle name="40% - uthevingsfarge 1 2 4 10" xfId="10530"/>
    <cellStyle name="40% - uthevingsfarge 1 2 4 2" xfId="545"/>
    <cellStyle name="40% - uthevingsfarge 1 2 4 2 2" xfId="10532"/>
    <cellStyle name="40% - uthevingsfarge 1 2 4 2 2 2" xfId="10533"/>
    <cellStyle name="40% - uthevingsfarge 1 2 4 2 2 3" xfId="10534"/>
    <cellStyle name="40% - uthevingsfarge 1 2 4 2 3" xfId="10535"/>
    <cellStyle name="40% - uthevingsfarge 1 2 4 2 3 2" xfId="10536"/>
    <cellStyle name="40% - uthevingsfarge 1 2 4 2 3 3" xfId="10537"/>
    <cellStyle name="40% - uthevingsfarge 1 2 4 2 4" xfId="10538"/>
    <cellStyle name="40% - uthevingsfarge 1 2 4 2 5" xfId="10539"/>
    <cellStyle name="40% - uthevingsfarge 1 2 4 2_Tabell 4.5-4.7" xfId="10531"/>
    <cellStyle name="40% - uthevingsfarge 1 2 4 3" xfId="10540"/>
    <cellStyle name="40% - uthevingsfarge 1 2 4 3 2" xfId="10541"/>
    <cellStyle name="40% - uthevingsfarge 1 2 4 3 2 2" xfId="10542"/>
    <cellStyle name="40% - uthevingsfarge 1 2 4 3 2 3" xfId="10543"/>
    <cellStyle name="40% - uthevingsfarge 1 2 4 3 3" xfId="10544"/>
    <cellStyle name="40% - uthevingsfarge 1 2 4 3 3 2" xfId="10545"/>
    <cellStyle name="40% - uthevingsfarge 1 2 4 3 3 3" xfId="10546"/>
    <cellStyle name="40% - uthevingsfarge 1 2 4 3 4" xfId="10547"/>
    <cellStyle name="40% - uthevingsfarge 1 2 4 3 5" xfId="10548"/>
    <cellStyle name="40% - uthevingsfarge 1 2 4 4" xfId="10549"/>
    <cellStyle name="40% - uthevingsfarge 1 2 4 4 2" xfId="10550"/>
    <cellStyle name="40% - uthevingsfarge 1 2 4 4 3" xfId="10551"/>
    <cellStyle name="40% - uthevingsfarge 1 2 4 5" xfId="10552"/>
    <cellStyle name="40% - uthevingsfarge 1 2 4 5 2" xfId="10553"/>
    <cellStyle name="40% - uthevingsfarge 1 2 4 5 3" xfId="10554"/>
    <cellStyle name="40% - uthevingsfarge 1 2 4 6" xfId="10555"/>
    <cellStyle name="40% - uthevingsfarge 1 2 4 6 2" xfId="10556"/>
    <cellStyle name="40% - uthevingsfarge 1 2 4 7" xfId="10557"/>
    <cellStyle name="40% - uthevingsfarge 1 2 4 7 2" xfId="10558"/>
    <cellStyle name="40% - uthevingsfarge 1 2 4 8" xfId="10559"/>
    <cellStyle name="40% - uthevingsfarge 1 2 4 9" xfId="10560"/>
    <cellStyle name="40% - uthevingsfarge 1 2 4_Tabell 4.5-4.7" xfId="10529"/>
    <cellStyle name="40% - uthevingsfarge 1 2 5" xfId="546"/>
    <cellStyle name="40% - uthevingsfarge 1 2 5 10" xfId="10562"/>
    <cellStyle name="40% - uthevingsfarge 1 2 5 2" xfId="547"/>
    <cellStyle name="40% - uthevingsfarge 1 2 5 2 2" xfId="10564"/>
    <cellStyle name="40% - uthevingsfarge 1 2 5 2 2 2" xfId="10565"/>
    <cellStyle name="40% - uthevingsfarge 1 2 5 2 2 3" xfId="10566"/>
    <cellStyle name="40% - uthevingsfarge 1 2 5 2 3" xfId="10567"/>
    <cellStyle name="40% - uthevingsfarge 1 2 5 2 3 2" xfId="10568"/>
    <cellStyle name="40% - uthevingsfarge 1 2 5 2 3 3" xfId="10569"/>
    <cellStyle name="40% - uthevingsfarge 1 2 5 2 4" xfId="10570"/>
    <cellStyle name="40% - uthevingsfarge 1 2 5 2 5" xfId="10571"/>
    <cellStyle name="40% - uthevingsfarge 1 2 5 2_Tabell 4.5-4.7" xfId="10563"/>
    <cellStyle name="40% - uthevingsfarge 1 2 5 3" xfId="10572"/>
    <cellStyle name="40% - uthevingsfarge 1 2 5 3 2" xfId="10573"/>
    <cellStyle name="40% - uthevingsfarge 1 2 5 3 2 2" xfId="10574"/>
    <cellStyle name="40% - uthevingsfarge 1 2 5 3 2 3" xfId="10575"/>
    <cellStyle name="40% - uthevingsfarge 1 2 5 3 3" xfId="10576"/>
    <cellStyle name="40% - uthevingsfarge 1 2 5 3 3 2" xfId="10577"/>
    <cellStyle name="40% - uthevingsfarge 1 2 5 3 3 3" xfId="10578"/>
    <cellStyle name="40% - uthevingsfarge 1 2 5 3 4" xfId="10579"/>
    <cellStyle name="40% - uthevingsfarge 1 2 5 3 5" xfId="10580"/>
    <cellStyle name="40% - uthevingsfarge 1 2 5 4" xfId="10581"/>
    <cellStyle name="40% - uthevingsfarge 1 2 5 4 2" xfId="10582"/>
    <cellStyle name="40% - uthevingsfarge 1 2 5 4 3" xfId="10583"/>
    <cellStyle name="40% - uthevingsfarge 1 2 5 5" xfId="10584"/>
    <cellStyle name="40% - uthevingsfarge 1 2 5 5 2" xfId="10585"/>
    <cellStyle name="40% - uthevingsfarge 1 2 5 5 3" xfId="10586"/>
    <cellStyle name="40% - uthevingsfarge 1 2 5 6" xfId="10587"/>
    <cellStyle name="40% - uthevingsfarge 1 2 5 6 2" xfId="10588"/>
    <cellStyle name="40% - uthevingsfarge 1 2 5 7" xfId="10589"/>
    <cellStyle name="40% - uthevingsfarge 1 2 5 7 2" xfId="10590"/>
    <cellStyle name="40% - uthevingsfarge 1 2 5 8" xfId="10591"/>
    <cellStyle name="40% - uthevingsfarge 1 2 5 9" xfId="10592"/>
    <cellStyle name="40% - uthevingsfarge 1 2 5_Tabell 4.5-4.7" xfId="10561"/>
    <cellStyle name="40% - uthevingsfarge 1 2 6" xfId="548"/>
    <cellStyle name="40% - uthevingsfarge 1 2 6 2" xfId="10594"/>
    <cellStyle name="40% - uthevingsfarge 1 2 6 2 2" xfId="10595"/>
    <cellStyle name="40% - uthevingsfarge 1 2 6 2 3" xfId="10596"/>
    <cellStyle name="40% - uthevingsfarge 1 2 6 3" xfId="10597"/>
    <cellStyle name="40% - uthevingsfarge 1 2 6 3 2" xfId="10598"/>
    <cellStyle name="40% - uthevingsfarge 1 2 6 3 3" xfId="10599"/>
    <cellStyle name="40% - uthevingsfarge 1 2 6 4" xfId="10600"/>
    <cellStyle name="40% - uthevingsfarge 1 2 6 5" xfId="10601"/>
    <cellStyle name="40% - uthevingsfarge 1 2 6_Tabell 4.5-4.7" xfId="10593"/>
    <cellStyle name="40% - uthevingsfarge 1 2 7" xfId="10602"/>
    <cellStyle name="40% - uthevingsfarge 1 2 7 2" xfId="10603"/>
    <cellStyle name="40% - uthevingsfarge 1 2 7 2 2" xfId="10604"/>
    <cellStyle name="40% - uthevingsfarge 1 2 7 2 3" xfId="10605"/>
    <cellStyle name="40% - uthevingsfarge 1 2 7 3" xfId="10606"/>
    <cellStyle name="40% - uthevingsfarge 1 2 7 3 2" xfId="10607"/>
    <cellStyle name="40% - uthevingsfarge 1 2 7 3 3" xfId="10608"/>
    <cellStyle name="40% - uthevingsfarge 1 2 7 4" xfId="10609"/>
    <cellStyle name="40% - uthevingsfarge 1 2 7 5" xfId="10610"/>
    <cellStyle name="40% - uthevingsfarge 1 2 8" xfId="10611"/>
    <cellStyle name="40% - uthevingsfarge 1 2 8 2" xfId="10612"/>
    <cellStyle name="40% - uthevingsfarge 1 2 8 3" xfId="10613"/>
    <cellStyle name="40% - uthevingsfarge 1 2 9" xfId="10614"/>
    <cellStyle name="40% - uthevingsfarge 1 2 9 2" xfId="10615"/>
    <cellStyle name="40% - uthevingsfarge 1 2 9 3" xfId="10616"/>
    <cellStyle name="40% - uthevingsfarge 1 2_Tabell 4.5-4.7" xfId="10329"/>
    <cellStyle name="40% - uthevingsfarge 1 3" xfId="549"/>
    <cellStyle name="40% - uthevingsfarge 1 3 10" xfId="10618"/>
    <cellStyle name="40% - uthevingsfarge 1 3 10 2" xfId="10619"/>
    <cellStyle name="40% - uthevingsfarge 1 3 11" xfId="10620"/>
    <cellStyle name="40% - uthevingsfarge 1 3 12" xfId="10621"/>
    <cellStyle name="40% - uthevingsfarge 1 3 13" xfId="10622"/>
    <cellStyle name="40% - uthevingsfarge 1 3 2" xfId="550"/>
    <cellStyle name="40% - uthevingsfarge 1 3 2 10" xfId="10624"/>
    <cellStyle name="40% - uthevingsfarge 1 3 2 11" xfId="10625"/>
    <cellStyle name="40% - uthevingsfarge 1 3 2 12" xfId="10626"/>
    <cellStyle name="40% - uthevingsfarge 1 3 2 2" xfId="551"/>
    <cellStyle name="40% - uthevingsfarge 1 3 2 2 10" xfId="10628"/>
    <cellStyle name="40% - uthevingsfarge 1 3 2 2 11" xfId="10629"/>
    <cellStyle name="40% - uthevingsfarge 1 3 2 2 2" xfId="552"/>
    <cellStyle name="40% - uthevingsfarge 1 3 2 2 2 10" xfId="10631"/>
    <cellStyle name="40% - uthevingsfarge 1 3 2 2 2 2" xfId="553"/>
    <cellStyle name="40% - uthevingsfarge 1 3 2 2 2 2 2" xfId="10633"/>
    <cellStyle name="40% - uthevingsfarge 1 3 2 2 2 2 2 2" xfId="10634"/>
    <cellStyle name="40% - uthevingsfarge 1 3 2 2 2 2 2 3" xfId="10635"/>
    <cellStyle name="40% - uthevingsfarge 1 3 2 2 2 2 3" xfId="10636"/>
    <cellStyle name="40% - uthevingsfarge 1 3 2 2 2 2 3 2" xfId="10637"/>
    <cellStyle name="40% - uthevingsfarge 1 3 2 2 2 2 3 3" xfId="10638"/>
    <cellStyle name="40% - uthevingsfarge 1 3 2 2 2 2 4" xfId="10639"/>
    <cellStyle name="40% - uthevingsfarge 1 3 2 2 2 2 5" xfId="10640"/>
    <cellStyle name="40% - uthevingsfarge 1 3 2 2 2 2_Tabell 4.5-4.7" xfId="10632"/>
    <cellStyle name="40% - uthevingsfarge 1 3 2 2 2 3" xfId="10641"/>
    <cellStyle name="40% - uthevingsfarge 1 3 2 2 2 3 2" xfId="10642"/>
    <cellStyle name="40% - uthevingsfarge 1 3 2 2 2 3 2 2" xfId="10643"/>
    <cellStyle name="40% - uthevingsfarge 1 3 2 2 2 3 2 3" xfId="10644"/>
    <cellStyle name="40% - uthevingsfarge 1 3 2 2 2 3 3" xfId="10645"/>
    <cellStyle name="40% - uthevingsfarge 1 3 2 2 2 3 3 2" xfId="10646"/>
    <cellStyle name="40% - uthevingsfarge 1 3 2 2 2 3 3 3" xfId="10647"/>
    <cellStyle name="40% - uthevingsfarge 1 3 2 2 2 3 4" xfId="10648"/>
    <cellStyle name="40% - uthevingsfarge 1 3 2 2 2 3 5" xfId="10649"/>
    <cellStyle name="40% - uthevingsfarge 1 3 2 2 2 4" xfId="10650"/>
    <cellStyle name="40% - uthevingsfarge 1 3 2 2 2 4 2" xfId="10651"/>
    <cellStyle name="40% - uthevingsfarge 1 3 2 2 2 4 3" xfId="10652"/>
    <cellStyle name="40% - uthevingsfarge 1 3 2 2 2 5" xfId="10653"/>
    <cellStyle name="40% - uthevingsfarge 1 3 2 2 2 5 2" xfId="10654"/>
    <cellStyle name="40% - uthevingsfarge 1 3 2 2 2 5 3" xfId="10655"/>
    <cellStyle name="40% - uthevingsfarge 1 3 2 2 2 6" xfId="10656"/>
    <cellStyle name="40% - uthevingsfarge 1 3 2 2 2 6 2" xfId="10657"/>
    <cellStyle name="40% - uthevingsfarge 1 3 2 2 2 7" xfId="10658"/>
    <cellStyle name="40% - uthevingsfarge 1 3 2 2 2 7 2" xfId="10659"/>
    <cellStyle name="40% - uthevingsfarge 1 3 2 2 2 8" xfId="10660"/>
    <cellStyle name="40% - uthevingsfarge 1 3 2 2 2 9" xfId="10661"/>
    <cellStyle name="40% - uthevingsfarge 1 3 2 2 2_Tabell 4.5-4.7" xfId="10630"/>
    <cellStyle name="40% - uthevingsfarge 1 3 2 2 3" xfId="554"/>
    <cellStyle name="40% - uthevingsfarge 1 3 2 2 3 2" xfId="10663"/>
    <cellStyle name="40% - uthevingsfarge 1 3 2 2 3 2 2" xfId="10664"/>
    <cellStyle name="40% - uthevingsfarge 1 3 2 2 3 2 3" xfId="10665"/>
    <cellStyle name="40% - uthevingsfarge 1 3 2 2 3 3" xfId="10666"/>
    <cellStyle name="40% - uthevingsfarge 1 3 2 2 3 3 2" xfId="10667"/>
    <cellStyle name="40% - uthevingsfarge 1 3 2 2 3 3 3" xfId="10668"/>
    <cellStyle name="40% - uthevingsfarge 1 3 2 2 3 4" xfId="10669"/>
    <cellStyle name="40% - uthevingsfarge 1 3 2 2 3 5" xfId="10670"/>
    <cellStyle name="40% - uthevingsfarge 1 3 2 2 3_Tabell 4.5-4.7" xfId="10662"/>
    <cellStyle name="40% - uthevingsfarge 1 3 2 2 4" xfId="10671"/>
    <cellStyle name="40% - uthevingsfarge 1 3 2 2 4 2" xfId="10672"/>
    <cellStyle name="40% - uthevingsfarge 1 3 2 2 4 2 2" xfId="10673"/>
    <cellStyle name="40% - uthevingsfarge 1 3 2 2 4 2 3" xfId="10674"/>
    <cellStyle name="40% - uthevingsfarge 1 3 2 2 4 3" xfId="10675"/>
    <cellStyle name="40% - uthevingsfarge 1 3 2 2 4 3 2" xfId="10676"/>
    <cellStyle name="40% - uthevingsfarge 1 3 2 2 4 3 3" xfId="10677"/>
    <cellStyle name="40% - uthevingsfarge 1 3 2 2 4 4" xfId="10678"/>
    <cellStyle name="40% - uthevingsfarge 1 3 2 2 4 5" xfId="10679"/>
    <cellStyle name="40% - uthevingsfarge 1 3 2 2 5" xfId="10680"/>
    <cellStyle name="40% - uthevingsfarge 1 3 2 2 5 2" xfId="10681"/>
    <cellStyle name="40% - uthevingsfarge 1 3 2 2 5 3" xfId="10682"/>
    <cellStyle name="40% - uthevingsfarge 1 3 2 2 6" xfId="10683"/>
    <cellStyle name="40% - uthevingsfarge 1 3 2 2 6 2" xfId="10684"/>
    <cellStyle name="40% - uthevingsfarge 1 3 2 2 6 3" xfId="10685"/>
    <cellStyle name="40% - uthevingsfarge 1 3 2 2 7" xfId="10686"/>
    <cellStyle name="40% - uthevingsfarge 1 3 2 2 7 2" xfId="10687"/>
    <cellStyle name="40% - uthevingsfarge 1 3 2 2 8" xfId="10688"/>
    <cellStyle name="40% - uthevingsfarge 1 3 2 2 8 2" xfId="10689"/>
    <cellStyle name="40% - uthevingsfarge 1 3 2 2 9" xfId="10690"/>
    <cellStyle name="40% - uthevingsfarge 1 3 2 2_Tabell 4.5-4.7" xfId="10627"/>
    <cellStyle name="40% - uthevingsfarge 1 3 2 3" xfId="555"/>
    <cellStyle name="40% - uthevingsfarge 1 3 2 3 10" xfId="10692"/>
    <cellStyle name="40% - uthevingsfarge 1 3 2 3 2" xfId="556"/>
    <cellStyle name="40% - uthevingsfarge 1 3 2 3 2 2" xfId="10694"/>
    <cellStyle name="40% - uthevingsfarge 1 3 2 3 2 2 2" xfId="10695"/>
    <cellStyle name="40% - uthevingsfarge 1 3 2 3 2 2 3" xfId="10696"/>
    <cellStyle name="40% - uthevingsfarge 1 3 2 3 2 3" xfId="10697"/>
    <cellStyle name="40% - uthevingsfarge 1 3 2 3 2 3 2" xfId="10698"/>
    <cellStyle name="40% - uthevingsfarge 1 3 2 3 2 3 3" xfId="10699"/>
    <cellStyle name="40% - uthevingsfarge 1 3 2 3 2 4" xfId="10700"/>
    <cellStyle name="40% - uthevingsfarge 1 3 2 3 2 5" xfId="10701"/>
    <cellStyle name="40% - uthevingsfarge 1 3 2 3 2_Tabell 4.5-4.7" xfId="10693"/>
    <cellStyle name="40% - uthevingsfarge 1 3 2 3 3" xfId="10702"/>
    <cellStyle name="40% - uthevingsfarge 1 3 2 3 3 2" xfId="10703"/>
    <cellStyle name="40% - uthevingsfarge 1 3 2 3 3 2 2" xfId="10704"/>
    <cellStyle name="40% - uthevingsfarge 1 3 2 3 3 2 3" xfId="10705"/>
    <cellStyle name="40% - uthevingsfarge 1 3 2 3 3 3" xfId="10706"/>
    <cellStyle name="40% - uthevingsfarge 1 3 2 3 3 3 2" xfId="10707"/>
    <cellStyle name="40% - uthevingsfarge 1 3 2 3 3 3 3" xfId="10708"/>
    <cellStyle name="40% - uthevingsfarge 1 3 2 3 3 4" xfId="10709"/>
    <cellStyle name="40% - uthevingsfarge 1 3 2 3 3 5" xfId="10710"/>
    <cellStyle name="40% - uthevingsfarge 1 3 2 3 4" xfId="10711"/>
    <cellStyle name="40% - uthevingsfarge 1 3 2 3 4 2" xfId="10712"/>
    <cellStyle name="40% - uthevingsfarge 1 3 2 3 4 3" xfId="10713"/>
    <cellStyle name="40% - uthevingsfarge 1 3 2 3 5" xfId="10714"/>
    <cellStyle name="40% - uthevingsfarge 1 3 2 3 5 2" xfId="10715"/>
    <cellStyle name="40% - uthevingsfarge 1 3 2 3 5 3" xfId="10716"/>
    <cellStyle name="40% - uthevingsfarge 1 3 2 3 6" xfId="10717"/>
    <cellStyle name="40% - uthevingsfarge 1 3 2 3 6 2" xfId="10718"/>
    <cellStyle name="40% - uthevingsfarge 1 3 2 3 7" xfId="10719"/>
    <cellStyle name="40% - uthevingsfarge 1 3 2 3 7 2" xfId="10720"/>
    <cellStyle name="40% - uthevingsfarge 1 3 2 3 8" xfId="10721"/>
    <cellStyle name="40% - uthevingsfarge 1 3 2 3 9" xfId="10722"/>
    <cellStyle name="40% - uthevingsfarge 1 3 2 3_Tabell 4.5-4.7" xfId="10691"/>
    <cellStyle name="40% - uthevingsfarge 1 3 2 4" xfId="557"/>
    <cellStyle name="40% - uthevingsfarge 1 3 2 4 2" xfId="10724"/>
    <cellStyle name="40% - uthevingsfarge 1 3 2 4 2 2" xfId="10725"/>
    <cellStyle name="40% - uthevingsfarge 1 3 2 4 2 3" xfId="10726"/>
    <cellStyle name="40% - uthevingsfarge 1 3 2 4 3" xfId="10727"/>
    <cellStyle name="40% - uthevingsfarge 1 3 2 4 3 2" xfId="10728"/>
    <cellStyle name="40% - uthevingsfarge 1 3 2 4 3 3" xfId="10729"/>
    <cellStyle name="40% - uthevingsfarge 1 3 2 4 4" xfId="10730"/>
    <cellStyle name="40% - uthevingsfarge 1 3 2 4 5" xfId="10731"/>
    <cellStyle name="40% - uthevingsfarge 1 3 2 4_Tabell 4.5-4.7" xfId="10723"/>
    <cellStyle name="40% - uthevingsfarge 1 3 2 5" xfId="10732"/>
    <cellStyle name="40% - uthevingsfarge 1 3 2 5 2" xfId="10733"/>
    <cellStyle name="40% - uthevingsfarge 1 3 2 5 2 2" xfId="10734"/>
    <cellStyle name="40% - uthevingsfarge 1 3 2 5 2 3" xfId="10735"/>
    <cellStyle name="40% - uthevingsfarge 1 3 2 5 3" xfId="10736"/>
    <cellStyle name="40% - uthevingsfarge 1 3 2 5 3 2" xfId="10737"/>
    <cellStyle name="40% - uthevingsfarge 1 3 2 5 3 3" xfId="10738"/>
    <cellStyle name="40% - uthevingsfarge 1 3 2 5 4" xfId="10739"/>
    <cellStyle name="40% - uthevingsfarge 1 3 2 5 5" xfId="10740"/>
    <cellStyle name="40% - uthevingsfarge 1 3 2 6" xfId="10741"/>
    <cellStyle name="40% - uthevingsfarge 1 3 2 6 2" xfId="10742"/>
    <cellStyle name="40% - uthevingsfarge 1 3 2 6 3" xfId="10743"/>
    <cellStyle name="40% - uthevingsfarge 1 3 2 7" xfId="10744"/>
    <cellStyle name="40% - uthevingsfarge 1 3 2 7 2" xfId="10745"/>
    <cellStyle name="40% - uthevingsfarge 1 3 2 7 3" xfId="10746"/>
    <cellStyle name="40% - uthevingsfarge 1 3 2 8" xfId="10747"/>
    <cellStyle name="40% - uthevingsfarge 1 3 2 8 2" xfId="10748"/>
    <cellStyle name="40% - uthevingsfarge 1 3 2 9" xfId="10749"/>
    <cellStyle name="40% - uthevingsfarge 1 3 2 9 2" xfId="10750"/>
    <cellStyle name="40% - uthevingsfarge 1 3 2_Tabell 4.5-4.7" xfId="10623"/>
    <cellStyle name="40% - uthevingsfarge 1 3 3" xfId="558"/>
    <cellStyle name="40% - uthevingsfarge 1 3 3 10" xfId="10752"/>
    <cellStyle name="40% - uthevingsfarge 1 3 3 11" xfId="10753"/>
    <cellStyle name="40% - uthevingsfarge 1 3 3 2" xfId="559"/>
    <cellStyle name="40% - uthevingsfarge 1 3 3 2 10" xfId="10755"/>
    <cellStyle name="40% - uthevingsfarge 1 3 3 2 2" xfId="560"/>
    <cellStyle name="40% - uthevingsfarge 1 3 3 2 2 2" xfId="10757"/>
    <cellStyle name="40% - uthevingsfarge 1 3 3 2 2 2 2" xfId="10758"/>
    <cellStyle name="40% - uthevingsfarge 1 3 3 2 2 2 3" xfId="10759"/>
    <cellStyle name="40% - uthevingsfarge 1 3 3 2 2 3" xfId="10760"/>
    <cellStyle name="40% - uthevingsfarge 1 3 3 2 2 3 2" xfId="10761"/>
    <cellStyle name="40% - uthevingsfarge 1 3 3 2 2 3 3" xfId="10762"/>
    <cellStyle name="40% - uthevingsfarge 1 3 3 2 2 4" xfId="10763"/>
    <cellStyle name="40% - uthevingsfarge 1 3 3 2 2 5" xfId="10764"/>
    <cellStyle name="40% - uthevingsfarge 1 3 3 2 2_Tabell 4.5-4.7" xfId="10756"/>
    <cellStyle name="40% - uthevingsfarge 1 3 3 2 3" xfId="10765"/>
    <cellStyle name="40% - uthevingsfarge 1 3 3 2 3 2" xfId="10766"/>
    <cellStyle name="40% - uthevingsfarge 1 3 3 2 3 2 2" xfId="10767"/>
    <cellStyle name="40% - uthevingsfarge 1 3 3 2 3 2 3" xfId="10768"/>
    <cellStyle name="40% - uthevingsfarge 1 3 3 2 3 3" xfId="10769"/>
    <cellStyle name="40% - uthevingsfarge 1 3 3 2 3 3 2" xfId="10770"/>
    <cellStyle name="40% - uthevingsfarge 1 3 3 2 3 3 3" xfId="10771"/>
    <cellStyle name="40% - uthevingsfarge 1 3 3 2 3 4" xfId="10772"/>
    <cellStyle name="40% - uthevingsfarge 1 3 3 2 3 5" xfId="10773"/>
    <cellStyle name="40% - uthevingsfarge 1 3 3 2 4" xfId="10774"/>
    <cellStyle name="40% - uthevingsfarge 1 3 3 2 4 2" xfId="10775"/>
    <cellStyle name="40% - uthevingsfarge 1 3 3 2 4 3" xfId="10776"/>
    <cellStyle name="40% - uthevingsfarge 1 3 3 2 5" xfId="10777"/>
    <cellStyle name="40% - uthevingsfarge 1 3 3 2 5 2" xfId="10778"/>
    <cellStyle name="40% - uthevingsfarge 1 3 3 2 5 3" xfId="10779"/>
    <cellStyle name="40% - uthevingsfarge 1 3 3 2 6" xfId="10780"/>
    <cellStyle name="40% - uthevingsfarge 1 3 3 2 6 2" xfId="10781"/>
    <cellStyle name="40% - uthevingsfarge 1 3 3 2 7" xfId="10782"/>
    <cellStyle name="40% - uthevingsfarge 1 3 3 2 7 2" xfId="10783"/>
    <cellStyle name="40% - uthevingsfarge 1 3 3 2 8" xfId="10784"/>
    <cellStyle name="40% - uthevingsfarge 1 3 3 2 9" xfId="10785"/>
    <cellStyle name="40% - uthevingsfarge 1 3 3 2_Tabell 4.5-4.7" xfId="10754"/>
    <cellStyle name="40% - uthevingsfarge 1 3 3 3" xfId="561"/>
    <cellStyle name="40% - uthevingsfarge 1 3 3 3 2" xfId="10787"/>
    <cellStyle name="40% - uthevingsfarge 1 3 3 3 2 2" xfId="10788"/>
    <cellStyle name="40% - uthevingsfarge 1 3 3 3 2 3" xfId="10789"/>
    <cellStyle name="40% - uthevingsfarge 1 3 3 3 3" xfId="10790"/>
    <cellStyle name="40% - uthevingsfarge 1 3 3 3 3 2" xfId="10791"/>
    <cellStyle name="40% - uthevingsfarge 1 3 3 3 3 3" xfId="10792"/>
    <cellStyle name="40% - uthevingsfarge 1 3 3 3 4" xfId="10793"/>
    <cellStyle name="40% - uthevingsfarge 1 3 3 3 5" xfId="10794"/>
    <cellStyle name="40% - uthevingsfarge 1 3 3 3_Tabell 4.5-4.7" xfId="10786"/>
    <cellStyle name="40% - uthevingsfarge 1 3 3 4" xfId="10795"/>
    <cellStyle name="40% - uthevingsfarge 1 3 3 4 2" xfId="10796"/>
    <cellStyle name="40% - uthevingsfarge 1 3 3 4 2 2" xfId="10797"/>
    <cellStyle name="40% - uthevingsfarge 1 3 3 4 2 3" xfId="10798"/>
    <cellStyle name="40% - uthevingsfarge 1 3 3 4 3" xfId="10799"/>
    <cellStyle name="40% - uthevingsfarge 1 3 3 4 3 2" xfId="10800"/>
    <cellStyle name="40% - uthevingsfarge 1 3 3 4 3 3" xfId="10801"/>
    <cellStyle name="40% - uthevingsfarge 1 3 3 4 4" xfId="10802"/>
    <cellStyle name="40% - uthevingsfarge 1 3 3 4 5" xfId="10803"/>
    <cellStyle name="40% - uthevingsfarge 1 3 3 5" xfId="10804"/>
    <cellStyle name="40% - uthevingsfarge 1 3 3 5 2" xfId="10805"/>
    <cellStyle name="40% - uthevingsfarge 1 3 3 5 3" xfId="10806"/>
    <cellStyle name="40% - uthevingsfarge 1 3 3 6" xfId="10807"/>
    <cellStyle name="40% - uthevingsfarge 1 3 3 6 2" xfId="10808"/>
    <cellStyle name="40% - uthevingsfarge 1 3 3 6 3" xfId="10809"/>
    <cellStyle name="40% - uthevingsfarge 1 3 3 7" xfId="10810"/>
    <cellStyle name="40% - uthevingsfarge 1 3 3 7 2" xfId="10811"/>
    <cellStyle name="40% - uthevingsfarge 1 3 3 8" xfId="10812"/>
    <cellStyle name="40% - uthevingsfarge 1 3 3 8 2" xfId="10813"/>
    <cellStyle name="40% - uthevingsfarge 1 3 3 9" xfId="10814"/>
    <cellStyle name="40% - uthevingsfarge 1 3 3_Tabell 4.5-4.7" xfId="10751"/>
    <cellStyle name="40% - uthevingsfarge 1 3 4" xfId="562"/>
    <cellStyle name="40% - uthevingsfarge 1 3 4 10" xfId="10816"/>
    <cellStyle name="40% - uthevingsfarge 1 3 4 2" xfId="563"/>
    <cellStyle name="40% - uthevingsfarge 1 3 4 2 2" xfId="10818"/>
    <cellStyle name="40% - uthevingsfarge 1 3 4 2 2 2" xfId="10819"/>
    <cellStyle name="40% - uthevingsfarge 1 3 4 2 2 3" xfId="10820"/>
    <cellStyle name="40% - uthevingsfarge 1 3 4 2 3" xfId="10821"/>
    <cellStyle name="40% - uthevingsfarge 1 3 4 2 3 2" xfId="10822"/>
    <cellStyle name="40% - uthevingsfarge 1 3 4 2 3 3" xfId="10823"/>
    <cellStyle name="40% - uthevingsfarge 1 3 4 2 4" xfId="10824"/>
    <cellStyle name="40% - uthevingsfarge 1 3 4 2 5" xfId="10825"/>
    <cellStyle name="40% - uthevingsfarge 1 3 4 2_Tabell 4.5-4.7" xfId="10817"/>
    <cellStyle name="40% - uthevingsfarge 1 3 4 3" xfId="10826"/>
    <cellStyle name="40% - uthevingsfarge 1 3 4 3 2" xfId="10827"/>
    <cellStyle name="40% - uthevingsfarge 1 3 4 3 2 2" xfId="10828"/>
    <cellStyle name="40% - uthevingsfarge 1 3 4 3 2 3" xfId="10829"/>
    <cellStyle name="40% - uthevingsfarge 1 3 4 3 3" xfId="10830"/>
    <cellStyle name="40% - uthevingsfarge 1 3 4 3 3 2" xfId="10831"/>
    <cellStyle name="40% - uthevingsfarge 1 3 4 3 3 3" xfId="10832"/>
    <cellStyle name="40% - uthevingsfarge 1 3 4 3 4" xfId="10833"/>
    <cellStyle name="40% - uthevingsfarge 1 3 4 3 5" xfId="10834"/>
    <cellStyle name="40% - uthevingsfarge 1 3 4 4" xfId="10835"/>
    <cellStyle name="40% - uthevingsfarge 1 3 4 4 2" xfId="10836"/>
    <cellStyle name="40% - uthevingsfarge 1 3 4 4 3" xfId="10837"/>
    <cellStyle name="40% - uthevingsfarge 1 3 4 5" xfId="10838"/>
    <cellStyle name="40% - uthevingsfarge 1 3 4 5 2" xfId="10839"/>
    <cellStyle name="40% - uthevingsfarge 1 3 4 5 3" xfId="10840"/>
    <cellStyle name="40% - uthevingsfarge 1 3 4 6" xfId="10841"/>
    <cellStyle name="40% - uthevingsfarge 1 3 4 6 2" xfId="10842"/>
    <cellStyle name="40% - uthevingsfarge 1 3 4 7" xfId="10843"/>
    <cellStyle name="40% - uthevingsfarge 1 3 4 7 2" xfId="10844"/>
    <cellStyle name="40% - uthevingsfarge 1 3 4 8" xfId="10845"/>
    <cellStyle name="40% - uthevingsfarge 1 3 4 9" xfId="10846"/>
    <cellStyle name="40% - uthevingsfarge 1 3 4_Tabell 4.5-4.7" xfId="10815"/>
    <cellStyle name="40% - uthevingsfarge 1 3 5" xfId="564"/>
    <cellStyle name="40% - uthevingsfarge 1 3 5 2" xfId="10848"/>
    <cellStyle name="40% - uthevingsfarge 1 3 5 2 2" xfId="10849"/>
    <cellStyle name="40% - uthevingsfarge 1 3 5 2 3" xfId="10850"/>
    <cellStyle name="40% - uthevingsfarge 1 3 5 3" xfId="10851"/>
    <cellStyle name="40% - uthevingsfarge 1 3 5 3 2" xfId="10852"/>
    <cellStyle name="40% - uthevingsfarge 1 3 5 3 3" xfId="10853"/>
    <cellStyle name="40% - uthevingsfarge 1 3 5 4" xfId="10854"/>
    <cellStyle name="40% - uthevingsfarge 1 3 5 5" xfId="10855"/>
    <cellStyle name="40% - uthevingsfarge 1 3 5_Tabell 4.5-4.7" xfId="10847"/>
    <cellStyle name="40% - uthevingsfarge 1 3 6" xfId="10856"/>
    <cellStyle name="40% - uthevingsfarge 1 3 6 2" xfId="10857"/>
    <cellStyle name="40% - uthevingsfarge 1 3 6 2 2" xfId="10858"/>
    <cellStyle name="40% - uthevingsfarge 1 3 6 2 3" xfId="10859"/>
    <cellStyle name="40% - uthevingsfarge 1 3 6 3" xfId="10860"/>
    <cellStyle name="40% - uthevingsfarge 1 3 6 3 2" xfId="10861"/>
    <cellStyle name="40% - uthevingsfarge 1 3 6 3 3" xfId="10862"/>
    <cellStyle name="40% - uthevingsfarge 1 3 6 4" xfId="10863"/>
    <cellStyle name="40% - uthevingsfarge 1 3 6 5" xfId="10864"/>
    <cellStyle name="40% - uthevingsfarge 1 3 7" xfId="10865"/>
    <cellStyle name="40% - uthevingsfarge 1 3 7 2" xfId="10866"/>
    <cellStyle name="40% - uthevingsfarge 1 3 7 3" xfId="10867"/>
    <cellStyle name="40% - uthevingsfarge 1 3 8" xfId="10868"/>
    <cellStyle name="40% - uthevingsfarge 1 3 8 2" xfId="10869"/>
    <cellStyle name="40% - uthevingsfarge 1 3 8 3" xfId="10870"/>
    <cellStyle name="40% - uthevingsfarge 1 3 9" xfId="10871"/>
    <cellStyle name="40% - uthevingsfarge 1 3 9 2" xfId="10872"/>
    <cellStyle name="40% - uthevingsfarge 1 3_Tabell 4.5-4.7" xfId="10617"/>
    <cellStyle name="40% - uthevingsfarge 1 4" xfId="565"/>
    <cellStyle name="40% - uthevingsfarge 1 4 10" xfId="10874"/>
    <cellStyle name="40% - uthevingsfarge 1 4 10 2" xfId="10875"/>
    <cellStyle name="40% - uthevingsfarge 1 4 11" xfId="10876"/>
    <cellStyle name="40% - uthevingsfarge 1 4 12" xfId="10877"/>
    <cellStyle name="40% - uthevingsfarge 1 4 13" xfId="10878"/>
    <cellStyle name="40% - uthevingsfarge 1 4 2" xfId="566"/>
    <cellStyle name="40% - uthevingsfarge 1 4 2 10" xfId="10880"/>
    <cellStyle name="40% - uthevingsfarge 1 4 2 11" xfId="10881"/>
    <cellStyle name="40% - uthevingsfarge 1 4 2 12" xfId="10882"/>
    <cellStyle name="40% - uthevingsfarge 1 4 2 2" xfId="567"/>
    <cellStyle name="40% - uthevingsfarge 1 4 2 2 10" xfId="10884"/>
    <cellStyle name="40% - uthevingsfarge 1 4 2 2 11" xfId="10885"/>
    <cellStyle name="40% - uthevingsfarge 1 4 2 2 2" xfId="568"/>
    <cellStyle name="40% - uthevingsfarge 1 4 2 2 2 10" xfId="10887"/>
    <cellStyle name="40% - uthevingsfarge 1 4 2 2 2 2" xfId="569"/>
    <cellStyle name="40% - uthevingsfarge 1 4 2 2 2 2 2" xfId="10889"/>
    <cellStyle name="40% - uthevingsfarge 1 4 2 2 2 2 2 2" xfId="10890"/>
    <cellStyle name="40% - uthevingsfarge 1 4 2 2 2 2 2 3" xfId="10891"/>
    <cellStyle name="40% - uthevingsfarge 1 4 2 2 2 2 3" xfId="10892"/>
    <cellStyle name="40% - uthevingsfarge 1 4 2 2 2 2 3 2" xfId="10893"/>
    <cellStyle name="40% - uthevingsfarge 1 4 2 2 2 2 3 3" xfId="10894"/>
    <cellStyle name="40% - uthevingsfarge 1 4 2 2 2 2 4" xfId="10895"/>
    <cellStyle name="40% - uthevingsfarge 1 4 2 2 2 2 5" xfId="10896"/>
    <cellStyle name="40% - uthevingsfarge 1 4 2 2 2 2_Tabell 4.5-4.7" xfId="10888"/>
    <cellStyle name="40% - uthevingsfarge 1 4 2 2 2 3" xfId="10897"/>
    <cellStyle name="40% - uthevingsfarge 1 4 2 2 2 3 2" xfId="10898"/>
    <cellStyle name="40% - uthevingsfarge 1 4 2 2 2 3 2 2" xfId="10899"/>
    <cellStyle name="40% - uthevingsfarge 1 4 2 2 2 3 2 3" xfId="10900"/>
    <cellStyle name="40% - uthevingsfarge 1 4 2 2 2 3 3" xfId="10901"/>
    <cellStyle name="40% - uthevingsfarge 1 4 2 2 2 3 3 2" xfId="10902"/>
    <cellStyle name="40% - uthevingsfarge 1 4 2 2 2 3 3 3" xfId="10903"/>
    <cellStyle name="40% - uthevingsfarge 1 4 2 2 2 3 4" xfId="10904"/>
    <cellStyle name="40% - uthevingsfarge 1 4 2 2 2 3 5" xfId="10905"/>
    <cellStyle name="40% - uthevingsfarge 1 4 2 2 2 4" xfId="10906"/>
    <cellStyle name="40% - uthevingsfarge 1 4 2 2 2 4 2" xfId="10907"/>
    <cellStyle name="40% - uthevingsfarge 1 4 2 2 2 4 3" xfId="10908"/>
    <cellStyle name="40% - uthevingsfarge 1 4 2 2 2 5" xfId="10909"/>
    <cellStyle name="40% - uthevingsfarge 1 4 2 2 2 5 2" xfId="10910"/>
    <cellStyle name="40% - uthevingsfarge 1 4 2 2 2 5 3" xfId="10911"/>
    <cellStyle name="40% - uthevingsfarge 1 4 2 2 2 6" xfId="10912"/>
    <cellStyle name="40% - uthevingsfarge 1 4 2 2 2 6 2" xfId="10913"/>
    <cellStyle name="40% - uthevingsfarge 1 4 2 2 2 7" xfId="10914"/>
    <cellStyle name="40% - uthevingsfarge 1 4 2 2 2 7 2" xfId="10915"/>
    <cellStyle name="40% - uthevingsfarge 1 4 2 2 2 8" xfId="10916"/>
    <cellStyle name="40% - uthevingsfarge 1 4 2 2 2 9" xfId="10917"/>
    <cellStyle name="40% - uthevingsfarge 1 4 2 2 2_Tabell 4.5-4.7" xfId="10886"/>
    <cellStyle name="40% - uthevingsfarge 1 4 2 2 3" xfId="570"/>
    <cellStyle name="40% - uthevingsfarge 1 4 2 2 3 2" xfId="10919"/>
    <cellStyle name="40% - uthevingsfarge 1 4 2 2 3 2 2" xfId="10920"/>
    <cellStyle name="40% - uthevingsfarge 1 4 2 2 3 2 3" xfId="10921"/>
    <cellStyle name="40% - uthevingsfarge 1 4 2 2 3 3" xfId="10922"/>
    <cellStyle name="40% - uthevingsfarge 1 4 2 2 3 3 2" xfId="10923"/>
    <cellStyle name="40% - uthevingsfarge 1 4 2 2 3 3 3" xfId="10924"/>
    <cellStyle name="40% - uthevingsfarge 1 4 2 2 3 4" xfId="10925"/>
    <cellStyle name="40% - uthevingsfarge 1 4 2 2 3 5" xfId="10926"/>
    <cellStyle name="40% - uthevingsfarge 1 4 2 2 3_Tabell 4.5-4.7" xfId="10918"/>
    <cellStyle name="40% - uthevingsfarge 1 4 2 2 4" xfId="10927"/>
    <cellStyle name="40% - uthevingsfarge 1 4 2 2 4 2" xfId="10928"/>
    <cellStyle name="40% - uthevingsfarge 1 4 2 2 4 2 2" xfId="10929"/>
    <cellStyle name="40% - uthevingsfarge 1 4 2 2 4 2 3" xfId="10930"/>
    <cellStyle name="40% - uthevingsfarge 1 4 2 2 4 3" xfId="10931"/>
    <cellStyle name="40% - uthevingsfarge 1 4 2 2 4 3 2" xfId="10932"/>
    <cellStyle name="40% - uthevingsfarge 1 4 2 2 4 3 3" xfId="10933"/>
    <cellStyle name="40% - uthevingsfarge 1 4 2 2 4 4" xfId="10934"/>
    <cellStyle name="40% - uthevingsfarge 1 4 2 2 4 5" xfId="10935"/>
    <cellStyle name="40% - uthevingsfarge 1 4 2 2 5" xfId="10936"/>
    <cellStyle name="40% - uthevingsfarge 1 4 2 2 5 2" xfId="10937"/>
    <cellStyle name="40% - uthevingsfarge 1 4 2 2 5 3" xfId="10938"/>
    <cellStyle name="40% - uthevingsfarge 1 4 2 2 6" xfId="10939"/>
    <cellStyle name="40% - uthevingsfarge 1 4 2 2 6 2" xfId="10940"/>
    <cellStyle name="40% - uthevingsfarge 1 4 2 2 6 3" xfId="10941"/>
    <cellStyle name="40% - uthevingsfarge 1 4 2 2 7" xfId="10942"/>
    <cellStyle name="40% - uthevingsfarge 1 4 2 2 7 2" xfId="10943"/>
    <cellStyle name="40% - uthevingsfarge 1 4 2 2 8" xfId="10944"/>
    <cellStyle name="40% - uthevingsfarge 1 4 2 2 8 2" xfId="10945"/>
    <cellStyle name="40% - uthevingsfarge 1 4 2 2 9" xfId="10946"/>
    <cellStyle name="40% - uthevingsfarge 1 4 2 2_Tabell 4.5-4.7" xfId="10883"/>
    <cellStyle name="40% - uthevingsfarge 1 4 2 3" xfId="571"/>
    <cellStyle name="40% - uthevingsfarge 1 4 2 3 10" xfId="10948"/>
    <cellStyle name="40% - uthevingsfarge 1 4 2 3 2" xfId="572"/>
    <cellStyle name="40% - uthevingsfarge 1 4 2 3 2 2" xfId="10950"/>
    <cellStyle name="40% - uthevingsfarge 1 4 2 3 2 2 2" xfId="10951"/>
    <cellStyle name="40% - uthevingsfarge 1 4 2 3 2 2 3" xfId="10952"/>
    <cellStyle name="40% - uthevingsfarge 1 4 2 3 2 3" xfId="10953"/>
    <cellStyle name="40% - uthevingsfarge 1 4 2 3 2 3 2" xfId="10954"/>
    <cellStyle name="40% - uthevingsfarge 1 4 2 3 2 3 3" xfId="10955"/>
    <cellStyle name="40% - uthevingsfarge 1 4 2 3 2 4" xfId="10956"/>
    <cellStyle name="40% - uthevingsfarge 1 4 2 3 2 5" xfId="10957"/>
    <cellStyle name="40% - uthevingsfarge 1 4 2 3 2_Tabell 4.5-4.7" xfId="10949"/>
    <cellStyle name="40% - uthevingsfarge 1 4 2 3 3" xfId="10958"/>
    <cellStyle name="40% - uthevingsfarge 1 4 2 3 3 2" xfId="10959"/>
    <cellStyle name="40% - uthevingsfarge 1 4 2 3 3 2 2" xfId="10960"/>
    <cellStyle name="40% - uthevingsfarge 1 4 2 3 3 2 3" xfId="10961"/>
    <cellStyle name="40% - uthevingsfarge 1 4 2 3 3 3" xfId="10962"/>
    <cellStyle name="40% - uthevingsfarge 1 4 2 3 3 3 2" xfId="10963"/>
    <cellStyle name="40% - uthevingsfarge 1 4 2 3 3 3 3" xfId="10964"/>
    <cellStyle name="40% - uthevingsfarge 1 4 2 3 3 4" xfId="10965"/>
    <cellStyle name="40% - uthevingsfarge 1 4 2 3 3 5" xfId="10966"/>
    <cellStyle name="40% - uthevingsfarge 1 4 2 3 4" xfId="10967"/>
    <cellStyle name="40% - uthevingsfarge 1 4 2 3 4 2" xfId="10968"/>
    <cellStyle name="40% - uthevingsfarge 1 4 2 3 4 3" xfId="10969"/>
    <cellStyle name="40% - uthevingsfarge 1 4 2 3 5" xfId="10970"/>
    <cellStyle name="40% - uthevingsfarge 1 4 2 3 5 2" xfId="10971"/>
    <cellStyle name="40% - uthevingsfarge 1 4 2 3 5 3" xfId="10972"/>
    <cellStyle name="40% - uthevingsfarge 1 4 2 3 6" xfId="10973"/>
    <cellStyle name="40% - uthevingsfarge 1 4 2 3 6 2" xfId="10974"/>
    <cellStyle name="40% - uthevingsfarge 1 4 2 3 7" xfId="10975"/>
    <cellStyle name="40% - uthevingsfarge 1 4 2 3 7 2" xfId="10976"/>
    <cellStyle name="40% - uthevingsfarge 1 4 2 3 8" xfId="10977"/>
    <cellStyle name="40% - uthevingsfarge 1 4 2 3 9" xfId="10978"/>
    <cellStyle name="40% - uthevingsfarge 1 4 2 3_Tabell 4.5-4.7" xfId="10947"/>
    <cellStyle name="40% - uthevingsfarge 1 4 2 4" xfId="573"/>
    <cellStyle name="40% - uthevingsfarge 1 4 2 4 2" xfId="10980"/>
    <cellStyle name="40% - uthevingsfarge 1 4 2 4 2 2" xfId="10981"/>
    <cellStyle name="40% - uthevingsfarge 1 4 2 4 2 3" xfId="10982"/>
    <cellStyle name="40% - uthevingsfarge 1 4 2 4 3" xfId="10983"/>
    <cellStyle name="40% - uthevingsfarge 1 4 2 4 3 2" xfId="10984"/>
    <cellStyle name="40% - uthevingsfarge 1 4 2 4 3 3" xfId="10985"/>
    <cellStyle name="40% - uthevingsfarge 1 4 2 4 4" xfId="10986"/>
    <cellStyle name="40% - uthevingsfarge 1 4 2 4 5" xfId="10987"/>
    <cellStyle name="40% - uthevingsfarge 1 4 2 4_Tabell 4.5-4.7" xfId="10979"/>
    <cellStyle name="40% - uthevingsfarge 1 4 2 5" xfId="10988"/>
    <cellStyle name="40% - uthevingsfarge 1 4 2 5 2" xfId="10989"/>
    <cellStyle name="40% - uthevingsfarge 1 4 2 5 2 2" xfId="10990"/>
    <cellStyle name="40% - uthevingsfarge 1 4 2 5 2 3" xfId="10991"/>
    <cellStyle name="40% - uthevingsfarge 1 4 2 5 3" xfId="10992"/>
    <cellStyle name="40% - uthevingsfarge 1 4 2 5 3 2" xfId="10993"/>
    <cellStyle name="40% - uthevingsfarge 1 4 2 5 3 3" xfId="10994"/>
    <cellStyle name="40% - uthevingsfarge 1 4 2 5 4" xfId="10995"/>
    <cellStyle name="40% - uthevingsfarge 1 4 2 5 5" xfId="10996"/>
    <cellStyle name="40% - uthevingsfarge 1 4 2 6" xfId="10997"/>
    <cellStyle name="40% - uthevingsfarge 1 4 2 6 2" xfId="10998"/>
    <cellStyle name="40% - uthevingsfarge 1 4 2 6 3" xfId="10999"/>
    <cellStyle name="40% - uthevingsfarge 1 4 2 7" xfId="11000"/>
    <cellStyle name="40% - uthevingsfarge 1 4 2 7 2" xfId="11001"/>
    <cellStyle name="40% - uthevingsfarge 1 4 2 7 3" xfId="11002"/>
    <cellStyle name="40% - uthevingsfarge 1 4 2 8" xfId="11003"/>
    <cellStyle name="40% - uthevingsfarge 1 4 2 8 2" xfId="11004"/>
    <cellStyle name="40% - uthevingsfarge 1 4 2 9" xfId="11005"/>
    <cellStyle name="40% - uthevingsfarge 1 4 2 9 2" xfId="11006"/>
    <cellStyle name="40% - uthevingsfarge 1 4 2_Tabell 4.5-4.7" xfId="10879"/>
    <cellStyle name="40% - uthevingsfarge 1 4 3" xfId="574"/>
    <cellStyle name="40% - uthevingsfarge 1 4 3 10" xfId="11008"/>
    <cellStyle name="40% - uthevingsfarge 1 4 3 11" xfId="11009"/>
    <cellStyle name="40% - uthevingsfarge 1 4 3 2" xfId="575"/>
    <cellStyle name="40% - uthevingsfarge 1 4 3 2 10" xfId="11011"/>
    <cellStyle name="40% - uthevingsfarge 1 4 3 2 2" xfId="576"/>
    <cellStyle name="40% - uthevingsfarge 1 4 3 2 2 2" xfId="11013"/>
    <cellStyle name="40% - uthevingsfarge 1 4 3 2 2 2 2" xfId="11014"/>
    <cellStyle name="40% - uthevingsfarge 1 4 3 2 2 2 3" xfId="11015"/>
    <cellStyle name="40% - uthevingsfarge 1 4 3 2 2 3" xfId="11016"/>
    <cellStyle name="40% - uthevingsfarge 1 4 3 2 2 3 2" xfId="11017"/>
    <cellStyle name="40% - uthevingsfarge 1 4 3 2 2 3 3" xfId="11018"/>
    <cellStyle name="40% - uthevingsfarge 1 4 3 2 2 4" xfId="11019"/>
    <cellStyle name="40% - uthevingsfarge 1 4 3 2 2 5" xfId="11020"/>
    <cellStyle name="40% - uthevingsfarge 1 4 3 2 2_Tabell 4.5-4.7" xfId="11012"/>
    <cellStyle name="40% - uthevingsfarge 1 4 3 2 3" xfId="11021"/>
    <cellStyle name="40% - uthevingsfarge 1 4 3 2 3 2" xfId="11022"/>
    <cellStyle name="40% - uthevingsfarge 1 4 3 2 3 2 2" xfId="11023"/>
    <cellStyle name="40% - uthevingsfarge 1 4 3 2 3 2 3" xfId="11024"/>
    <cellStyle name="40% - uthevingsfarge 1 4 3 2 3 3" xfId="11025"/>
    <cellStyle name="40% - uthevingsfarge 1 4 3 2 3 3 2" xfId="11026"/>
    <cellStyle name="40% - uthevingsfarge 1 4 3 2 3 3 3" xfId="11027"/>
    <cellStyle name="40% - uthevingsfarge 1 4 3 2 3 4" xfId="11028"/>
    <cellStyle name="40% - uthevingsfarge 1 4 3 2 3 5" xfId="11029"/>
    <cellStyle name="40% - uthevingsfarge 1 4 3 2 4" xfId="11030"/>
    <cellStyle name="40% - uthevingsfarge 1 4 3 2 4 2" xfId="11031"/>
    <cellStyle name="40% - uthevingsfarge 1 4 3 2 4 3" xfId="11032"/>
    <cellStyle name="40% - uthevingsfarge 1 4 3 2 5" xfId="11033"/>
    <cellStyle name="40% - uthevingsfarge 1 4 3 2 5 2" xfId="11034"/>
    <cellStyle name="40% - uthevingsfarge 1 4 3 2 5 3" xfId="11035"/>
    <cellStyle name="40% - uthevingsfarge 1 4 3 2 6" xfId="11036"/>
    <cellStyle name="40% - uthevingsfarge 1 4 3 2 6 2" xfId="11037"/>
    <cellStyle name="40% - uthevingsfarge 1 4 3 2 7" xfId="11038"/>
    <cellStyle name="40% - uthevingsfarge 1 4 3 2 7 2" xfId="11039"/>
    <cellStyle name="40% - uthevingsfarge 1 4 3 2 8" xfId="11040"/>
    <cellStyle name="40% - uthevingsfarge 1 4 3 2 9" xfId="11041"/>
    <cellStyle name="40% - uthevingsfarge 1 4 3 2_Tabell 4.5-4.7" xfId="11010"/>
    <cellStyle name="40% - uthevingsfarge 1 4 3 3" xfId="577"/>
    <cellStyle name="40% - uthevingsfarge 1 4 3 3 2" xfId="11043"/>
    <cellStyle name="40% - uthevingsfarge 1 4 3 3 2 2" xfId="11044"/>
    <cellStyle name="40% - uthevingsfarge 1 4 3 3 2 3" xfId="11045"/>
    <cellStyle name="40% - uthevingsfarge 1 4 3 3 3" xfId="11046"/>
    <cellStyle name="40% - uthevingsfarge 1 4 3 3 3 2" xfId="11047"/>
    <cellStyle name="40% - uthevingsfarge 1 4 3 3 3 3" xfId="11048"/>
    <cellStyle name="40% - uthevingsfarge 1 4 3 3 4" xfId="11049"/>
    <cellStyle name="40% - uthevingsfarge 1 4 3 3 5" xfId="11050"/>
    <cellStyle name="40% - uthevingsfarge 1 4 3 3_Tabell 4.5-4.7" xfId="11042"/>
    <cellStyle name="40% - uthevingsfarge 1 4 3 4" xfId="11051"/>
    <cellStyle name="40% - uthevingsfarge 1 4 3 4 2" xfId="11052"/>
    <cellStyle name="40% - uthevingsfarge 1 4 3 4 2 2" xfId="11053"/>
    <cellStyle name="40% - uthevingsfarge 1 4 3 4 2 3" xfId="11054"/>
    <cellStyle name="40% - uthevingsfarge 1 4 3 4 3" xfId="11055"/>
    <cellStyle name="40% - uthevingsfarge 1 4 3 4 3 2" xfId="11056"/>
    <cellStyle name="40% - uthevingsfarge 1 4 3 4 3 3" xfId="11057"/>
    <cellStyle name="40% - uthevingsfarge 1 4 3 4 4" xfId="11058"/>
    <cellStyle name="40% - uthevingsfarge 1 4 3 4 5" xfId="11059"/>
    <cellStyle name="40% - uthevingsfarge 1 4 3 5" xfId="11060"/>
    <cellStyle name="40% - uthevingsfarge 1 4 3 5 2" xfId="11061"/>
    <cellStyle name="40% - uthevingsfarge 1 4 3 5 3" xfId="11062"/>
    <cellStyle name="40% - uthevingsfarge 1 4 3 6" xfId="11063"/>
    <cellStyle name="40% - uthevingsfarge 1 4 3 6 2" xfId="11064"/>
    <cellStyle name="40% - uthevingsfarge 1 4 3 6 3" xfId="11065"/>
    <cellStyle name="40% - uthevingsfarge 1 4 3 7" xfId="11066"/>
    <cellStyle name="40% - uthevingsfarge 1 4 3 7 2" xfId="11067"/>
    <cellStyle name="40% - uthevingsfarge 1 4 3 8" xfId="11068"/>
    <cellStyle name="40% - uthevingsfarge 1 4 3 8 2" xfId="11069"/>
    <cellStyle name="40% - uthevingsfarge 1 4 3 9" xfId="11070"/>
    <cellStyle name="40% - uthevingsfarge 1 4 3_Tabell 4.5-4.7" xfId="11007"/>
    <cellStyle name="40% - uthevingsfarge 1 4 4" xfId="578"/>
    <cellStyle name="40% - uthevingsfarge 1 4 4 10" xfId="11072"/>
    <cellStyle name="40% - uthevingsfarge 1 4 4 2" xfId="579"/>
    <cellStyle name="40% - uthevingsfarge 1 4 4 2 2" xfId="11074"/>
    <cellStyle name="40% - uthevingsfarge 1 4 4 2 2 2" xfId="11075"/>
    <cellStyle name="40% - uthevingsfarge 1 4 4 2 2 3" xfId="11076"/>
    <cellStyle name="40% - uthevingsfarge 1 4 4 2 3" xfId="11077"/>
    <cellStyle name="40% - uthevingsfarge 1 4 4 2 3 2" xfId="11078"/>
    <cellStyle name="40% - uthevingsfarge 1 4 4 2 3 3" xfId="11079"/>
    <cellStyle name="40% - uthevingsfarge 1 4 4 2 4" xfId="11080"/>
    <cellStyle name="40% - uthevingsfarge 1 4 4 2 5" xfId="11081"/>
    <cellStyle name="40% - uthevingsfarge 1 4 4 2_Tabell 4.5-4.7" xfId="11073"/>
    <cellStyle name="40% - uthevingsfarge 1 4 4 3" xfId="11082"/>
    <cellStyle name="40% - uthevingsfarge 1 4 4 3 2" xfId="11083"/>
    <cellStyle name="40% - uthevingsfarge 1 4 4 3 2 2" xfId="11084"/>
    <cellStyle name="40% - uthevingsfarge 1 4 4 3 2 3" xfId="11085"/>
    <cellStyle name="40% - uthevingsfarge 1 4 4 3 3" xfId="11086"/>
    <cellStyle name="40% - uthevingsfarge 1 4 4 3 3 2" xfId="11087"/>
    <cellStyle name="40% - uthevingsfarge 1 4 4 3 3 3" xfId="11088"/>
    <cellStyle name="40% - uthevingsfarge 1 4 4 3 4" xfId="11089"/>
    <cellStyle name="40% - uthevingsfarge 1 4 4 3 5" xfId="11090"/>
    <cellStyle name="40% - uthevingsfarge 1 4 4 4" xfId="11091"/>
    <cellStyle name="40% - uthevingsfarge 1 4 4 4 2" xfId="11092"/>
    <cellStyle name="40% - uthevingsfarge 1 4 4 4 3" xfId="11093"/>
    <cellStyle name="40% - uthevingsfarge 1 4 4 5" xfId="11094"/>
    <cellStyle name="40% - uthevingsfarge 1 4 4 5 2" xfId="11095"/>
    <cellStyle name="40% - uthevingsfarge 1 4 4 5 3" xfId="11096"/>
    <cellStyle name="40% - uthevingsfarge 1 4 4 6" xfId="11097"/>
    <cellStyle name="40% - uthevingsfarge 1 4 4 6 2" xfId="11098"/>
    <cellStyle name="40% - uthevingsfarge 1 4 4 7" xfId="11099"/>
    <cellStyle name="40% - uthevingsfarge 1 4 4 7 2" xfId="11100"/>
    <cellStyle name="40% - uthevingsfarge 1 4 4 8" xfId="11101"/>
    <cellStyle name="40% - uthevingsfarge 1 4 4 9" xfId="11102"/>
    <cellStyle name="40% - uthevingsfarge 1 4 4_Tabell 4.5-4.7" xfId="11071"/>
    <cellStyle name="40% - uthevingsfarge 1 4 5" xfId="580"/>
    <cellStyle name="40% - uthevingsfarge 1 4 5 2" xfId="11104"/>
    <cellStyle name="40% - uthevingsfarge 1 4 5 2 2" xfId="11105"/>
    <cellStyle name="40% - uthevingsfarge 1 4 5 2 3" xfId="11106"/>
    <cellStyle name="40% - uthevingsfarge 1 4 5 3" xfId="11107"/>
    <cellStyle name="40% - uthevingsfarge 1 4 5 3 2" xfId="11108"/>
    <cellStyle name="40% - uthevingsfarge 1 4 5 3 3" xfId="11109"/>
    <cellStyle name="40% - uthevingsfarge 1 4 5 4" xfId="11110"/>
    <cellStyle name="40% - uthevingsfarge 1 4 5 5" xfId="11111"/>
    <cellStyle name="40% - uthevingsfarge 1 4 5_Tabell 4.5-4.7" xfId="11103"/>
    <cellStyle name="40% - uthevingsfarge 1 4 6" xfId="11112"/>
    <cellStyle name="40% - uthevingsfarge 1 4 6 2" xfId="11113"/>
    <cellStyle name="40% - uthevingsfarge 1 4 6 2 2" xfId="11114"/>
    <cellStyle name="40% - uthevingsfarge 1 4 6 2 3" xfId="11115"/>
    <cellStyle name="40% - uthevingsfarge 1 4 6 3" xfId="11116"/>
    <cellStyle name="40% - uthevingsfarge 1 4 6 3 2" xfId="11117"/>
    <cellStyle name="40% - uthevingsfarge 1 4 6 3 3" xfId="11118"/>
    <cellStyle name="40% - uthevingsfarge 1 4 6 4" xfId="11119"/>
    <cellStyle name="40% - uthevingsfarge 1 4 6 5" xfId="11120"/>
    <cellStyle name="40% - uthevingsfarge 1 4 7" xfId="11121"/>
    <cellStyle name="40% - uthevingsfarge 1 4 7 2" xfId="11122"/>
    <cellStyle name="40% - uthevingsfarge 1 4 7 3" xfId="11123"/>
    <cellStyle name="40% - uthevingsfarge 1 4 8" xfId="11124"/>
    <cellStyle name="40% - uthevingsfarge 1 4 8 2" xfId="11125"/>
    <cellStyle name="40% - uthevingsfarge 1 4 8 3" xfId="11126"/>
    <cellStyle name="40% - uthevingsfarge 1 4 9" xfId="11127"/>
    <cellStyle name="40% - uthevingsfarge 1 4 9 2" xfId="11128"/>
    <cellStyle name="40% - uthevingsfarge 1 4_Tabell 4.5-4.7" xfId="10873"/>
    <cellStyle name="40% - uthevingsfarge 1 5" xfId="581"/>
    <cellStyle name="40% - uthevingsfarge 1 5 10" xfId="11130"/>
    <cellStyle name="40% - uthevingsfarge 1 5 10 2" xfId="11131"/>
    <cellStyle name="40% - uthevingsfarge 1 5 11" xfId="11132"/>
    <cellStyle name="40% - uthevingsfarge 1 5 12" xfId="11133"/>
    <cellStyle name="40% - uthevingsfarge 1 5 13" xfId="11134"/>
    <cellStyle name="40% - uthevingsfarge 1 5 2" xfId="582"/>
    <cellStyle name="40% - uthevingsfarge 1 5 2 10" xfId="11136"/>
    <cellStyle name="40% - uthevingsfarge 1 5 2 11" xfId="11137"/>
    <cellStyle name="40% - uthevingsfarge 1 5 2 12" xfId="11138"/>
    <cellStyle name="40% - uthevingsfarge 1 5 2 2" xfId="583"/>
    <cellStyle name="40% - uthevingsfarge 1 5 2 2 10" xfId="11140"/>
    <cellStyle name="40% - uthevingsfarge 1 5 2 2 11" xfId="11141"/>
    <cellStyle name="40% - uthevingsfarge 1 5 2 2 2" xfId="584"/>
    <cellStyle name="40% - uthevingsfarge 1 5 2 2 2 10" xfId="11143"/>
    <cellStyle name="40% - uthevingsfarge 1 5 2 2 2 2" xfId="585"/>
    <cellStyle name="40% - uthevingsfarge 1 5 2 2 2 2 2" xfId="11145"/>
    <cellStyle name="40% - uthevingsfarge 1 5 2 2 2 2 2 2" xfId="11146"/>
    <cellStyle name="40% - uthevingsfarge 1 5 2 2 2 2 2 3" xfId="11147"/>
    <cellStyle name="40% - uthevingsfarge 1 5 2 2 2 2 3" xfId="11148"/>
    <cellStyle name="40% - uthevingsfarge 1 5 2 2 2 2 3 2" xfId="11149"/>
    <cellStyle name="40% - uthevingsfarge 1 5 2 2 2 2 3 3" xfId="11150"/>
    <cellStyle name="40% - uthevingsfarge 1 5 2 2 2 2 4" xfId="11151"/>
    <cellStyle name="40% - uthevingsfarge 1 5 2 2 2 2 5" xfId="11152"/>
    <cellStyle name="40% - uthevingsfarge 1 5 2 2 2 2_Tabell 4.5-4.7" xfId="11144"/>
    <cellStyle name="40% - uthevingsfarge 1 5 2 2 2 3" xfId="11153"/>
    <cellStyle name="40% - uthevingsfarge 1 5 2 2 2 3 2" xfId="11154"/>
    <cellStyle name="40% - uthevingsfarge 1 5 2 2 2 3 2 2" xfId="11155"/>
    <cellStyle name="40% - uthevingsfarge 1 5 2 2 2 3 2 3" xfId="11156"/>
    <cellStyle name="40% - uthevingsfarge 1 5 2 2 2 3 3" xfId="11157"/>
    <cellStyle name="40% - uthevingsfarge 1 5 2 2 2 3 3 2" xfId="11158"/>
    <cellStyle name="40% - uthevingsfarge 1 5 2 2 2 3 3 3" xfId="11159"/>
    <cellStyle name="40% - uthevingsfarge 1 5 2 2 2 3 4" xfId="11160"/>
    <cellStyle name="40% - uthevingsfarge 1 5 2 2 2 3 5" xfId="11161"/>
    <cellStyle name="40% - uthevingsfarge 1 5 2 2 2 4" xfId="11162"/>
    <cellStyle name="40% - uthevingsfarge 1 5 2 2 2 4 2" xfId="11163"/>
    <cellStyle name="40% - uthevingsfarge 1 5 2 2 2 4 3" xfId="11164"/>
    <cellStyle name="40% - uthevingsfarge 1 5 2 2 2 5" xfId="11165"/>
    <cellStyle name="40% - uthevingsfarge 1 5 2 2 2 5 2" xfId="11166"/>
    <cellStyle name="40% - uthevingsfarge 1 5 2 2 2 5 3" xfId="11167"/>
    <cellStyle name="40% - uthevingsfarge 1 5 2 2 2 6" xfId="11168"/>
    <cellStyle name="40% - uthevingsfarge 1 5 2 2 2 6 2" xfId="11169"/>
    <cellStyle name="40% - uthevingsfarge 1 5 2 2 2 7" xfId="11170"/>
    <cellStyle name="40% - uthevingsfarge 1 5 2 2 2 7 2" xfId="11171"/>
    <cellStyle name="40% - uthevingsfarge 1 5 2 2 2 8" xfId="11172"/>
    <cellStyle name="40% - uthevingsfarge 1 5 2 2 2 9" xfId="11173"/>
    <cellStyle name="40% - uthevingsfarge 1 5 2 2 2_Tabell 4.5-4.7" xfId="11142"/>
    <cellStyle name="40% - uthevingsfarge 1 5 2 2 3" xfId="586"/>
    <cellStyle name="40% - uthevingsfarge 1 5 2 2 3 2" xfId="11175"/>
    <cellStyle name="40% - uthevingsfarge 1 5 2 2 3 2 2" xfId="11176"/>
    <cellStyle name="40% - uthevingsfarge 1 5 2 2 3 2 3" xfId="11177"/>
    <cellStyle name="40% - uthevingsfarge 1 5 2 2 3 3" xfId="11178"/>
    <cellStyle name="40% - uthevingsfarge 1 5 2 2 3 3 2" xfId="11179"/>
    <cellStyle name="40% - uthevingsfarge 1 5 2 2 3 3 3" xfId="11180"/>
    <cellStyle name="40% - uthevingsfarge 1 5 2 2 3 4" xfId="11181"/>
    <cellStyle name="40% - uthevingsfarge 1 5 2 2 3 5" xfId="11182"/>
    <cellStyle name="40% - uthevingsfarge 1 5 2 2 3_Tabell 4.5-4.7" xfId="11174"/>
    <cellStyle name="40% - uthevingsfarge 1 5 2 2 4" xfId="11183"/>
    <cellStyle name="40% - uthevingsfarge 1 5 2 2 4 2" xfId="11184"/>
    <cellStyle name="40% - uthevingsfarge 1 5 2 2 4 2 2" xfId="11185"/>
    <cellStyle name="40% - uthevingsfarge 1 5 2 2 4 2 3" xfId="11186"/>
    <cellStyle name="40% - uthevingsfarge 1 5 2 2 4 3" xfId="11187"/>
    <cellStyle name="40% - uthevingsfarge 1 5 2 2 4 3 2" xfId="11188"/>
    <cellStyle name="40% - uthevingsfarge 1 5 2 2 4 3 3" xfId="11189"/>
    <cellStyle name="40% - uthevingsfarge 1 5 2 2 4 4" xfId="11190"/>
    <cellStyle name="40% - uthevingsfarge 1 5 2 2 4 5" xfId="11191"/>
    <cellStyle name="40% - uthevingsfarge 1 5 2 2 5" xfId="11192"/>
    <cellStyle name="40% - uthevingsfarge 1 5 2 2 5 2" xfId="11193"/>
    <cellStyle name="40% - uthevingsfarge 1 5 2 2 5 3" xfId="11194"/>
    <cellStyle name="40% - uthevingsfarge 1 5 2 2 6" xfId="11195"/>
    <cellStyle name="40% - uthevingsfarge 1 5 2 2 6 2" xfId="11196"/>
    <cellStyle name="40% - uthevingsfarge 1 5 2 2 6 3" xfId="11197"/>
    <cellStyle name="40% - uthevingsfarge 1 5 2 2 7" xfId="11198"/>
    <cellStyle name="40% - uthevingsfarge 1 5 2 2 7 2" xfId="11199"/>
    <cellStyle name="40% - uthevingsfarge 1 5 2 2 8" xfId="11200"/>
    <cellStyle name="40% - uthevingsfarge 1 5 2 2 8 2" xfId="11201"/>
    <cellStyle name="40% - uthevingsfarge 1 5 2 2 9" xfId="11202"/>
    <cellStyle name="40% - uthevingsfarge 1 5 2 2_Tabell 4.5-4.7" xfId="11139"/>
    <cellStyle name="40% - uthevingsfarge 1 5 2 3" xfId="587"/>
    <cellStyle name="40% - uthevingsfarge 1 5 2 3 10" xfId="11204"/>
    <cellStyle name="40% - uthevingsfarge 1 5 2 3 2" xfId="588"/>
    <cellStyle name="40% - uthevingsfarge 1 5 2 3 2 2" xfId="11206"/>
    <cellStyle name="40% - uthevingsfarge 1 5 2 3 2 2 2" xfId="11207"/>
    <cellStyle name="40% - uthevingsfarge 1 5 2 3 2 2 3" xfId="11208"/>
    <cellStyle name="40% - uthevingsfarge 1 5 2 3 2 3" xfId="11209"/>
    <cellStyle name="40% - uthevingsfarge 1 5 2 3 2 3 2" xfId="11210"/>
    <cellStyle name="40% - uthevingsfarge 1 5 2 3 2 3 3" xfId="11211"/>
    <cellStyle name="40% - uthevingsfarge 1 5 2 3 2 4" xfId="11212"/>
    <cellStyle name="40% - uthevingsfarge 1 5 2 3 2 5" xfId="11213"/>
    <cellStyle name="40% - uthevingsfarge 1 5 2 3 2_Tabell 4.5-4.7" xfId="11205"/>
    <cellStyle name="40% - uthevingsfarge 1 5 2 3 3" xfId="11214"/>
    <cellStyle name="40% - uthevingsfarge 1 5 2 3 3 2" xfId="11215"/>
    <cellStyle name="40% - uthevingsfarge 1 5 2 3 3 2 2" xfId="11216"/>
    <cellStyle name="40% - uthevingsfarge 1 5 2 3 3 2 3" xfId="11217"/>
    <cellStyle name="40% - uthevingsfarge 1 5 2 3 3 3" xfId="11218"/>
    <cellStyle name="40% - uthevingsfarge 1 5 2 3 3 3 2" xfId="11219"/>
    <cellStyle name="40% - uthevingsfarge 1 5 2 3 3 3 3" xfId="11220"/>
    <cellStyle name="40% - uthevingsfarge 1 5 2 3 3 4" xfId="11221"/>
    <cellStyle name="40% - uthevingsfarge 1 5 2 3 3 5" xfId="11222"/>
    <cellStyle name="40% - uthevingsfarge 1 5 2 3 4" xfId="11223"/>
    <cellStyle name="40% - uthevingsfarge 1 5 2 3 4 2" xfId="11224"/>
    <cellStyle name="40% - uthevingsfarge 1 5 2 3 4 3" xfId="11225"/>
    <cellStyle name="40% - uthevingsfarge 1 5 2 3 5" xfId="11226"/>
    <cellStyle name="40% - uthevingsfarge 1 5 2 3 5 2" xfId="11227"/>
    <cellStyle name="40% - uthevingsfarge 1 5 2 3 5 3" xfId="11228"/>
    <cellStyle name="40% - uthevingsfarge 1 5 2 3 6" xfId="11229"/>
    <cellStyle name="40% - uthevingsfarge 1 5 2 3 6 2" xfId="11230"/>
    <cellStyle name="40% - uthevingsfarge 1 5 2 3 7" xfId="11231"/>
    <cellStyle name="40% - uthevingsfarge 1 5 2 3 7 2" xfId="11232"/>
    <cellStyle name="40% - uthevingsfarge 1 5 2 3 8" xfId="11233"/>
    <cellStyle name="40% - uthevingsfarge 1 5 2 3 9" xfId="11234"/>
    <cellStyle name="40% - uthevingsfarge 1 5 2 3_Tabell 4.5-4.7" xfId="11203"/>
    <cellStyle name="40% - uthevingsfarge 1 5 2 4" xfId="589"/>
    <cellStyle name="40% - uthevingsfarge 1 5 2 4 2" xfId="11236"/>
    <cellStyle name="40% - uthevingsfarge 1 5 2 4 2 2" xfId="11237"/>
    <cellStyle name="40% - uthevingsfarge 1 5 2 4 2 3" xfId="11238"/>
    <cellStyle name="40% - uthevingsfarge 1 5 2 4 3" xfId="11239"/>
    <cellStyle name="40% - uthevingsfarge 1 5 2 4 3 2" xfId="11240"/>
    <cellStyle name="40% - uthevingsfarge 1 5 2 4 3 3" xfId="11241"/>
    <cellStyle name="40% - uthevingsfarge 1 5 2 4 4" xfId="11242"/>
    <cellStyle name="40% - uthevingsfarge 1 5 2 4 5" xfId="11243"/>
    <cellStyle name="40% - uthevingsfarge 1 5 2 4_Tabell 4.5-4.7" xfId="11235"/>
    <cellStyle name="40% - uthevingsfarge 1 5 2 5" xfId="11244"/>
    <cellStyle name="40% - uthevingsfarge 1 5 2 5 2" xfId="11245"/>
    <cellStyle name="40% - uthevingsfarge 1 5 2 5 2 2" xfId="11246"/>
    <cellStyle name="40% - uthevingsfarge 1 5 2 5 2 3" xfId="11247"/>
    <cellStyle name="40% - uthevingsfarge 1 5 2 5 3" xfId="11248"/>
    <cellStyle name="40% - uthevingsfarge 1 5 2 5 3 2" xfId="11249"/>
    <cellStyle name="40% - uthevingsfarge 1 5 2 5 3 3" xfId="11250"/>
    <cellStyle name="40% - uthevingsfarge 1 5 2 5 4" xfId="11251"/>
    <cellStyle name="40% - uthevingsfarge 1 5 2 5 5" xfId="11252"/>
    <cellStyle name="40% - uthevingsfarge 1 5 2 6" xfId="11253"/>
    <cellStyle name="40% - uthevingsfarge 1 5 2 6 2" xfId="11254"/>
    <cellStyle name="40% - uthevingsfarge 1 5 2 6 3" xfId="11255"/>
    <cellStyle name="40% - uthevingsfarge 1 5 2 7" xfId="11256"/>
    <cellStyle name="40% - uthevingsfarge 1 5 2 7 2" xfId="11257"/>
    <cellStyle name="40% - uthevingsfarge 1 5 2 7 3" xfId="11258"/>
    <cellStyle name="40% - uthevingsfarge 1 5 2 8" xfId="11259"/>
    <cellStyle name="40% - uthevingsfarge 1 5 2 8 2" xfId="11260"/>
    <cellStyle name="40% - uthevingsfarge 1 5 2 9" xfId="11261"/>
    <cellStyle name="40% - uthevingsfarge 1 5 2 9 2" xfId="11262"/>
    <cellStyle name="40% - uthevingsfarge 1 5 2_Tabell 4.5-4.7" xfId="11135"/>
    <cellStyle name="40% - uthevingsfarge 1 5 3" xfId="590"/>
    <cellStyle name="40% - uthevingsfarge 1 5 3 10" xfId="11264"/>
    <cellStyle name="40% - uthevingsfarge 1 5 3 11" xfId="11265"/>
    <cellStyle name="40% - uthevingsfarge 1 5 3 2" xfId="591"/>
    <cellStyle name="40% - uthevingsfarge 1 5 3 2 10" xfId="11267"/>
    <cellStyle name="40% - uthevingsfarge 1 5 3 2 2" xfId="592"/>
    <cellStyle name="40% - uthevingsfarge 1 5 3 2 2 2" xfId="11269"/>
    <cellStyle name="40% - uthevingsfarge 1 5 3 2 2 2 2" xfId="11270"/>
    <cellStyle name="40% - uthevingsfarge 1 5 3 2 2 2 3" xfId="11271"/>
    <cellStyle name="40% - uthevingsfarge 1 5 3 2 2 3" xfId="11272"/>
    <cellStyle name="40% - uthevingsfarge 1 5 3 2 2 3 2" xfId="11273"/>
    <cellStyle name="40% - uthevingsfarge 1 5 3 2 2 3 3" xfId="11274"/>
    <cellStyle name="40% - uthevingsfarge 1 5 3 2 2 4" xfId="11275"/>
    <cellStyle name="40% - uthevingsfarge 1 5 3 2 2 5" xfId="11276"/>
    <cellStyle name="40% - uthevingsfarge 1 5 3 2 2_Tabell 4.5-4.7" xfId="11268"/>
    <cellStyle name="40% - uthevingsfarge 1 5 3 2 3" xfId="11277"/>
    <cellStyle name="40% - uthevingsfarge 1 5 3 2 3 2" xfId="11278"/>
    <cellStyle name="40% - uthevingsfarge 1 5 3 2 3 2 2" xfId="11279"/>
    <cellStyle name="40% - uthevingsfarge 1 5 3 2 3 2 3" xfId="11280"/>
    <cellStyle name="40% - uthevingsfarge 1 5 3 2 3 3" xfId="11281"/>
    <cellStyle name="40% - uthevingsfarge 1 5 3 2 3 3 2" xfId="11282"/>
    <cellStyle name="40% - uthevingsfarge 1 5 3 2 3 3 3" xfId="11283"/>
    <cellStyle name="40% - uthevingsfarge 1 5 3 2 3 4" xfId="11284"/>
    <cellStyle name="40% - uthevingsfarge 1 5 3 2 3 5" xfId="11285"/>
    <cellStyle name="40% - uthevingsfarge 1 5 3 2 4" xfId="11286"/>
    <cellStyle name="40% - uthevingsfarge 1 5 3 2 4 2" xfId="11287"/>
    <cellStyle name="40% - uthevingsfarge 1 5 3 2 4 3" xfId="11288"/>
    <cellStyle name="40% - uthevingsfarge 1 5 3 2 5" xfId="11289"/>
    <cellStyle name="40% - uthevingsfarge 1 5 3 2 5 2" xfId="11290"/>
    <cellStyle name="40% - uthevingsfarge 1 5 3 2 5 3" xfId="11291"/>
    <cellStyle name="40% - uthevingsfarge 1 5 3 2 6" xfId="11292"/>
    <cellStyle name="40% - uthevingsfarge 1 5 3 2 6 2" xfId="11293"/>
    <cellStyle name="40% - uthevingsfarge 1 5 3 2 7" xfId="11294"/>
    <cellStyle name="40% - uthevingsfarge 1 5 3 2 7 2" xfId="11295"/>
    <cellStyle name="40% - uthevingsfarge 1 5 3 2 8" xfId="11296"/>
    <cellStyle name="40% - uthevingsfarge 1 5 3 2 9" xfId="11297"/>
    <cellStyle name="40% - uthevingsfarge 1 5 3 2_Tabell 4.5-4.7" xfId="11266"/>
    <cellStyle name="40% - uthevingsfarge 1 5 3 3" xfId="593"/>
    <cellStyle name="40% - uthevingsfarge 1 5 3 3 2" xfId="11299"/>
    <cellStyle name="40% - uthevingsfarge 1 5 3 3 2 2" xfId="11300"/>
    <cellStyle name="40% - uthevingsfarge 1 5 3 3 2 3" xfId="11301"/>
    <cellStyle name="40% - uthevingsfarge 1 5 3 3 3" xfId="11302"/>
    <cellStyle name="40% - uthevingsfarge 1 5 3 3 3 2" xfId="11303"/>
    <cellStyle name="40% - uthevingsfarge 1 5 3 3 3 3" xfId="11304"/>
    <cellStyle name="40% - uthevingsfarge 1 5 3 3 4" xfId="11305"/>
    <cellStyle name="40% - uthevingsfarge 1 5 3 3 5" xfId="11306"/>
    <cellStyle name="40% - uthevingsfarge 1 5 3 3_Tabell 4.5-4.7" xfId="11298"/>
    <cellStyle name="40% - uthevingsfarge 1 5 3 4" xfId="11307"/>
    <cellStyle name="40% - uthevingsfarge 1 5 3 4 2" xfId="11308"/>
    <cellStyle name="40% - uthevingsfarge 1 5 3 4 2 2" xfId="11309"/>
    <cellStyle name="40% - uthevingsfarge 1 5 3 4 2 3" xfId="11310"/>
    <cellStyle name="40% - uthevingsfarge 1 5 3 4 3" xfId="11311"/>
    <cellStyle name="40% - uthevingsfarge 1 5 3 4 3 2" xfId="11312"/>
    <cellStyle name="40% - uthevingsfarge 1 5 3 4 3 3" xfId="11313"/>
    <cellStyle name="40% - uthevingsfarge 1 5 3 4 4" xfId="11314"/>
    <cellStyle name="40% - uthevingsfarge 1 5 3 4 5" xfId="11315"/>
    <cellStyle name="40% - uthevingsfarge 1 5 3 5" xfId="11316"/>
    <cellStyle name="40% - uthevingsfarge 1 5 3 5 2" xfId="11317"/>
    <cellStyle name="40% - uthevingsfarge 1 5 3 5 3" xfId="11318"/>
    <cellStyle name="40% - uthevingsfarge 1 5 3 6" xfId="11319"/>
    <cellStyle name="40% - uthevingsfarge 1 5 3 6 2" xfId="11320"/>
    <cellStyle name="40% - uthevingsfarge 1 5 3 6 3" xfId="11321"/>
    <cellStyle name="40% - uthevingsfarge 1 5 3 7" xfId="11322"/>
    <cellStyle name="40% - uthevingsfarge 1 5 3 7 2" xfId="11323"/>
    <cellStyle name="40% - uthevingsfarge 1 5 3 8" xfId="11324"/>
    <cellStyle name="40% - uthevingsfarge 1 5 3 8 2" xfId="11325"/>
    <cellStyle name="40% - uthevingsfarge 1 5 3 9" xfId="11326"/>
    <cellStyle name="40% - uthevingsfarge 1 5 3_Tabell 4.5-4.7" xfId="11263"/>
    <cellStyle name="40% - uthevingsfarge 1 5 4" xfId="594"/>
    <cellStyle name="40% - uthevingsfarge 1 5 4 10" xfId="11328"/>
    <cellStyle name="40% - uthevingsfarge 1 5 4 2" xfId="595"/>
    <cellStyle name="40% - uthevingsfarge 1 5 4 2 2" xfId="11330"/>
    <cellStyle name="40% - uthevingsfarge 1 5 4 2 2 2" xfId="11331"/>
    <cellStyle name="40% - uthevingsfarge 1 5 4 2 2 3" xfId="11332"/>
    <cellStyle name="40% - uthevingsfarge 1 5 4 2 3" xfId="11333"/>
    <cellStyle name="40% - uthevingsfarge 1 5 4 2 3 2" xfId="11334"/>
    <cellStyle name="40% - uthevingsfarge 1 5 4 2 3 3" xfId="11335"/>
    <cellStyle name="40% - uthevingsfarge 1 5 4 2 4" xfId="11336"/>
    <cellStyle name="40% - uthevingsfarge 1 5 4 2 5" xfId="11337"/>
    <cellStyle name="40% - uthevingsfarge 1 5 4 2_Tabell 4.5-4.7" xfId="11329"/>
    <cellStyle name="40% - uthevingsfarge 1 5 4 3" xfId="11338"/>
    <cellStyle name="40% - uthevingsfarge 1 5 4 3 2" xfId="11339"/>
    <cellStyle name="40% - uthevingsfarge 1 5 4 3 2 2" xfId="11340"/>
    <cellStyle name="40% - uthevingsfarge 1 5 4 3 2 3" xfId="11341"/>
    <cellStyle name="40% - uthevingsfarge 1 5 4 3 3" xfId="11342"/>
    <cellStyle name="40% - uthevingsfarge 1 5 4 3 3 2" xfId="11343"/>
    <cellStyle name="40% - uthevingsfarge 1 5 4 3 3 3" xfId="11344"/>
    <cellStyle name="40% - uthevingsfarge 1 5 4 3 4" xfId="11345"/>
    <cellStyle name="40% - uthevingsfarge 1 5 4 3 5" xfId="11346"/>
    <cellStyle name="40% - uthevingsfarge 1 5 4 4" xfId="11347"/>
    <cellStyle name="40% - uthevingsfarge 1 5 4 4 2" xfId="11348"/>
    <cellStyle name="40% - uthevingsfarge 1 5 4 4 3" xfId="11349"/>
    <cellStyle name="40% - uthevingsfarge 1 5 4 5" xfId="11350"/>
    <cellStyle name="40% - uthevingsfarge 1 5 4 5 2" xfId="11351"/>
    <cellStyle name="40% - uthevingsfarge 1 5 4 5 3" xfId="11352"/>
    <cellStyle name="40% - uthevingsfarge 1 5 4 6" xfId="11353"/>
    <cellStyle name="40% - uthevingsfarge 1 5 4 6 2" xfId="11354"/>
    <cellStyle name="40% - uthevingsfarge 1 5 4 7" xfId="11355"/>
    <cellStyle name="40% - uthevingsfarge 1 5 4 7 2" xfId="11356"/>
    <cellStyle name="40% - uthevingsfarge 1 5 4 8" xfId="11357"/>
    <cellStyle name="40% - uthevingsfarge 1 5 4 9" xfId="11358"/>
    <cellStyle name="40% - uthevingsfarge 1 5 4_Tabell 4.5-4.7" xfId="11327"/>
    <cellStyle name="40% - uthevingsfarge 1 5 5" xfId="596"/>
    <cellStyle name="40% - uthevingsfarge 1 5 5 2" xfId="11360"/>
    <cellStyle name="40% - uthevingsfarge 1 5 5 2 2" xfId="11361"/>
    <cellStyle name="40% - uthevingsfarge 1 5 5 2 3" xfId="11362"/>
    <cellStyle name="40% - uthevingsfarge 1 5 5 3" xfId="11363"/>
    <cellStyle name="40% - uthevingsfarge 1 5 5 3 2" xfId="11364"/>
    <cellStyle name="40% - uthevingsfarge 1 5 5 3 3" xfId="11365"/>
    <cellStyle name="40% - uthevingsfarge 1 5 5 4" xfId="11366"/>
    <cellStyle name="40% - uthevingsfarge 1 5 5 5" xfId="11367"/>
    <cellStyle name="40% - uthevingsfarge 1 5 5_Tabell 4.5-4.7" xfId="11359"/>
    <cellStyle name="40% - uthevingsfarge 1 5 6" xfId="11368"/>
    <cellStyle name="40% - uthevingsfarge 1 5 6 2" xfId="11369"/>
    <cellStyle name="40% - uthevingsfarge 1 5 6 2 2" xfId="11370"/>
    <cellStyle name="40% - uthevingsfarge 1 5 6 2 3" xfId="11371"/>
    <cellStyle name="40% - uthevingsfarge 1 5 6 3" xfId="11372"/>
    <cellStyle name="40% - uthevingsfarge 1 5 6 3 2" xfId="11373"/>
    <cellStyle name="40% - uthevingsfarge 1 5 6 3 3" xfId="11374"/>
    <cellStyle name="40% - uthevingsfarge 1 5 6 4" xfId="11375"/>
    <cellStyle name="40% - uthevingsfarge 1 5 6 5" xfId="11376"/>
    <cellStyle name="40% - uthevingsfarge 1 5 7" xfId="11377"/>
    <cellStyle name="40% - uthevingsfarge 1 5 7 2" xfId="11378"/>
    <cellStyle name="40% - uthevingsfarge 1 5 7 3" xfId="11379"/>
    <cellStyle name="40% - uthevingsfarge 1 5 8" xfId="11380"/>
    <cellStyle name="40% - uthevingsfarge 1 5 8 2" xfId="11381"/>
    <cellStyle name="40% - uthevingsfarge 1 5 8 3" xfId="11382"/>
    <cellStyle name="40% - uthevingsfarge 1 5 9" xfId="11383"/>
    <cellStyle name="40% - uthevingsfarge 1 5 9 2" xfId="11384"/>
    <cellStyle name="40% - uthevingsfarge 1 5_Tabell 4.5-4.7" xfId="11129"/>
    <cellStyle name="40% - uthevingsfarge 1 6" xfId="597"/>
    <cellStyle name="40% - uthevingsfarge 1 6 10" xfId="11386"/>
    <cellStyle name="40% - uthevingsfarge 1 6 11" xfId="11387"/>
    <cellStyle name="40% - uthevingsfarge 1 6 12" xfId="11388"/>
    <cellStyle name="40% - uthevingsfarge 1 6 2" xfId="598"/>
    <cellStyle name="40% - uthevingsfarge 1 6 2 10" xfId="11390"/>
    <cellStyle name="40% - uthevingsfarge 1 6 2 11" xfId="11391"/>
    <cellStyle name="40% - uthevingsfarge 1 6 2 2" xfId="599"/>
    <cellStyle name="40% - uthevingsfarge 1 6 2 2 10" xfId="11393"/>
    <cellStyle name="40% - uthevingsfarge 1 6 2 2 2" xfId="600"/>
    <cellStyle name="40% - uthevingsfarge 1 6 2 2 2 2" xfId="11395"/>
    <cellStyle name="40% - uthevingsfarge 1 6 2 2 2 2 2" xfId="11396"/>
    <cellStyle name="40% - uthevingsfarge 1 6 2 2 2 2 3" xfId="11397"/>
    <cellStyle name="40% - uthevingsfarge 1 6 2 2 2 3" xfId="11398"/>
    <cellStyle name="40% - uthevingsfarge 1 6 2 2 2 3 2" xfId="11399"/>
    <cellStyle name="40% - uthevingsfarge 1 6 2 2 2 3 3" xfId="11400"/>
    <cellStyle name="40% - uthevingsfarge 1 6 2 2 2 4" xfId="11401"/>
    <cellStyle name="40% - uthevingsfarge 1 6 2 2 2 5" xfId="11402"/>
    <cellStyle name="40% - uthevingsfarge 1 6 2 2 2_Tabell 4.5-4.7" xfId="11394"/>
    <cellStyle name="40% - uthevingsfarge 1 6 2 2 3" xfId="11403"/>
    <cellStyle name="40% - uthevingsfarge 1 6 2 2 3 2" xfId="11404"/>
    <cellStyle name="40% - uthevingsfarge 1 6 2 2 3 2 2" xfId="11405"/>
    <cellStyle name="40% - uthevingsfarge 1 6 2 2 3 2 3" xfId="11406"/>
    <cellStyle name="40% - uthevingsfarge 1 6 2 2 3 3" xfId="11407"/>
    <cellStyle name="40% - uthevingsfarge 1 6 2 2 3 3 2" xfId="11408"/>
    <cellStyle name="40% - uthevingsfarge 1 6 2 2 3 3 3" xfId="11409"/>
    <cellStyle name="40% - uthevingsfarge 1 6 2 2 3 4" xfId="11410"/>
    <cellStyle name="40% - uthevingsfarge 1 6 2 2 3 5" xfId="11411"/>
    <cellStyle name="40% - uthevingsfarge 1 6 2 2 4" xfId="11412"/>
    <cellStyle name="40% - uthevingsfarge 1 6 2 2 4 2" xfId="11413"/>
    <cellStyle name="40% - uthevingsfarge 1 6 2 2 4 3" xfId="11414"/>
    <cellStyle name="40% - uthevingsfarge 1 6 2 2 5" xfId="11415"/>
    <cellStyle name="40% - uthevingsfarge 1 6 2 2 5 2" xfId="11416"/>
    <cellStyle name="40% - uthevingsfarge 1 6 2 2 5 3" xfId="11417"/>
    <cellStyle name="40% - uthevingsfarge 1 6 2 2 6" xfId="11418"/>
    <cellStyle name="40% - uthevingsfarge 1 6 2 2 6 2" xfId="11419"/>
    <cellStyle name="40% - uthevingsfarge 1 6 2 2 7" xfId="11420"/>
    <cellStyle name="40% - uthevingsfarge 1 6 2 2 7 2" xfId="11421"/>
    <cellStyle name="40% - uthevingsfarge 1 6 2 2 8" xfId="11422"/>
    <cellStyle name="40% - uthevingsfarge 1 6 2 2 9" xfId="11423"/>
    <cellStyle name="40% - uthevingsfarge 1 6 2 2_Tabell 4.5-4.7" xfId="11392"/>
    <cellStyle name="40% - uthevingsfarge 1 6 2 3" xfId="601"/>
    <cellStyle name="40% - uthevingsfarge 1 6 2 3 2" xfId="11425"/>
    <cellStyle name="40% - uthevingsfarge 1 6 2 3 2 2" xfId="11426"/>
    <cellStyle name="40% - uthevingsfarge 1 6 2 3 2 3" xfId="11427"/>
    <cellStyle name="40% - uthevingsfarge 1 6 2 3 3" xfId="11428"/>
    <cellStyle name="40% - uthevingsfarge 1 6 2 3 3 2" xfId="11429"/>
    <cellStyle name="40% - uthevingsfarge 1 6 2 3 3 3" xfId="11430"/>
    <cellStyle name="40% - uthevingsfarge 1 6 2 3 4" xfId="11431"/>
    <cellStyle name="40% - uthevingsfarge 1 6 2 3 5" xfId="11432"/>
    <cellStyle name="40% - uthevingsfarge 1 6 2 3_Tabell 4.5-4.7" xfId="11424"/>
    <cellStyle name="40% - uthevingsfarge 1 6 2 4" xfId="11433"/>
    <cellStyle name="40% - uthevingsfarge 1 6 2 4 2" xfId="11434"/>
    <cellStyle name="40% - uthevingsfarge 1 6 2 4 2 2" xfId="11435"/>
    <cellStyle name="40% - uthevingsfarge 1 6 2 4 2 3" xfId="11436"/>
    <cellStyle name="40% - uthevingsfarge 1 6 2 4 3" xfId="11437"/>
    <cellStyle name="40% - uthevingsfarge 1 6 2 4 3 2" xfId="11438"/>
    <cellStyle name="40% - uthevingsfarge 1 6 2 4 3 3" xfId="11439"/>
    <cellStyle name="40% - uthevingsfarge 1 6 2 4 4" xfId="11440"/>
    <cellStyle name="40% - uthevingsfarge 1 6 2 4 5" xfId="11441"/>
    <cellStyle name="40% - uthevingsfarge 1 6 2 5" xfId="11442"/>
    <cellStyle name="40% - uthevingsfarge 1 6 2 5 2" xfId="11443"/>
    <cellStyle name="40% - uthevingsfarge 1 6 2 5 3" xfId="11444"/>
    <cellStyle name="40% - uthevingsfarge 1 6 2 6" xfId="11445"/>
    <cellStyle name="40% - uthevingsfarge 1 6 2 6 2" xfId="11446"/>
    <cellStyle name="40% - uthevingsfarge 1 6 2 6 3" xfId="11447"/>
    <cellStyle name="40% - uthevingsfarge 1 6 2 7" xfId="11448"/>
    <cellStyle name="40% - uthevingsfarge 1 6 2 7 2" xfId="11449"/>
    <cellStyle name="40% - uthevingsfarge 1 6 2 8" xfId="11450"/>
    <cellStyle name="40% - uthevingsfarge 1 6 2 8 2" xfId="11451"/>
    <cellStyle name="40% - uthevingsfarge 1 6 2 9" xfId="11452"/>
    <cellStyle name="40% - uthevingsfarge 1 6 2_Tabell 4.5-4.7" xfId="11389"/>
    <cellStyle name="40% - uthevingsfarge 1 6 3" xfId="602"/>
    <cellStyle name="40% - uthevingsfarge 1 6 3 10" xfId="11454"/>
    <cellStyle name="40% - uthevingsfarge 1 6 3 2" xfId="603"/>
    <cellStyle name="40% - uthevingsfarge 1 6 3 2 2" xfId="11456"/>
    <cellStyle name="40% - uthevingsfarge 1 6 3 2 2 2" xfId="11457"/>
    <cellStyle name="40% - uthevingsfarge 1 6 3 2 2 3" xfId="11458"/>
    <cellStyle name="40% - uthevingsfarge 1 6 3 2 3" xfId="11459"/>
    <cellStyle name="40% - uthevingsfarge 1 6 3 2 3 2" xfId="11460"/>
    <cellStyle name="40% - uthevingsfarge 1 6 3 2 3 3" xfId="11461"/>
    <cellStyle name="40% - uthevingsfarge 1 6 3 2 4" xfId="11462"/>
    <cellStyle name="40% - uthevingsfarge 1 6 3 2 5" xfId="11463"/>
    <cellStyle name="40% - uthevingsfarge 1 6 3 2_Tabell 4.5-4.7" xfId="11455"/>
    <cellStyle name="40% - uthevingsfarge 1 6 3 3" xfId="11464"/>
    <cellStyle name="40% - uthevingsfarge 1 6 3 3 2" xfId="11465"/>
    <cellStyle name="40% - uthevingsfarge 1 6 3 3 2 2" xfId="11466"/>
    <cellStyle name="40% - uthevingsfarge 1 6 3 3 2 3" xfId="11467"/>
    <cellStyle name="40% - uthevingsfarge 1 6 3 3 3" xfId="11468"/>
    <cellStyle name="40% - uthevingsfarge 1 6 3 3 3 2" xfId="11469"/>
    <cellStyle name="40% - uthevingsfarge 1 6 3 3 3 3" xfId="11470"/>
    <cellStyle name="40% - uthevingsfarge 1 6 3 3 4" xfId="11471"/>
    <cellStyle name="40% - uthevingsfarge 1 6 3 3 5" xfId="11472"/>
    <cellStyle name="40% - uthevingsfarge 1 6 3 4" xfId="11473"/>
    <cellStyle name="40% - uthevingsfarge 1 6 3 4 2" xfId="11474"/>
    <cellStyle name="40% - uthevingsfarge 1 6 3 4 3" xfId="11475"/>
    <cellStyle name="40% - uthevingsfarge 1 6 3 5" xfId="11476"/>
    <cellStyle name="40% - uthevingsfarge 1 6 3 5 2" xfId="11477"/>
    <cellStyle name="40% - uthevingsfarge 1 6 3 5 3" xfId="11478"/>
    <cellStyle name="40% - uthevingsfarge 1 6 3 6" xfId="11479"/>
    <cellStyle name="40% - uthevingsfarge 1 6 3 6 2" xfId="11480"/>
    <cellStyle name="40% - uthevingsfarge 1 6 3 7" xfId="11481"/>
    <cellStyle name="40% - uthevingsfarge 1 6 3 7 2" xfId="11482"/>
    <cellStyle name="40% - uthevingsfarge 1 6 3 8" xfId="11483"/>
    <cellStyle name="40% - uthevingsfarge 1 6 3 9" xfId="11484"/>
    <cellStyle name="40% - uthevingsfarge 1 6 3_Tabell 4.5-4.7" xfId="11453"/>
    <cellStyle name="40% - uthevingsfarge 1 6 4" xfId="604"/>
    <cellStyle name="40% - uthevingsfarge 1 6 4 2" xfId="11486"/>
    <cellStyle name="40% - uthevingsfarge 1 6 4 2 2" xfId="11487"/>
    <cellStyle name="40% - uthevingsfarge 1 6 4 2 3" xfId="11488"/>
    <cellStyle name="40% - uthevingsfarge 1 6 4 3" xfId="11489"/>
    <cellStyle name="40% - uthevingsfarge 1 6 4 3 2" xfId="11490"/>
    <cellStyle name="40% - uthevingsfarge 1 6 4 3 3" xfId="11491"/>
    <cellStyle name="40% - uthevingsfarge 1 6 4 4" xfId="11492"/>
    <cellStyle name="40% - uthevingsfarge 1 6 4 5" xfId="11493"/>
    <cellStyle name="40% - uthevingsfarge 1 6 4_Tabell 4.5-4.7" xfId="11485"/>
    <cellStyle name="40% - uthevingsfarge 1 6 5" xfId="11494"/>
    <cellStyle name="40% - uthevingsfarge 1 6 5 2" xfId="11495"/>
    <cellStyle name="40% - uthevingsfarge 1 6 5 2 2" xfId="11496"/>
    <cellStyle name="40% - uthevingsfarge 1 6 5 2 3" xfId="11497"/>
    <cellStyle name="40% - uthevingsfarge 1 6 5 3" xfId="11498"/>
    <cellStyle name="40% - uthevingsfarge 1 6 5 3 2" xfId="11499"/>
    <cellStyle name="40% - uthevingsfarge 1 6 5 3 3" xfId="11500"/>
    <cellStyle name="40% - uthevingsfarge 1 6 5 4" xfId="11501"/>
    <cellStyle name="40% - uthevingsfarge 1 6 5 5" xfId="11502"/>
    <cellStyle name="40% - uthevingsfarge 1 6 6" xfId="11503"/>
    <cellStyle name="40% - uthevingsfarge 1 6 6 2" xfId="11504"/>
    <cellStyle name="40% - uthevingsfarge 1 6 6 3" xfId="11505"/>
    <cellStyle name="40% - uthevingsfarge 1 6 7" xfId="11506"/>
    <cellStyle name="40% - uthevingsfarge 1 6 7 2" xfId="11507"/>
    <cellStyle name="40% - uthevingsfarge 1 6 7 3" xfId="11508"/>
    <cellStyle name="40% - uthevingsfarge 1 6 8" xfId="11509"/>
    <cellStyle name="40% - uthevingsfarge 1 6 8 2" xfId="11510"/>
    <cellStyle name="40% - uthevingsfarge 1 6 9" xfId="11511"/>
    <cellStyle name="40% - uthevingsfarge 1 6 9 2" xfId="11512"/>
    <cellStyle name="40% - uthevingsfarge 1 6_Tabell 4.5-4.7" xfId="11385"/>
    <cellStyle name="40% - uthevingsfarge 1 7" xfId="605"/>
    <cellStyle name="40% - uthevingsfarge 1 7 10" xfId="11514"/>
    <cellStyle name="40% - uthevingsfarge 1 7 11" xfId="11515"/>
    <cellStyle name="40% - uthevingsfarge 1 7 2" xfId="606"/>
    <cellStyle name="40% - uthevingsfarge 1 7 2 10" xfId="11517"/>
    <cellStyle name="40% - uthevingsfarge 1 7 2 2" xfId="607"/>
    <cellStyle name="40% - uthevingsfarge 1 7 2 2 2" xfId="11519"/>
    <cellStyle name="40% - uthevingsfarge 1 7 2 2 2 2" xfId="11520"/>
    <cellStyle name="40% - uthevingsfarge 1 7 2 2 2 3" xfId="11521"/>
    <cellStyle name="40% - uthevingsfarge 1 7 2 2 3" xfId="11522"/>
    <cellStyle name="40% - uthevingsfarge 1 7 2 2 3 2" xfId="11523"/>
    <cellStyle name="40% - uthevingsfarge 1 7 2 2 3 3" xfId="11524"/>
    <cellStyle name="40% - uthevingsfarge 1 7 2 2 4" xfId="11525"/>
    <cellStyle name="40% - uthevingsfarge 1 7 2 2 5" xfId="11526"/>
    <cellStyle name="40% - uthevingsfarge 1 7 2 2_Tabell 4.5-4.7" xfId="11518"/>
    <cellStyle name="40% - uthevingsfarge 1 7 2 3" xfId="11527"/>
    <cellStyle name="40% - uthevingsfarge 1 7 2 3 2" xfId="11528"/>
    <cellStyle name="40% - uthevingsfarge 1 7 2 3 2 2" xfId="11529"/>
    <cellStyle name="40% - uthevingsfarge 1 7 2 3 2 3" xfId="11530"/>
    <cellStyle name="40% - uthevingsfarge 1 7 2 3 3" xfId="11531"/>
    <cellStyle name="40% - uthevingsfarge 1 7 2 3 3 2" xfId="11532"/>
    <cellStyle name="40% - uthevingsfarge 1 7 2 3 3 3" xfId="11533"/>
    <cellStyle name="40% - uthevingsfarge 1 7 2 3 4" xfId="11534"/>
    <cellStyle name="40% - uthevingsfarge 1 7 2 3 5" xfId="11535"/>
    <cellStyle name="40% - uthevingsfarge 1 7 2 4" xfId="11536"/>
    <cellStyle name="40% - uthevingsfarge 1 7 2 4 2" xfId="11537"/>
    <cellStyle name="40% - uthevingsfarge 1 7 2 4 3" xfId="11538"/>
    <cellStyle name="40% - uthevingsfarge 1 7 2 5" xfId="11539"/>
    <cellStyle name="40% - uthevingsfarge 1 7 2 5 2" xfId="11540"/>
    <cellStyle name="40% - uthevingsfarge 1 7 2 5 3" xfId="11541"/>
    <cellStyle name="40% - uthevingsfarge 1 7 2 6" xfId="11542"/>
    <cellStyle name="40% - uthevingsfarge 1 7 2 6 2" xfId="11543"/>
    <cellStyle name="40% - uthevingsfarge 1 7 2 7" xfId="11544"/>
    <cellStyle name="40% - uthevingsfarge 1 7 2 7 2" xfId="11545"/>
    <cellStyle name="40% - uthevingsfarge 1 7 2 8" xfId="11546"/>
    <cellStyle name="40% - uthevingsfarge 1 7 2 9" xfId="11547"/>
    <cellStyle name="40% - uthevingsfarge 1 7 2_Tabell 4.5-4.7" xfId="11516"/>
    <cellStyle name="40% - uthevingsfarge 1 7 3" xfId="608"/>
    <cellStyle name="40% - uthevingsfarge 1 7 3 2" xfId="11549"/>
    <cellStyle name="40% - uthevingsfarge 1 7 3 2 2" xfId="11550"/>
    <cellStyle name="40% - uthevingsfarge 1 7 3 2 3" xfId="11551"/>
    <cellStyle name="40% - uthevingsfarge 1 7 3 3" xfId="11552"/>
    <cellStyle name="40% - uthevingsfarge 1 7 3 3 2" xfId="11553"/>
    <cellStyle name="40% - uthevingsfarge 1 7 3 3 3" xfId="11554"/>
    <cellStyle name="40% - uthevingsfarge 1 7 3 4" xfId="11555"/>
    <cellStyle name="40% - uthevingsfarge 1 7 3 5" xfId="11556"/>
    <cellStyle name="40% - uthevingsfarge 1 7 3_Tabell 4.5-4.7" xfId="11548"/>
    <cellStyle name="40% - uthevingsfarge 1 7 4" xfId="11557"/>
    <cellStyle name="40% - uthevingsfarge 1 7 4 2" xfId="11558"/>
    <cellStyle name="40% - uthevingsfarge 1 7 4 2 2" xfId="11559"/>
    <cellStyle name="40% - uthevingsfarge 1 7 4 2 3" xfId="11560"/>
    <cellStyle name="40% - uthevingsfarge 1 7 4 3" xfId="11561"/>
    <cellStyle name="40% - uthevingsfarge 1 7 4 3 2" xfId="11562"/>
    <cellStyle name="40% - uthevingsfarge 1 7 4 3 3" xfId="11563"/>
    <cellStyle name="40% - uthevingsfarge 1 7 4 4" xfId="11564"/>
    <cellStyle name="40% - uthevingsfarge 1 7 4 5" xfId="11565"/>
    <cellStyle name="40% - uthevingsfarge 1 7 5" xfId="11566"/>
    <cellStyle name="40% - uthevingsfarge 1 7 5 2" xfId="11567"/>
    <cellStyle name="40% - uthevingsfarge 1 7 5 3" xfId="11568"/>
    <cellStyle name="40% - uthevingsfarge 1 7 6" xfId="11569"/>
    <cellStyle name="40% - uthevingsfarge 1 7 6 2" xfId="11570"/>
    <cellStyle name="40% - uthevingsfarge 1 7 6 3" xfId="11571"/>
    <cellStyle name="40% - uthevingsfarge 1 7 7" xfId="11572"/>
    <cellStyle name="40% - uthevingsfarge 1 7 7 2" xfId="11573"/>
    <cellStyle name="40% - uthevingsfarge 1 7 8" xfId="11574"/>
    <cellStyle name="40% - uthevingsfarge 1 7 8 2" xfId="11575"/>
    <cellStyle name="40% - uthevingsfarge 1 7 9" xfId="11576"/>
    <cellStyle name="40% - uthevingsfarge 1 7_Tabell 4.5-4.7" xfId="11513"/>
    <cellStyle name="40% - uthevingsfarge 1 8" xfId="609"/>
    <cellStyle name="40% - uthevingsfarge 1 8 10" xfId="11578"/>
    <cellStyle name="40% - uthevingsfarge 1 8 11" xfId="11579"/>
    <cellStyle name="40% - uthevingsfarge 1 8 2" xfId="610"/>
    <cellStyle name="40% - uthevingsfarge 1 8 2 10" xfId="11581"/>
    <cellStyle name="40% - uthevingsfarge 1 8 2 2" xfId="611"/>
    <cellStyle name="40% - uthevingsfarge 1 8 2 2 2" xfId="11583"/>
    <cellStyle name="40% - uthevingsfarge 1 8 2 2 2 2" xfId="11584"/>
    <cellStyle name="40% - uthevingsfarge 1 8 2 2 2 3" xfId="11585"/>
    <cellStyle name="40% - uthevingsfarge 1 8 2 2 3" xfId="11586"/>
    <cellStyle name="40% - uthevingsfarge 1 8 2 2 3 2" xfId="11587"/>
    <cellStyle name="40% - uthevingsfarge 1 8 2 2 3 3" xfId="11588"/>
    <cellStyle name="40% - uthevingsfarge 1 8 2 2 4" xfId="11589"/>
    <cellStyle name="40% - uthevingsfarge 1 8 2 2 5" xfId="11590"/>
    <cellStyle name="40% - uthevingsfarge 1 8 2 2_Tabell 4.5-4.7" xfId="11582"/>
    <cellStyle name="40% - uthevingsfarge 1 8 2 3" xfId="11591"/>
    <cellStyle name="40% - uthevingsfarge 1 8 2 3 2" xfId="11592"/>
    <cellStyle name="40% - uthevingsfarge 1 8 2 3 2 2" xfId="11593"/>
    <cellStyle name="40% - uthevingsfarge 1 8 2 3 2 3" xfId="11594"/>
    <cellStyle name="40% - uthevingsfarge 1 8 2 3 3" xfId="11595"/>
    <cellStyle name="40% - uthevingsfarge 1 8 2 3 3 2" xfId="11596"/>
    <cellStyle name="40% - uthevingsfarge 1 8 2 3 3 3" xfId="11597"/>
    <cellStyle name="40% - uthevingsfarge 1 8 2 3 4" xfId="11598"/>
    <cellStyle name="40% - uthevingsfarge 1 8 2 3 5" xfId="11599"/>
    <cellStyle name="40% - uthevingsfarge 1 8 2 4" xfId="11600"/>
    <cellStyle name="40% - uthevingsfarge 1 8 2 4 2" xfId="11601"/>
    <cellStyle name="40% - uthevingsfarge 1 8 2 4 3" xfId="11602"/>
    <cellStyle name="40% - uthevingsfarge 1 8 2 5" xfId="11603"/>
    <cellStyle name="40% - uthevingsfarge 1 8 2 5 2" xfId="11604"/>
    <cellStyle name="40% - uthevingsfarge 1 8 2 5 3" xfId="11605"/>
    <cellStyle name="40% - uthevingsfarge 1 8 2 6" xfId="11606"/>
    <cellStyle name="40% - uthevingsfarge 1 8 2 6 2" xfId="11607"/>
    <cellStyle name="40% - uthevingsfarge 1 8 2 7" xfId="11608"/>
    <cellStyle name="40% - uthevingsfarge 1 8 2 7 2" xfId="11609"/>
    <cellStyle name="40% - uthevingsfarge 1 8 2 8" xfId="11610"/>
    <cellStyle name="40% - uthevingsfarge 1 8 2 9" xfId="11611"/>
    <cellStyle name="40% - uthevingsfarge 1 8 2_Tabell 4.5-4.7" xfId="11580"/>
    <cellStyle name="40% - uthevingsfarge 1 8 3" xfId="612"/>
    <cellStyle name="40% - uthevingsfarge 1 8 3 2" xfId="11613"/>
    <cellStyle name="40% - uthevingsfarge 1 8 3 2 2" xfId="11614"/>
    <cellStyle name="40% - uthevingsfarge 1 8 3 2 3" xfId="11615"/>
    <cellStyle name="40% - uthevingsfarge 1 8 3 3" xfId="11616"/>
    <cellStyle name="40% - uthevingsfarge 1 8 3 3 2" xfId="11617"/>
    <cellStyle name="40% - uthevingsfarge 1 8 3 3 3" xfId="11618"/>
    <cellStyle name="40% - uthevingsfarge 1 8 3 4" xfId="11619"/>
    <cellStyle name="40% - uthevingsfarge 1 8 3 5" xfId="11620"/>
    <cellStyle name="40% - uthevingsfarge 1 8 3_Tabell 4.5-4.7" xfId="11612"/>
    <cellStyle name="40% - uthevingsfarge 1 8 4" xfId="11621"/>
    <cellStyle name="40% - uthevingsfarge 1 8 4 2" xfId="11622"/>
    <cellStyle name="40% - uthevingsfarge 1 8 4 2 2" xfId="11623"/>
    <cellStyle name="40% - uthevingsfarge 1 8 4 2 3" xfId="11624"/>
    <cellStyle name="40% - uthevingsfarge 1 8 4 3" xfId="11625"/>
    <cellStyle name="40% - uthevingsfarge 1 8 4 3 2" xfId="11626"/>
    <cellStyle name="40% - uthevingsfarge 1 8 4 3 3" xfId="11627"/>
    <cellStyle name="40% - uthevingsfarge 1 8 4 4" xfId="11628"/>
    <cellStyle name="40% - uthevingsfarge 1 8 4 5" xfId="11629"/>
    <cellStyle name="40% - uthevingsfarge 1 8 5" xfId="11630"/>
    <cellStyle name="40% - uthevingsfarge 1 8 5 2" xfId="11631"/>
    <cellStyle name="40% - uthevingsfarge 1 8 5 3" xfId="11632"/>
    <cellStyle name="40% - uthevingsfarge 1 8 6" xfId="11633"/>
    <cellStyle name="40% - uthevingsfarge 1 8 6 2" xfId="11634"/>
    <cellStyle name="40% - uthevingsfarge 1 8 6 3" xfId="11635"/>
    <cellStyle name="40% - uthevingsfarge 1 8 7" xfId="11636"/>
    <cellStyle name="40% - uthevingsfarge 1 8 7 2" xfId="11637"/>
    <cellStyle name="40% - uthevingsfarge 1 8 8" xfId="11638"/>
    <cellStyle name="40% - uthevingsfarge 1 8 8 2" xfId="11639"/>
    <cellStyle name="40% - uthevingsfarge 1 8 9" xfId="11640"/>
    <cellStyle name="40% - uthevingsfarge 1 8_Tabell 4.5-4.7" xfId="11577"/>
    <cellStyle name="40% - uthevingsfarge 1 9" xfId="613"/>
    <cellStyle name="40% - uthevingsfarge 1 9 10" xfId="11642"/>
    <cellStyle name="40% - uthevingsfarge 1 9 2" xfId="614"/>
    <cellStyle name="40% - uthevingsfarge 1 9 2 2" xfId="11644"/>
    <cellStyle name="40% - uthevingsfarge 1 9 2 2 2" xfId="11645"/>
    <cellStyle name="40% - uthevingsfarge 1 9 2 2 3" xfId="11646"/>
    <cellStyle name="40% - uthevingsfarge 1 9 2 3" xfId="11647"/>
    <cellStyle name="40% - uthevingsfarge 1 9 2 3 2" xfId="11648"/>
    <cellStyle name="40% - uthevingsfarge 1 9 2 3 3" xfId="11649"/>
    <cellStyle name="40% - uthevingsfarge 1 9 2 4" xfId="11650"/>
    <cellStyle name="40% - uthevingsfarge 1 9 2 5" xfId="11651"/>
    <cellStyle name="40% - uthevingsfarge 1 9 2_Tabell 4.5-4.7" xfId="11643"/>
    <cellStyle name="40% - uthevingsfarge 1 9 3" xfId="11652"/>
    <cellStyle name="40% - uthevingsfarge 1 9 3 2" xfId="11653"/>
    <cellStyle name="40% - uthevingsfarge 1 9 3 2 2" xfId="11654"/>
    <cellStyle name="40% - uthevingsfarge 1 9 3 2 3" xfId="11655"/>
    <cellStyle name="40% - uthevingsfarge 1 9 3 3" xfId="11656"/>
    <cellStyle name="40% - uthevingsfarge 1 9 3 3 2" xfId="11657"/>
    <cellStyle name="40% - uthevingsfarge 1 9 3 3 3" xfId="11658"/>
    <cellStyle name="40% - uthevingsfarge 1 9 3 4" xfId="11659"/>
    <cellStyle name="40% - uthevingsfarge 1 9 3 5" xfId="11660"/>
    <cellStyle name="40% - uthevingsfarge 1 9 4" xfId="11661"/>
    <cellStyle name="40% - uthevingsfarge 1 9 4 2" xfId="11662"/>
    <cellStyle name="40% - uthevingsfarge 1 9 4 3" xfId="11663"/>
    <cellStyle name="40% - uthevingsfarge 1 9 5" xfId="11664"/>
    <cellStyle name="40% - uthevingsfarge 1 9 5 2" xfId="11665"/>
    <cellStyle name="40% - uthevingsfarge 1 9 5 3" xfId="11666"/>
    <cellStyle name="40% - uthevingsfarge 1 9 6" xfId="11667"/>
    <cellStyle name="40% - uthevingsfarge 1 9 6 2" xfId="11668"/>
    <cellStyle name="40% - uthevingsfarge 1 9 7" xfId="11669"/>
    <cellStyle name="40% - uthevingsfarge 1 9 7 2" xfId="11670"/>
    <cellStyle name="40% - uthevingsfarge 1 9 8" xfId="11671"/>
    <cellStyle name="40% - uthevingsfarge 1 9 9" xfId="11672"/>
    <cellStyle name="40% - uthevingsfarge 1 9_Tabell 4.5-4.7" xfId="11641"/>
    <cellStyle name="40% - uthevingsfarge 2 10" xfId="615"/>
    <cellStyle name="40% - uthevingsfarge 2 10 2" xfId="11674"/>
    <cellStyle name="40% - uthevingsfarge 2 10 2 2" xfId="11675"/>
    <cellStyle name="40% - uthevingsfarge 2 10 2 3" xfId="11676"/>
    <cellStyle name="40% - uthevingsfarge 2 10 3" xfId="11677"/>
    <cellStyle name="40% - uthevingsfarge 2 10 3 2" xfId="11678"/>
    <cellStyle name="40% - uthevingsfarge 2 10 3 3" xfId="11679"/>
    <cellStyle name="40% - uthevingsfarge 2 10 4" xfId="11680"/>
    <cellStyle name="40% - uthevingsfarge 2 10 5" xfId="11681"/>
    <cellStyle name="40% - uthevingsfarge 2 10_Tabell 4.5-4.7" xfId="11673"/>
    <cellStyle name="40% - uthevingsfarge 2 11" xfId="11682"/>
    <cellStyle name="40% - uthevingsfarge 2 11 2" xfId="11683"/>
    <cellStyle name="40% - uthevingsfarge 2 11 2 2" xfId="11684"/>
    <cellStyle name="40% - uthevingsfarge 2 11 2 3" xfId="11685"/>
    <cellStyle name="40% - uthevingsfarge 2 11 3" xfId="11686"/>
    <cellStyle name="40% - uthevingsfarge 2 11 3 2" xfId="11687"/>
    <cellStyle name="40% - uthevingsfarge 2 11 3 3" xfId="11688"/>
    <cellStyle name="40% - uthevingsfarge 2 11 4" xfId="11689"/>
    <cellStyle name="40% - uthevingsfarge 2 11 5" xfId="11690"/>
    <cellStyle name="40% - uthevingsfarge 2 12" xfId="11691"/>
    <cellStyle name="40% - uthevingsfarge 2 12 2" xfId="11692"/>
    <cellStyle name="40% - uthevingsfarge 2 12 3" xfId="11693"/>
    <cellStyle name="40% - uthevingsfarge 2 13" xfId="11694"/>
    <cellStyle name="40% - uthevingsfarge 2 13 2" xfId="11695"/>
    <cellStyle name="40% - uthevingsfarge 2 13 3" xfId="11696"/>
    <cellStyle name="40% - uthevingsfarge 2 14" xfId="11697"/>
    <cellStyle name="40% - uthevingsfarge 2 14 2" xfId="11698"/>
    <cellStyle name="40% - uthevingsfarge 2 15" xfId="11699"/>
    <cellStyle name="40% - uthevingsfarge 2 15 2" xfId="11700"/>
    <cellStyle name="40% - uthevingsfarge 2 16" xfId="11701"/>
    <cellStyle name="40% - uthevingsfarge 2 17" xfId="11702"/>
    <cellStyle name="40% - uthevingsfarge 2 18" xfId="11703"/>
    <cellStyle name="40% - uthevingsfarge 2 2" xfId="616"/>
    <cellStyle name="40% - uthevingsfarge 2 2 10" xfId="11705"/>
    <cellStyle name="40% - uthevingsfarge 2 2 10 2" xfId="11706"/>
    <cellStyle name="40% - uthevingsfarge 2 2 11" xfId="11707"/>
    <cellStyle name="40% - uthevingsfarge 2 2 11 2" xfId="11708"/>
    <cellStyle name="40% - uthevingsfarge 2 2 12" xfId="11709"/>
    <cellStyle name="40% - uthevingsfarge 2 2 13" xfId="11710"/>
    <cellStyle name="40% - uthevingsfarge 2 2 14" xfId="11711"/>
    <cellStyle name="40% - uthevingsfarge 2 2 2" xfId="617"/>
    <cellStyle name="40% - uthevingsfarge 2 2 2 10" xfId="11713"/>
    <cellStyle name="40% - uthevingsfarge 2 2 2 11" xfId="11714"/>
    <cellStyle name="40% - uthevingsfarge 2 2 2 12" xfId="11715"/>
    <cellStyle name="40% - uthevingsfarge 2 2 2 2" xfId="618"/>
    <cellStyle name="40% - uthevingsfarge 2 2 2 2 10" xfId="11717"/>
    <cellStyle name="40% - uthevingsfarge 2 2 2 2 11" xfId="11718"/>
    <cellStyle name="40% - uthevingsfarge 2 2 2 2 2" xfId="619"/>
    <cellStyle name="40% - uthevingsfarge 2 2 2 2 2 10" xfId="11720"/>
    <cellStyle name="40% - uthevingsfarge 2 2 2 2 2 2" xfId="620"/>
    <cellStyle name="40% - uthevingsfarge 2 2 2 2 2 2 2" xfId="11722"/>
    <cellStyle name="40% - uthevingsfarge 2 2 2 2 2 2 2 2" xfId="11723"/>
    <cellStyle name="40% - uthevingsfarge 2 2 2 2 2 2 2 3" xfId="11724"/>
    <cellStyle name="40% - uthevingsfarge 2 2 2 2 2 2 3" xfId="11725"/>
    <cellStyle name="40% - uthevingsfarge 2 2 2 2 2 2 3 2" xfId="11726"/>
    <cellStyle name="40% - uthevingsfarge 2 2 2 2 2 2 3 3" xfId="11727"/>
    <cellStyle name="40% - uthevingsfarge 2 2 2 2 2 2 4" xfId="11728"/>
    <cellStyle name="40% - uthevingsfarge 2 2 2 2 2 2 5" xfId="11729"/>
    <cellStyle name="40% - uthevingsfarge 2 2 2 2 2 2_Tabell 4.5-4.7" xfId="11721"/>
    <cellStyle name="40% - uthevingsfarge 2 2 2 2 2 3" xfId="11730"/>
    <cellStyle name="40% - uthevingsfarge 2 2 2 2 2 3 2" xfId="11731"/>
    <cellStyle name="40% - uthevingsfarge 2 2 2 2 2 3 2 2" xfId="11732"/>
    <cellStyle name="40% - uthevingsfarge 2 2 2 2 2 3 2 3" xfId="11733"/>
    <cellStyle name="40% - uthevingsfarge 2 2 2 2 2 3 3" xfId="11734"/>
    <cellStyle name="40% - uthevingsfarge 2 2 2 2 2 3 3 2" xfId="11735"/>
    <cellStyle name="40% - uthevingsfarge 2 2 2 2 2 3 3 3" xfId="11736"/>
    <cellStyle name="40% - uthevingsfarge 2 2 2 2 2 3 4" xfId="11737"/>
    <cellStyle name="40% - uthevingsfarge 2 2 2 2 2 3 5" xfId="11738"/>
    <cellStyle name="40% - uthevingsfarge 2 2 2 2 2 4" xfId="11739"/>
    <cellStyle name="40% - uthevingsfarge 2 2 2 2 2 4 2" xfId="11740"/>
    <cellStyle name="40% - uthevingsfarge 2 2 2 2 2 4 3" xfId="11741"/>
    <cellStyle name="40% - uthevingsfarge 2 2 2 2 2 5" xfId="11742"/>
    <cellStyle name="40% - uthevingsfarge 2 2 2 2 2 5 2" xfId="11743"/>
    <cellStyle name="40% - uthevingsfarge 2 2 2 2 2 5 3" xfId="11744"/>
    <cellStyle name="40% - uthevingsfarge 2 2 2 2 2 6" xfId="11745"/>
    <cellStyle name="40% - uthevingsfarge 2 2 2 2 2 6 2" xfId="11746"/>
    <cellStyle name="40% - uthevingsfarge 2 2 2 2 2 7" xfId="11747"/>
    <cellStyle name="40% - uthevingsfarge 2 2 2 2 2 7 2" xfId="11748"/>
    <cellStyle name="40% - uthevingsfarge 2 2 2 2 2 8" xfId="11749"/>
    <cellStyle name="40% - uthevingsfarge 2 2 2 2 2 9" xfId="11750"/>
    <cellStyle name="40% - uthevingsfarge 2 2 2 2 2_Tabell 4.5-4.7" xfId="11719"/>
    <cellStyle name="40% - uthevingsfarge 2 2 2 2 3" xfId="621"/>
    <cellStyle name="40% - uthevingsfarge 2 2 2 2 3 2" xfId="11752"/>
    <cellStyle name="40% - uthevingsfarge 2 2 2 2 3 2 2" xfId="11753"/>
    <cellStyle name="40% - uthevingsfarge 2 2 2 2 3 2 3" xfId="11754"/>
    <cellStyle name="40% - uthevingsfarge 2 2 2 2 3 3" xfId="11755"/>
    <cellStyle name="40% - uthevingsfarge 2 2 2 2 3 3 2" xfId="11756"/>
    <cellStyle name="40% - uthevingsfarge 2 2 2 2 3 3 3" xfId="11757"/>
    <cellStyle name="40% - uthevingsfarge 2 2 2 2 3 4" xfId="11758"/>
    <cellStyle name="40% - uthevingsfarge 2 2 2 2 3 5" xfId="11759"/>
    <cellStyle name="40% - uthevingsfarge 2 2 2 2 3_Tabell 4.5-4.7" xfId="11751"/>
    <cellStyle name="40% - uthevingsfarge 2 2 2 2 4" xfId="11760"/>
    <cellStyle name="40% - uthevingsfarge 2 2 2 2 4 2" xfId="11761"/>
    <cellStyle name="40% - uthevingsfarge 2 2 2 2 4 2 2" xfId="11762"/>
    <cellStyle name="40% - uthevingsfarge 2 2 2 2 4 2 3" xfId="11763"/>
    <cellStyle name="40% - uthevingsfarge 2 2 2 2 4 3" xfId="11764"/>
    <cellStyle name="40% - uthevingsfarge 2 2 2 2 4 3 2" xfId="11765"/>
    <cellStyle name="40% - uthevingsfarge 2 2 2 2 4 3 3" xfId="11766"/>
    <cellStyle name="40% - uthevingsfarge 2 2 2 2 4 4" xfId="11767"/>
    <cellStyle name="40% - uthevingsfarge 2 2 2 2 4 5" xfId="11768"/>
    <cellStyle name="40% - uthevingsfarge 2 2 2 2 5" xfId="11769"/>
    <cellStyle name="40% - uthevingsfarge 2 2 2 2 5 2" xfId="11770"/>
    <cellStyle name="40% - uthevingsfarge 2 2 2 2 5 3" xfId="11771"/>
    <cellStyle name="40% - uthevingsfarge 2 2 2 2 6" xfId="11772"/>
    <cellStyle name="40% - uthevingsfarge 2 2 2 2 6 2" xfId="11773"/>
    <cellStyle name="40% - uthevingsfarge 2 2 2 2 6 3" xfId="11774"/>
    <cellStyle name="40% - uthevingsfarge 2 2 2 2 7" xfId="11775"/>
    <cellStyle name="40% - uthevingsfarge 2 2 2 2 7 2" xfId="11776"/>
    <cellStyle name="40% - uthevingsfarge 2 2 2 2 8" xfId="11777"/>
    <cellStyle name="40% - uthevingsfarge 2 2 2 2 8 2" xfId="11778"/>
    <cellStyle name="40% - uthevingsfarge 2 2 2 2 9" xfId="11779"/>
    <cellStyle name="40% - uthevingsfarge 2 2 2 2_Tabell 4.5-4.7" xfId="11716"/>
    <cellStyle name="40% - uthevingsfarge 2 2 2 3" xfId="622"/>
    <cellStyle name="40% - uthevingsfarge 2 2 2 3 10" xfId="11781"/>
    <cellStyle name="40% - uthevingsfarge 2 2 2 3 2" xfId="623"/>
    <cellStyle name="40% - uthevingsfarge 2 2 2 3 2 2" xfId="11783"/>
    <cellStyle name="40% - uthevingsfarge 2 2 2 3 2 2 2" xfId="11784"/>
    <cellStyle name="40% - uthevingsfarge 2 2 2 3 2 2 3" xfId="11785"/>
    <cellStyle name="40% - uthevingsfarge 2 2 2 3 2 3" xfId="11786"/>
    <cellStyle name="40% - uthevingsfarge 2 2 2 3 2 3 2" xfId="11787"/>
    <cellStyle name="40% - uthevingsfarge 2 2 2 3 2 3 3" xfId="11788"/>
    <cellStyle name="40% - uthevingsfarge 2 2 2 3 2 4" xfId="11789"/>
    <cellStyle name="40% - uthevingsfarge 2 2 2 3 2 5" xfId="11790"/>
    <cellStyle name="40% - uthevingsfarge 2 2 2 3 2_Tabell 4.5-4.7" xfId="11782"/>
    <cellStyle name="40% - uthevingsfarge 2 2 2 3 3" xfId="11791"/>
    <cellStyle name="40% - uthevingsfarge 2 2 2 3 3 2" xfId="11792"/>
    <cellStyle name="40% - uthevingsfarge 2 2 2 3 3 2 2" xfId="11793"/>
    <cellStyle name="40% - uthevingsfarge 2 2 2 3 3 2 3" xfId="11794"/>
    <cellStyle name="40% - uthevingsfarge 2 2 2 3 3 3" xfId="11795"/>
    <cellStyle name="40% - uthevingsfarge 2 2 2 3 3 3 2" xfId="11796"/>
    <cellStyle name="40% - uthevingsfarge 2 2 2 3 3 3 3" xfId="11797"/>
    <cellStyle name="40% - uthevingsfarge 2 2 2 3 3 4" xfId="11798"/>
    <cellStyle name="40% - uthevingsfarge 2 2 2 3 3 5" xfId="11799"/>
    <cellStyle name="40% - uthevingsfarge 2 2 2 3 4" xfId="11800"/>
    <cellStyle name="40% - uthevingsfarge 2 2 2 3 4 2" xfId="11801"/>
    <cellStyle name="40% - uthevingsfarge 2 2 2 3 4 3" xfId="11802"/>
    <cellStyle name="40% - uthevingsfarge 2 2 2 3 5" xfId="11803"/>
    <cellStyle name="40% - uthevingsfarge 2 2 2 3 5 2" xfId="11804"/>
    <cellStyle name="40% - uthevingsfarge 2 2 2 3 5 3" xfId="11805"/>
    <cellStyle name="40% - uthevingsfarge 2 2 2 3 6" xfId="11806"/>
    <cellStyle name="40% - uthevingsfarge 2 2 2 3 6 2" xfId="11807"/>
    <cellStyle name="40% - uthevingsfarge 2 2 2 3 7" xfId="11808"/>
    <cellStyle name="40% - uthevingsfarge 2 2 2 3 7 2" xfId="11809"/>
    <cellStyle name="40% - uthevingsfarge 2 2 2 3 8" xfId="11810"/>
    <cellStyle name="40% - uthevingsfarge 2 2 2 3 9" xfId="11811"/>
    <cellStyle name="40% - uthevingsfarge 2 2 2 3_Tabell 4.5-4.7" xfId="11780"/>
    <cellStyle name="40% - uthevingsfarge 2 2 2 4" xfId="624"/>
    <cellStyle name="40% - uthevingsfarge 2 2 2 4 2" xfId="11813"/>
    <cellStyle name="40% - uthevingsfarge 2 2 2 4 2 2" xfId="11814"/>
    <cellStyle name="40% - uthevingsfarge 2 2 2 4 2 3" xfId="11815"/>
    <cellStyle name="40% - uthevingsfarge 2 2 2 4 3" xfId="11816"/>
    <cellStyle name="40% - uthevingsfarge 2 2 2 4 3 2" xfId="11817"/>
    <cellStyle name="40% - uthevingsfarge 2 2 2 4 3 3" xfId="11818"/>
    <cellStyle name="40% - uthevingsfarge 2 2 2 4 4" xfId="11819"/>
    <cellStyle name="40% - uthevingsfarge 2 2 2 4 5" xfId="11820"/>
    <cellStyle name="40% - uthevingsfarge 2 2 2 4_Tabell 4.5-4.7" xfId="11812"/>
    <cellStyle name="40% - uthevingsfarge 2 2 2 5" xfId="11821"/>
    <cellStyle name="40% - uthevingsfarge 2 2 2 5 2" xfId="11822"/>
    <cellStyle name="40% - uthevingsfarge 2 2 2 5 2 2" xfId="11823"/>
    <cellStyle name="40% - uthevingsfarge 2 2 2 5 2 3" xfId="11824"/>
    <cellStyle name="40% - uthevingsfarge 2 2 2 5 3" xfId="11825"/>
    <cellStyle name="40% - uthevingsfarge 2 2 2 5 3 2" xfId="11826"/>
    <cellStyle name="40% - uthevingsfarge 2 2 2 5 3 3" xfId="11827"/>
    <cellStyle name="40% - uthevingsfarge 2 2 2 5 4" xfId="11828"/>
    <cellStyle name="40% - uthevingsfarge 2 2 2 5 5" xfId="11829"/>
    <cellStyle name="40% - uthevingsfarge 2 2 2 6" xfId="11830"/>
    <cellStyle name="40% - uthevingsfarge 2 2 2 6 2" xfId="11831"/>
    <cellStyle name="40% - uthevingsfarge 2 2 2 6 3" xfId="11832"/>
    <cellStyle name="40% - uthevingsfarge 2 2 2 7" xfId="11833"/>
    <cellStyle name="40% - uthevingsfarge 2 2 2 7 2" xfId="11834"/>
    <cellStyle name="40% - uthevingsfarge 2 2 2 7 3" xfId="11835"/>
    <cellStyle name="40% - uthevingsfarge 2 2 2 8" xfId="11836"/>
    <cellStyle name="40% - uthevingsfarge 2 2 2 8 2" xfId="11837"/>
    <cellStyle name="40% - uthevingsfarge 2 2 2 9" xfId="11838"/>
    <cellStyle name="40% - uthevingsfarge 2 2 2 9 2" xfId="11839"/>
    <cellStyle name="40% - uthevingsfarge 2 2 2_Tabell 4.5-4.7" xfId="11712"/>
    <cellStyle name="40% - uthevingsfarge 2 2 3" xfId="625"/>
    <cellStyle name="40% - uthevingsfarge 2 2 3 10" xfId="11841"/>
    <cellStyle name="40% - uthevingsfarge 2 2 3 11" xfId="11842"/>
    <cellStyle name="40% - uthevingsfarge 2 2 3 2" xfId="626"/>
    <cellStyle name="40% - uthevingsfarge 2 2 3 2 10" xfId="11844"/>
    <cellStyle name="40% - uthevingsfarge 2 2 3 2 2" xfId="627"/>
    <cellStyle name="40% - uthevingsfarge 2 2 3 2 2 2" xfId="11846"/>
    <cellStyle name="40% - uthevingsfarge 2 2 3 2 2 2 2" xfId="11847"/>
    <cellStyle name="40% - uthevingsfarge 2 2 3 2 2 2 3" xfId="11848"/>
    <cellStyle name="40% - uthevingsfarge 2 2 3 2 2 3" xfId="11849"/>
    <cellStyle name="40% - uthevingsfarge 2 2 3 2 2 3 2" xfId="11850"/>
    <cellStyle name="40% - uthevingsfarge 2 2 3 2 2 3 3" xfId="11851"/>
    <cellStyle name="40% - uthevingsfarge 2 2 3 2 2 4" xfId="11852"/>
    <cellStyle name="40% - uthevingsfarge 2 2 3 2 2 5" xfId="11853"/>
    <cellStyle name="40% - uthevingsfarge 2 2 3 2 2_Tabell 4.5-4.7" xfId="11845"/>
    <cellStyle name="40% - uthevingsfarge 2 2 3 2 3" xfId="11854"/>
    <cellStyle name="40% - uthevingsfarge 2 2 3 2 3 2" xfId="11855"/>
    <cellStyle name="40% - uthevingsfarge 2 2 3 2 3 2 2" xfId="11856"/>
    <cellStyle name="40% - uthevingsfarge 2 2 3 2 3 2 3" xfId="11857"/>
    <cellStyle name="40% - uthevingsfarge 2 2 3 2 3 3" xfId="11858"/>
    <cellStyle name="40% - uthevingsfarge 2 2 3 2 3 3 2" xfId="11859"/>
    <cellStyle name="40% - uthevingsfarge 2 2 3 2 3 3 3" xfId="11860"/>
    <cellStyle name="40% - uthevingsfarge 2 2 3 2 3 4" xfId="11861"/>
    <cellStyle name="40% - uthevingsfarge 2 2 3 2 3 5" xfId="11862"/>
    <cellStyle name="40% - uthevingsfarge 2 2 3 2 4" xfId="11863"/>
    <cellStyle name="40% - uthevingsfarge 2 2 3 2 4 2" xfId="11864"/>
    <cellStyle name="40% - uthevingsfarge 2 2 3 2 4 3" xfId="11865"/>
    <cellStyle name="40% - uthevingsfarge 2 2 3 2 5" xfId="11866"/>
    <cellStyle name="40% - uthevingsfarge 2 2 3 2 5 2" xfId="11867"/>
    <cellStyle name="40% - uthevingsfarge 2 2 3 2 5 3" xfId="11868"/>
    <cellStyle name="40% - uthevingsfarge 2 2 3 2 6" xfId="11869"/>
    <cellStyle name="40% - uthevingsfarge 2 2 3 2 6 2" xfId="11870"/>
    <cellStyle name="40% - uthevingsfarge 2 2 3 2 7" xfId="11871"/>
    <cellStyle name="40% - uthevingsfarge 2 2 3 2 7 2" xfId="11872"/>
    <cellStyle name="40% - uthevingsfarge 2 2 3 2 8" xfId="11873"/>
    <cellStyle name="40% - uthevingsfarge 2 2 3 2 9" xfId="11874"/>
    <cellStyle name="40% - uthevingsfarge 2 2 3 2_Tabell 4.5-4.7" xfId="11843"/>
    <cellStyle name="40% - uthevingsfarge 2 2 3 3" xfId="628"/>
    <cellStyle name="40% - uthevingsfarge 2 2 3 3 2" xfId="11876"/>
    <cellStyle name="40% - uthevingsfarge 2 2 3 3 2 2" xfId="11877"/>
    <cellStyle name="40% - uthevingsfarge 2 2 3 3 2 3" xfId="11878"/>
    <cellStyle name="40% - uthevingsfarge 2 2 3 3 3" xfId="11879"/>
    <cellStyle name="40% - uthevingsfarge 2 2 3 3 3 2" xfId="11880"/>
    <cellStyle name="40% - uthevingsfarge 2 2 3 3 3 3" xfId="11881"/>
    <cellStyle name="40% - uthevingsfarge 2 2 3 3 4" xfId="11882"/>
    <cellStyle name="40% - uthevingsfarge 2 2 3 3 5" xfId="11883"/>
    <cellStyle name="40% - uthevingsfarge 2 2 3 3_Tabell 4.5-4.7" xfId="11875"/>
    <cellStyle name="40% - uthevingsfarge 2 2 3 4" xfId="11884"/>
    <cellStyle name="40% - uthevingsfarge 2 2 3 4 2" xfId="11885"/>
    <cellStyle name="40% - uthevingsfarge 2 2 3 4 2 2" xfId="11886"/>
    <cellStyle name="40% - uthevingsfarge 2 2 3 4 2 3" xfId="11887"/>
    <cellStyle name="40% - uthevingsfarge 2 2 3 4 3" xfId="11888"/>
    <cellStyle name="40% - uthevingsfarge 2 2 3 4 3 2" xfId="11889"/>
    <cellStyle name="40% - uthevingsfarge 2 2 3 4 3 3" xfId="11890"/>
    <cellStyle name="40% - uthevingsfarge 2 2 3 4 4" xfId="11891"/>
    <cellStyle name="40% - uthevingsfarge 2 2 3 4 5" xfId="11892"/>
    <cellStyle name="40% - uthevingsfarge 2 2 3 5" xfId="11893"/>
    <cellStyle name="40% - uthevingsfarge 2 2 3 5 2" xfId="11894"/>
    <cellStyle name="40% - uthevingsfarge 2 2 3 5 3" xfId="11895"/>
    <cellStyle name="40% - uthevingsfarge 2 2 3 6" xfId="11896"/>
    <cellStyle name="40% - uthevingsfarge 2 2 3 6 2" xfId="11897"/>
    <cellStyle name="40% - uthevingsfarge 2 2 3 6 3" xfId="11898"/>
    <cellStyle name="40% - uthevingsfarge 2 2 3 7" xfId="11899"/>
    <cellStyle name="40% - uthevingsfarge 2 2 3 7 2" xfId="11900"/>
    <cellStyle name="40% - uthevingsfarge 2 2 3 8" xfId="11901"/>
    <cellStyle name="40% - uthevingsfarge 2 2 3 8 2" xfId="11902"/>
    <cellStyle name="40% - uthevingsfarge 2 2 3 9" xfId="11903"/>
    <cellStyle name="40% - uthevingsfarge 2 2 3_Tabell 4.5-4.7" xfId="11840"/>
    <cellStyle name="40% - uthevingsfarge 2 2 4" xfId="629"/>
    <cellStyle name="40% - uthevingsfarge 2 2 4 10" xfId="11905"/>
    <cellStyle name="40% - uthevingsfarge 2 2 4 2" xfId="630"/>
    <cellStyle name="40% - uthevingsfarge 2 2 4 2 2" xfId="11907"/>
    <cellStyle name="40% - uthevingsfarge 2 2 4 2 2 2" xfId="11908"/>
    <cellStyle name="40% - uthevingsfarge 2 2 4 2 2 3" xfId="11909"/>
    <cellStyle name="40% - uthevingsfarge 2 2 4 2 3" xfId="11910"/>
    <cellStyle name="40% - uthevingsfarge 2 2 4 2 3 2" xfId="11911"/>
    <cellStyle name="40% - uthevingsfarge 2 2 4 2 3 3" xfId="11912"/>
    <cellStyle name="40% - uthevingsfarge 2 2 4 2 4" xfId="11913"/>
    <cellStyle name="40% - uthevingsfarge 2 2 4 2 5" xfId="11914"/>
    <cellStyle name="40% - uthevingsfarge 2 2 4 2_Tabell 4.5-4.7" xfId="11906"/>
    <cellStyle name="40% - uthevingsfarge 2 2 4 3" xfId="11915"/>
    <cellStyle name="40% - uthevingsfarge 2 2 4 3 2" xfId="11916"/>
    <cellStyle name="40% - uthevingsfarge 2 2 4 3 2 2" xfId="11917"/>
    <cellStyle name="40% - uthevingsfarge 2 2 4 3 2 3" xfId="11918"/>
    <cellStyle name="40% - uthevingsfarge 2 2 4 3 3" xfId="11919"/>
    <cellStyle name="40% - uthevingsfarge 2 2 4 3 3 2" xfId="11920"/>
    <cellStyle name="40% - uthevingsfarge 2 2 4 3 3 3" xfId="11921"/>
    <cellStyle name="40% - uthevingsfarge 2 2 4 3 4" xfId="11922"/>
    <cellStyle name="40% - uthevingsfarge 2 2 4 3 5" xfId="11923"/>
    <cellStyle name="40% - uthevingsfarge 2 2 4 4" xfId="11924"/>
    <cellStyle name="40% - uthevingsfarge 2 2 4 4 2" xfId="11925"/>
    <cellStyle name="40% - uthevingsfarge 2 2 4 4 3" xfId="11926"/>
    <cellStyle name="40% - uthevingsfarge 2 2 4 5" xfId="11927"/>
    <cellStyle name="40% - uthevingsfarge 2 2 4 5 2" xfId="11928"/>
    <cellStyle name="40% - uthevingsfarge 2 2 4 5 3" xfId="11929"/>
    <cellStyle name="40% - uthevingsfarge 2 2 4 6" xfId="11930"/>
    <cellStyle name="40% - uthevingsfarge 2 2 4 6 2" xfId="11931"/>
    <cellStyle name="40% - uthevingsfarge 2 2 4 7" xfId="11932"/>
    <cellStyle name="40% - uthevingsfarge 2 2 4 7 2" xfId="11933"/>
    <cellStyle name="40% - uthevingsfarge 2 2 4 8" xfId="11934"/>
    <cellStyle name="40% - uthevingsfarge 2 2 4 9" xfId="11935"/>
    <cellStyle name="40% - uthevingsfarge 2 2 4_Tabell 4.5-4.7" xfId="11904"/>
    <cellStyle name="40% - uthevingsfarge 2 2 5" xfId="631"/>
    <cellStyle name="40% - uthevingsfarge 2 2 5 10" xfId="11937"/>
    <cellStyle name="40% - uthevingsfarge 2 2 5 2" xfId="632"/>
    <cellStyle name="40% - uthevingsfarge 2 2 5 2 2" xfId="11939"/>
    <cellStyle name="40% - uthevingsfarge 2 2 5 2 2 2" xfId="11940"/>
    <cellStyle name="40% - uthevingsfarge 2 2 5 2 2 3" xfId="11941"/>
    <cellStyle name="40% - uthevingsfarge 2 2 5 2 3" xfId="11942"/>
    <cellStyle name="40% - uthevingsfarge 2 2 5 2 3 2" xfId="11943"/>
    <cellStyle name="40% - uthevingsfarge 2 2 5 2 3 3" xfId="11944"/>
    <cellStyle name="40% - uthevingsfarge 2 2 5 2 4" xfId="11945"/>
    <cellStyle name="40% - uthevingsfarge 2 2 5 2 5" xfId="11946"/>
    <cellStyle name="40% - uthevingsfarge 2 2 5 2_Tabell 4.5-4.7" xfId="11938"/>
    <cellStyle name="40% - uthevingsfarge 2 2 5 3" xfId="11947"/>
    <cellStyle name="40% - uthevingsfarge 2 2 5 3 2" xfId="11948"/>
    <cellStyle name="40% - uthevingsfarge 2 2 5 3 2 2" xfId="11949"/>
    <cellStyle name="40% - uthevingsfarge 2 2 5 3 2 3" xfId="11950"/>
    <cellStyle name="40% - uthevingsfarge 2 2 5 3 3" xfId="11951"/>
    <cellStyle name="40% - uthevingsfarge 2 2 5 3 3 2" xfId="11952"/>
    <cellStyle name="40% - uthevingsfarge 2 2 5 3 3 3" xfId="11953"/>
    <cellStyle name="40% - uthevingsfarge 2 2 5 3 4" xfId="11954"/>
    <cellStyle name="40% - uthevingsfarge 2 2 5 3 5" xfId="11955"/>
    <cellStyle name="40% - uthevingsfarge 2 2 5 4" xfId="11956"/>
    <cellStyle name="40% - uthevingsfarge 2 2 5 4 2" xfId="11957"/>
    <cellStyle name="40% - uthevingsfarge 2 2 5 4 3" xfId="11958"/>
    <cellStyle name="40% - uthevingsfarge 2 2 5 5" xfId="11959"/>
    <cellStyle name="40% - uthevingsfarge 2 2 5 5 2" xfId="11960"/>
    <cellStyle name="40% - uthevingsfarge 2 2 5 5 3" xfId="11961"/>
    <cellStyle name="40% - uthevingsfarge 2 2 5 6" xfId="11962"/>
    <cellStyle name="40% - uthevingsfarge 2 2 5 6 2" xfId="11963"/>
    <cellStyle name="40% - uthevingsfarge 2 2 5 7" xfId="11964"/>
    <cellStyle name="40% - uthevingsfarge 2 2 5 7 2" xfId="11965"/>
    <cellStyle name="40% - uthevingsfarge 2 2 5 8" xfId="11966"/>
    <cellStyle name="40% - uthevingsfarge 2 2 5 9" xfId="11967"/>
    <cellStyle name="40% - uthevingsfarge 2 2 5_Tabell 4.5-4.7" xfId="11936"/>
    <cellStyle name="40% - uthevingsfarge 2 2 6" xfId="633"/>
    <cellStyle name="40% - uthevingsfarge 2 2 6 2" xfId="11969"/>
    <cellStyle name="40% - uthevingsfarge 2 2 6 2 2" xfId="11970"/>
    <cellStyle name="40% - uthevingsfarge 2 2 6 2 3" xfId="11971"/>
    <cellStyle name="40% - uthevingsfarge 2 2 6 3" xfId="11972"/>
    <cellStyle name="40% - uthevingsfarge 2 2 6 3 2" xfId="11973"/>
    <cellStyle name="40% - uthevingsfarge 2 2 6 3 3" xfId="11974"/>
    <cellStyle name="40% - uthevingsfarge 2 2 6 4" xfId="11975"/>
    <cellStyle name="40% - uthevingsfarge 2 2 6 5" xfId="11976"/>
    <cellStyle name="40% - uthevingsfarge 2 2 6_Tabell 4.5-4.7" xfId="11968"/>
    <cellStyle name="40% - uthevingsfarge 2 2 7" xfId="11977"/>
    <cellStyle name="40% - uthevingsfarge 2 2 7 2" xfId="11978"/>
    <cellStyle name="40% - uthevingsfarge 2 2 7 2 2" xfId="11979"/>
    <cellStyle name="40% - uthevingsfarge 2 2 7 2 3" xfId="11980"/>
    <cellStyle name="40% - uthevingsfarge 2 2 7 3" xfId="11981"/>
    <cellStyle name="40% - uthevingsfarge 2 2 7 3 2" xfId="11982"/>
    <cellStyle name="40% - uthevingsfarge 2 2 7 3 3" xfId="11983"/>
    <cellStyle name="40% - uthevingsfarge 2 2 7 4" xfId="11984"/>
    <cellStyle name="40% - uthevingsfarge 2 2 7 5" xfId="11985"/>
    <cellStyle name="40% - uthevingsfarge 2 2 8" xfId="11986"/>
    <cellStyle name="40% - uthevingsfarge 2 2 8 2" xfId="11987"/>
    <cellStyle name="40% - uthevingsfarge 2 2 8 3" xfId="11988"/>
    <cellStyle name="40% - uthevingsfarge 2 2 9" xfId="11989"/>
    <cellStyle name="40% - uthevingsfarge 2 2 9 2" xfId="11990"/>
    <cellStyle name="40% - uthevingsfarge 2 2 9 3" xfId="11991"/>
    <cellStyle name="40% - uthevingsfarge 2 2_Tabell 4.5-4.7" xfId="11704"/>
    <cellStyle name="40% - uthevingsfarge 2 3" xfId="634"/>
    <cellStyle name="40% - uthevingsfarge 2 3 10" xfId="11993"/>
    <cellStyle name="40% - uthevingsfarge 2 3 10 2" xfId="11994"/>
    <cellStyle name="40% - uthevingsfarge 2 3 11" xfId="11995"/>
    <cellStyle name="40% - uthevingsfarge 2 3 12" xfId="11996"/>
    <cellStyle name="40% - uthevingsfarge 2 3 13" xfId="11997"/>
    <cellStyle name="40% - uthevingsfarge 2 3 2" xfId="635"/>
    <cellStyle name="40% - uthevingsfarge 2 3 2 10" xfId="11999"/>
    <cellStyle name="40% - uthevingsfarge 2 3 2 11" xfId="12000"/>
    <cellStyle name="40% - uthevingsfarge 2 3 2 12" xfId="12001"/>
    <cellStyle name="40% - uthevingsfarge 2 3 2 2" xfId="636"/>
    <cellStyle name="40% - uthevingsfarge 2 3 2 2 10" xfId="12003"/>
    <cellStyle name="40% - uthevingsfarge 2 3 2 2 11" xfId="12004"/>
    <cellStyle name="40% - uthevingsfarge 2 3 2 2 2" xfId="637"/>
    <cellStyle name="40% - uthevingsfarge 2 3 2 2 2 10" xfId="12006"/>
    <cellStyle name="40% - uthevingsfarge 2 3 2 2 2 2" xfId="638"/>
    <cellStyle name="40% - uthevingsfarge 2 3 2 2 2 2 2" xfId="12008"/>
    <cellStyle name="40% - uthevingsfarge 2 3 2 2 2 2 2 2" xfId="12009"/>
    <cellStyle name="40% - uthevingsfarge 2 3 2 2 2 2 2 3" xfId="12010"/>
    <cellStyle name="40% - uthevingsfarge 2 3 2 2 2 2 3" xfId="12011"/>
    <cellStyle name="40% - uthevingsfarge 2 3 2 2 2 2 3 2" xfId="12012"/>
    <cellStyle name="40% - uthevingsfarge 2 3 2 2 2 2 3 3" xfId="12013"/>
    <cellStyle name="40% - uthevingsfarge 2 3 2 2 2 2 4" xfId="12014"/>
    <cellStyle name="40% - uthevingsfarge 2 3 2 2 2 2 5" xfId="12015"/>
    <cellStyle name="40% - uthevingsfarge 2 3 2 2 2 2_Tabell 4.5-4.7" xfId="12007"/>
    <cellStyle name="40% - uthevingsfarge 2 3 2 2 2 3" xfId="12016"/>
    <cellStyle name="40% - uthevingsfarge 2 3 2 2 2 3 2" xfId="12017"/>
    <cellStyle name="40% - uthevingsfarge 2 3 2 2 2 3 2 2" xfId="12018"/>
    <cellStyle name="40% - uthevingsfarge 2 3 2 2 2 3 2 3" xfId="12019"/>
    <cellStyle name="40% - uthevingsfarge 2 3 2 2 2 3 3" xfId="12020"/>
    <cellStyle name="40% - uthevingsfarge 2 3 2 2 2 3 3 2" xfId="12021"/>
    <cellStyle name="40% - uthevingsfarge 2 3 2 2 2 3 3 3" xfId="12022"/>
    <cellStyle name="40% - uthevingsfarge 2 3 2 2 2 3 4" xfId="12023"/>
    <cellStyle name="40% - uthevingsfarge 2 3 2 2 2 3 5" xfId="12024"/>
    <cellStyle name="40% - uthevingsfarge 2 3 2 2 2 4" xfId="12025"/>
    <cellStyle name="40% - uthevingsfarge 2 3 2 2 2 4 2" xfId="12026"/>
    <cellStyle name="40% - uthevingsfarge 2 3 2 2 2 4 3" xfId="12027"/>
    <cellStyle name="40% - uthevingsfarge 2 3 2 2 2 5" xfId="12028"/>
    <cellStyle name="40% - uthevingsfarge 2 3 2 2 2 5 2" xfId="12029"/>
    <cellStyle name="40% - uthevingsfarge 2 3 2 2 2 5 3" xfId="12030"/>
    <cellStyle name="40% - uthevingsfarge 2 3 2 2 2 6" xfId="12031"/>
    <cellStyle name="40% - uthevingsfarge 2 3 2 2 2 6 2" xfId="12032"/>
    <cellStyle name="40% - uthevingsfarge 2 3 2 2 2 7" xfId="12033"/>
    <cellStyle name="40% - uthevingsfarge 2 3 2 2 2 7 2" xfId="12034"/>
    <cellStyle name="40% - uthevingsfarge 2 3 2 2 2 8" xfId="12035"/>
    <cellStyle name="40% - uthevingsfarge 2 3 2 2 2 9" xfId="12036"/>
    <cellStyle name="40% - uthevingsfarge 2 3 2 2 2_Tabell 4.5-4.7" xfId="12005"/>
    <cellStyle name="40% - uthevingsfarge 2 3 2 2 3" xfId="639"/>
    <cellStyle name="40% - uthevingsfarge 2 3 2 2 3 2" xfId="12038"/>
    <cellStyle name="40% - uthevingsfarge 2 3 2 2 3 2 2" xfId="12039"/>
    <cellStyle name="40% - uthevingsfarge 2 3 2 2 3 2 3" xfId="12040"/>
    <cellStyle name="40% - uthevingsfarge 2 3 2 2 3 3" xfId="12041"/>
    <cellStyle name="40% - uthevingsfarge 2 3 2 2 3 3 2" xfId="12042"/>
    <cellStyle name="40% - uthevingsfarge 2 3 2 2 3 3 3" xfId="12043"/>
    <cellStyle name="40% - uthevingsfarge 2 3 2 2 3 4" xfId="12044"/>
    <cellStyle name="40% - uthevingsfarge 2 3 2 2 3 5" xfId="12045"/>
    <cellStyle name="40% - uthevingsfarge 2 3 2 2 3_Tabell 4.5-4.7" xfId="12037"/>
    <cellStyle name="40% - uthevingsfarge 2 3 2 2 4" xfId="12046"/>
    <cellStyle name="40% - uthevingsfarge 2 3 2 2 4 2" xfId="12047"/>
    <cellStyle name="40% - uthevingsfarge 2 3 2 2 4 2 2" xfId="12048"/>
    <cellStyle name="40% - uthevingsfarge 2 3 2 2 4 2 3" xfId="12049"/>
    <cellStyle name="40% - uthevingsfarge 2 3 2 2 4 3" xfId="12050"/>
    <cellStyle name="40% - uthevingsfarge 2 3 2 2 4 3 2" xfId="12051"/>
    <cellStyle name="40% - uthevingsfarge 2 3 2 2 4 3 3" xfId="12052"/>
    <cellStyle name="40% - uthevingsfarge 2 3 2 2 4 4" xfId="12053"/>
    <cellStyle name="40% - uthevingsfarge 2 3 2 2 4 5" xfId="12054"/>
    <cellStyle name="40% - uthevingsfarge 2 3 2 2 5" xfId="12055"/>
    <cellStyle name="40% - uthevingsfarge 2 3 2 2 5 2" xfId="12056"/>
    <cellStyle name="40% - uthevingsfarge 2 3 2 2 5 3" xfId="12057"/>
    <cellStyle name="40% - uthevingsfarge 2 3 2 2 6" xfId="12058"/>
    <cellStyle name="40% - uthevingsfarge 2 3 2 2 6 2" xfId="12059"/>
    <cellStyle name="40% - uthevingsfarge 2 3 2 2 6 3" xfId="12060"/>
    <cellStyle name="40% - uthevingsfarge 2 3 2 2 7" xfId="12061"/>
    <cellStyle name="40% - uthevingsfarge 2 3 2 2 7 2" xfId="12062"/>
    <cellStyle name="40% - uthevingsfarge 2 3 2 2 8" xfId="12063"/>
    <cellStyle name="40% - uthevingsfarge 2 3 2 2 8 2" xfId="12064"/>
    <cellStyle name="40% - uthevingsfarge 2 3 2 2 9" xfId="12065"/>
    <cellStyle name="40% - uthevingsfarge 2 3 2 2_Tabell 4.5-4.7" xfId="12002"/>
    <cellStyle name="40% - uthevingsfarge 2 3 2 3" xfId="640"/>
    <cellStyle name="40% - uthevingsfarge 2 3 2 3 10" xfId="12067"/>
    <cellStyle name="40% - uthevingsfarge 2 3 2 3 2" xfId="641"/>
    <cellStyle name="40% - uthevingsfarge 2 3 2 3 2 2" xfId="12069"/>
    <cellStyle name="40% - uthevingsfarge 2 3 2 3 2 2 2" xfId="12070"/>
    <cellStyle name="40% - uthevingsfarge 2 3 2 3 2 2 3" xfId="12071"/>
    <cellStyle name="40% - uthevingsfarge 2 3 2 3 2 3" xfId="12072"/>
    <cellStyle name="40% - uthevingsfarge 2 3 2 3 2 3 2" xfId="12073"/>
    <cellStyle name="40% - uthevingsfarge 2 3 2 3 2 3 3" xfId="12074"/>
    <cellStyle name="40% - uthevingsfarge 2 3 2 3 2 4" xfId="12075"/>
    <cellStyle name="40% - uthevingsfarge 2 3 2 3 2 5" xfId="12076"/>
    <cellStyle name="40% - uthevingsfarge 2 3 2 3 2_Tabell 4.5-4.7" xfId="12068"/>
    <cellStyle name="40% - uthevingsfarge 2 3 2 3 3" xfId="12077"/>
    <cellStyle name="40% - uthevingsfarge 2 3 2 3 3 2" xfId="12078"/>
    <cellStyle name="40% - uthevingsfarge 2 3 2 3 3 2 2" xfId="12079"/>
    <cellStyle name="40% - uthevingsfarge 2 3 2 3 3 2 3" xfId="12080"/>
    <cellStyle name="40% - uthevingsfarge 2 3 2 3 3 3" xfId="12081"/>
    <cellStyle name="40% - uthevingsfarge 2 3 2 3 3 3 2" xfId="12082"/>
    <cellStyle name="40% - uthevingsfarge 2 3 2 3 3 3 3" xfId="12083"/>
    <cellStyle name="40% - uthevingsfarge 2 3 2 3 3 4" xfId="12084"/>
    <cellStyle name="40% - uthevingsfarge 2 3 2 3 3 5" xfId="12085"/>
    <cellStyle name="40% - uthevingsfarge 2 3 2 3 4" xfId="12086"/>
    <cellStyle name="40% - uthevingsfarge 2 3 2 3 4 2" xfId="12087"/>
    <cellStyle name="40% - uthevingsfarge 2 3 2 3 4 3" xfId="12088"/>
    <cellStyle name="40% - uthevingsfarge 2 3 2 3 5" xfId="12089"/>
    <cellStyle name="40% - uthevingsfarge 2 3 2 3 5 2" xfId="12090"/>
    <cellStyle name="40% - uthevingsfarge 2 3 2 3 5 3" xfId="12091"/>
    <cellStyle name="40% - uthevingsfarge 2 3 2 3 6" xfId="12092"/>
    <cellStyle name="40% - uthevingsfarge 2 3 2 3 6 2" xfId="12093"/>
    <cellStyle name="40% - uthevingsfarge 2 3 2 3 7" xfId="12094"/>
    <cellStyle name="40% - uthevingsfarge 2 3 2 3 7 2" xfId="12095"/>
    <cellStyle name="40% - uthevingsfarge 2 3 2 3 8" xfId="12096"/>
    <cellStyle name="40% - uthevingsfarge 2 3 2 3 9" xfId="12097"/>
    <cellStyle name="40% - uthevingsfarge 2 3 2 3_Tabell 4.5-4.7" xfId="12066"/>
    <cellStyle name="40% - uthevingsfarge 2 3 2 4" xfId="642"/>
    <cellStyle name="40% - uthevingsfarge 2 3 2 4 2" xfId="12099"/>
    <cellStyle name="40% - uthevingsfarge 2 3 2 4 2 2" xfId="12100"/>
    <cellStyle name="40% - uthevingsfarge 2 3 2 4 2 3" xfId="12101"/>
    <cellStyle name="40% - uthevingsfarge 2 3 2 4 3" xfId="12102"/>
    <cellStyle name="40% - uthevingsfarge 2 3 2 4 3 2" xfId="12103"/>
    <cellStyle name="40% - uthevingsfarge 2 3 2 4 3 3" xfId="12104"/>
    <cellStyle name="40% - uthevingsfarge 2 3 2 4 4" xfId="12105"/>
    <cellStyle name="40% - uthevingsfarge 2 3 2 4 5" xfId="12106"/>
    <cellStyle name="40% - uthevingsfarge 2 3 2 4_Tabell 4.5-4.7" xfId="12098"/>
    <cellStyle name="40% - uthevingsfarge 2 3 2 5" xfId="12107"/>
    <cellStyle name="40% - uthevingsfarge 2 3 2 5 2" xfId="12108"/>
    <cellStyle name="40% - uthevingsfarge 2 3 2 5 2 2" xfId="12109"/>
    <cellStyle name="40% - uthevingsfarge 2 3 2 5 2 3" xfId="12110"/>
    <cellStyle name="40% - uthevingsfarge 2 3 2 5 3" xfId="12111"/>
    <cellStyle name="40% - uthevingsfarge 2 3 2 5 3 2" xfId="12112"/>
    <cellStyle name="40% - uthevingsfarge 2 3 2 5 3 3" xfId="12113"/>
    <cellStyle name="40% - uthevingsfarge 2 3 2 5 4" xfId="12114"/>
    <cellStyle name="40% - uthevingsfarge 2 3 2 5 5" xfId="12115"/>
    <cellStyle name="40% - uthevingsfarge 2 3 2 6" xfId="12116"/>
    <cellStyle name="40% - uthevingsfarge 2 3 2 6 2" xfId="12117"/>
    <cellStyle name="40% - uthevingsfarge 2 3 2 6 3" xfId="12118"/>
    <cellStyle name="40% - uthevingsfarge 2 3 2 7" xfId="12119"/>
    <cellStyle name="40% - uthevingsfarge 2 3 2 7 2" xfId="12120"/>
    <cellStyle name="40% - uthevingsfarge 2 3 2 7 3" xfId="12121"/>
    <cellStyle name="40% - uthevingsfarge 2 3 2 8" xfId="12122"/>
    <cellStyle name="40% - uthevingsfarge 2 3 2 8 2" xfId="12123"/>
    <cellStyle name="40% - uthevingsfarge 2 3 2 9" xfId="12124"/>
    <cellStyle name="40% - uthevingsfarge 2 3 2 9 2" xfId="12125"/>
    <cellStyle name="40% - uthevingsfarge 2 3 2_Tabell 4.5-4.7" xfId="11998"/>
    <cellStyle name="40% - uthevingsfarge 2 3 3" xfId="643"/>
    <cellStyle name="40% - uthevingsfarge 2 3 3 10" xfId="12127"/>
    <cellStyle name="40% - uthevingsfarge 2 3 3 11" xfId="12128"/>
    <cellStyle name="40% - uthevingsfarge 2 3 3 2" xfId="644"/>
    <cellStyle name="40% - uthevingsfarge 2 3 3 2 10" xfId="12130"/>
    <cellStyle name="40% - uthevingsfarge 2 3 3 2 2" xfId="645"/>
    <cellStyle name="40% - uthevingsfarge 2 3 3 2 2 2" xfId="12132"/>
    <cellStyle name="40% - uthevingsfarge 2 3 3 2 2 2 2" xfId="12133"/>
    <cellStyle name="40% - uthevingsfarge 2 3 3 2 2 2 3" xfId="12134"/>
    <cellStyle name="40% - uthevingsfarge 2 3 3 2 2 3" xfId="12135"/>
    <cellStyle name="40% - uthevingsfarge 2 3 3 2 2 3 2" xfId="12136"/>
    <cellStyle name="40% - uthevingsfarge 2 3 3 2 2 3 3" xfId="12137"/>
    <cellStyle name="40% - uthevingsfarge 2 3 3 2 2 4" xfId="12138"/>
    <cellStyle name="40% - uthevingsfarge 2 3 3 2 2 5" xfId="12139"/>
    <cellStyle name="40% - uthevingsfarge 2 3 3 2 2_Tabell 4.5-4.7" xfId="12131"/>
    <cellStyle name="40% - uthevingsfarge 2 3 3 2 3" xfId="12140"/>
    <cellStyle name="40% - uthevingsfarge 2 3 3 2 3 2" xfId="12141"/>
    <cellStyle name="40% - uthevingsfarge 2 3 3 2 3 2 2" xfId="12142"/>
    <cellStyle name="40% - uthevingsfarge 2 3 3 2 3 2 3" xfId="12143"/>
    <cellStyle name="40% - uthevingsfarge 2 3 3 2 3 3" xfId="12144"/>
    <cellStyle name="40% - uthevingsfarge 2 3 3 2 3 3 2" xfId="12145"/>
    <cellStyle name="40% - uthevingsfarge 2 3 3 2 3 3 3" xfId="12146"/>
    <cellStyle name="40% - uthevingsfarge 2 3 3 2 3 4" xfId="12147"/>
    <cellStyle name="40% - uthevingsfarge 2 3 3 2 3 5" xfId="12148"/>
    <cellStyle name="40% - uthevingsfarge 2 3 3 2 4" xfId="12149"/>
    <cellStyle name="40% - uthevingsfarge 2 3 3 2 4 2" xfId="12150"/>
    <cellStyle name="40% - uthevingsfarge 2 3 3 2 4 3" xfId="12151"/>
    <cellStyle name="40% - uthevingsfarge 2 3 3 2 5" xfId="12152"/>
    <cellStyle name="40% - uthevingsfarge 2 3 3 2 5 2" xfId="12153"/>
    <cellStyle name="40% - uthevingsfarge 2 3 3 2 5 3" xfId="12154"/>
    <cellStyle name="40% - uthevingsfarge 2 3 3 2 6" xfId="12155"/>
    <cellStyle name="40% - uthevingsfarge 2 3 3 2 6 2" xfId="12156"/>
    <cellStyle name="40% - uthevingsfarge 2 3 3 2 7" xfId="12157"/>
    <cellStyle name="40% - uthevingsfarge 2 3 3 2 7 2" xfId="12158"/>
    <cellStyle name="40% - uthevingsfarge 2 3 3 2 8" xfId="12159"/>
    <cellStyle name="40% - uthevingsfarge 2 3 3 2 9" xfId="12160"/>
    <cellStyle name="40% - uthevingsfarge 2 3 3 2_Tabell 4.5-4.7" xfId="12129"/>
    <cellStyle name="40% - uthevingsfarge 2 3 3 3" xfId="646"/>
    <cellStyle name="40% - uthevingsfarge 2 3 3 3 2" xfId="12162"/>
    <cellStyle name="40% - uthevingsfarge 2 3 3 3 2 2" xfId="12163"/>
    <cellStyle name="40% - uthevingsfarge 2 3 3 3 2 3" xfId="12164"/>
    <cellStyle name="40% - uthevingsfarge 2 3 3 3 3" xfId="12165"/>
    <cellStyle name="40% - uthevingsfarge 2 3 3 3 3 2" xfId="12166"/>
    <cellStyle name="40% - uthevingsfarge 2 3 3 3 3 3" xfId="12167"/>
    <cellStyle name="40% - uthevingsfarge 2 3 3 3 4" xfId="12168"/>
    <cellStyle name="40% - uthevingsfarge 2 3 3 3 5" xfId="12169"/>
    <cellStyle name="40% - uthevingsfarge 2 3 3 3_Tabell 4.5-4.7" xfId="12161"/>
    <cellStyle name="40% - uthevingsfarge 2 3 3 4" xfId="12170"/>
    <cellStyle name="40% - uthevingsfarge 2 3 3 4 2" xfId="12171"/>
    <cellStyle name="40% - uthevingsfarge 2 3 3 4 2 2" xfId="12172"/>
    <cellStyle name="40% - uthevingsfarge 2 3 3 4 2 3" xfId="12173"/>
    <cellStyle name="40% - uthevingsfarge 2 3 3 4 3" xfId="12174"/>
    <cellStyle name="40% - uthevingsfarge 2 3 3 4 3 2" xfId="12175"/>
    <cellStyle name="40% - uthevingsfarge 2 3 3 4 3 3" xfId="12176"/>
    <cellStyle name="40% - uthevingsfarge 2 3 3 4 4" xfId="12177"/>
    <cellStyle name="40% - uthevingsfarge 2 3 3 4 5" xfId="12178"/>
    <cellStyle name="40% - uthevingsfarge 2 3 3 5" xfId="12179"/>
    <cellStyle name="40% - uthevingsfarge 2 3 3 5 2" xfId="12180"/>
    <cellStyle name="40% - uthevingsfarge 2 3 3 5 3" xfId="12181"/>
    <cellStyle name="40% - uthevingsfarge 2 3 3 6" xfId="12182"/>
    <cellStyle name="40% - uthevingsfarge 2 3 3 6 2" xfId="12183"/>
    <cellStyle name="40% - uthevingsfarge 2 3 3 6 3" xfId="12184"/>
    <cellStyle name="40% - uthevingsfarge 2 3 3 7" xfId="12185"/>
    <cellStyle name="40% - uthevingsfarge 2 3 3 7 2" xfId="12186"/>
    <cellStyle name="40% - uthevingsfarge 2 3 3 8" xfId="12187"/>
    <cellStyle name="40% - uthevingsfarge 2 3 3 8 2" xfId="12188"/>
    <cellStyle name="40% - uthevingsfarge 2 3 3 9" xfId="12189"/>
    <cellStyle name="40% - uthevingsfarge 2 3 3_Tabell 4.5-4.7" xfId="12126"/>
    <cellStyle name="40% - uthevingsfarge 2 3 4" xfId="647"/>
    <cellStyle name="40% - uthevingsfarge 2 3 4 10" xfId="12191"/>
    <cellStyle name="40% - uthevingsfarge 2 3 4 2" xfId="648"/>
    <cellStyle name="40% - uthevingsfarge 2 3 4 2 2" xfId="12193"/>
    <cellStyle name="40% - uthevingsfarge 2 3 4 2 2 2" xfId="12194"/>
    <cellStyle name="40% - uthevingsfarge 2 3 4 2 2 3" xfId="12195"/>
    <cellStyle name="40% - uthevingsfarge 2 3 4 2 3" xfId="12196"/>
    <cellStyle name="40% - uthevingsfarge 2 3 4 2 3 2" xfId="12197"/>
    <cellStyle name="40% - uthevingsfarge 2 3 4 2 3 3" xfId="12198"/>
    <cellStyle name="40% - uthevingsfarge 2 3 4 2 4" xfId="12199"/>
    <cellStyle name="40% - uthevingsfarge 2 3 4 2 5" xfId="12200"/>
    <cellStyle name="40% - uthevingsfarge 2 3 4 2_Tabell 4.5-4.7" xfId="12192"/>
    <cellStyle name="40% - uthevingsfarge 2 3 4 3" xfId="12201"/>
    <cellStyle name="40% - uthevingsfarge 2 3 4 3 2" xfId="12202"/>
    <cellStyle name="40% - uthevingsfarge 2 3 4 3 2 2" xfId="12203"/>
    <cellStyle name="40% - uthevingsfarge 2 3 4 3 2 3" xfId="12204"/>
    <cellStyle name="40% - uthevingsfarge 2 3 4 3 3" xfId="12205"/>
    <cellStyle name="40% - uthevingsfarge 2 3 4 3 3 2" xfId="12206"/>
    <cellStyle name="40% - uthevingsfarge 2 3 4 3 3 3" xfId="12207"/>
    <cellStyle name="40% - uthevingsfarge 2 3 4 3 4" xfId="12208"/>
    <cellStyle name="40% - uthevingsfarge 2 3 4 3 5" xfId="12209"/>
    <cellStyle name="40% - uthevingsfarge 2 3 4 4" xfId="12210"/>
    <cellStyle name="40% - uthevingsfarge 2 3 4 4 2" xfId="12211"/>
    <cellStyle name="40% - uthevingsfarge 2 3 4 4 3" xfId="12212"/>
    <cellStyle name="40% - uthevingsfarge 2 3 4 5" xfId="12213"/>
    <cellStyle name="40% - uthevingsfarge 2 3 4 5 2" xfId="12214"/>
    <cellStyle name="40% - uthevingsfarge 2 3 4 5 3" xfId="12215"/>
    <cellStyle name="40% - uthevingsfarge 2 3 4 6" xfId="12216"/>
    <cellStyle name="40% - uthevingsfarge 2 3 4 6 2" xfId="12217"/>
    <cellStyle name="40% - uthevingsfarge 2 3 4 7" xfId="12218"/>
    <cellStyle name="40% - uthevingsfarge 2 3 4 7 2" xfId="12219"/>
    <cellStyle name="40% - uthevingsfarge 2 3 4 8" xfId="12220"/>
    <cellStyle name="40% - uthevingsfarge 2 3 4 9" xfId="12221"/>
    <cellStyle name="40% - uthevingsfarge 2 3 4_Tabell 4.5-4.7" xfId="12190"/>
    <cellStyle name="40% - uthevingsfarge 2 3 5" xfId="649"/>
    <cellStyle name="40% - uthevingsfarge 2 3 5 2" xfId="12223"/>
    <cellStyle name="40% - uthevingsfarge 2 3 5 2 2" xfId="12224"/>
    <cellStyle name="40% - uthevingsfarge 2 3 5 2 3" xfId="12225"/>
    <cellStyle name="40% - uthevingsfarge 2 3 5 3" xfId="12226"/>
    <cellStyle name="40% - uthevingsfarge 2 3 5 3 2" xfId="12227"/>
    <cellStyle name="40% - uthevingsfarge 2 3 5 3 3" xfId="12228"/>
    <cellStyle name="40% - uthevingsfarge 2 3 5 4" xfId="12229"/>
    <cellStyle name="40% - uthevingsfarge 2 3 5 5" xfId="12230"/>
    <cellStyle name="40% - uthevingsfarge 2 3 5_Tabell 4.5-4.7" xfId="12222"/>
    <cellStyle name="40% - uthevingsfarge 2 3 6" xfId="12231"/>
    <cellStyle name="40% - uthevingsfarge 2 3 6 2" xfId="12232"/>
    <cellStyle name="40% - uthevingsfarge 2 3 6 2 2" xfId="12233"/>
    <cellStyle name="40% - uthevingsfarge 2 3 6 2 3" xfId="12234"/>
    <cellStyle name="40% - uthevingsfarge 2 3 6 3" xfId="12235"/>
    <cellStyle name="40% - uthevingsfarge 2 3 6 3 2" xfId="12236"/>
    <cellStyle name="40% - uthevingsfarge 2 3 6 3 3" xfId="12237"/>
    <cellStyle name="40% - uthevingsfarge 2 3 6 4" xfId="12238"/>
    <cellStyle name="40% - uthevingsfarge 2 3 6 5" xfId="12239"/>
    <cellStyle name="40% - uthevingsfarge 2 3 7" xfId="12240"/>
    <cellStyle name="40% - uthevingsfarge 2 3 7 2" xfId="12241"/>
    <cellStyle name="40% - uthevingsfarge 2 3 7 3" xfId="12242"/>
    <cellStyle name="40% - uthevingsfarge 2 3 8" xfId="12243"/>
    <cellStyle name="40% - uthevingsfarge 2 3 8 2" xfId="12244"/>
    <cellStyle name="40% - uthevingsfarge 2 3 8 3" xfId="12245"/>
    <cellStyle name="40% - uthevingsfarge 2 3 9" xfId="12246"/>
    <cellStyle name="40% - uthevingsfarge 2 3 9 2" xfId="12247"/>
    <cellStyle name="40% - uthevingsfarge 2 3_Tabell 4.5-4.7" xfId="11992"/>
    <cellStyle name="40% - uthevingsfarge 2 4" xfId="650"/>
    <cellStyle name="40% - uthevingsfarge 2 4 10" xfId="12249"/>
    <cellStyle name="40% - uthevingsfarge 2 4 10 2" xfId="12250"/>
    <cellStyle name="40% - uthevingsfarge 2 4 11" xfId="12251"/>
    <cellStyle name="40% - uthevingsfarge 2 4 12" xfId="12252"/>
    <cellStyle name="40% - uthevingsfarge 2 4 13" xfId="12253"/>
    <cellStyle name="40% - uthevingsfarge 2 4 2" xfId="651"/>
    <cellStyle name="40% - uthevingsfarge 2 4 2 10" xfId="12255"/>
    <cellStyle name="40% - uthevingsfarge 2 4 2 11" xfId="12256"/>
    <cellStyle name="40% - uthevingsfarge 2 4 2 12" xfId="12257"/>
    <cellStyle name="40% - uthevingsfarge 2 4 2 2" xfId="652"/>
    <cellStyle name="40% - uthevingsfarge 2 4 2 2 10" xfId="12259"/>
    <cellStyle name="40% - uthevingsfarge 2 4 2 2 11" xfId="12260"/>
    <cellStyle name="40% - uthevingsfarge 2 4 2 2 2" xfId="653"/>
    <cellStyle name="40% - uthevingsfarge 2 4 2 2 2 10" xfId="12262"/>
    <cellStyle name="40% - uthevingsfarge 2 4 2 2 2 2" xfId="654"/>
    <cellStyle name="40% - uthevingsfarge 2 4 2 2 2 2 2" xfId="12264"/>
    <cellStyle name="40% - uthevingsfarge 2 4 2 2 2 2 2 2" xfId="12265"/>
    <cellStyle name="40% - uthevingsfarge 2 4 2 2 2 2 2 3" xfId="12266"/>
    <cellStyle name="40% - uthevingsfarge 2 4 2 2 2 2 3" xfId="12267"/>
    <cellStyle name="40% - uthevingsfarge 2 4 2 2 2 2 3 2" xfId="12268"/>
    <cellStyle name="40% - uthevingsfarge 2 4 2 2 2 2 3 3" xfId="12269"/>
    <cellStyle name="40% - uthevingsfarge 2 4 2 2 2 2 4" xfId="12270"/>
    <cellStyle name="40% - uthevingsfarge 2 4 2 2 2 2 5" xfId="12271"/>
    <cellStyle name="40% - uthevingsfarge 2 4 2 2 2 2_Tabell 4.5-4.7" xfId="12263"/>
    <cellStyle name="40% - uthevingsfarge 2 4 2 2 2 3" xfId="12272"/>
    <cellStyle name="40% - uthevingsfarge 2 4 2 2 2 3 2" xfId="12273"/>
    <cellStyle name="40% - uthevingsfarge 2 4 2 2 2 3 2 2" xfId="12274"/>
    <cellStyle name="40% - uthevingsfarge 2 4 2 2 2 3 2 3" xfId="12275"/>
    <cellStyle name="40% - uthevingsfarge 2 4 2 2 2 3 3" xfId="12276"/>
    <cellStyle name="40% - uthevingsfarge 2 4 2 2 2 3 3 2" xfId="12277"/>
    <cellStyle name="40% - uthevingsfarge 2 4 2 2 2 3 3 3" xfId="12278"/>
    <cellStyle name="40% - uthevingsfarge 2 4 2 2 2 3 4" xfId="12279"/>
    <cellStyle name="40% - uthevingsfarge 2 4 2 2 2 3 5" xfId="12280"/>
    <cellStyle name="40% - uthevingsfarge 2 4 2 2 2 4" xfId="12281"/>
    <cellStyle name="40% - uthevingsfarge 2 4 2 2 2 4 2" xfId="12282"/>
    <cellStyle name="40% - uthevingsfarge 2 4 2 2 2 4 3" xfId="12283"/>
    <cellStyle name="40% - uthevingsfarge 2 4 2 2 2 5" xfId="12284"/>
    <cellStyle name="40% - uthevingsfarge 2 4 2 2 2 5 2" xfId="12285"/>
    <cellStyle name="40% - uthevingsfarge 2 4 2 2 2 5 3" xfId="12286"/>
    <cellStyle name="40% - uthevingsfarge 2 4 2 2 2 6" xfId="12287"/>
    <cellStyle name="40% - uthevingsfarge 2 4 2 2 2 6 2" xfId="12288"/>
    <cellStyle name="40% - uthevingsfarge 2 4 2 2 2 7" xfId="12289"/>
    <cellStyle name="40% - uthevingsfarge 2 4 2 2 2 7 2" xfId="12290"/>
    <cellStyle name="40% - uthevingsfarge 2 4 2 2 2 8" xfId="12291"/>
    <cellStyle name="40% - uthevingsfarge 2 4 2 2 2 9" xfId="12292"/>
    <cellStyle name="40% - uthevingsfarge 2 4 2 2 2_Tabell 4.5-4.7" xfId="12261"/>
    <cellStyle name="40% - uthevingsfarge 2 4 2 2 3" xfId="655"/>
    <cellStyle name="40% - uthevingsfarge 2 4 2 2 3 2" xfId="12294"/>
    <cellStyle name="40% - uthevingsfarge 2 4 2 2 3 2 2" xfId="12295"/>
    <cellStyle name="40% - uthevingsfarge 2 4 2 2 3 2 3" xfId="12296"/>
    <cellStyle name="40% - uthevingsfarge 2 4 2 2 3 3" xfId="12297"/>
    <cellStyle name="40% - uthevingsfarge 2 4 2 2 3 3 2" xfId="12298"/>
    <cellStyle name="40% - uthevingsfarge 2 4 2 2 3 3 3" xfId="12299"/>
    <cellStyle name="40% - uthevingsfarge 2 4 2 2 3 4" xfId="12300"/>
    <cellStyle name="40% - uthevingsfarge 2 4 2 2 3 5" xfId="12301"/>
    <cellStyle name="40% - uthevingsfarge 2 4 2 2 3_Tabell 4.5-4.7" xfId="12293"/>
    <cellStyle name="40% - uthevingsfarge 2 4 2 2 4" xfId="12302"/>
    <cellStyle name="40% - uthevingsfarge 2 4 2 2 4 2" xfId="12303"/>
    <cellStyle name="40% - uthevingsfarge 2 4 2 2 4 2 2" xfId="12304"/>
    <cellStyle name="40% - uthevingsfarge 2 4 2 2 4 2 3" xfId="12305"/>
    <cellStyle name="40% - uthevingsfarge 2 4 2 2 4 3" xfId="12306"/>
    <cellStyle name="40% - uthevingsfarge 2 4 2 2 4 3 2" xfId="12307"/>
    <cellStyle name="40% - uthevingsfarge 2 4 2 2 4 3 3" xfId="12308"/>
    <cellStyle name="40% - uthevingsfarge 2 4 2 2 4 4" xfId="12309"/>
    <cellStyle name="40% - uthevingsfarge 2 4 2 2 4 5" xfId="12310"/>
    <cellStyle name="40% - uthevingsfarge 2 4 2 2 5" xfId="12311"/>
    <cellStyle name="40% - uthevingsfarge 2 4 2 2 5 2" xfId="12312"/>
    <cellStyle name="40% - uthevingsfarge 2 4 2 2 5 3" xfId="12313"/>
    <cellStyle name="40% - uthevingsfarge 2 4 2 2 6" xfId="12314"/>
    <cellStyle name="40% - uthevingsfarge 2 4 2 2 6 2" xfId="12315"/>
    <cellStyle name="40% - uthevingsfarge 2 4 2 2 6 3" xfId="12316"/>
    <cellStyle name="40% - uthevingsfarge 2 4 2 2 7" xfId="12317"/>
    <cellStyle name="40% - uthevingsfarge 2 4 2 2 7 2" xfId="12318"/>
    <cellStyle name="40% - uthevingsfarge 2 4 2 2 8" xfId="12319"/>
    <cellStyle name="40% - uthevingsfarge 2 4 2 2 8 2" xfId="12320"/>
    <cellStyle name="40% - uthevingsfarge 2 4 2 2 9" xfId="12321"/>
    <cellStyle name="40% - uthevingsfarge 2 4 2 2_Tabell 4.5-4.7" xfId="12258"/>
    <cellStyle name="40% - uthevingsfarge 2 4 2 3" xfId="656"/>
    <cellStyle name="40% - uthevingsfarge 2 4 2 3 10" xfId="12323"/>
    <cellStyle name="40% - uthevingsfarge 2 4 2 3 2" xfId="657"/>
    <cellStyle name="40% - uthevingsfarge 2 4 2 3 2 2" xfId="12325"/>
    <cellStyle name="40% - uthevingsfarge 2 4 2 3 2 2 2" xfId="12326"/>
    <cellStyle name="40% - uthevingsfarge 2 4 2 3 2 2 3" xfId="12327"/>
    <cellStyle name="40% - uthevingsfarge 2 4 2 3 2 3" xfId="12328"/>
    <cellStyle name="40% - uthevingsfarge 2 4 2 3 2 3 2" xfId="12329"/>
    <cellStyle name="40% - uthevingsfarge 2 4 2 3 2 3 3" xfId="12330"/>
    <cellStyle name="40% - uthevingsfarge 2 4 2 3 2 4" xfId="12331"/>
    <cellStyle name="40% - uthevingsfarge 2 4 2 3 2 5" xfId="12332"/>
    <cellStyle name="40% - uthevingsfarge 2 4 2 3 2_Tabell 4.5-4.7" xfId="12324"/>
    <cellStyle name="40% - uthevingsfarge 2 4 2 3 3" xfId="12333"/>
    <cellStyle name="40% - uthevingsfarge 2 4 2 3 3 2" xfId="12334"/>
    <cellStyle name="40% - uthevingsfarge 2 4 2 3 3 2 2" xfId="12335"/>
    <cellStyle name="40% - uthevingsfarge 2 4 2 3 3 2 3" xfId="12336"/>
    <cellStyle name="40% - uthevingsfarge 2 4 2 3 3 3" xfId="12337"/>
    <cellStyle name="40% - uthevingsfarge 2 4 2 3 3 3 2" xfId="12338"/>
    <cellStyle name="40% - uthevingsfarge 2 4 2 3 3 3 3" xfId="12339"/>
    <cellStyle name="40% - uthevingsfarge 2 4 2 3 3 4" xfId="12340"/>
    <cellStyle name="40% - uthevingsfarge 2 4 2 3 3 5" xfId="12341"/>
    <cellStyle name="40% - uthevingsfarge 2 4 2 3 4" xfId="12342"/>
    <cellStyle name="40% - uthevingsfarge 2 4 2 3 4 2" xfId="12343"/>
    <cellStyle name="40% - uthevingsfarge 2 4 2 3 4 3" xfId="12344"/>
    <cellStyle name="40% - uthevingsfarge 2 4 2 3 5" xfId="12345"/>
    <cellStyle name="40% - uthevingsfarge 2 4 2 3 5 2" xfId="12346"/>
    <cellStyle name="40% - uthevingsfarge 2 4 2 3 5 3" xfId="12347"/>
    <cellStyle name="40% - uthevingsfarge 2 4 2 3 6" xfId="12348"/>
    <cellStyle name="40% - uthevingsfarge 2 4 2 3 6 2" xfId="12349"/>
    <cellStyle name="40% - uthevingsfarge 2 4 2 3 7" xfId="12350"/>
    <cellStyle name="40% - uthevingsfarge 2 4 2 3 7 2" xfId="12351"/>
    <cellStyle name="40% - uthevingsfarge 2 4 2 3 8" xfId="12352"/>
    <cellStyle name="40% - uthevingsfarge 2 4 2 3 9" xfId="12353"/>
    <cellStyle name="40% - uthevingsfarge 2 4 2 3_Tabell 4.5-4.7" xfId="12322"/>
    <cellStyle name="40% - uthevingsfarge 2 4 2 4" xfId="658"/>
    <cellStyle name="40% - uthevingsfarge 2 4 2 4 2" xfId="12355"/>
    <cellStyle name="40% - uthevingsfarge 2 4 2 4 2 2" xfId="12356"/>
    <cellStyle name="40% - uthevingsfarge 2 4 2 4 2 3" xfId="12357"/>
    <cellStyle name="40% - uthevingsfarge 2 4 2 4 3" xfId="12358"/>
    <cellStyle name="40% - uthevingsfarge 2 4 2 4 3 2" xfId="12359"/>
    <cellStyle name="40% - uthevingsfarge 2 4 2 4 3 3" xfId="12360"/>
    <cellStyle name="40% - uthevingsfarge 2 4 2 4 4" xfId="12361"/>
    <cellStyle name="40% - uthevingsfarge 2 4 2 4 5" xfId="12362"/>
    <cellStyle name="40% - uthevingsfarge 2 4 2 4_Tabell 4.5-4.7" xfId="12354"/>
    <cellStyle name="40% - uthevingsfarge 2 4 2 5" xfId="12363"/>
    <cellStyle name="40% - uthevingsfarge 2 4 2 5 2" xfId="12364"/>
    <cellStyle name="40% - uthevingsfarge 2 4 2 5 2 2" xfId="12365"/>
    <cellStyle name="40% - uthevingsfarge 2 4 2 5 2 3" xfId="12366"/>
    <cellStyle name="40% - uthevingsfarge 2 4 2 5 3" xfId="12367"/>
    <cellStyle name="40% - uthevingsfarge 2 4 2 5 3 2" xfId="12368"/>
    <cellStyle name="40% - uthevingsfarge 2 4 2 5 3 3" xfId="12369"/>
    <cellStyle name="40% - uthevingsfarge 2 4 2 5 4" xfId="12370"/>
    <cellStyle name="40% - uthevingsfarge 2 4 2 5 5" xfId="12371"/>
    <cellStyle name="40% - uthevingsfarge 2 4 2 6" xfId="12372"/>
    <cellStyle name="40% - uthevingsfarge 2 4 2 6 2" xfId="12373"/>
    <cellStyle name="40% - uthevingsfarge 2 4 2 6 3" xfId="12374"/>
    <cellStyle name="40% - uthevingsfarge 2 4 2 7" xfId="12375"/>
    <cellStyle name="40% - uthevingsfarge 2 4 2 7 2" xfId="12376"/>
    <cellStyle name="40% - uthevingsfarge 2 4 2 7 3" xfId="12377"/>
    <cellStyle name="40% - uthevingsfarge 2 4 2 8" xfId="12378"/>
    <cellStyle name="40% - uthevingsfarge 2 4 2 8 2" xfId="12379"/>
    <cellStyle name="40% - uthevingsfarge 2 4 2 9" xfId="12380"/>
    <cellStyle name="40% - uthevingsfarge 2 4 2 9 2" xfId="12381"/>
    <cellStyle name="40% - uthevingsfarge 2 4 2_Tabell 4.5-4.7" xfId="12254"/>
    <cellStyle name="40% - uthevingsfarge 2 4 3" xfId="659"/>
    <cellStyle name="40% - uthevingsfarge 2 4 3 10" xfId="12383"/>
    <cellStyle name="40% - uthevingsfarge 2 4 3 11" xfId="12384"/>
    <cellStyle name="40% - uthevingsfarge 2 4 3 2" xfId="660"/>
    <cellStyle name="40% - uthevingsfarge 2 4 3 2 10" xfId="12386"/>
    <cellStyle name="40% - uthevingsfarge 2 4 3 2 2" xfId="661"/>
    <cellStyle name="40% - uthevingsfarge 2 4 3 2 2 2" xfId="12388"/>
    <cellStyle name="40% - uthevingsfarge 2 4 3 2 2 2 2" xfId="12389"/>
    <cellStyle name="40% - uthevingsfarge 2 4 3 2 2 2 3" xfId="12390"/>
    <cellStyle name="40% - uthevingsfarge 2 4 3 2 2 3" xfId="12391"/>
    <cellStyle name="40% - uthevingsfarge 2 4 3 2 2 3 2" xfId="12392"/>
    <cellStyle name="40% - uthevingsfarge 2 4 3 2 2 3 3" xfId="12393"/>
    <cellStyle name="40% - uthevingsfarge 2 4 3 2 2 4" xfId="12394"/>
    <cellStyle name="40% - uthevingsfarge 2 4 3 2 2 5" xfId="12395"/>
    <cellStyle name="40% - uthevingsfarge 2 4 3 2 2_Tabell 4.5-4.7" xfId="12387"/>
    <cellStyle name="40% - uthevingsfarge 2 4 3 2 3" xfId="12396"/>
    <cellStyle name="40% - uthevingsfarge 2 4 3 2 3 2" xfId="12397"/>
    <cellStyle name="40% - uthevingsfarge 2 4 3 2 3 2 2" xfId="12398"/>
    <cellStyle name="40% - uthevingsfarge 2 4 3 2 3 2 3" xfId="12399"/>
    <cellStyle name="40% - uthevingsfarge 2 4 3 2 3 3" xfId="12400"/>
    <cellStyle name="40% - uthevingsfarge 2 4 3 2 3 3 2" xfId="12401"/>
    <cellStyle name="40% - uthevingsfarge 2 4 3 2 3 3 3" xfId="12402"/>
    <cellStyle name="40% - uthevingsfarge 2 4 3 2 3 4" xfId="12403"/>
    <cellStyle name="40% - uthevingsfarge 2 4 3 2 3 5" xfId="12404"/>
    <cellStyle name="40% - uthevingsfarge 2 4 3 2 4" xfId="12405"/>
    <cellStyle name="40% - uthevingsfarge 2 4 3 2 4 2" xfId="12406"/>
    <cellStyle name="40% - uthevingsfarge 2 4 3 2 4 3" xfId="12407"/>
    <cellStyle name="40% - uthevingsfarge 2 4 3 2 5" xfId="12408"/>
    <cellStyle name="40% - uthevingsfarge 2 4 3 2 5 2" xfId="12409"/>
    <cellStyle name="40% - uthevingsfarge 2 4 3 2 5 3" xfId="12410"/>
    <cellStyle name="40% - uthevingsfarge 2 4 3 2 6" xfId="12411"/>
    <cellStyle name="40% - uthevingsfarge 2 4 3 2 6 2" xfId="12412"/>
    <cellStyle name="40% - uthevingsfarge 2 4 3 2 7" xfId="12413"/>
    <cellStyle name="40% - uthevingsfarge 2 4 3 2 7 2" xfId="12414"/>
    <cellStyle name="40% - uthevingsfarge 2 4 3 2 8" xfId="12415"/>
    <cellStyle name="40% - uthevingsfarge 2 4 3 2 9" xfId="12416"/>
    <cellStyle name="40% - uthevingsfarge 2 4 3 2_Tabell 4.5-4.7" xfId="12385"/>
    <cellStyle name="40% - uthevingsfarge 2 4 3 3" xfId="662"/>
    <cellStyle name="40% - uthevingsfarge 2 4 3 3 2" xfId="12418"/>
    <cellStyle name="40% - uthevingsfarge 2 4 3 3 2 2" xfId="12419"/>
    <cellStyle name="40% - uthevingsfarge 2 4 3 3 2 3" xfId="12420"/>
    <cellStyle name="40% - uthevingsfarge 2 4 3 3 3" xfId="12421"/>
    <cellStyle name="40% - uthevingsfarge 2 4 3 3 3 2" xfId="12422"/>
    <cellStyle name="40% - uthevingsfarge 2 4 3 3 3 3" xfId="12423"/>
    <cellStyle name="40% - uthevingsfarge 2 4 3 3 4" xfId="12424"/>
    <cellStyle name="40% - uthevingsfarge 2 4 3 3 5" xfId="12425"/>
    <cellStyle name="40% - uthevingsfarge 2 4 3 3_Tabell 4.5-4.7" xfId="12417"/>
    <cellStyle name="40% - uthevingsfarge 2 4 3 4" xfId="12426"/>
    <cellStyle name="40% - uthevingsfarge 2 4 3 4 2" xfId="12427"/>
    <cellStyle name="40% - uthevingsfarge 2 4 3 4 2 2" xfId="12428"/>
    <cellStyle name="40% - uthevingsfarge 2 4 3 4 2 3" xfId="12429"/>
    <cellStyle name="40% - uthevingsfarge 2 4 3 4 3" xfId="12430"/>
    <cellStyle name="40% - uthevingsfarge 2 4 3 4 3 2" xfId="12431"/>
    <cellStyle name="40% - uthevingsfarge 2 4 3 4 3 3" xfId="12432"/>
    <cellStyle name="40% - uthevingsfarge 2 4 3 4 4" xfId="12433"/>
    <cellStyle name="40% - uthevingsfarge 2 4 3 4 5" xfId="12434"/>
    <cellStyle name="40% - uthevingsfarge 2 4 3 5" xfId="12435"/>
    <cellStyle name="40% - uthevingsfarge 2 4 3 5 2" xfId="12436"/>
    <cellStyle name="40% - uthevingsfarge 2 4 3 5 3" xfId="12437"/>
    <cellStyle name="40% - uthevingsfarge 2 4 3 6" xfId="12438"/>
    <cellStyle name="40% - uthevingsfarge 2 4 3 6 2" xfId="12439"/>
    <cellStyle name="40% - uthevingsfarge 2 4 3 6 3" xfId="12440"/>
    <cellStyle name="40% - uthevingsfarge 2 4 3 7" xfId="12441"/>
    <cellStyle name="40% - uthevingsfarge 2 4 3 7 2" xfId="12442"/>
    <cellStyle name="40% - uthevingsfarge 2 4 3 8" xfId="12443"/>
    <cellStyle name="40% - uthevingsfarge 2 4 3 8 2" xfId="12444"/>
    <cellStyle name="40% - uthevingsfarge 2 4 3 9" xfId="12445"/>
    <cellStyle name="40% - uthevingsfarge 2 4 3_Tabell 4.5-4.7" xfId="12382"/>
    <cellStyle name="40% - uthevingsfarge 2 4 4" xfId="663"/>
    <cellStyle name="40% - uthevingsfarge 2 4 4 10" xfId="12447"/>
    <cellStyle name="40% - uthevingsfarge 2 4 4 2" xfId="664"/>
    <cellStyle name="40% - uthevingsfarge 2 4 4 2 2" xfId="12449"/>
    <cellStyle name="40% - uthevingsfarge 2 4 4 2 2 2" xfId="12450"/>
    <cellStyle name="40% - uthevingsfarge 2 4 4 2 2 3" xfId="12451"/>
    <cellStyle name="40% - uthevingsfarge 2 4 4 2 3" xfId="12452"/>
    <cellStyle name="40% - uthevingsfarge 2 4 4 2 3 2" xfId="12453"/>
    <cellStyle name="40% - uthevingsfarge 2 4 4 2 3 3" xfId="12454"/>
    <cellStyle name="40% - uthevingsfarge 2 4 4 2 4" xfId="12455"/>
    <cellStyle name="40% - uthevingsfarge 2 4 4 2 5" xfId="12456"/>
    <cellStyle name="40% - uthevingsfarge 2 4 4 2_Tabell 4.5-4.7" xfId="12448"/>
    <cellStyle name="40% - uthevingsfarge 2 4 4 3" xfId="12457"/>
    <cellStyle name="40% - uthevingsfarge 2 4 4 3 2" xfId="12458"/>
    <cellStyle name="40% - uthevingsfarge 2 4 4 3 2 2" xfId="12459"/>
    <cellStyle name="40% - uthevingsfarge 2 4 4 3 2 3" xfId="12460"/>
    <cellStyle name="40% - uthevingsfarge 2 4 4 3 3" xfId="12461"/>
    <cellStyle name="40% - uthevingsfarge 2 4 4 3 3 2" xfId="12462"/>
    <cellStyle name="40% - uthevingsfarge 2 4 4 3 3 3" xfId="12463"/>
    <cellStyle name="40% - uthevingsfarge 2 4 4 3 4" xfId="12464"/>
    <cellStyle name="40% - uthevingsfarge 2 4 4 3 5" xfId="12465"/>
    <cellStyle name="40% - uthevingsfarge 2 4 4 4" xfId="12466"/>
    <cellStyle name="40% - uthevingsfarge 2 4 4 4 2" xfId="12467"/>
    <cellStyle name="40% - uthevingsfarge 2 4 4 4 3" xfId="12468"/>
    <cellStyle name="40% - uthevingsfarge 2 4 4 5" xfId="12469"/>
    <cellStyle name="40% - uthevingsfarge 2 4 4 5 2" xfId="12470"/>
    <cellStyle name="40% - uthevingsfarge 2 4 4 5 3" xfId="12471"/>
    <cellStyle name="40% - uthevingsfarge 2 4 4 6" xfId="12472"/>
    <cellStyle name="40% - uthevingsfarge 2 4 4 6 2" xfId="12473"/>
    <cellStyle name="40% - uthevingsfarge 2 4 4 7" xfId="12474"/>
    <cellStyle name="40% - uthevingsfarge 2 4 4 7 2" xfId="12475"/>
    <cellStyle name="40% - uthevingsfarge 2 4 4 8" xfId="12476"/>
    <cellStyle name="40% - uthevingsfarge 2 4 4 9" xfId="12477"/>
    <cellStyle name="40% - uthevingsfarge 2 4 4_Tabell 4.5-4.7" xfId="12446"/>
    <cellStyle name="40% - uthevingsfarge 2 4 5" xfId="665"/>
    <cellStyle name="40% - uthevingsfarge 2 4 5 2" xfId="12479"/>
    <cellStyle name="40% - uthevingsfarge 2 4 5 2 2" xfId="12480"/>
    <cellStyle name="40% - uthevingsfarge 2 4 5 2 3" xfId="12481"/>
    <cellStyle name="40% - uthevingsfarge 2 4 5 3" xfId="12482"/>
    <cellStyle name="40% - uthevingsfarge 2 4 5 3 2" xfId="12483"/>
    <cellStyle name="40% - uthevingsfarge 2 4 5 3 3" xfId="12484"/>
    <cellStyle name="40% - uthevingsfarge 2 4 5 4" xfId="12485"/>
    <cellStyle name="40% - uthevingsfarge 2 4 5 5" xfId="12486"/>
    <cellStyle name="40% - uthevingsfarge 2 4 5_Tabell 4.5-4.7" xfId="12478"/>
    <cellStyle name="40% - uthevingsfarge 2 4 6" xfId="12487"/>
    <cellStyle name="40% - uthevingsfarge 2 4 6 2" xfId="12488"/>
    <cellStyle name="40% - uthevingsfarge 2 4 6 2 2" xfId="12489"/>
    <cellStyle name="40% - uthevingsfarge 2 4 6 2 3" xfId="12490"/>
    <cellStyle name="40% - uthevingsfarge 2 4 6 3" xfId="12491"/>
    <cellStyle name="40% - uthevingsfarge 2 4 6 3 2" xfId="12492"/>
    <cellStyle name="40% - uthevingsfarge 2 4 6 3 3" xfId="12493"/>
    <cellStyle name="40% - uthevingsfarge 2 4 6 4" xfId="12494"/>
    <cellStyle name="40% - uthevingsfarge 2 4 6 5" xfId="12495"/>
    <cellStyle name="40% - uthevingsfarge 2 4 7" xfId="12496"/>
    <cellStyle name="40% - uthevingsfarge 2 4 7 2" xfId="12497"/>
    <cellStyle name="40% - uthevingsfarge 2 4 7 3" xfId="12498"/>
    <cellStyle name="40% - uthevingsfarge 2 4 8" xfId="12499"/>
    <cellStyle name="40% - uthevingsfarge 2 4 8 2" xfId="12500"/>
    <cellStyle name="40% - uthevingsfarge 2 4 8 3" xfId="12501"/>
    <cellStyle name="40% - uthevingsfarge 2 4 9" xfId="12502"/>
    <cellStyle name="40% - uthevingsfarge 2 4 9 2" xfId="12503"/>
    <cellStyle name="40% - uthevingsfarge 2 4_Tabell 4.5-4.7" xfId="12248"/>
    <cellStyle name="40% - uthevingsfarge 2 5" xfId="666"/>
    <cellStyle name="40% - uthevingsfarge 2 5 10" xfId="12505"/>
    <cellStyle name="40% - uthevingsfarge 2 5 10 2" xfId="12506"/>
    <cellStyle name="40% - uthevingsfarge 2 5 11" xfId="12507"/>
    <cellStyle name="40% - uthevingsfarge 2 5 12" xfId="12508"/>
    <cellStyle name="40% - uthevingsfarge 2 5 13" xfId="12509"/>
    <cellStyle name="40% - uthevingsfarge 2 5 2" xfId="667"/>
    <cellStyle name="40% - uthevingsfarge 2 5 2 10" xfId="12511"/>
    <cellStyle name="40% - uthevingsfarge 2 5 2 11" xfId="12512"/>
    <cellStyle name="40% - uthevingsfarge 2 5 2 12" xfId="12513"/>
    <cellStyle name="40% - uthevingsfarge 2 5 2 2" xfId="668"/>
    <cellStyle name="40% - uthevingsfarge 2 5 2 2 10" xfId="12515"/>
    <cellStyle name="40% - uthevingsfarge 2 5 2 2 11" xfId="12516"/>
    <cellStyle name="40% - uthevingsfarge 2 5 2 2 2" xfId="669"/>
    <cellStyle name="40% - uthevingsfarge 2 5 2 2 2 10" xfId="12518"/>
    <cellStyle name="40% - uthevingsfarge 2 5 2 2 2 2" xfId="670"/>
    <cellStyle name="40% - uthevingsfarge 2 5 2 2 2 2 2" xfId="12520"/>
    <cellStyle name="40% - uthevingsfarge 2 5 2 2 2 2 2 2" xfId="12521"/>
    <cellStyle name="40% - uthevingsfarge 2 5 2 2 2 2 2 3" xfId="12522"/>
    <cellStyle name="40% - uthevingsfarge 2 5 2 2 2 2 3" xfId="12523"/>
    <cellStyle name="40% - uthevingsfarge 2 5 2 2 2 2 3 2" xfId="12524"/>
    <cellStyle name="40% - uthevingsfarge 2 5 2 2 2 2 3 3" xfId="12525"/>
    <cellStyle name="40% - uthevingsfarge 2 5 2 2 2 2 4" xfId="12526"/>
    <cellStyle name="40% - uthevingsfarge 2 5 2 2 2 2 5" xfId="12527"/>
    <cellStyle name="40% - uthevingsfarge 2 5 2 2 2 2_Tabell 4.5-4.7" xfId="12519"/>
    <cellStyle name="40% - uthevingsfarge 2 5 2 2 2 3" xfId="12528"/>
    <cellStyle name="40% - uthevingsfarge 2 5 2 2 2 3 2" xfId="12529"/>
    <cellStyle name="40% - uthevingsfarge 2 5 2 2 2 3 2 2" xfId="12530"/>
    <cellStyle name="40% - uthevingsfarge 2 5 2 2 2 3 2 3" xfId="12531"/>
    <cellStyle name="40% - uthevingsfarge 2 5 2 2 2 3 3" xfId="12532"/>
    <cellStyle name="40% - uthevingsfarge 2 5 2 2 2 3 3 2" xfId="12533"/>
    <cellStyle name="40% - uthevingsfarge 2 5 2 2 2 3 3 3" xfId="12534"/>
    <cellStyle name="40% - uthevingsfarge 2 5 2 2 2 3 4" xfId="12535"/>
    <cellStyle name="40% - uthevingsfarge 2 5 2 2 2 3 5" xfId="12536"/>
    <cellStyle name="40% - uthevingsfarge 2 5 2 2 2 4" xfId="12537"/>
    <cellStyle name="40% - uthevingsfarge 2 5 2 2 2 4 2" xfId="12538"/>
    <cellStyle name="40% - uthevingsfarge 2 5 2 2 2 4 3" xfId="12539"/>
    <cellStyle name="40% - uthevingsfarge 2 5 2 2 2 5" xfId="12540"/>
    <cellStyle name="40% - uthevingsfarge 2 5 2 2 2 5 2" xfId="12541"/>
    <cellStyle name="40% - uthevingsfarge 2 5 2 2 2 5 3" xfId="12542"/>
    <cellStyle name="40% - uthevingsfarge 2 5 2 2 2 6" xfId="12543"/>
    <cellStyle name="40% - uthevingsfarge 2 5 2 2 2 6 2" xfId="12544"/>
    <cellStyle name="40% - uthevingsfarge 2 5 2 2 2 7" xfId="12545"/>
    <cellStyle name="40% - uthevingsfarge 2 5 2 2 2 7 2" xfId="12546"/>
    <cellStyle name="40% - uthevingsfarge 2 5 2 2 2 8" xfId="12547"/>
    <cellStyle name="40% - uthevingsfarge 2 5 2 2 2 9" xfId="12548"/>
    <cellStyle name="40% - uthevingsfarge 2 5 2 2 2_Tabell 4.5-4.7" xfId="12517"/>
    <cellStyle name="40% - uthevingsfarge 2 5 2 2 3" xfId="671"/>
    <cellStyle name="40% - uthevingsfarge 2 5 2 2 3 2" xfId="12550"/>
    <cellStyle name="40% - uthevingsfarge 2 5 2 2 3 2 2" xfId="12551"/>
    <cellStyle name="40% - uthevingsfarge 2 5 2 2 3 2 3" xfId="12552"/>
    <cellStyle name="40% - uthevingsfarge 2 5 2 2 3 3" xfId="12553"/>
    <cellStyle name="40% - uthevingsfarge 2 5 2 2 3 3 2" xfId="12554"/>
    <cellStyle name="40% - uthevingsfarge 2 5 2 2 3 3 3" xfId="12555"/>
    <cellStyle name="40% - uthevingsfarge 2 5 2 2 3 4" xfId="12556"/>
    <cellStyle name="40% - uthevingsfarge 2 5 2 2 3 5" xfId="12557"/>
    <cellStyle name="40% - uthevingsfarge 2 5 2 2 3_Tabell 4.5-4.7" xfId="12549"/>
    <cellStyle name="40% - uthevingsfarge 2 5 2 2 4" xfId="12558"/>
    <cellStyle name="40% - uthevingsfarge 2 5 2 2 4 2" xfId="12559"/>
    <cellStyle name="40% - uthevingsfarge 2 5 2 2 4 2 2" xfId="12560"/>
    <cellStyle name="40% - uthevingsfarge 2 5 2 2 4 2 3" xfId="12561"/>
    <cellStyle name="40% - uthevingsfarge 2 5 2 2 4 3" xfId="12562"/>
    <cellStyle name="40% - uthevingsfarge 2 5 2 2 4 3 2" xfId="12563"/>
    <cellStyle name="40% - uthevingsfarge 2 5 2 2 4 3 3" xfId="12564"/>
    <cellStyle name="40% - uthevingsfarge 2 5 2 2 4 4" xfId="12565"/>
    <cellStyle name="40% - uthevingsfarge 2 5 2 2 4 5" xfId="12566"/>
    <cellStyle name="40% - uthevingsfarge 2 5 2 2 5" xfId="12567"/>
    <cellStyle name="40% - uthevingsfarge 2 5 2 2 5 2" xfId="12568"/>
    <cellStyle name="40% - uthevingsfarge 2 5 2 2 5 3" xfId="12569"/>
    <cellStyle name="40% - uthevingsfarge 2 5 2 2 6" xfId="12570"/>
    <cellStyle name="40% - uthevingsfarge 2 5 2 2 6 2" xfId="12571"/>
    <cellStyle name="40% - uthevingsfarge 2 5 2 2 6 3" xfId="12572"/>
    <cellStyle name="40% - uthevingsfarge 2 5 2 2 7" xfId="12573"/>
    <cellStyle name="40% - uthevingsfarge 2 5 2 2 7 2" xfId="12574"/>
    <cellStyle name="40% - uthevingsfarge 2 5 2 2 8" xfId="12575"/>
    <cellStyle name="40% - uthevingsfarge 2 5 2 2 8 2" xfId="12576"/>
    <cellStyle name="40% - uthevingsfarge 2 5 2 2 9" xfId="12577"/>
    <cellStyle name="40% - uthevingsfarge 2 5 2 2_Tabell 4.5-4.7" xfId="12514"/>
    <cellStyle name="40% - uthevingsfarge 2 5 2 3" xfId="672"/>
    <cellStyle name="40% - uthevingsfarge 2 5 2 3 10" xfId="12579"/>
    <cellStyle name="40% - uthevingsfarge 2 5 2 3 2" xfId="673"/>
    <cellStyle name="40% - uthevingsfarge 2 5 2 3 2 2" xfId="12581"/>
    <cellStyle name="40% - uthevingsfarge 2 5 2 3 2 2 2" xfId="12582"/>
    <cellStyle name="40% - uthevingsfarge 2 5 2 3 2 2 3" xfId="12583"/>
    <cellStyle name="40% - uthevingsfarge 2 5 2 3 2 3" xfId="12584"/>
    <cellStyle name="40% - uthevingsfarge 2 5 2 3 2 3 2" xfId="12585"/>
    <cellStyle name="40% - uthevingsfarge 2 5 2 3 2 3 3" xfId="12586"/>
    <cellStyle name="40% - uthevingsfarge 2 5 2 3 2 4" xfId="12587"/>
    <cellStyle name="40% - uthevingsfarge 2 5 2 3 2 5" xfId="12588"/>
    <cellStyle name="40% - uthevingsfarge 2 5 2 3 2_Tabell 4.5-4.7" xfId="12580"/>
    <cellStyle name="40% - uthevingsfarge 2 5 2 3 3" xfId="12589"/>
    <cellStyle name="40% - uthevingsfarge 2 5 2 3 3 2" xfId="12590"/>
    <cellStyle name="40% - uthevingsfarge 2 5 2 3 3 2 2" xfId="12591"/>
    <cellStyle name="40% - uthevingsfarge 2 5 2 3 3 2 3" xfId="12592"/>
    <cellStyle name="40% - uthevingsfarge 2 5 2 3 3 3" xfId="12593"/>
    <cellStyle name="40% - uthevingsfarge 2 5 2 3 3 3 2" xfId="12594"/>
    <cellStyle name="40% - uthevingsfarge 2 5 2 3 3 3 3" xfId="12595"/>
    <cellStyle name="40% - uthevingsfarge 2 5 2 3 3 4" xfId="12596"/>
    <cellStyle name="40% - uthevingsfarge 2 5 2 3 3 5" xfId="12597"/>
    <cellStyle name="40% - uthevingsfarge 2 5 2 3 4" xfId="12598"/>
    <cellStyle name="40% - uthevingsfarge 2 5 2 3 4 2" xfId="12599"/>
    <cellStyle name="40% - uthevingsfarge 2 5 2 3 4 3" xfId="12600"/>
    <cellStyle name="40% - uthevingsfarge 2 5 2 3 5" xfId="12601"/>
    <cellStyle name="40% - uthevingsfarge 2 5 2 3 5 2" xfId="12602"/>
    <cellStyle name="40% - uthevingsfarge 2 5 2 3 5 3" xfId="12603"/>
    <cellStyle name="40% - uthevingsfarge 2 5 2 3 6" xfId="12604"/>
    <cellStyle name="40% - uthevingsfarge 2 5 2 3 6 2" xfId="12605"/>
    <cellStyle name="40% - uthevingsfarge 2 5 2 3 7" xfId="12606"/>
    <cellStyle name="40% - uthevingsfarge 2 5 2 3 7 2" xfId="12607"/>
    <cellStyle name="40% - uthevingsfarge 2 5 2 3 8" xfId="12608"/>
    <cellStyle name="40% - uthevingsfarge 2 5 2 3 9" xfId="12609"/>
    <cellStyle name="40% - uthevingsfarge 2 5 2 3_Tabell 4.5-4.7" xfId="12578"/>
    <cellStyle name="40% - uthevingsfarge 2 5 2 4" xfId="674"/>
    <cellStyle name="40% - uthevingsfarge 2 5 2 4 2" xfId="12611"/>
    <cellStyle name="40% - uthevingsfarge 2 5 2 4 2 2" xfId="12612"/>
    <cellStyle name="40% - uthevingsfarge 2 5 2 4 2 3" xfId="12613"/>
    <cellStyle name="40% - uthevingsfarge 2 5 2 4 3" xfId="12614"/>
    <cellStyle name="40% - uthevingsfarge 2 5 2 4 3 2" xfId="12615"/>
    <cellStyle name="40% - uthevingsfarge 2 5 2 4 3 3" xfId="12616"/>
    <cellStyle name="40% - uthevingsfarge 2 5 2 4 4" xfId="12617"/>
    <cellStyle name="40% - uthevingsfarge 2 5 2 4 5" xfId="12618"/>
    <cellStyle name="40% - uthevingsfarge 2 5 2 4_Tabell 4.5-4.7" xfId="12610"/>
    <cellStyle name="40% - uthevingsfarge 2 5 2 5" xfId="12619"/>
    <cellStyle name="40% - uthevingsfarge 2 5 2 5 2" xfId="12620"/>
    <cellStyle name="40% - uthevingsfarge 2 5 2 5 2 2" xfId="12621"/>
    <cellStyle name="40% - uthevingsfarge 2 5 2 5 2 3" xfId="12622"/>
    <cellStyle name="40% - uthevingsfarge 2 5 2 5 3" xfId="12623"/>
    <cellStyle name="40% - uthevingsfarge 2 5 2 5 3 2" xfId="12624"/>
    <cellStyle name="40% - uthevingsfarge 2 5 2 5 3 3" xfId="12625"/>
    <cellStyle name="40% - uthevingsfarge 2 5 2 5 4" xfId="12626"/>
    <cellStyle name="40% - uthevingsfarge 2 5 2 5 5" xfId="12627"/>
    <cellStyle name="40% - uthevingsfarge 2 5 2 6" xfId="12628"/>
    <cellStyle name="40% - uthevingsfarge 2 5 2 6 2" xfId="12629"/>
    <cellStyle name="40% - uthevingsfarge 2 5 2 6 3" xfId="12630"/>
    <cellStyle name="40% - uthevingsfarge 2 5 2 7" xfId="12631"/>
    <cellStyle name="40% - uthevingsfarge 2 5 2 7 2" xfId="12632"/>
    <cellStyle name="40% - uthevingsfarge 2 5 2 7 3" xfId="12633"/>
    <cellStyle name="40% - uthevingsfarge 2 5 2 8" xfId="12634"/>
    <cellStyle name="40% - uthevingsfarge 2 5 2 8 2" xfId="12635"/>
    <cellStyle name="40% - uthevingsfarge 2 5 2 9" xfId="12636"/>
    <cellStyle name="40% - uthevingsfarge 2 5 2 9 2" xfId="12637"/>
    <cellStyle name="40% - uthevingsfarge 2 5 2_Tabell 4.5-4.7" xfId="12510"/>
    <cellStyle name="40% - uthevingsfarge 2 5 3" xfId="675"/>
    <cellStyle name="40% - uthevingsfarge 2 5 3 10" xfId="12639"/>
    <cellStyle name="40% - uthevingsfarge 2 5 3 11" xfId="12640"/>
    <cellStyle name="40% - uthevingsfarge 2 5 3 2" xfId="676"/>
    <cellStyle name="40% - uthevingsfarge 2 5 3 2 10" xfId="12642"/>
    <cellStyle name="40% - uthevingsfarge 2 5 3 2 2" xfId="677"/>
    <cellStyle name="40% - uthevingsfarge 2 5 3 2 2 2" xfId="12644"/>
    <cellStyle name="40% - uthevingsfarge 2 5 3 2 2 2 2" xfId="12645"/>
    <cellStyle name="40% - uthevingsfarge 2 5 3 2 2 2 3" xfId="12646"/>
    <cellStyle name="40% - uthevingsfarge 2 5 3 2 2 3" xfId="12647"/>
    <cellStyle name="40% - uthevingsfarge 2 5 3 2 2 3 2" xfId="12648"/>
    <cellStyle name="40% - uthevingsfarge 2 5 3 2 2 3 3" xfId="12649"/>
    <cellStyle name="40% - uthevingsfarge 2 5 3 2 2 4" xfId="12650"/>
    <cellStyle name="40% - uthevingsfarge 2 5 3 2 2 5" xfId="12651"/>
    <cellStyle name="40% - uthevingsfarge 2 5 3 2 2_Tabell 4.5-4.7" xfId="12643"/>
    <cellStyle name="40% - uthevingsfarge 2 5 3 2 3" xfId="12652"/>
    <cellStyle name="40% - uthevingsfarge 2 5 3 2 3 2" xfId="12653"/>
    <cellStyle name="40% - uthevingsfarge 2 5 3 2 3 2 2" xfId="12654"/>
    <cellStyle name="40% - uthevingsfarge 2 5 3 2 3 2 3" xfId="12655"/>
    <cellStyle name="40% - uthevingsfarge 2 5 3 2 3 3" xfId="12656"/>
    <cellStyle name="40% - uthevingsfarge 2 5 3 2 3 3 2" xfId="12657"/>
    <cellStyle name="40% - uthevingsfarge 2 5 3 2 3 3 3" xfId="12658"/>
    <cellStyle name="40% - uthevingsfarge 2 5 3 2 3 4" xfId="12659"/>
    <cellStyle name="40% - uthevingsfarge 2 5 3 2 3 5" xfId="12660"/>
    <cellStyle name="40% - uthevingsfarge 2 5 3 2 4" xfId="12661"/>
    <cellStyle name="40% - uthevingsfarge 2 5 3 2 4 2" xfId="12662"/>
    <cellStyle name="40% - uthevingsfarge 2 5 3 2 4 3" xfId="12663"/>
    <cellStyle name="40% - uthevingsfarge 2 5 3 2 5" xfId="12664"/>
    <cellStyle name="40% - uthevingsfarge 2 5 3 2 5 2" xfId="12665"/>
    <cellStyle name="40% - uthevingsfarge 2 5 3 2 5 3" xfId="12666"/>
    <cellStyle name="40% - uthevingsfarge 2 5 3 2 6" xfId="12667"/>
    <cellStyle name="40% - uthevingsfarge 2 5 3 2 6 2" xfId="12668"/>
    <cellStyle name="40% - uthevingsfarge 2 5 3 2 7" xfId="12669"/>
    <cellStyle name="40% - uthevingsfarge 2 5 3 2 7 2" xfId="12670"/>
    <cellStyle name="40% - uthevingsfarge 2 5 3 2 8" xfId="12671"/>
    <cellStyle name="40% - uthevingsfarge 2 5 3 2 9" xfId="12672"/>
    <cellStyle name="40% - uthevingsfarge 2 5 3 2_Tabell 4.5-4.7" xfId="12641"/>
    <cellStyle name="40% - uthevingsfarge 2 5 3 3" xfId="678"/>
    <cellStyle name="40% - uthevingsfarge 2 5 3 3 2" xfId="12674"/>
    <cellStyle name="40% - uthevingsfarge 2 5 3 3 2 2" xfId="12675"/>
    <cellStyle name="40% - uthevingsfarge 2 5 3 3 2 3" xfId="12676"/>
    <cellStyle name="40% - uthevingsfarge 2 5 3 3 3" xfId="12677"/>
    <cellStyle name="40% - uthevingsfarge 2 5 3 3 3 2" xfId="12678"/>
    <cellStyle name="40% - uthevingsfarge 2 5 3 3 3 3" xfId="12679"/>
    <cellStyle name="40% - uthevingsfarge 2 5 3 3 4" xfId="12680"/>
    <cellStyle name="40% - uthevingsfarge 2 5 3 3 5" xfId="12681"/>
    <cellStyle name="40% - uthevingsfarge 2 5 3 3_Tabell 4.5-4.7" xfId="12673"/>
    <cellStyle name="40% - uthevingsfarge 2 5 3 4" xfId="12682"/>
    <cellStyle name="40% - uthevingsfarge 2 5 3 4 2" xfId="12683"/>
    <cellStyle name="40% - uthevingsfarge 2 5 3 4 2 2" xfId="12684"/>
    <cellStyle name="40% - uthevingsfarge 2 5 3 4 2 3" xfId="12685"/>
    <cellStyle name="40% - uthevingsfarge 2 5 3 4 3" xfId="12686"/>
    <cellStyle name="40% - uthevingsfarge 2 5 3 4 3 2" xfId="12687"/>
    <cellStyle name="40% - uthevingsfarge 2 5 3 4 3 3" xfId="12688"/>
    <cellStyle name="40% - uthevingsfarge 2 5 3 4 4" xfId="12689"/>
    <cellStyle name="40% - uthevingsfarge 2 5 3 4 5" xfId="12690"/>
    <cellStyle name="40% - uthevingsfarge 2 5 3 5" xfId="12691"/>
    <cellStyle name="40% - uthevingsfarge 2 5 3 5 2" xfId="12692"/>
    <cellStyle name="40% - uthevingsfarge 2 5 3 5 3" xfId="12693"/>
    <cellStyle name="40% - uthevingsfarge 2 5 3 6" xfId="12694"/>
    <cellStyle name="40% - uthevingsfarge 2 5 3 6 2" xfId="12695"/>
    <cellStyle name="40% - uthevingsfarge 2 5 3 6 3" xfId="12696"/>
    <cellStyle name="40% - uthevingsfarge 2 5 3 7" xfId="12697"/>
    <cellStyle name="40% - uthevingsfarge 2 5 3 7 2" xfId="12698"/>
    <cellStyle name="40% - uthevingsfarge 2 5 3 8" xfId="12699"/>
    <cellStyle name="40% - uthevingsfarge 2 5 3 8 2" xfId="12700"/>
    <cellStyle name="40% - uthevingsfarge 2 5 3 9" xfId="12701"/>
    <cellStyle name="40% - uthevingsfarge 2 5 3_Tabell 4.5-4.7" xfId="12638"/>
    <cellStyle name="40% - uthevingsfarge 2 5 4" xfId="679"/>
    <cellStyle name="40% - uthevingsfarge 2 5 4 10" xfId="12703"/>
    <cellStyle name="40% - uthevingsfarge 2 5 4 2" xfId="680"/>
    <cellStyle name="40% - uthevingsfarge 2 5 4 2 2" xfId="12705"/>
    <cellStyle name="40% - uthevingsfarge 2 5 4 2 2 2" xfId="12706"/>
    <cellStyle name="40% - uthevingsfarge 2 5 4 2 2 3" xfId="12707"/>
    <cellStyle name="40% - uthevingsfarge 2 5 4 2 3" xfId="12708"/>
    <cellStyle name="40% - uthevingsfarge 2 5 4 2 3 2" xfId="12709"/>
    <cellStyle name="40% - uthevingsfarge 2 5 4 2 3 3" xfId="12710"/>
    <cellStyle name="40% - uthevingsfarge 2 5 4 2 4" xfId="12711"/>
    <cellStyle name="40% - uthevingsfarge 2 5 4 2 5" xfId="12712"/>
    <cellStyle name="40% - uthevingsfarge 2 5 4 2_Tabell 4.5-4.7" xfId="12704"/>
    <cellStyle name="40% - uthevingsfarge 2 5 4 3" xfId="12713"/>
    <cellStyle name="40% - uthevingsfarge 2 5 4 3 2" xfId="12714"/>
    <cellStyle name="40% - uthevingsfarge 2 5 4 3 2 2" xfId="12715"/>
    <cellStyle name="40% - uthevingsfarge 2 5 4 3 2 3" xfId="12716"/>
    <cellStyle name="40% - uthevingsfarge 2 5 4 3 3" xfId="12717"/>
    <cellStyle name="40% - uthevingsfarge 2 5 4 3 3 2" xfId="12718"/>
    <cellStyle name="40% - uthevingsfarge 2 5 4 3 3 3" xfId="12719"/>
    <cellStyle name="40% - uthevingsfarge 2 5 4 3 4" xfId="12720"/>
    <cellStyle name="40% - uthevingsfarge 2 5 4 3 5" xfId="12721"/>
    <cellStyle name="40% - uthevingsfarge 2 5 4 4" xfId="12722"/>
    <cellStyle name="40% - uthevingsfarge 2 5 4 4 2" xfId="12723"/>
    <cellStyle name="40% - uthevingsfarge 2 5 4 4 3" xfId="12724"/>
    <cellStyle name="40% - uthevingsfarge 2 5 4 5" xfId="12725"/>
    <cellStyle name="40% - uthevingsfarge 2 5 4 5 2" xfId="12726"/>
    <cellStyle name="40% - uthevingsfarge 2 5 4 5 3" xfId="12727"/>
    <cellStyle name="40% - uthevingsfarge 2 5 4 6" xfId="12728"/>
    <cellStyle name="40% - uthevingsfarge 2 5 4 6 2" xfId="12729"/>
    <cellStyle name="40% - uthevingsfarge 2 5 4 7" xfId="12730"/>
    <cellStyle name="40% - uthevingsfarge 2 5 4 7 2" xfId="12731"/>
    <cellStyle name="40% - uthevingsfarge 2 5 4 8" xfId="12732"/>
    <cellStyle name="40% - uthevingsfarge 2 5 4 9" xfId="12733"/>
    <cellStyle name="40% - uthevingsfarge 2 5 4_Tabell 4.5-4.7" xfId="12702"/>
    <cellStyle name="40% - uthevingsfarge 2 5 5" xfId="681"/>
    <cellStyle name="40% - uthevingsfarge 2 5 5 2" xfId="12735"/>
    <cellStyle name="40% - uthevingsfarge 2 5 5 2 2" xfId="12736"/>
    <cellStyle name="40% - uthevingsfarge 2 5 5 2 3" xfId="12737"/>
    <cellStyle name="40% - uthevingsfarge 2 5 5 3" xfId="12738"/>
    <cellStyle name="40% - uthevingsfarge 2 5 5 3 2" xfId="12739"/>
    <cellStyle name="40% - uthevingsfarge 2 5 5 3 3" xfId="12740"/>
    <cellStyle name="40% - uthevingsfarge 2 5 5 4" xfId="12741"/>
    <cellStyle name="40% - uthevingsfarge 2 5 5 5" xfId="12742"/>
    <cellStyle name="40% - uthevingsfarge 2 5 5_Tabell 4.5-4.7" xfId="12734"/>
    <cellStyle name="40% - uthevingsfarge 2 5 6" xfId="12743"/>
    <cellStyle name="40% - uthevingsfarge 2 5 6 2" xfId="12744"/>
    <cellStyle name="40% - uthevingsfarge 2 5 6 2 2" xfId="12745"/>
    <cellStyle name="40% - uthevingsfarge 2 5 6 2 3" xfId="12746"/>
    <cellStyle name="40% - uthevingsfarge 2 5 6 3" xfId="12747"/>
    <cellStyle name="40% - uthevingsfarge 2 5 6 3 2" xfId="12748"/>
    <cellStyle name="40% - uthevingsfarge 2 5 6 3 3" xfId="12749"/>
    <cellStyle name="40% - uthevingsfarge 2 5 6 4" xfId="12750"/>
    <cellStyle name="40% - uthevingsfarge 2 5 6 5" xfId="12751"/>
    <cellStyle name="40% - uthevingsfarge 2 5 7" xfId="12752"/>
    <cellStyle name="40% - uthevingsfarge 2 5 7 2" xfId="12753"/>
    <cellStyle name="40% - uthevingsfarge 2 5 7 3" xfId="12754"/>
    <cellStyle name="40% - uthevingsfarge 2 5 8" xfId="12755"/>
    <cellStyle name="40% - uthevingsfarge 2 5 8 2" xfId="12756"/>
    <cellStyle name="40% - uthevingsfarge 2 5 8 3" xfId="12757"/>
    <cellStyle name="40% - uthevingsfarge 2 5 9" xfId="12758"/>
    <cellStyle name="40% - uthevingsfarge 2 5 9 2" xfId="12759"/>
    <cellStyle name="40% - uthevingsfarge 2 5_Tabell 4.5-4.7" xfId="12504"/>
    <cellStyle name="40% - uthevingsfarge 2 6" xfId="682"/>
    <cellStyle name="40% - uthevingsfarge 2 6 10" xfId="12761"/>
    <cellStyle name="40% - uthevingsfarge 2 6 11" xfId="12762"/>
    <cellStyle name="40% - uthevingsfarge 2 6 12" xfId="12763"/>
    <cellStyle name="40% - uthevingsfarge 2 6 2" xfId="683"/>
    <cellStyle name="40% - uthevingsfarge 2 6 2 10" xfId="12765"/>
    <cellStyle name="40% - uthevingsfarge 2 6 2 11" xfId="12766"/>
    <cellStyle name="40% - uthevingsfarge 2 6 2 2" xfId="684"/>
    <cellStyle name="40% - uthevingsfarge 2 6 2 2 10" xfId="12768"/>
    <cellStyle name="40% - uthevingsfarge 2 6 2 2 2" xfId="685"/>
    <cellStyle name="40% - uthevingsfarge 2 6 2 2 2 2" xfId="12770"/>
    <cellStyle name="40% - uthevingsfarge 2 6 2 2 2 2 2" xfId="12771"/>
    <cellStyle name="40% - uthevingsfarge 2 6 2 2 2 2 3" xfId="12772"/>
    <cellStyle name="40% - uthevingsfarge 2 6 2 2 2 3" xfId="12773"/>
    <cellStyle name="40% - uthevingsfarge 2 6 2 2 2 3 2" xfId="12774"/>
    <cellStyle name="40% - uthevingsfarge 2 6 2 2 2 3 3" xfId="12775"/>
    <cellStyle name="40% - uthevingsfarge 2 6 2 2 2 4" xfId="12776"/>
    <cellStyle name="40% - uthevingsfarge 2 6 2 2 2 5" xfId="12777"/>
    <cellStyle name="40% - uthevingsfarge 2 6 2 2 2_Tabell 4.5-4.7" xfId="12769"/>
    <cellStyle name="40% - uthevingsfarge 2 6 2 2 3" xfId="12778"/>
    <cellStyle name="40% - uthevingsfarge 2 6 2 2 3 2" xfId="12779"/>
    <cellStyle name="40% - uthevingsfarge 2 6 2 2 3 2 2" xfId="12780"/>
    <cellStyle name="40% - uthevingsfarge 2 6 2 2 3 2 3" xfId="12781"/>
    <cellStyle name="40% - uthevingsfarge 2 6 2 2 3 3" xfId="12782"/>
    <cellStyle name="40% - uthevingsfarge 2 6 2 2 3 3 2" xfId="12783"/>
    <cellStyle name="40% - uthevingsfarge 2 6 2 2 3 3 3" xfId="12784"/>
    <cellStyle name="40% - uthevingsfarge 2 6 2 2 3 4" xfId="12785"/>
    <cellStyle name="40% - uthevingsfarge 2 6 2 2 3 5" xfId="12786"/>
    <cellStyle name="40% - uthevingsfarge 2 6 2 2 4" xfId="12787"/>
    <cellStyle name="40% - uthevingsfarge 2 6 2 2 4 2" xfId="12788"/>
    <cellStyle name="40% - uthevingsfarge 2 6 2 2 4 3" xfId="12789"/>
    <cellStyle name="40% - uthevingsfarge 2 6 2 2 5" xfId="12790"/>
    <cellStyle name="40% - uthevingsfarge 2 6 2 2 5 2" xfId="12791"/>
    <cellStyle name="40% - uthevingsfarge 2 6 2 2 5 3" xfId="12792"/>
    <cellStyle name="40% - uthevingsfarge 2 6 2 2 6" xfId="12793"/>
    <cellStyle name="40% - uthevingsfarge 2 6 2 2 6 2" xfId="12794"/>
    <cellStyle name="40% - uthevingsfarge 2 6 2 2 7" xfId="12795"/>
    <cellStyle name="40% - uthevingsfarge 2 6 2 2 7 2" xfId="12796"/>
    <cellStyle name="40% - uthevingsfarge 2 6 2 2 8" xfId="12797"/>
    <cellStyle name="40% - uthevingsfarge 2 6 2 2 9" xfId="12798"/>
    <cellStyle name="40% - uthevingsfarge 2 6 2 2_Tabell 4.5-4.7" xfId="12767"/>
    <cellStyle name="40% - uthevingsfarge 2 6 2 3" xfId="686"/>
    <cellStyle name="40% - uthevingsfarge 2 6 2 3 2" xfId="12800"/>
    <cellStyle name="40% - uthevingsfarge 2 6 2 3 2 2" xfId="12801"/>
    <cellStyle name="40% - uthevingsfarge 2 6 2 3 2 3" xfId="12802"/>
    <cellStyle name="40% - uthevingsfarge 2 6 2 3 3" xfId="12803"/>
    <cellStyle name="40% - uthevingsfarge 2 6 2 3 3 2" xfId="12804"/>
    <cellStyle name="40% - uthevingsfarge 2 6 2 3 3 3" xfId="12805"/>
    <cellStyle name="40% - uthevingsfarge 2 6 2 3 4" xfId="12806"/>
    <cellStyle name="40% - uthevingsfarge 2 6 2 3 5" xfId="12807"/>
    <cellStyle name="40% - uthevingsfarge 2 6 2 3_Tabell 4.5-4.7" xfId="12799"/>
    <cellStyle name="40% - uthevingsfarge 2 6 2 4" xfId="12808"/>
    <cellStyle name="40% - uthevingsfarge 2 6 2 4 2" xfId="12809"/>
    <cellStyle name="40% - uthevingsfarge 2 6 2 4 2 2" xfId="12810"/>
    <cellStyle name="40% - uthevingsfarge 2 6 2 4 2 3" xfId="12811"/>
    <cellStyle name="40% - uthevingsfarge 2 6 2 4 3" xfId="12812"/>
    <cellStyle name="40% - uthevingsfarge 2 6 2 4 3 2" xfId="12813"/>
    <cellStyle name="40% - uthevingsfarge 2 6 2 4 3 3" xfId="12814"/>
    <cellStyle name="40% - uthevingsfarge 2 6 2 4 4" xfId="12815"/>
    <cellStyle name="40% - uthevingsfarge 2 6 2 4 5" xfId="12816"/>
    <cellStyle name="40% - uthevingsfarge 2 6 2 5" xfId="12817"/>
    <cellStyle name="40% - uthevingsfarge 2 6 2 5 2" xfId="12818"/>
    <cellStyle name="40% - uthevingsfarge 2 6 2 5 3" xfId="12819"/>
    <cellStyle name="40% - uthevingsfarge 2 6 2 6" xfId="12820"/>
    <cellStyle name="40% - uthevingsfarge 2 6 2 6 2" xfId="12821"/>
    <cellStyle name="40% - uthevingsfarge 2 6 2 6 3" xfId="12822"/>
    <cellStyle name="40% - uthevingsfarge 2 6 2 7" xfId="12823"/>
    <cellStyle name="40% - uthevingsfarge 2 6 2 7 2" xfId="12824"/>
    <cellStyle name="40% - uthevingsfarge 2 6 2 8" xfId="12825"/>
    <cellStyle name="40% - uthevingsfarge 2 6 2 8 2" xfId="12826"/>
    <cellStyle name="40% - uthevingsfarge 2 6 2 9" xfId="12827"/>
    <cellStyle name="40% - uthevingsfarge 2 6 2_Tabell 4.5-4.7" xfId="12764"/>
    <cellStyle name="40% - uthevingsfarge 2 6 3" xfId="687"/>
    <cellStyle name="40% - uthevingsfarge 2 6 3 10" xfId="12829"/>
    <cellStyle name="40% - uthevingsfarge 2 6 3 2" xfId="688"/>
    <cellStyle name="40% - uthevingsfarge 2 6 3 2 2" xfId="12831"/>
    <cellStyle name="40% - uthevingsfarge 2 6 3 2 2 2" xfId="12832"/>
    <cellStyle name="40% - uthevingsfarge 2 6 3 2 2 3" xfId="12833"/>
    <cellStyle name="40% - uthevingsfarge 2 6 3 2 3" xfId="12834"/>
    <cellStyle name="40% - uthevingsfarge 2 6 3 2 3 2" xfId="12835"/>
    <cellStyle name="40% - uthevingsfarge 2 6 3 2 3 3" xfId="12836"/>
    <cellStyle name="40% - uthevingsfarge 2 6 3 2 4" xfId="12837"/>
    <cellStyle name="40% - uthevingsfarge 2 6 3 2 5" xfId="12838"/>
    <cellStyle name="40% - uthevingsfarge 2 6 3 2_Tabell 4.5-4.7" xfId="12830"/>
    <cellStyle name="40% - uthevingsfarge 2 6 3 3" xfId="12839"/>
    <cellStyle name="40% - uthevingsfarge 2 6 3 3 2" xfId="12840"/>
    <cellStyle name="40% - uthevingsfarge 2 6 3 3 2 2" xfId="12841"/>
    <cellStyle name="40% - uthevingsfarge 2 6 3 3 2 3" xfId="12842"/>
    <cellStyle name="40% - uthevingsfarge 2 6 3 3 3" xfId="12843"/>
    <cellStyle name="40% - uthevingsfarge 2 6 3 3 3 2" xfId="12844"/>
    <cellStyle name="40% - uthevingsfarge 2 6 3 3 3 3" xfId="12845"/>
    <cellStyle name="40% - uthevingsfarge 2 6 3 3 4" xfId="12846"/>
    <cellStyle name="40% - uthevingsfarge 2 6 3 3 5" xfId="12847"/>
    <cellStyle name="40% - uthevingsfarge 2 6 3 4" xfId="12848"/>
    <cellStyle name="40% - uthevingsfarge 2 6 3 4 2" xfId="12849"/>
    <cellStyle name="40% - uthevingsfarge 2 6 3 4 3" xfId="12850"/>
    <cellStyle name="40% - uthevingsfarge 2 6 3 5" xfId="12851"/>
    <cellStyle name="40% - uthevingsfarge 2 6 3 5 2" xfId="12852"/>
    <cellStyle name="40% - uthevingsfarge 2 6 3 5 3" xfId="12853"/>
    <cellStyle name="40% - uthevingsfarge 2 6 3 6" xfId="12854"/>
    <cellStyle name="40% - uthevingsfarge 2 6 3 6 2" xfId="12855"/>
    <cellStyle name="40% - uthevingsfarge 2 6 3 7" xfId="12856"/>
    <cellStyle name="40% - uthevingsfarge 2 6 3 7 2" xfId="12857"/>
    <cellStyle name="40% - uthevingsfarge 2 6 3 8" xfId="12858"/>
    <cellStyle name="40% - uthevingsfarge 2 6 3 9" xfId="12859"/>
    <cellStyle name="40% - uthevingsfarge 2 6 3_Tabell 4.5-4.7" xfId="12828"/>
    <cellStyle name="40% - uthevingsfarge 2 6 4" xfId="689"/>
    <cellStyle name="40% - uthevingsfarge 2 6 4 2" xfId="12861"/>
    <cellStyle name="40% - uthevingsfarge 2 6 4 2 2" xfId="12862"/>
    <cellStyle name="40% - uthevingsfarge 2 6 4 2 3" xfId="12863"/>
    <cellStyle name="40% - uthevingsfarge 2 6 4 3" xfId="12864"/>
    <cellStyle name="40% - uthevingsfarge 2 6 4 3 2" xfId="12865"/>
    <cellStyle name="40% - uthevingsfarge 2 6 4 3 3" xfId="12866"/>
    <cellStyle name="40% - uthevingsfarge 2 6 4 4" xfId="12867"/>
    <cellStyle name="40% - uthevingsfarge 2 6 4 5" xfId="12868"/>
    <cellStyle name="40% - uthevingsfarge 2 6 4_Tabell 4.5-4.7" xfId="12860"/>
    <cellStyle name="40% - uthevingsfarge 2 6 5" xfId="12869"/>
    <cellStyle name="40% - uthevingsfarge 2 6 5 2" xfId="12870"/>
    <cellStyle name="40% - uthevingsfarge 2 6 5 2 2" xfId="12871"/>
    <cellStyle name="40% - uthevingsfarge 2 6 5 2 3" xfId="12872"/>
    <cellStyle name="40% - uthevingsfarge 2 6 5 3" xfId="12873"/>
    <cellStyle name="40% - uthevingsfarge 2 6 5 3 2" xfId="12874"/>
    <cellStyle name="40% - uthevingsfarge 2 6 5 3 3" xfId="12875"/>
    <cellStyle name="40% - uthevingsfarge 2 6 5 4" xfId="12876"/>
    <cellStyle name="40% - uthevingsfarge 2 6 5 5" xfId="12877"/>
    <cellStyle name="40% - uthevingsfarge 2 6 6" xfId="12878"/>
    <cellStyle name="40% - uthevingsfarge 2 6 6 2" xfId="12879"/>
    <cellStyle name="40% - uthevingsfarge 2 6 6 3" xfId="12880"/>
    <cellStyle name="40% - uthevingsfarge 2 6 7" xfId="12881"/>
    <cellStyle name="40% - uthevingsfarge 2 6 7 2" xfId="12882"/>
    <cellStyle name="40% - uthevingsfarge 2 6 7 3" xfId="12883"/>
    <cellStyle name="40% - uthevingsfarge 2 6 8" xfId="12884"/>
    <cellStyle name="40% - uthevingsfarge 2 6 8 2" xfId="12885"/>
    <cellStyle name="40% - uthevingsfarge 2 6 9" xfId="12886"/>
    <cellStyle name="40% - uthevingsfarge 2 6 9 2" xfId="12887"/>
    <cellStyle name="40% - uthevingsfarge 2 6_Tabell 4.5-4.7" xfId="12760"/>
    <cellStyle name="40% - uthevingsfarge 2 7" xfId="690"/>
    <cellStyle name="40% - uthevingsfarge 2 7 10" xfId="12889"/>
    <cellStyle name="40% - uthevingsfarge 2 7 11" xfId="12890"/>
    <cellStyle name="40% - uthevingsfarge 2 7 2" xfId="691"/>
    <cellStyle name="40% - uthevingsfarge 2 7 2 10" xfId="12892"/>
    <cellStyle name="40% - uthevingsfarge 2 7 2 2" xfId="692"/>
    <cellStyle name="40% - uthevingsfarge 2 7 2 2 2" xfId="12894"/>
    <cellStyle name="40% - uthevingsfarge 2 7 2 2 2 2" xfId="12895"/>
    <cellStyle name="40% - uthevingsfarge 2 7 2 2 2 3" xfId="12896"/>
    <cellStyle name="40% - uthevingsfarge 2 7 2 2 3" xfId="12897"/>
    <cellStyle name="40% - uthevingsfarge 2 7 2 2 3 2" xfId="12898"/>
    <cellStyle name="40% - uthevingsfarge 2 7 2 2 3 3" xfId="12899"/>
    <cellStyle name="40% - uthevingsfarge 2 7 2 2 4" xfId="12900"/>
    <cellStyle name="40% - uthevingsfarge 2 7 2 2 5" xfId="12901"/>
    <cellStyle name="40% - uthevingsfarge 2 7 2 2_Tabell 4.5-4.7" xfId="12893"/>
    <cellStyle name="40% - uthevingsfarge 2 7 2 3" xfId="12902"/>
    <cellStyle name="40% - uthevingsfarge 2 7 2 3 2" xfId="12903"/>
    <cellStyle name="40% - uthevingsfarge 2 7 2 3 2 2" xfId="12904"/>
    <cellStyle name="40% - uthevingsfarge 2 7 2 3 2 3" xfId="12905"/>
    <cellStyle name="40% - uthevingsfarge 2 7 2 3 3" xfId="12906"/>
    <cellStyle name="40% - uthevingsfarge 2 7 2 3 3 2" xfId="12907"/>
    <cellStyle name="40% - uthevingsfarge 2 7 2 3 3 3" xfId="12908"/>
    <cellStyle name="40% - uthevingsfarge 2 7 2 3 4" xfId="12909"/>
    <cellStyle name="40% - uthevingsfarge 2 7 2 3 5" xfId="12910"/>
    <cellStyle name="40% - uthevingsfarge 2 7 2 4" xfId="12911"/>
    <cellStyle name="40% - uthevingsfarge 2 7 2 4 2" xfId="12912"/>
    <cellStyle name="40% - uthevingsfarge 2 7 2 4 3" xfId="12913"/>
    <cellStyle name="40% - uthevingsfarge 2 7 2 5" xfId="12914"/>
    <cellStyle name="40% - uthevingsfarge 2 7 2 5 2" xfId="12915"/>
    <cellStyle name="40% - uthevingsfarge 2 7 2 5 3" xfId="12916"/>
    <cellStyle name="40% - uthevingsfarge 2 7 2 6" xfId="12917"/>
    <cellStyle name="40% - uthevingsfarge 2 7 2 6 2" xfId="12918"/>
    <cellStyle name="40% - uthevingsfarge 2 7 2 7" xfId="12919"/>
    <cellStyle name="40% - uthevingsfarge 2 7 2 7 2" xfId="12920"/>
    <cellStyle name="40% - uthevingsfarge 2 7 2 8" xfId="12921"/>
    <cellStyle name="40% - uthevingsfarge 2 7 2 9" xfId="12922"/>
    <cellStyle name="40% - uthevingsfarge 2 7 2_Tabell 4.5-4.7" xfId="12891"/>
    <cellStyle name="40% - uthevingsfarge 2 7 3" xfId="693"/>
    <cellStyle name="40% - uthevingsfarge 2 7 3 2" xfId="12924"/>
    <cellStyle name="40% - uthevingsfarge 2 7 3 2 2" xfId="12925"/>
    <cellStyle name="40% - uthevingsfarge 2 7 3 2 3" xfId="12926"/>
    <cellStyle name="40% - uthevingsfarge 2 7 3 3" xfId="12927"/>
    <cellStyle name="40% - uthevingsfarge 2 7 3 3 2" xfId="12928"/>
    <cellStyle name="40% - uthevingsfarge 2 7 3 3 3" xfId="12929"/>
    <cellStyle name="40% - uthevingsfarge 2 7 3 4" xfId="12930"/>
    <cellStyle name="40% - uthevingsfarge 2 7 3 5" xfId="12931"/>
    <cellStyle name="40% - uthevingsfarge 2 7 3_Tabell 4.5-4.7" xfId="12923"/>
    <cellStyle name="40% - uthevingsfarge 2 7 4" xfId="12932"/>
    <cellStyle name="40% - uthevingsfarge 2 7 4 2" xfId="12933"/>
    <cellStyle name="40% - uthevingsfarge 2 7 4 2 2" xfId="12934"/>
    <cellStyle name="40% - uthevingsfarge 2 7 4 2 3" xfId="12935"/>
    <cellStyle name="40% - uthevingsfarge 2 7 4 3" xfId="12936"/>
    <cellStyle name="40% - uthevingsfarge 2 7 4 3 2" xfId="12937"/>
    <cellStyle name="40% - uthevingsfarge 2 7 4 3 3" xfId="12938"/>
    <cellStyle name="40% - uthevingsfarge 2 7 4 4" xfId="12939"/>
    <cellStyle name="40% - uthevingsfarge 2 7 4 5" xfId="12940"/>
    <cellStyle name="40% - uthevingsfarge 2 7 5" xfId="12941"/>
    <cellStyle name="40% - uthevingsfarge 2 7 5 2" xfId="12942"/>
    <cellStyle name="40% - uthevingsfarge 2 7 5 3" xfId="12943"/>
    <cellStyle name="40% - uthevingsfarge 2 7 6" xfId="12944"/>
    <cellStyle name="40% - uthevingsfarge 2 7 6 2" xfId="12945"/>
    <cellStyle name="40% - uthevingsfarge 2 7 6 3" xfId="12946"/>
    <cellStyle name="40% - uthevingsfarge 2 7 7" xfId="12947"/>
    <cellStyle name="40% - uthevingsfarge 2 7 7 2" xfId="12948"/>
    <cellStyle name="40% - uthevingsfarge 2 7 8" xfId="12949"/>
    <cellStyle name="40% - uthevingsfarge 2 7 8 2" xfId="12950"/>
    <cellStyle name="40% - uthevingsfarge 2 7 9" xfId="12951"/>
    <cellStyle name="40% - uthevingsfarge 2 7_Tabell 4.5-4.7" xfId="12888"/>
    <cellStyle name="40% - uthevingsfarge 2 8" xfId="694"/>
    <cellStyle name="40% - uthevingsfarge 2 8 10" xfId="12953"/>
    <cellStyle name="40% - uthevingsfarge 2 8 11" xfId="12954"/>
    <cellStyle name="40% - uthevingsfarge 2 8 2" xfId="695"/>
    <cellStyle name="40% - uthevingsfarge 2 8 2 10" xfId="12956"/>
    <cellStyle name="40% - uthevingsfarge 2 8 2 2" xfId="696"/>
    <cellStyle name="40% - uthevingsfarge 2 8 2 2 2" xfId="12958"/>
    <cellStyle name="40% - uthevingsfarge 2 8 2 2 2 2" xfId="12959"/>
    <cellStyle name="40% - uthevingsfarge 2 8 2 2 2 3" xfId="12960"/>
    <cellStyle name="40% - uthevingsfarge 2 8 2 2 3" xfId="12961"/>
    <cellStyle name="40% - uthevingsfarge 2 8 2 2 3 2" xfId="12962"/>
    <cellStyle name="40% - uthevingsfarge 2 8 2 2 3 3" xfId="12963"/>
    <cellStyle name="40% - uthevingsfarge 2 8 2 2 4" xfId="12964"/>
    <cellStyle name="40% - uthevingsfarge 2 8 2 2 5" xfId="12965"/>
    <cellStyle name="40% - uthevingsfarge 2 8 2 2_Tabell 4.5-4.7" xfId="12957"/>
    <cellStyle name="40% - uthevingsfarge 2 8 2 3" xfId="12966"/>
    <cellStyle name="40% - uthevingsfarge 2 8 2 3 2" xfId="12967"/>
    <cellStyle name="40% - uthevingsfarge 2 8 2 3 2 2" xfId="12968"/>
    <cellStyle name="40% - uthevingsfarge 2 8 2 3 2 3" xfId="12969"/>
    <cellStyle name="40% - uthevingsfarge 2 8 2 3 3" xfId="12970"/>
    <cellStyle name="40% - uthevingsfarge 2 8 2 3 3 2" xfId="12971"/>
    <cellStyle name="40% - uthevingsfarge 2 8 2 3 3 3" xfId="12972"/>
    <cellStyle name="40% - uthevingsfarge 2 8 2 3 4" xfId="12973"/>
    <cellStyle name="40% - uthevingsfarge 2 8 2 3 5" xfId="12974"/>
    <cellStyle name="40% - uthevingsfarge 2 8 2 4" xfId="12975"/>
    <cellStyle name="40% - uthevingsfarge 2 8 2 4 2" xfId="12976"/>
    <cellStyle name="40% - uthevingsfarge 2 8 2 4 3" xfId="12977"/>
    <cellStyle name="40% - uthevingsfarge 2 8 2 5" xfId="12978"/>
    <cellStyle name="40% - uthevingsfarge 2 8 2 5 2" xfId="12979"/>
    <cellStyle name="40% - uthevingsfarge 2 8 2 5 3" xfId="12980"/>
    <cellStyle name="40% - uthevingsfarge 2 8 2 6" xfId="12981"/>
    <cellStyle name="40% - uthevingsfarge 2 8 2 6 2" xfId="12982"/>
    <cellStyle name="40% - uthevingsfarge 2 8 2 7" xfId="12983"/>
    <cellStyle name="40% - uthevingsfarge 2 8 2 7 2" xfId="12984"/>
    <cellStyle name="40% - uthevingsfarge 2 8 2 8" xfId="12985"/>
    <cellStyle name="40% - uthevingsfarge 2 8 2 9" xfId="12986"/>
    <cellStyle name="40% - uthevingsfarge 2 8 2_Tabell 4.5-4.7" xfId="12955"/>
    <cellStyle name="40% - uthevingsfarge 2 8 3" xfId="697"/>
    <cellStyle name="40% - uthevingsfarge 2 8 3 2" xfId="12988"/>
    <cellStyle name="40% - uthevingsfarge 2 8 3 2 2" xfId="12989"/>
    <cellStyle name="40% - uthevingsfarge 2 8 3 2 3" xfId="12990"/>
    <cellStyle name="40% - uthevingsfarge 2 8 3 3" xfId="12991"/>
    <cellStyle name="40% - uthevingsfarge 2 8 3 3 2" xfId="12992"/>
    <cellStyle name="40% - uthevingsfarge 2 8 3 3 3" xfId="12993"/>
    <cellStyle name="40% - uthevingsfarge 2 8 3 4" xfId="12994"/>
    <cellStyle name="40% - uthevingsfarge 2 8 3 5" xfId="12995"/>
    <cellStyle name="40% - uthevingsfarge 2 8 3_Tabell 4.5-4.7" xfId="12987"/>
    <cellStyle name="40% - uthevingsfarge 2 8 4" xfId="12996"/>
    <cellStyle name="40% - uthevingsfarge 2 8 4 2" xfId="12997"/>
    <cellStyle name="40% - uthevingsfarge 2 8 4 2 2" xfId="12998"/>
    <cellStyle name="40% - uthevingsfarge 2 8 4 2 3" xfId="12999"/>
    <cellStyle name="40% - uthevingsfarge 2 8 4 3" xfId="13000"/>
    <cellStyle name="40% - uthevingsfarge 2 8 4 3 2" xfId="13001"/>
    <cellStyle name="40% - uthevingsfarge 2 8 4 3 3" xfId="13002"/>
    <cellStyle name="40% - uthevingsfarge 2 8 4 4" xfId="13003"/>
    <cellStyle name="40% - uthevingsfarge 2 8 4 5" xfId="13004"/>
    <cellStyle name="40% - uthevingsfarge 2 8 5" xfId="13005"/>
    <cellStyle name="40% - uthevingsfarge 2 8 5 2" xfId="13006"/>
    <cellStyle name="40% - uthevingsfarge 2 8 5 3" xfId="13007"/>
    <cellStyle name="40% - uthevingsfarge 2 8 6" xfId="13008"/>
    <cellStyle name="40% - uthevingsfarge 2 8 6 2" xfId="13009"/>
    <cellStyle name="40% - uthevingsfarge 2 8 6 3" xfId="13010"/>
    <cellStyle name="40% - uthevingsfarge 2 8 7" xfId="13011"/>
    <cellStyle name="40% - uthevingsfarge 2 8 7 2" xfId="13012"/>
    <cellStyle name="40% - uthevingsfarge 2 8 8" xfId="13013"/>
    <cellStyle name="40% - uthevingsfarge 2 8 8 2" xfId="13014"/>
    <cellStyle name="40% - uthevingsfarge 2 8 9" xfId="13015"/>
    <cellStyle name="40% - uthevingsfarge 2 8_Tabell 4.5-4.7" xfId="12952"/>
    <cellStyle name="40% - uthevingsfarge 2 9" xfId="698"/>
    <cellStyle name="40% - uthevingsfarge 2 9 10" xfId="13017"/>
    <cellStyle name="40% - uthevingsfarge 2 9 2" xfId="699"/>
    <cellStyle name="40% - uthevingsfarge 2 9 2 2" xfId="13019"/>
    <cellStyle name="40% - uthevingsfarge 2 9 2 2 2" xfId="13020"/>
    <cellStyle name="40% - uthevingsfarge 2 9 2 2 3" xfId="13021"/>
    <cellStyle name="40% - uthevingsfarge 2 9 2 3" xfId="13022"/>
    <cellStyle name="40% - uthevingsfarge 2 9 2 3 2" xfId="13023"/>
    <cellStyle name="40% - uthevingsfarge 2 9 2 3 3" xfId="13024"/>
    <cellStyle name="40% - uthevingsfarge 2 9 2 4" xfId="13025"/>
    <cellStyle name="40% - uthevingsfarge 2 9 2 5" xfId="13026"/>
    <cellStyle name="40% - uthevingsfarge 2 9 2_Tabell 4.5-4.7" xfId="13018"/>
    <cellStyle name="40% - uthevingsfarge 2 9 3" xfId="13027"/>
    <cellStyle name="40% - uthevingsfarge 2 9 3 2" xfId="13028"/>
    <cellStyle name="40% - uthevingsfarge 2 9 3 2 2" xfId="13029"/>
    <cellStyle name="40% - uthevingsfarge 2 9 3 2 3" xfId="13030"/>
    <cellStyle name="40% - uthevingsfarge 2 9 3 3" xfId="13031"/>
    <cellStyle name="40% - uthevingsfarge 2 9 3 3 2" xfId="13032"/>
    <cellStyle name="40% - uthevingsfarge 2 9 3 3 3" xfId="13033"/>
    <cellStyle name="40% - uthevingsfarge 2 9 3 4" xfId="13034"/>
    <cellStyle name="40% - uthevingsfarge 2 9 3 5" xfId="13035"/>
    <cellStyle name="40% - uthevingsfarge 2 9 4" xfId="13036"/>
    <cellStyle name="40% - uthevingsfarge 2 9 4 2" xfId="13037"/>
    <cellStyle name="40% - uthevingsfarge 2 9 4 3" xfId="13038"/>
    <cellStyle name="40% - uthevingsfarge 2 9 5" xfId="13039"/>
    <cellStyle name="40% - uthevingsfarge 2 9 5 2" xfId="13040"/>
    <cellStyle name="40% - uthevingsfarge 2 9 5 3" xfId="13041"/>
    <cellStyle name="40% - uthevingsfarge 2 9 6" xfId="13042"/>
    <cellStyle name="40% - uthevingsfarge 2 9 6 2" xfId="13043"/>
    <cellStyle name="40% - uthevingsfarge 2 9 7" xfId="13044"/>
    <cellStyle name="40% - uthevingsfarge 2 9 7 2" xfId="13045"/>
    <cellStyle name="40% - uthevingsfarge 2 9 8" xfId="13046"/>
    <cellStyle name="40% - uthevingsfarge 2 9 9" xfId="13047"/>
    <cellStyle name="40% - uthevingsfarge 2 9_Tabell 4.5-4.7" xfId="13016"/>
    <cellStyle name="40% - uthevingsfarge 3 10" xfId="700"/>
    <cellStyle name="40% - uthevingsfarge 3 10 2" xfId="13049"/>
    <cellStyle name="40% - uthevingsfarge 3 10 2 2" xfId="13050"/>
    <cellStyle name="40% - uthevingsfarge 3 10 2 3" xfId="13051"/>
    <cellStyle name="40% - uthevingsfarge 3 10 3" xfId="13052"/>
    <cellStyle name="40% - uthevingsfarge 3 10 3 2" xfId="13053"/>
    <cellStyle name="40% - uthevingsfarge 3 10 3 3" xfId="13054"/>
    <cellStyle name="40% - uthevingsfarge 3 10 4" xfId="13055"/>
    <cellStyle name="40% - uthevingsfarge 3 10 5" xfId="13056"/>
    <cellStyle name="40% - uthevingsfarge 3 10_Tabell 4.5-4.7" xfId="13048"/>
    <cellStyle name="40% - uthevingsfarge 3 11" xfId="13057"/>
    <cellStyle name="40% - uthevingsfarge 3 11 2" xfId="13058"/>
    <cellStyle name="40% - uthevingsfarge 3 11 2 2" xfId="13059"/>
    <cellStyle name="40% - uthevingsfarge 3 11 2 3" xfId="13060"/>
    <cellStyle name="40% - uthevingsfarge 3 11 3" xfId="13061"/>
    <cellStyle name="40% - uthevingsfarge 3 11 3 2" xfId="13062"/>
    <cellStyle name="40% - uthevingsfarge 3 11 3 3" xfId="13063"/>
    <cellStyle name="40% - uthevingsfarge 3 11 4" xfId="13064"/>
    <cellStyle name="40% - uthevingsfarge 3 11 5" xfId="13065"/>
    <cellStyle name="40% - uthevingsfarge 3 12" xfId="13066"/>
    <cellStyle name="40% - uthevingsfarge 3 12 2" xfId="13067"/>
    <cellStyle name="40% - uthevingsfarge 3 12 3" xfId="13068"/>
    <cellStyle name="40% - uthevingsfarge 3 13" xfId="13069"/>
    <cellStyle name="40% - uthevingsfarge 3 13 2" xfId="13070"/>
    <cellStyle name="40% - uthevingsfarge 3 13 3" xfId="13071"/>
    <cellStyle name="40% - uthevingsfarge 3 14" xfId="13072"/>
    <cellStyle name="40% - uthevingsfarge 3 14 2" xfId="13073"/>
    <cellStyle name="40% - uthevingsfarge 3 15" xfId="13074"/>
    <cellStyle name="40% - uthevingsfarge 3 15 2" xfId="13075"/>
    <cellStyle name="40% - uthevingsfarge 3 16" xfId="13076"/>
    <cellStyle name="40% - uthevingsfarge 3 17" xfId="13077"/>
    <cellStyle name="40% - uthevingsfarge 3 18" xfId="13078"/>
    <cellStyle name="40% - uthevingsfarge 3 2" xfId="701"/>
    <cellStyle name="40% - uthevingsfarge 3 2 10" xfId="13080"/>
    <cellStyle name="40% - uthevingsfarge 3 2 10 2" xfId="13081"/>
    <cellStyle name="40% - uthevingsfarge 3 2 11" xfId="13082"/>
    <cellStyle name="40% - uthevingsfarge 3 2 11 2" xfId="13083"/>
    <cellStyle name="40% - uthevingsfarge 3 2 12" xfId="13084"/>
    <cellStyle name="40% - uthevingsfarge 3 2 13" xfId="13085"/>
    <cellStyle name="40% - uthevingsfarge 3 2 14" xfId="13086"/>
    <cellStyle name="40% - uthevingsfarge 3 2 2" xfId="702"/>
    <cellStyle name="40% - uthevingsfarge 3 2 2 10" xfId="13088"/>
    <cellStyle name="40% - uthevingsfarge 3 2 2 11" xfId="13089"/>
    <cellStyle name="40% - uthevingsfarge 3 2 2 12" xfId="13090"/>
    <cellStyle name="40% - uthevingsfarge 3 2 2 2" xfId="703"/>
    <cellStyle name="40% - uthevingsfarge 3 2 2 2 10" xfId="13092"/>
    <cellStyle name="40% - uthevingsfarge 3 2 2 2 11" xfId="13093"/>
    <cellStyle name="40% - uthevingsfarge 3 2 2 2 2" xfId="704"/>
    <cellStyle name="40% - uthevingsfarge 3 2 2 2 2 10" xfId="13095"/>
    <cellStyle name="40% - uthevingsfarge 3 2 2 2 2 2" xfId="705"/>
    <cellStyle name="40% - uthevingsfarge 3 2 2 2 2 2 2" xfId="13097"/>
    <cellStyle name="40% - uthevingsfarge 3 2 2 2 2 2 2 2" xfId="13098"/>
    <cellStyle name="40% - uthevingsfarge 3 2 2 2 2 2 2 3" xfId="13099"/>
    <cellStyle name="40% - uthevingsfarge 3 2 2 2 2 2 3" xfId="13100"/>
    <cellStyle name="40% - uthevingsfarge 3 2 2 2 2 2 3 2" xfId="13101"/>
    <cellStyle name="40% - uthevingsfarge 3 2 2 2 2 2 3 3" xfId="13102"/>
    <cellStyle name="40% - uthevingsfarge 3 2 2 2 2 2 4" xfId="13103"/>
    <cellStyle name="40% - uthevingsfarge 3 2 2 2 2 2 5" xfId="13104"/>
    <cellStyle name="40% - uthevingsfarge 3 2 2 2 2 2_Tabell 4.5-4.7" xfId="13096"/>
    <cellStyle name="40% - uthevingsfarge 3 2 2 2 2 3" xfId="13105"/>
    <cellStyle name="40% - uthevingsfarge 3 2 2 2 2 3 2" xfId="13106"/>
    <cellStyle name="40% - uthevingsfarge 3 2 2 2 2 3 2 2" xfId="13107"/>
    <cellStyle name="40% - uthevingsfarge 3 2 2 2 2 3 2 3" xfId="13108"/>
    <cellStyle name="40% - uthevingsfarge 3 2 2 2 2 3 3" xfId="13109"/>
    <cellStyle name="40% - uthevingsfarge 3 2 2 2 2 3 3 2" xfId="13110"/>
    <cellStyle name="40% - uthevingsfarge 3 2 2 2 2 3 3 3" xfId="13111"/>
    <cellStyle name="40% - uthevingsfarge 3 2 2 2 2 3 4" xfId="13112"/>
    <cellStyle name="40% - uthevingsfarge 3 2 2 2 2 3 5" xfId="13113"/>
    <cellStyle name="40% - uthevingsfarge 3 2 2 2 2 4" xfId="13114"/>
    <cellStyle name="40% - uthevingsfarge 3 2 2 2 2 4 2" xfId="13115"/>
    <cellStyle name="40% - uthevingsfarge 3 2 2 2 2 4 3" xfId="13116"/>
    <cellStyle name="40% - uthevingsfarge 3 2 2 2 2 5" xfId="13117"/>
    <cellStyle name="40% - uthevingsfarge 3 2 2 2 2 5 2" xfId="13118"/>
    <cellStyle name="40% - uthevingsfarge 3 2 2 2 2 5 3" xfId="13119"/>
    <cellStyle name="40% - uthevingsfarge 3 2 2 2 2 6" xfId="13120"/>
    <cellStyle name="40% - uthevingsfarge 3 2 2 2 2 6 2" xfId="13121"/>
    <cellStyle name="40% - uthevingsfarge 3 2 2 2 2 7" xfId="13122"/>
    <cellStyle name="40% - uthevingsfarge 3 2 2 2 2 7 2" xfId="13123"/>
    <cellStyle name="40% - uthevingsfarge 3 2 2 2 2 8" xfId="13124"/>
    <cellStyle name="40% - uthevingsfarge 3 2 2 2 2 9" xfId="13125"/>
    <cellStyle name="40% - uthevingsfarge 3 2 2 2 2_Tabell 4.5-4.7" xfId="13094"/>
    <cellStyle name="40% - uthevingsfarge 3 2 2 2 3" xfId="706"/>
    <cellStyle name="40% - uthevingsfarge 3 2 2 2 3 2" xfId="13127"/>
    <cellStyle name="40% - uthevingsfarge 3 2 2 2 3 2 2" xfId="13128"/>
    <cellStyle name="40% - uthevingsfarge 3 2 2 2 3 2 3" xfId="13129"/>
    <cellStyle name="40% - uthevingsfarge 3 2 2 2 3 3" xfId="13130"/>
    <cellStyle name="40% - uthevingsfarge 3 2 2 2 3 3 2" xfId="13131"/>
    <cellStyle name="40% - uthevingsfarge 3 2 2 2 3 3 3" xfId="13132"/>
    <cellStyle name="40% - uthevingsfarge 3 2 2 2 3 4" xfId="13133"/>
    <cellStyle name="40% - uthevingsfarge 3 2 2 2 3 5" xfId="13134"/>
    <cellStyle name="40% - uthevingsfarge 3 2 2 2 3_Tabell 4.5-4.7" xfId="13126"/>
    <cellStyle name="40% - uthevingsfarge 3 2 2 2 4" xfId="13135"/>
    <cellStyle name="40% - uthevingsfarge 3 2 2 2 4 2" xfId="13136"/>
    <cellStyle name="40% - uthevingsfarge 3 2 2 2 4 2 2" xfId="13137"/>
    <cellStyle name="40% - uthevingsfarge 3 2 2 2 4 2 3" xfId="13138"/>
    <cellStyle name="40% - uthevingsfarge 3 2 2 2 4 3" xfId="13139"/>
    <cellStyle name="40% - uthevingsfarge 3 2 2 2 4 3 2" xfId="13140"/>
    <cellStyle name="40% - uthevingsfarge 3 2 2 2 4 3 3" xfId="13141"/>
    <cellStyle name="40% - uthevingsfarge 3 2 2 2 4 4" xfId="13142"/>
    <cellStyle name="40% - uthevingsfarge 3 2 2 2 4 5" xfId="13143"/>
    <cellStyle name="40% - uthevingsfarge 3 2 2 2 5" xfId="13144"/>
    <cellStyle name="40% - uthevingsfarge 3 2 2 2 5 2" xfId="13145"/>
    <cellStyle name="40% - uthevingsfarge 3 2 2 2 5 3" xfId="13146"/>
    <cellStyle name="40% - uthevingsfarge 3 2 2 2 6" xfId="13147"/>
    <cellStyle name="40% - uthevingsfarge 3 2 2 2 6 2" xfId="13148"/>
    <cellStyle name="40% - uthevingsfarge 3 2 2 2 6 3" xfId="13149"/>
    <cellStyle name="40% - uthevingsfarge 3 2 2 2 7" xfId="13150"/>
    <cellStyle name="40% - uthevingsfarge 3 2 2 2 7 2" xfId="13151"/>
    <cellStyle name="40% - uthevingsfarge 3 2 2 2 8" xfId="13152"/>
    <cellStyle name="40% - uthevingsfarge 3 2 2 2 8 2" xfId="13153"/>
    <cellStyle name="40% - uthevingsfarge 3 2 2 2 9" xfId="13154"/>
    <cellStyle name="40% - uthevingsfarge 3 2 2 2_Tabell 4.5-4.7" xfId="13091"/>
    <cellStyle name="40% - uthevingsfarge 3 2 2 3" xfId="707"/>
    <cellStyle name="40% - uthevingsfarge 3 2 2 3 10" xfId="13156"/>
    <cellStyle name="40% - uthevingsfarge 3 2 2 3 2" xfId="708"/>
    <cellStyle name="40% - uthevingsfarge 3 2 2 3 2 2" xfId="13158"/>
    <cellStyle name="40% - uthevingsfarge 3 2 2 3 2 2 2" xfId="13159"/>
    <cellStyle name="40% - uthevingsfarge 3 2 2 3 2 2 3" xfId="13160"/>
    <cellStyle name="40% - uthevingsfarge 3 2 2 3 2 3" xfId="13161"/>
    <cellStyle name="40% - uthevingsfarge 3 2 2 3 2 3 2" xfId="13162"/>
    <cellStyle name="40% - uthevingsfarge 3 2 2 3 2 3 3" xfId="13163"/>
    <cellStyle name="40% - uthevingsfarge 3 2 2 3 2 4" xfId="13164"/>
    <cellStyle name="40% - uthevingsfarge 3 2 2 3 2 5" xfId="13165"/>
    <cellStyle name="40% - uthevingsfarge 3 2 2 3 2_Tabell 4.5-4.7" xfId="13157"/>
    <cellStyle name="40% - uthevingsfarge 3 2 2 3 3" xfId="13166"/>
    <cellStyle name="40% - uthevingsfarge 3 2 2 3 3 2" xfId="13167"/>
    <cellStyle name="40% - uthevingsfarge 3 2 2 3 3 2 2" xfId="13168"/>
    <cellStyle name="40% - uthevingsfarge 3 2 2 3 3 2 3" xfId="13169"/>
    <cellStyle name="40% - uthevingsfarge 3 2 2 3 3 3" xfId="13170"/>
    <cellStyle name="40% - uthevingsfarge 3 2 2 3 3 3 2" xfId="13171"/>
    <cellStyle name="40% - uthevingsfarge 3 2 2 3 3 3 3" xfId="13172"/>
    <cellStyle name="40% - uthevingsfarge 3 2 2 3 3 4" xfId="13173"/>
    <cellStyle name="40% - uthevingsfarge 3 2 2 3 3 5" xfId="13174"/>
    <cellStyle name="40% - uthevingsfarge 3 2 2 3 4" xfId="13175"/>
    <cellStyle name="40% - uthevingsfarge 3 2 2 3 4 2" xfId="13176"/>
    <cellStyle name="40% - uthevingsfarge 3 2 2 3 4 3" xfId="13177"/>
    <cellStyle name="40% - uthevingsfarge 3 2 2 3 5" xfId="13178"/>
    <cellStyle name="40% - uthevingsfarge 3 2 2 3 5 2" xfId="13179"/>
    <cellStyle name="40% - uthevingsfarge 3 2 2 3 5 3" xfId="13180"/>
    <cellStyle name="40% - uthevingsfarge 3 2 2 3 6" xfId="13181"/>
    <cellStyle name="40% - uthevingsfarge 3 2 2 3 6 2" xfId="13182"/>
    <cellStyle name="40% - uthevingsfarge 3 2 2 3 7" xfId="13183"/>
    <cellStyle name="40% - uthevingsfarge 3 2 2 3 7 2" xfId="13184"/>
    <cellStyle name="40% - uthevingsfarge 3 2 2 3 8" xfId="13185"/>
    <cellStyle name="40% - uthevingsfarge 3 2 2 3 9" xfId="13186"/>
    <cellStyle name="40% - uthevingsfarge 3 2 2 3_Tabell 4.5-4.7" xfId="13155"/>
    <cellStyle name="40% - uthevingsfarge 3 2 2 4" xfId="709"/>
    <cellStyle name="40% - uthevingsfarge 3 2 2 4 2" xfId="13188"/>
    <cellStyle name="40% - uthevingsfarge 3 2 2 4 2 2" xfId="13189"/>
    <cellStyle name="40% - uthevingsfarge 3 2 2 4 2 3" xfId="13190"/>
    <cellStyle name="40% - uthevingsfarge 3 2 2 4 3" xfId="13191"/>
    <cellStyle name="40% - uthevingsfarge 3 2 2 4 3 2" xfId="13192"/>
    <cellStyle name="40% - uthevingsfarge 3 2 2 4 3 3" xfId="13193"/>
    <cellStyle name="40% - uthevingsfarge 3 2 2 4 4" xfId="13194"/>
    <cellStyle name="40% - uthevingsfarge 3 2 2 4 5" xfId="13195"/>
    <cellStyle name="40% - uthevingsfarge 3 2 2 4_Tabell 4.5-4.7" xfId="13187"/>
    <cellStyle name="40% - uthevingsfarge 3 2 2 5" xfId="13196"/>
    <cellStyle name="40% - uthevingsfarge 3 2 2 5 2" xfId="13197"/>
    <cellStyle name="40% - uthevingsfarge 3 2 2 5 2 2" xfId="13198"/>
    <cellStyle name="40% - uthevingsfarge 3 2 2 5 2 3" xfId="13199"/>
    <cellStyle name="40% - uthevingsfarge 3 2 2 5 3" xfId="13200"/>
    <cellStyle name="40% - uthevingsfarge 3 2 2 5 3 2" xfId="13201"/>
    <cellStyle name="40% - uthevingsfarge 3 2 2 5 3 3" xfId="13202"/>
    <cellStyle name="40% - uthevingsfarge 3 2 2 5 4" xfId="13203"/>
    <cellStyle name="40% - uthevingsfarge 3 2 2 5 5" xfId="13204"/>
    <cellStyle name="40% - uthevingsfarge 3 2 2 6" xfId="13205"/>
    <cellStyle name="40% - uthevingsfarge 3 2 2 6 2" xfId="13206"/>
    <cellStyle name="40% - uthevingsfarge 3 2 2 6 3" xfId="13207"/>
    <cellStyle name="40% - uthevingsfarge 3 2 2 7" xfId="13208"/>
    <cellStyle name="40% - uthevingsfarge 3 2 2 7 2" xfId="13209"/>
    <cellStyle name="40% - uthevingsfarge 3 2 2 7 3" xfId="13210"/>
    <cellStyle name="40% - uthevingsfarge 3 2 2 8" xfId="13211"/>
    <cellStyle name="40% - uthevingsfarge 3 2 2 8 2" xfId="13212"/>
    <cellStyle name="40% - uthevingsfarge 3 2 2 9" xfId="13213"/>
    <cellStyle name="40% - uthevingsfarge 3 2 2 9 2" xfId="13214"/>
    <cellStyle name="40% - uthevingsfarge 3 2 2_Tabell 4.5-4.7" xfId="13087"/>
    <cellStyle name="40% - uthevingsfarge 3 2 3" xfId="710"/>
    <cellStyle name="40% - uthevingsfarge 3 2 3 10" xfId="13216"/>
    <cellStyle name="40% - uthevingsfarge 3 2 3 11" xfId="13217"/>
    <cellStyle name="40% - uthevingsfarge 3 2 3 2" xfId="711"/>
    <cellStyle name="40% - uthevingsfarge 3 2 3 2 10" xfId="13219"/>
    <cellStyle name="40% - uthevingsfarge 3 2 3 2 2" xfId="712"/>
    <cellStyle name="40% - uthevingsfarge 3 2 3 2 2 2" xfId="13221"/>
    <cellStyle name="40% - uthevingsfarge 3 2 3 2 2 2 2" xfId="13222"/>
    <cellStyle name="40% - uthevingsfarge 3 2 3 2 2 2 3" xfId="13223"/>
    <cellStyle name="40% - uthevingsfarge 3 2 3 2 2 3" xfId="13224"/>
    <cellStyle name="40% - uthevingsfarge 3 2 3 2 2 3 2" xfId="13225"/>
    <cellStyle name="40% - uthevingsfarge 3 2 3 2 2 3 3" xfId="13226"/>
    <cellStyle name="40% - uthevingsfarge 3 2 3 2 2 4" xfId="13227"/>
    <cellStyle name="40% - uthevingsfarge 3 2 3 2 2 5" xfId="13228"/>
    <cellStyle name="40% - uthevingsfarge 3 2 3 2 2_Tabell 4.5-4.7" xfId="13220"/>
    <cellStyle name="40% - uthevingsfarge 3 2 3 2 3" xfId="13229"/>
    <cellStyle name="40% - uthevingsfarge 3 2 3 2 3 2" xfId="13230"/>
    <cellStyle name="40% - uthevingsfarge 3 2 3 2 3 2 2" xfId="13231"/>
    <cellStyle name="40% - uthevingsfarge 3 2 3 2 3 2 3" xfId="13232"/>
    <cellStyle name="40% - uthevingsfarge 3 2 3 2 3 3" xfId="13233"/>
    <cellStyle name="40% - uthevingsfarge 3 2 3 2 3 3 2" xfId="13234"/>
    <cellStyle name="40% - uthevingsfarge 3 2 3 2 3 3 3" xfId="13235"/>
    <cellStyle name="40% - uthevingsfarge 3 2 3 2 3 4" xfId="13236"/>
    <cellStyle name="40% - uthevingsfarge 3 2 3 2 3 5" xfId="13237"/>
    <cellStyle name="40% - uthevingsfarge 3 2 3 2 4" xfId="13238"/>
    <cellStyle name="40% - uthevingsfarge 3 2 3 2 4 2" xfId="13239"/>
    <cellStyle name="40% - uthevingsfarge 3 2 3 2 4 3" xfId="13240"/>
    <cellStyle name="40% - uthevingsfarge 3 2 3 2 5" xfId="13241"/>
    <cellStyle name="40% - uthevingsfarge 3 2 3 2 5 2" xfId="13242"/>
    <cellStyle name="40% - uthevingsfarge 3 2 3 2 5 3" xfId="13243"/>
    <cellStyle name="40% - uthevingsfarge 3 2 3 2 6" xfId="13244"/>
    <cellStyle name="40% - uthevingsfarge 3 2 3 2 6 2" xfId="13245"/>
    <cellStyle name="40% - uthevingsfarge 3 2 3 2 7" xfId="13246"/>
    <cellStyle name="40% - uthevingsfarge 3 2 3 2 7 2" xfId="13247"/>
    <cellStyle name="40% - uthevingsfarge 3 2 3 2 8" xfId="13248"/>
    <cellStyle name="40% - uthevingsfarge 3 2 3 2 9" xfId="13249"/>
    <cellStyle name="40% - uthevingsfarge 3 2 3 2_Tabell 4.5-4.7" xfId="13218"/>
    <cellStyle name="40% - uthevingsfarge 3 2 3 3" xfId="713"/>
    <cellStyle name="40% - uthevingsfarge 3 2 3 3 2" xfId="13251"/>
    <cellStyle name="40% - uthevingsfarge 3 2 3 3 2 2" xfId="13252"/>
    <cellStyle name="40% - uthevingsfarge 3 2 3 3 2 3" xfId="13253"/>
    <cellStyle name="40% - uthevingsfarge 3 2 3 3 3" xfId="13254"/>
    <cellStyle name="40% - uthevingsfarge 3 2 3 3 3 2" xfId="13255"/>
    <cellStyle name="40% - uthevingsfarge 3 2 3 3 3 3" xfId="13256"/>
    <cellStyle name="40% - uthevingsfarge 3 2 3 3 4" xfId="13257"/>
    <cellStyle name="40% - uthevingsfarge 3 2 3 3 5" xfId="13258"/>
    <cellStyle name="40% - uthevingsfarge 3 2 3 3_Tabell 4.5-4.7" xfId="13250"/>
    <cellStyle name="40% - uthevingsfarge 3 2 3 4" xfId="13259"/>
    <cellStyle name="40% - uthevingsfarge 3 2 3 4 2" xfId="13260"/>
    <cellStyle name="40% - uthevingsfarge 3 2 3 4 2 2" xfId="13261"/>
    <cellStyle name="40% - uthevingsfarge 3 2 3 4 2 3" xfId="13262"/>
    <cellStyle name="40% - uthevingsfarge 3 2 3 4 3" xfId="13263"/>
    <cellStyle name="40% - uthevingsfarge 3 2 3 4 3 2" xfId="13264"/>
    <cellStyle name="40% - uthevingsfarge 3 2 3 4 3 3" xfId="13265"/>
    <cellStyle name="40% - uthevingsfarge 3 2 3 4 4" xfId="13266"/>
    <cellStyle name="40% - uthevingsfarge 3 2 3 4 5" xfId="13267"/>
    <cellStyle name="40% - uthevingsfarge 3 2 3 5" xfId="13268"/>
    <cellStyle name="40% - uthevingsfarge 3 2 3 5 2" xfId="13269"/>
    <cellStyle name="40% - uthevingsfarge 3 2 3 5 3" xfId="13270"/>
    <cellStyle name="40% - uthevingsfarge 3 2 3 6" xfId="13271"/>
    <cellStyle name="40% - uthevingsfarge 3 2 3 6 2" xfId="13272"/>
    <cellStyle name="40% - uthevingsfarge 3 2 3 6 3" xfId="13273"/>
    <cellStyle name="40% - uthevingsfarge 3 2 3 7" xfId="13274"/>
    <cellStyle name="40% - uthevingsfarge 3 2 3 7 2" xfId="13275"/>
    <cellStyle name="40% - uthevingsfarge 3 2 3 8" xfId="13276"/>
    <cellStyle name="40% - uthevingsfarge 3 2 3 8 2" xfId="13277"/>
    <cellStyle name="40% - uthevingsfarge 3 2 3 9" xfId="13278"/>
    <cellStyle name="40% - uthevingsfarge 3 2 3_Tabell 4.5-4.7" xfId="13215"/>
    <cellStyle name="40% - uthevingsfarge 3 2 4" xfId="714"/>
    <cellStyle name="40% - uthevingsfarge 3 2 4 10" xfId="13280"/>
    <cellStyle name="40% - uthevingsfarge 3 2 4 2" xfId="715"/>
    <cellStyle name="40% - uthevingsfarge 3 2 4 2 2" xfId="13282"/>
    <cellStyle name="40% - uthevingsfarge 3 2 4 2 2 2" xfId="13283"/>
    <cellStyle name="40% - uthevingsfarge 3 2 4 2 2 3" xfId="13284"/>
    <cellStyle name="40% - uthevingsfarge 3 2 4 2 3" xfId="13285"/>
    <cellStyle name="40% - uthevingsfarge 3 2 4 2 3 2" xfId="13286"/>
    <cellStyle name="40% - uthevingsfarge 3 2 4 2 3 3" xfId="13287"/>
    <cellStyle name="40% - uthevingsfarge 3 2 4 2 4" xfId="13288"/>
    <cellStyle name="40% - uthevingsfarge 3 2 4 2 5" xfId="13289"/>
    <cellStyle name="40% - uthevingsfarge 3 2 4 2_Tabell 4.5-4.7" xfId="13281"/>
    <cellStyle name="40% - uthevingsfarge 3 2 4 3" xfId="13290"/>
    <cellStyle name="40% - uthevingsfarge 3 2 4 3 2" xfId="13291"/>
    <cellStyle name="40% - uthevingsfarge 3 2 4 3 2 2" xfId="13292"/>
    <cellStyle name="40% - uthevingsfarge 3 2 4 3 2 3" xfId="13293"/>
    <cellStyle name="40% - uthevingsfarge 3 2 4 3 3" xfId="13294"/>
    <cellStyle name="40% - uthevingsfarge 3 2 4 3 3 2" xfId="13295"/>
    <cellStyle name="40% - uthevingsfarge 3 2 4 3 3 3" xfId="13296"/>
    <cellStyle name="40% - uthevingsfarge 3 2 4 3 4" xfId="13297"/>
    <cellStyle name="40% - uthevingsfarge 3 2 4 3 5" xfId="13298"/>
    <cellStyle name="40% - uthevingsfarge 3 2 4 4" xfId="13299"/>
    <cellStyle name="40% - uthevingsfarge 3 2 4 4 2" xfId="13300"/>
    <cellStyle name="40% - uthevingsfarge 3 2 4 4 3" xfId="13301"/>
    <cellStyle name="40% - uthevingsfarge 3 2 4 5" xfId="13302"/>
    <cellStyle name="40% - uthevingsfarge 3 2 4 5 2" xfId="13303"/>
    <cellStyle name="40% - uthevingsfarge 3 2 4 5 3" xfId="13304"/>
    <cellStyle name="40% - uthevingsfarge 3 2 4 6" xfId="13305"/>
    <cellStyle name="40% - uthevingsfarge 3 2 4 6 2" xfId="13306"/>
    <cellStyle name="40% - uthevingsfarge 3 2 4 7" xfId="13307"/>
    <cellStyle name="40% - uthevingsfarge 3 2 4 7 2" xfId="13308"/>
    <cellStyle name="40% - uthevingsfarge 3 2 4 8" xfId="13309"/>
    <cellStyle name="40% - uthevingsfarge 3 2 4 9" xfId="13310"/>
    <cellStyle name="40% - uthevingsfarge 3 2 4_Tabell 4.5-4.7" xfId="13279"/>
    <cellStyle name="40% - uthevingsfarge 3 2 5" xfId="716"/>
    <cellStyle name="40% - uthevingsfarge 3 2 5 10" xfId="13312"/>
    <cellStyle name="40% - uthevingsfarge 3 2 5 2" xfId="717"/>
    <cellStyle name="40% - uthevingsfarge 3 2 5 2 2" xfId="13314"/>
    <cellStyle name="40% - uthevingsfarge 3 2 5 2 2 2" xfId="13315"/>
    <cellStyle name="40% - uthevingsfarge 3 2 5 2 2 3" xfId="13316"/>
    <cellStyle name="40% - uthevingsfarge 3 2 5 2 3" xfId="13317"/>
    <cellStyle name="40% - uthevingsfarge 3 2 5 2 3 2" xfId="13318"/>
    <cellStyle name="40% - uthevingsfarge 3 2 5 2 3 3" xfId="13319"/>
    <cellStyle name="40% - uthevingsfarge 3 2 5 2 4" xfId="13320"/>
    <cellStyle name="40% - uthevingsfarge 3 2 5 2 5" xfId="13321"/>
    <cellStyle name="40% - uthevingsfarge 3 2 5 2_Tabell 4.5-4.7" xfId="13313"/>
    <cellStyle name="40% - uthevingsfarge 3 2 5 3" xfId="13322"/>
    <cellStyle name="40% - uthevingsfarge 3 2 5 3 2" xfId="13323"/>
    <cellStyle name="40% - uthevingsfarge 3 2 5 3 2 2" xfId="13324"/>
    <cellStyle name="40% - uthevingsfarge 3 2 5 3 2 3" xfId="13325"/>
    <cellStyle name="40% - uthevingsfarge 3 2 5 3 3" xfId="13326"/>
    <cellStyle name="40% - uthevingsfarge 3 2 5 3 3 2" xfId="13327"/>
    <cellStyle name="40% - uthevingsfarge 3 2 5 3 3 3" xfId="13328"/>
    <cellStyle name="40% - uthevingsfarge 3 2 5 3 4" xfId="13329"/>
    <cellStyle name="40% - uthevingsfarge 3 2 5 3 5" xfId="13330"/>
    <cellStyle name="40% - uthevingsfarge 3 2 5 4" xfId="13331"/>
    <cellStyle name="40% - uthevingsfarge 3 2 5 4 2" xfId="13332"/>
    <cellStyle name="40% - uthevingsfarge 3 2 5 4 3" xfId="13333"/>
    <cellStyle name="40% - uthevingsfarge 3 2 5 5" xfId="13334"/>
    <cellStyle name="40% - uthevingsfarge 3 2 5 5 2" xfId="13335"/>
    <cellStyle name="40% - uthevingsfarge 3 2 5 5 3" xfId="13336"/>
    <cellStyle name="40% - uthevingsfarge 3 2 5 6" xfId="13337"/>
    <cellStyle name="40% - uthevingsfarge 3 2 5 6 2" xfId="13338"/>
    <cellStyle name="40% - uthevingsfarge 3 2 5 7" xfId="13339"/>
    <cellStyle name="40% - uthevingsfarge 3 2 5 7 2" xfId="13340"/>
    <cellStyle name="40% - uthevingsfarge 3 2 5 8" xfId="13341"/>
    <cellStyle name="40% - uthevingsfarge 3 2 5 9" xfId="13342"/>
    <cellStyle name="40% - uthevingsfarge 3 2 5_Tabell 4.5-4.7" xfId="13311"/>
    <cellStyle name="40% - uthevingsfarge 3 2 6" xfId="718"/>
    <cellStyle name="40% - uthevingsfarge 3 2 6 2" xfId="13344"/>
    <cellStyle name="40% - uthevingsfarge 3 2 6 2 2" xfId="13345"/>
    <cellStyle name="40% - uthevingsfarge 3 2 6 2 3" xfId="13346"/>
    <cellStyle name="40% - uthevingsfarge 3 2 6 3" xfId="13347"/>
    <cellStyle name="40% - uthevingsfarge 3 2 6 3 2" xfId="13348"/>
    <cellStyle name="40% - uthevingsfarge 3 2 6 3 3" xfId="13349"/>
    <cellStyle name="40% - uthevingsfarge 3 2 6 4" xfId="13350"/>
    <cellStyle name="40% - uthevingsfarge 3 2 6 5" xfId="13351"/>
    <cellStyle name="40% - uthevingsfarge 3 2 6_Tabell 4.5-4.7" xfId="13343"/>
    <cellStyle name="40% - uthevingsfarge 3 2 7" xfId="13352"/>
    <cellStyle name="40% - uthevingsfarge 3 2 7 2" xfId="13353"/>
    <cellStyle name="40% - uthevingsfarge 3 2 7 2 2" xfId="13354"/>
    <cellStyle name="40% - uthevingsfarge 3 2 7 2 3" xfId="13355"/>
    <cellStyle name="40% - uthevingsfarge 3 2 7 3" xfId="13356"/>
    <cellStyle name="40% - uthevingsfarge 3 2 7 3 2" xfId="13357"/>
    <cellStyle name="40% - uthevingsfarge 3 2 7 3 3" xfId="13358"/>
    <cellStyle name="40% - uthevingsfarge 3 2 7 4" xfId="13359"/>
    <cellStyle name="40% - uthevingsfarge 3 2 7 5" xfId="13360"/>
    <cellStyle name="40% - uthevingsfarge 3 2 8" xfId="13361"/>
    <cellStyle name="40% - uthevingsfarge 3 2 8 2" xfId="13362"/>
    <cellStyle name="40% - uthevingsfarge 3 2 8 3" xfId="13363"/>
    <cellStyle name="40% - uthevingsfarge 3 2 9" xfId="13364"/>
    <cellStyle name="40% - uthevingsfarge 3 2 9 2" xfId="13365"/>
    <cellStyle name="40% - uthevingsfarge 3 2 9 3" xfId="13366"/>
    <cellStyle name="40% - uthevingsfarge 3 2_Tabell 4.5-4.7" xfId="13079"/>
    <cellStyle name="40% - uthevingsfarge 3 3" xfId="719"/>
    <cellStyle name="40% - uthevingsfarge 3 3 10" xfId="13368"/>
    <cellStyle name="40% - uthevingsfarge 3 3 10 2" xfId="13369"/>
    <cellStyle name="40% - uthevingsfarge 3 3 11" xfId="13370"/>
    <cellStyle name="40% - uthevingsfarge 3 3 12" xfId="13371"/>
    <cellStyle name="40% - uthevingsfarge 3 3 13" xfId="13372"/>
    <cellStyle name="40% - uthevingsfarge 3 3 2" xfId="720"/>
    <cellStyle name="40% - uthevingsfarge 3 3 2 10" xfId="13374"/>
    <cellStyle name="40% - uthevingsfarge 3 3 2 11" xfId="13375"/>
    <cellStyle name="40% - uthevingsfarge 3 3 2 12" xfId="13376"/>
    <cellStyle name="40% - uthevingsfarge 3 3 2 2" xfId="721"/>
    <cellStyle name="40% - uthevingsfarge 3 3 2 2 10" xfId="13378"/>
    <cellStyle name="40% - uthevingsfarge 3 3 2 2 11" xfId="13379"/>
    <cellStyle name="40% - uthevingsfarge 3 3 2 2 2" xfId="722"/>
    <cellStyle name="40% - uthevingsfarge 3 3 2 2 2 10" xfId="13381"/>
    <cellStyle name="40% - uthevingsfarge 3 3 2 2 2 2" xfId="723"/>
    <cellStyle name="40% - uthevingsfarge 3 3 2 2 2 2 2" xfId="13383"/>
    <cellStyle name="40% - uthevingsfarge 3 3 2 2 2 2 2 2" xfId="13384"/>
    <cellStyle name="40% - uthevingsfarge 3 3 2 2 2 2 2 3" xfId="13385"/>
    <cellStyle name="40% - uthevingsfarge 3 3 2 2 2 2 3" xfId="13386"/>
    <cellStyle name="40% - uthevingsfarge 3 3 2 2 2 2 3 2" xfId="13387"/>
    <cellStyle name="40% - uthevingsfarge 3 3 2 2 2 2 3 3" xfId="13388"/>
    <cellStyle name="40% - uthevingsfarge 3 3 2 2 2 2 4" xfId="13389"/>
    <cellStyle name="40% - uthevingsfarge 3 3 2 2 2 2 5" xfId="13390"/>
    <cellStyle name="40% - uthevingsfarge 3 3 2 2 2 2_Tabell 4.5-4.7" xfId="13382"/>
    <cellStyle name="40% - uthevingsfarge 3 3 2 2 2 3" xfId="13391"/>
    <cellStyle name="40% - uthevingsfarge 3 3 2 2 2 3 2" xfId="13392"/>
    <cellStyle name="40% - uthevingsfarge 3 3 2 2 2 3 2 2" xfId="13393"/>
    <cellStyle name="40% - uthevingsfarge 3 3 2 2 2 3 2 3" xfId="13394"/>
    <cellStyle name="40% - uthevingsfarge 3 3 2 2 2 3 3" xfId="13395"/>
    <cellStyle name="40% - uthevingsfarge 3 3 2 2 2 3 3 2" xfId="13396"/>
    <cellStyle name="40% - uthevingsfarge 3 3 2 2 2 3 3 3" xfId="13397"/>
    <cellStyle name="40% - uthevingsfarge 3 3 2 2 2 3 4" xfId="13398"/>
    <cellStyle name="40% - uthevingsfarge 3 3 2 2 2 3 5" xfId="13399"/>
    <cellStyle name="40% - uthevingsfarge 3 3 2 2 2 4" xfId="13400"/>
    <cellStyle name="40% - uthevingsfarge 3 3 2 2 2 4 2" xfId="13401"/>
    <cellStyle name="40% - uthevingsfarge 3 3 2 2 2 4 3" xfId="13402"/>
    <cellStyle name="40% - uthevingsfarge 3 3 2 2 2 5" xfId="13403"/>
    <cellStyle name="40% - uthevingsfarge 3 3 2 2 2 5 2" xfId="13404"/>
    <cellStyle name="40% - uthevingsfarge 3 3 2 2 2 5 3" xfId="13405"/>
    <cellStyle name="40% - uthevingsfarge 3 3 2 2 2 6" xfId="13406"/>
    <cellStyle name="40% - uthevingsfarge 3 3 2 2 2 6 2" xfId="13407"/>
    <cellStyle name="40% - uthevingsfarge 3 3 2 2 2 7" xfId="13408"/>
    <cellStyle name="40% - uthevingsfarge 3 3 2 2 2 7 2" xfId="13409"/>
    <cellStyle name="40% - uthevingsfarge 3 3 2 2 2 8" xfId="13410"/>
    <cellStyle name="40% - uthevingsfarge 3 3 2 2 2 9" xfId="13411"/>
    <cellStyle name="40% - uthevingsfarge 3 3 2 2 2_Tabell 4.5-4.7" xfId="13380"/>
    <cellStyle name="40% - uthevingsfarge 3 3 2 2 3" xfId="724"/>
    <cellStyle name="40% - uthevingsfarge 3 3 2 2 3 2" xfId="13413"/>
    <cellStyle name="40% - uthevingsfarge 3 3 2 2 3 2 2" xfId="13414"/>
    <cellStyle name="40% - uthevingsfarge 3 3 2 2 3 2 3" xfId="13415"/>
    <cellStyle name="40% - uthevingsfarge 3 3 2 2 3 3" xfId="13416"/>
    <cellStyle name="40% - uthevingsfarge 3 3 2 2 3 3 2" xfId="13417"/>
    <cellStyle name="40% - uthevingsfarge 3 3 2 2 3 3 3" xfId="13418"/>
    <cellStyle name="40% - uthevingsfarge 3 3 2 2 3 4" xfId="13419"/>
    <cellStyle name="40% - uthevingsfarge 3 3 2 2 3 5" xfId="13420"/>
    <cellStyle name="40% - uthevingsfarge 3 3 2 2 3_Tabell 4.5-4.7" xfId="13412"/>
    <cellStyle name="40% - uthevingsfarge 3 3 2 2 4" xfId="13421"/>
    <cellStyle name="40% - uthevingsfarge 3 3 2 2 4 2" xfId="13422"/>
    <cellStyle name="40% - uthevingsfarge 3 3 2 2 4 2 2" xfId="13423"/>
    <cellStyle name="40% - uthevingsfarge 3 3 2 2 4 2 3" xfId="13424"/>
    <cellStyle name="40% - uthevingsfarge 3 3 2 2 4 3" xfId="13425"/>
    <cellStyle name="40% - uthevingsfarge 3 3 2 2 4 3 2" xfId="13426"/>
    <cellStyle name="40% - uthevingsfarge 3 3 2 2 4 3 3" xfId="13427"/>
    <cellStyle name="40% - uthevingsfarge 3 3 2 2 4 4" xfId="13428"/>
    <cellStyle name="40% - uthevingsfarge 3 3 2 2 4 5" xfId="13429"/>
    <cellStyle name="40% - uthevingsfarge 3 3 2 2 5" xfId="13430"/>
    <cellStyle name="40% - uthevingsfarge 3 3 2 2 5 2" xfId="13431"/>
    <cellStyle name="40% - uthevingsfarge 3 3 2 2 5 3" xfId="13432"/>
    <cellStyle name="40% - uthevingsfarge 3 3 2 2 6" xfId="13433"/>
    <cellStyle name="40% - uthevingsfarge 3 3 2 2 6 2" xfId="13434"/>
    <cellStyle name="40% - uthevingsfarge 3 3 2 2 6 3" xfId="13435"/>
    <cellStyle name="40% - uthevingsfarge 3 3 2 2 7" xfId="13436"/>
    <cellStyle name="40% - uthevingsfarge 3 3 2 2 7 2" xfId="13437"/>
    <cellStyle name="40% - uthevingsfarge 3 3 2 2 8" xfId="13438"/>
    <cellStyle name="40% - uthevingsfarge 3 3 2 2 8 2" xfId="13439"/>
    <cellStyle name="40% - uthevingsfarge 3 3 2 2 9" xfId="13440"/>
    <cellStyle name="40% - uthevingsfarge 3 3 2 2_Tabell 4.5-4.7" xfId="13377"/>
    <cellStyle name="40% - uthevingsfarge 3 3 2 3" xfId="725"/>
    <cellStyle name="40% - uthevingsfarge 3 3 2 3 10" xfId="13442"/>
    <cellStyle name="40% - uthevingsfarge 3 3 2 3 2" xfId="726"/>
    <cellStyle name="40% - uthevingsfarge 3 3 2 3 2 2" xfId="13444"/>
    <cellStyle name="40% - uthevingsfarge 3 3 2 3 2 2 2" xfId="13445"/>
    <cellStyle name="40% - uthevingsfarge 3 3 2 3 2 2 3" xfId="13446"/>
    <cellStyle name="40% - uthevingsfarge 3 3 2 3 2 3" xfId="13447"/>
    <cellStyle name="40% - uthevingsfarge 3 3 2 3 2 3 2" xfId="13448"/>
    <cellStyle name="40% - uthevingsfarge 3 3 2 3 2 3 3" xfId="13449"/>
    <cellStyle name="40% - uthevingsfarge 3 3 2 3 2 4" xfId="13450"/>
    <cellStyle name="40% - uthevingsfarge 3 3 2 3 2 5" xfId="13451"/>
    <cellStyle name="40% - uthevingsfarge 3 3 2 3 2_Tabell 4.5-4.7" xfId="13443"/>
    <cellStyle name="40% - uthevingsfarge 3 3 2 3 3" xfId="13452"/>
    <cellStyle name="40% - uthevingsfarge 3 3 2 3 3 2" xfId="13453"/>
    <cellStyle name="40% - uthevingsfarge 3 3 2 3 3 2 2" xfId="13454"/>
    <cellStyle name="40% - uthevingsfarge 3 3 2 3 3 2 3" xfId="13455"/>
    <cellStyle name="40% - uthevingsfarge 3 3 2 3 3 3" xfId="13456"/>
    <cellStyle name="40% - uthevingsfarge 3 3 2 3 3 3 2" xfId="13457"/>
    <cellStyle name="40% - uthevingsfarge 3 3 2 3 3 3 3" xfId="13458"/>
    <cellStyle name="40% - uthevingsfarge 3 3 2 3 3 4" xfId="13459"/>
    <cellStyle name="40% - uthevingsfarge 3 3 2 3 3 5" xfId="13460"/>
    <cellStyle name="40% - uthevingsfarge 3 3 2 3 4" xfId="13461"/>
    <cellStyle name="40% - uthevingsfarge 3 3 2 3 4 2" xfId="13462"/>
    <cellStyle name="40% - uthevingsfarge 3 3 2 3 4 3" xfId="13463"/>
    <cellStyle name="40% - uthevingsfarge 3 3 2 3 5" xfId="13464"/>
    <cellStyle name="40% - uthevingsfarge 3 3 2 3 5 2" xfId="13465"/>
    <cellStyle name="40% - uthevingsfarge 3 3 2 3 5 3" xfId="13466"/>
    <cellStyle name="40% - uthevingsfarge 3 3 2 3 6" xfId="13467"/>
    <cellStyle name="40% - uthevingsfarge 3 3 2 3 6 2" xfId="13468"/>
    <cellStyle name="40% - uthevingsfarge 3 3 2 3 7" xfId="13469"/>
    <cellStyle name="40% - uthevingsfarge 3 3 2 3 7 2" xfId="13470"/>
    <cellStyle name="40% - uthevingsfarge 3 3 2 3 8" xfId="13471"/>
    <cellStyle name="40% - uthevingsfarge 3 3 2 3 9" xfId="13472"/>
    <cellStyle name="40% - uthevingsfarge 3 3 2 3_Tabell 4.5-4.7" xfId="13441"/>
    <cellStyle name="40% - uthevingsfarge 3 3 2 4" xfId="727"/>
    <cellStyle name="40% - uthevingsfarge 3 3 2 4 2" xfId="13474"/>
    <cellStyle name="40% - uthevingsfarge 3 3 2 4 2 2" xfId="13475"/>
    <cellStyle name="40% - uthevingsfarge 3 3 2 4 2 3" xfId="13476"/>
    <cellStyle name="40% - uthevingsfarge 3 3 2 4 3" xfId="13477"/>
    <cellStyle name="40% - uthevingsfarge 3 3 2 4 3 2" xfId="13478"/>
    <cellStyle name="40% - uthevingsfarge 3 3 2 4 3 3" xfId="13479"/>
    <cellStyle name="40% - uthevingsfarge 3 3 2 4 4" xfId="13480"/>
    <cellStyle name="40% - uthevingsfarge 3 3 2 4 5" xfId="13481"/>
    <cellStyle name="40% - uthevingsfarge 3 3 2 4_Tabell 4.5-4.7" xfId="13473"/>
    <cellStyle name="40% - uthevingsfarge 3 3 2 5" xfId="13482"/>
    <cellStyle name="40% - uthevingsfarge 3 3 2 5 2" xfId="13483"/>
    <cellStyle name="40% - uthevingsfarge 3 3 2 5 2 2" xfId="13484"/>
    <cellStyle name="40% - uthevingsfarge 3 3 2 5 2 3" xfId="13485"/>
    <cellStyle name="40% - uthevingsfarge 3 3 2 5 3" xfId="13486"/>
    <cellStyle name="40% - uthevingsfarge 3 3 2 5 3 2" xfId="13487"/>
    <cellStyle name="40% - uthevingsfarge 3 3 2 5 3 3" xfId="13488"/>
    <cellStyle name="40% - uthevingsfarge 3 3 2 5 4" xfId="13489"/>
    <cellStyle name="40% - uthevingsfarge 3 3 2 5 5" xfId="13490"/>
    <cellStyle name="40% - uthevingsfarge 3 3 2 6" xfId="13491"/>
    <cellStyle name="40% - uthevingsfarge 3 3 2 6 2" xfId="13492"/>
    <cellStyle name="40% - uthevingsfarge 3 3 2 6 3" xfId="13493"/>
    <cellStyle name="40% - uthevingsfarge 3 3 2 7" xfId="13494"/>
    <cellStyle name="40% - uthevingsfarge 3 3 2 7 2" xfId="13495"/>
    <cellStyle name="40% - uthevingsfarge 3 3 2 7 3" xfId="13496"/>
    <cellStyle name="40% - uthevingsfarge 3 3 2 8" xfId="13497"/>
    <cellStyle name="40% - uthevingsfarge 3 3 2 8 2" xfId="13498"/>
    <cellStyle name="40% - uthevingsfarge 3 3 2 9" xfId="13499"/>
    <cellStyle name="40% - uthevingsfarge 3 3 2 9 2" xfId="13500"/>
    <cellStyle name="40% - uthevingsfarge 3 3 2_Tabell 4.5-4.7" xfId="13373"/>
    <cellStyle name="40% - uthevingsfarge 3 3 3" xfId="728"/>
    <cellStyle name="40% - uthevingsfarge 3 3 3 10" xfId="13502"/>
    <cellStyle name="40% - uthevingsfarge 3 3 3 11" xfId="13503"/>
    <cellStyle name="40% - uthevingsfarge 3 3 3 2" xfId="729"/>
    <cellStyle name="40% - uthevingsfarge 3 3 3 2 10" xfId="13505"/>
    <cellStyle name="40% - uthevingsfarge 3 3 3 2 2" xfId="730"/>
    <cellStyle name="40% - uthevingsfarge 3 3 3 2 2 2" xfId="13507"/>
    <cellStyle name="40% - uthevingsfarge 3 3 3 2 2 2 2" xfId="13508"/>
    <cellStyle name="40% - uthevingsfarge 3 3 3 2 2 2 3" xfId="13509"/>
    <cellStyle name="40% - uthevingsfarge 3 3 3 2 2 3" xfId="13510"/>
    <cellStyle name="40% - uthevingsfarge 3 3 3 2 2 3 2" xfId="13511"/>
    <cellStyle name="40% - uthevingsfarge 3 3 3 2 2 3 3" xfId="13512"/>
    <cellStyle name="40% - uthevingsfarge 3 3 3 2 2 4" xfId="13513"/>
    <cellStyle name="40% - uthevingsfarge 3 3 3 2 2 5" xfId="13514"/>
    <cellStyle name="40% - uthevingsfarge 3 3 3 2 2_Tabell 4.5-4.7" xfId="13506"/>
    <cellStyle name="40% - uthevingsfarge 3 3 3 2 3" xfId="13515"/>
    <cellStyle name="40% - uthevingsfarge 3 3 3 2 3 2" xfId="13516"/>
    <cellStyle name="40% - uthevingsfarge 3 3 3 2 3 2 2" xfId="13517"/>
    <cellStyle name="40% - uthevingsfarge 3 3 3 2 3 2 3" xfId="13518"/>
    <cellStyle name="40% - uthevingsfarge 3 3 3 2 3 3" xfId="13519"/>
    <cellStyle name="40% - uthevingsfarge 3 3 3 2 3 3 2" xfId="13520"/>
    <cellStyle name="40% - uthevingsfarge 3 3 3 2 3 3 3" xfId="13521"/>
    <cellStyle name="40% - uthevingsfarge 3 3 3 2 3 4" xfId="13522"/>
    <cellStyle name="40% - uthevingsfarge 3 3 3 2 3 5" xfId="13523"/>
    <cellStyle name="40% - uthevingsfarge 3 3 3 2 4" xfId="13524"/>
    <cellStyle name="40% - uthevingsfarge 3 3 3 2 4 2" xfId="13525"/>
    <cellStyle name="40% - uthevingsfarge 3 3 3 2 4 3" xfId="13526"/>
    <cellStyle name="40% - uthevingsfarge 3 3 3 2 5" xfId="13527"/>
    <cellStyle name="40% - uthevingsfarge 3 3 3 2 5 2" xfId="13528"/>
    <cellStyle name="40% - uthevingsfarge 3 3 3 2 5 3" xfId="13529"/>
    <cellStyle name="40% - uthevingsfarge 3 3 3 2 6" xfId="13530"/>
    <cellStyle name="40% - uthevingsfarge 3 3 3 2 6 2" xfId="13531"/>
    <cellStyle name="40% - uthevingsfarge 3 3 3 2 7" xfId="13532"/>
    <cellStyle name="40% - uthevingsfarge 3 3 3 2 7 2" xfId="13533"/>
    <cellStyle name="40% - uthevingsfarge 3 3 3 2 8" xfId="13534"/>
    <cellStyle name="40% - uthevingsfarge 3 3 3 2 9" xfId="13535"/>
    <cellStyle name="40% - uthevingsfarge 3 3 3 2_Tabell 4.5-4.7" xfId="13504"/>
    <cellStyle name="40% - uthevingsfarge 3 3 3 3" xfId="731"/>
    <cellStyle name="40% - uthevingsfarge 3 3 3 3 2" xfId="13537"/>
    <cellStyle name="40% - uthevingsfarge 3 3 3 3 2 2" xfId="13538"/>
    <cellStyle name="40% - uthevingsfarge 3 3 3 3 2 3" xfId="13539"/>
    <cellStyle name="40% - uthevingsfarge 3 3 3 3 3" xfId="13540"/>
    <cellStyle name="40% - uthevingsfarge 3 3 3 3 3 2" xfId="13541"/>
    <cellStyle name="40% - uthevingsfarge 3 3 3 3 3 3" xfId="13542"/>
    <cellStyle name="40% - uthevingsfarge 3 3 3 3 4" xfId="13543"/>
    <cellStyle name="40% - uthevingsfarge 3 3 3 3 5" xfId="13544"/>
    <cellStyle name="40% - uthevingsfarge 3 3 3 3_Tabell 4.5-4.7" xfId="13536"/>
    <cellStyle name="40% - uthevingsfarge 3 3 3 4" xfId="13545"/>
    <cellStyle name="40% - uthevingsfarge 3 3 3 4 2" xfId="13546"/>
    <cellStyle name="40% - uthevingsfarge 3 3 3 4 2 2" xfId="13547"/>
    <cellStyle name="40% - uthevingsfarge 3 3 3 4 2 3" xfId="13548"/>
    <cellStyle name="40% - uthevingsfarge 3 3 3 4 3" xfId="13549"/>
    <cellStyle name="40% - uthevingsfarge 3 3 3 4 3 2" xfId="13550"/>
    <cellStyle name="40% - uthevingsfarge 3 3 3 4 3 3" xfId="13551"/>
    <cellStyle name="40% - uthevingsfarge 3 3 3 4 4" xfId="13552"/>
    <cellStyle name="40% - uthevingsfarge 3 3 3 4 5" xfId="13553"/>
    <cellStyle name="40% - uthevingsfarge 3 3 3 5" xfId="13554"/>
    <cellStyle name="40% - uthevingsfarge 3 3 3 5 2" xfId="13555"/>
    <cellStyle name="40% - uthevingsfarge 3 3 3 5 3" xfId="13556"/>
    <cellStyle name="40% - uthevingsfarge 3 3 3 6" xfId="13557"/>
    <cellStyle name="40% - uthevingsfarge 3 3 3 6 2" xfId="13558"/>
    <cellStyle name="40% - uthevingsfarge 3 3 3 6 3" xfId="13559"/>
    <cellStyle name="40% - uthevingsfarge 3 3 3 7" xfId="13560"/>
    <cellStyle name="40% - uthevingsfarge 3 3 3 7 2" xfId="13561"/>
    <cellStyle name="40% - uthevingsfarge 3 3 3 8" xfId="13562"/>
    <cellStyle name="40% - uthevingsfarge 3 3 3 8 2" xfId="13563"/>
    <cellStyle name="40% - uthevingsfarge 3 3 3 9" xfId="13564"/>
    <cellStyle name="40% - uthevingsfarge 3 3 3_Tabell 4.5-4.7" xfId="13501"/>
    <cellStyle name="40% - uthevingsfarge 3 3 4" xfId="732"/>
    <cellStyle name="40% - uthevingsfarge 3 3 4 10" xfId="13566"/>
    <cellStyle name="40% - uthevingsfarge 3 3 4 2" xfId="733"/>
    <cellStyle name="40% - uthevingsfarge 3 3 4 2 2" xfId="13568"/>
    <cellStyle name="40% - uthevingsfarge 3 3 4 2 2 2" xfId="13569"/>
    <cellStyle name="40% - uthevingsfarge 3 3 4 2 2 3" xfId="13570"/>
    <cellStyle name="40% - uthevingsfarge 3 3 4 2 3" xfId="13571"/>
    <cellStyle name="40% - uthevingsfarge 3 3 4 2 3 2" xfId="13572"/>
    <cellStyle name="40% - uthevingsfarge 3 3 4 2 3 3" xfId="13573"/>
    <cellStyle name="40% - uthevingsfarge 3 3 4 2 4" xfId="13574"/>
    <cellStyle name="40% - uthevingsfarge 3 3 4 2 5" xfId="13575"/>
    <cellStyle name="40% - uthevingsfarge 3 3 4 2_Tabell 4.5-4.7" xfId="13567"/>
    <cellStyle name="40% - uthevingsfarge 3 3 4 3" xfId="13576"/>
    <cellStyle name="40% - uthevingsfarge 3 3 4 3 2" xfId="13577"/>
    <cellStyle name="40% - uthevingsfarge 3 3 4 3 2 2" xfId="13578"/>
    <cellStyle name="40% - uthevingsfarge 3 3 4 3 2 3" xfId="13579"/>
    <cellStyle name="40% - uthevingsfarge 3 3 4 3 3" xfId="13580"/>
    <cellStyle name="40% - uthevingsfarge 3 3 4 3 3 2" xfId="13581"/>
    <cellStyle name="40% - uthevingsfarge 3 3 4 3 3 3" xfId="13582"/>
    <cellStyle name="40% - uthevingsfarge 3 3 4 3 4" xfId="13583"/>
    <cellStyle name="40% - uthevingsfarge 3 3 4 3 5" xfId="13584"/>
    <cellStyle name="40% - uthevingsfarge 3 3 4 4" xfId="13585"/>
    <cellStyle name="40% - uthevingsfarge 3 3 4 4 2" xfId="13586"/>
    <cellStyle name="40% - uthevingsfarge 3 3 4 4 3" xfId="13587"/>
    <cellStyle name="40% - uthevingsfarge 3 3 4 5" xfId="13588"/>
    <cellStyle name="40% - uthevingsfarge 3 3 4 5 2" xfId="13589"/>
    <cellStyle name="40% - uthevingsfarge 3 3 4 5 3" xfId="13590"/>
    <cellStyle name="40% - uthevingsfarge 3 3 4 6" xfId="13591"/>
    <cellStyle name="40% - uthevingsfarge 3 3 4 6 2" xfId="13592"/>
    <cellStyle name="40% - uthevingsfarge 3 3 4 7" xfId="13593"/>
    <cellStyle name="40% - uthevingsfarge 3 3 4 7 2" xfId="13594"/>
    <cellStyle name="40% - uthevingsfarge 3 3 4 8" xfId="13595"/>
    <cellStyle name="40% - uthevingsfarge 3 3 4 9" xfId="13596"/>
    <cellStyle name="40% - uthevingsfarge 3 3 4_Tabell 4.5-4.7" xfId="13565"/>
    <cellStyle name="40% - uthevingsfarge 3 3 5" xfId="734"/>
    <cellStyle name="40% - uthevingsfarge 3 3 5 2" xfId="13598"/>
    <cellStyle name="40% - uthevingsfarge 3 3 5 2 2" xfId="13599"/>
    <cellStyle name="40% - uthevingsfarge 3 3 5 2 3" xfId="13600"/>
    <cellStyle name="40% - uthevingsfarge 3 3 5 3" xfId="13601"/>
    <cellStyle name="40% - uthevingsfarge 3 3 5 3 2" xfId="13602"/>
    <cellStyle name="40% - uthevingsfarge 3 3 5 3 3" xfId="13603"/>
    <cellStyle name="40% - uthevingsfarge 3 3 5 4" xfId="13604"/>
    <cellStyle name="40% - uthevingsfarge 3 3 5 5" xfId="13605"/>
    <cellStyle name="40% - uthevingsfarge 3 3 5_Tabell 4.5-4.7" xfId="13597"/>
    <cellStyle name="40% - uthevingsfarge 3 3 6" xfId="13606"/>
    <cellStyle name="40% - uthevingsfarge 3 3 6 2" xfId="13607"/>
    <cellStyle name="40% - uthevingsfarge 3 3 6 2 2" xfId="13608"/>
    <cellStyle name="40% - uthevingsfarge 3 3 6 2 3" xfId="13609"/>
    <cellStyle name="40% - uthevingsfarge 3 3 6 3" xfId="13610"/>
    <cellStyle name="40% - uthevingsfarge 3 3 6 3 2" xfId="13611"/>
    <cellStyle name="40% - uthevingsfarge 3 3 6 3 3" xfId="13612"/>
    <cellStyle name="40% - uthevingsfarge 3 3 6 4" xfId="13613"/>
    <cellStyle name="40% - uthevingsfarge 3 3 6 5" xfId="13614"/>
    <cellStyle name="40% - uthevingsfarge 3 3 7" xfId="13615"/>
    <cellStyle name="40% - uthevingsfarge 3 3 7 2" xfId="13616"/>
    <cellStyle name="40% - uthevingsfarge 3 3 7 3" xfId="13617"/>
    <cellStyle name="40% - uthevingsfarge 3 3 8" xfId="13618"/>
    <cellStyle name="40% - uthevingsfarge 3 3 8 2" xfId="13619"/>
    <cellStyle name="40% - uthevingsfarge 3 3 8 3" xfId="13620"/>
    <cellStyle name="40% - uthevingsfarge 3 3 9" xfId="13621"/>
    <cellStyle name="40% - uthevingsfarge 3 3 9 2" xfId="13622"/>
    <cellStyle name="40% - uthevingsfarge 3 3_Tabell 4.5-4.7" xfId="13367"/>
    <cellStyle name="40% - uthevingsfarge 3 4" xfId="735"/>
    <cellStyle name="40% - uthevingsfarge 3 4 10" xfId="13624"/>
    <cellStyle name="40% - uthevingsfarge 3 4 10 2" xfId="13625"/>
    <cellStyle name="40% - uthevingsfarge 3 4 11" xfId="13626"/>
    <cellStyle name="40% - uthevingsfarge 3 4 12" xfId="13627"/>
    <cellStyle name="40% - uthevingsfarge 3 4 13" xfId="13628"/>
    <cellStyle name="40% - uthevingsfarge 3 4 2" xfId="736"/>
    <cellStyle name="40% - uthevingsfarge 3 4 2 10" xfId="13630"/>
    <cellStyle name="40% - uthevingsfarge 3 4 2 11" xfId="13631"/>
    <cellStyle name="40% - uthevingsfarge 3 4 2 12" xfId="13632"/>
    <cellStyle name="40% - uthevingsfarge 3 4 2 2" xfId="737"/>
    <cellStyle name="40% - uthevingsfarge 3 4 2 2 10" xfId="13634"/>
    <cellStyle name="40% - uthevingsfarge 3 4 2 2 11" xfId="13635"/>
    <cellStyle name="40% - uthevingsfarge 3 4 2 2 2" xfId="738"/>
    <cellStyle name="40% - uthevingsfarge 3 4 2 2 2 10" xfId="13637"/>
    <cellStyle name="40% - uthevingsfarge 3 4 2 2 2 2" xfId="739"/>
    <cellStyle name="40% - uthevingsfarge 3 4 2 2 2 2 2" xfId="13639"/>
    <cellStyle name="40% - uthevingsfarge 3 4 2 2 2 2 2 2" xfId="13640"/>
    <cellStyle name="40% - uthevingsfarge 3 4 2 2 2 2 2 3" xfId="13641"/>
    <cellStyle name="40% - uthevingsfarge 3 4 2 2 2 2 3" xfId="13642"/>
    <cellStyle name="40% - uthevingsfarge 3 4 2 2 2 2 3 2" xfId="13643"/>
    <cellStyle name="40% - uthevingsfarge 3 4 2 2 2 2 3 3" xfId="13644"/>
    <cellStyle name="40% - uthevingsfarge 3 4 2 2 2 2 4" xfId="13645"/>
    <cellStyle name="40% - uthevingsfarge 3 4 2 2 2 2 5" xfId="13646"/>
    <cellStyle name="40% - uthevingsfarge 3 4 2 2 2 2_Tabell 4.5-4.7" xfId="13638"/>
    <cellStyle name="40% - uthevingsfarge 3 4 2 2 2 3" xfId="13647"/>
    <cellStyle name="40% - uthevingsfarge 3 4 2 2 2 3 2" xfId="13648"/>
    <cellStyle name="40% - uthevingsfarge 3 4 2 2 2 3 2 2" xfId="13649"/>
    <cellStyle name="40% - uthevingsfarge 3 4 2 2 2 3 2 3" xfId="13650"/>
    <cellStyle name="40% - uthevingsfarge 3 4 2 2 2 3 3" xfId="13651"/>
    <cellStyle name="40% - uthevingsfarge 3 4 2 2 2 3 3 2" xfId="13652"/>
    <cellStyle name="40% - uthevingsfarge 3 4 2 2 2 3 3 3" xfId="13653"/>
    <cellStyle name="40% - uthevingsfarge 3 4 2 2 2 3 4" xfId="13654"/>
    <cellStyle name="40% - uthevingsfarge 3 4 2 2 2 3 5" xfId="13655"/>
    <cellStyle name="40% - uthevingsfarge 3 4 2 2 2 4" xfId="13656"/>
    <cellStyle name="40% - uthevingsfarge 3 4 2 2 2 4 2" xfId="13657"/>
    <cellStyle name="40% - uthevingsfarge 3 4 2 2 2 4 3" xfId="13658"/>
    <cellStyle name="40% - uthevingsfarge 3 4 2 2 2 5" xfId="13659"/>
    <cellStyle name="40% - uthevingsfarge 3 4 2 2 2 5 2" xfId="13660"/>
    <cellStyle name="40% - uthevingsfarge 3 4 2 2 2 5 3" xfId="13661"/>
    <cellStyle name="40% - uthevingsfarge 3 4 2 2 2 6" xfId="13662"/>
    <cellStyle name="40% - uthevingsfarge 3 4 2 2 2 6 2" xfId="13663"/>
    <cellStyle name="40% - uthevingsfarge 3 4 2 2 2 7" xfId="13664"/>
    <cellStyle name="40% - uthevingsfarge 3 4 2 2 2 7 2" xfId="13665"/>
    <cellStyle name="40% - uthevingsfarge 3 4 2 2 2 8" xfId="13666"/>
    <cellStyle name="40% - uthevingsfarge 3 4 2 2 2 9" xfId="13667"/>
    <cellStyle name="40% - uthevingsfarge 3 4 2 2 2_Tabell 4.5-4.7" xfId="13636"/>
    <cellStyle name="40% - uthevingsfarge 3 4 2 2 3" xfId="740"/>
    <cellStyle name="40% - uthevingsfarge 3 4 2 2 3 2" xfId="13669"/>
    <cellStyle name="40% - uthevingsfarge 3 4 2 2 3 2 2" xfId="13670"/>
    <cellStyle name="40% - uthevingsfarge 3 4 2 2 3 2 3" xfId="13671"/>
    <cellStyle name="40% - uthevingsfarge 3 4 2 2 3 3" xfId="13672"/>
    <cellStyle name="40% - uthevingsfarge 3 4 2 2 3 3 2" xfId="13673"/>
    <cellStyle name="40% - uthevingsfarge 3 4 2 2 3 3 3" xfId="13674"/>
    <cellStyle name="40% - uthevingsfarge 3 4 2 2 3 4" xfId="13675"/>
    <cellStyle name="40% - uthevingsfarge 3 4 2 2 3 5" xfId="13676"/>
    <cellStyle name="40% - uthevingsfarge 3 4 2 2 3_Tabell 4.5-4.7" xfId="13668"/>
    <cellStyle name="40% - uthevingsfarge 3 4 2 2 4" xfId="13677"/>
    <cellStyle name="40% - uthevingsfarge 3 4 2 2 4 2" xfId="13678"/>
    <cellStyle name="40% - uthevingsfarge 3 4 2 2 4 2 2" xfId="13679"/>
    <cellStyle name="40% - uthevingsfarge 3 4 2 2 4 2 3" xfId="13680"/>
    <cellStyle name="40% - uthevingsfarge 3 4 2 2 4 3" xfId="13681"/>
    <cellStyle name="40% - uthevingsfarge 3 4 2 2 4 3 2" xfId="13682"/>
    <cellStyle name="40% - uthevingsfarge 3 4 2 2 4 3 3" xfId="13683"/>
    <cellStyle name="40% - uthevingsfarge 3 4 2 2 4 4" xfId="13684"/>
    <cellStyle name="40% - uthevingsfarge 3 4 2 2 4 5" xfId="13685"/>
    <cellStyle name="40% - uthevingsfarge 3 4 2 2 5" xfId="13686"/>
    <cellStyle name="40% - uthevingsfarge 3 4 2 2 5 2" xfId="13687"/>
    <cellStyle name="40% - uthevingsfarge 3 4 2 2 5 3" xfId="13688"/>
    <cellStyle name="40% - uthevingsfarge 3 4 2 2 6" xfId="13689"/>
    <cellStyle name="40% - uthevingsfarge 3 4 2 2 6 2" xfId="13690"/>
    <cellStyle name="40% - uthevingsfarge 3 4 2 2 6 3" xfId="13691"/>
    <cellStyle name="40% - uthevingsfarge 3 4 2 2 7" xfId="13692"/>
    <cellStyle name="40% - uthevingsfarge 3 4 2 2 7 2" xfId="13693"/>
    <cellStyle name="40% - uthevingsfarge 3 4 2 2 8" xfId="13694"/>
    <cellStyle name="40% - uthevingsfarge 3 4 2 2 8 2" xfId="13695"/>
    <cellStyle name="40% - uthevingsfarge 3 4 2 2 9" xfId="13696"/>
    <cellStyle name="40% - uthevingsfarge 3 4 2 2_Tabell 4.5-4.7" xfId="13633"/>
    <cellStyle name="40% - uthevingsfarge 3 4 2 3" xfId="741"/>
    <cellStyle name="40% - uthevingsfarge 3 4 2 3 10" xfId="13698"/>
    <cellStyle name="40% - uthevingsfarge 3 4 2 3 2" xfId="742"/>
    <cellStyle name="40% - uthevingsfarge 3 4 2 3 2 2" xfId="13700"/>
    <cellStyle name="40% - uthevingsfarge 3 4 2 3 2 2 2" xfId="13701"/>
    <cellStyle name="40% - uthevingsfarge 3 4 2 3 2 2 3" xfId="13702"/>
    <cellStyle name="40% - uthevingsfarge 3 4 2 3 2 3" xfId="13703"/>
    <cellStyle name="40% - uthevingsfarge 3 4 2 3 2 3 2" xfId="13704"/>
    <cellStyle name="40% - uthevingsfarge 3 4 2 3 2 3 3" xfId="13705"/>
    <cellStyle name="40% - uthevingsfarge 3 4 2 3 2 4" xfId="13706"/>
    <cellStyle name="40% - uthevingsfarge 3 4 2 3 2 5" xfId="13707"/>
    <cellStyle name="40% - uthevingsfarge 3 4 2 3 2_Tabell 4.5-4.7" xfId="13699"/>
    <cellStyle name="40% - uthevingsfarge 3 4 2 3 3" xfId="13708"/>
    <cellStyle name="40% - uthevingsfarge 3 4 2 3 3 2" xfId="13709"/>
    <cellStyle name="40% - uthevingsfarge 3 4 2 3 3 2 2" xfId="13710"/>
    <cellStyle name="40% - uthevingsfarge 3 4 2 3 3 2 3" xfId="13711"/>
    <cellStyle name="40% - uthevingsfarge 3 4 2 3 3 3" xfId="13712"/>
    <cellStyle name="40% - uthevingsfarge 3 4 2 3 3 3 2" xfId="13713"/>
    <cellStyle name="40% - uthevingsfarge 3 4 2 3 3 3 3" xfId="13714"/>
    <cellStyle name="40% - uthevingsfarge 3 4 2 3 3 4" xfId="13715"/>
    <cellStyle name="40% - uthevingsfarge 3 4 2 3 3 5" xfId="13716"/>
    <cellStyle name="40% - uthevingsfarge 3 4 2 3 4" xfId="13717"/>
    <cellStyle name="40% - uthevingsfarge 3 4 2 3 4 2" xfId="13718"/>
    <cellStyle name="40% - uthevingsfarge 3 4 2 3 4 3" xfId="13719"/>
    <cellStyle name="40% - uthevingsfarge 3 4 2 3 5" xfId="13720"/>
    <cellStyle name="40% - uthevingsfarge 3 4 2 3 5 2" xfId="13721"/>
    <cellStyle name="40% - uthevingsfarge 3 4 2 3 5 3" xfId="13722"/>
    <cellStyle name="40% - uthevingsfarge 3 4 2 3 6" xfId="13723"/>
    <cellStyle name="40% - uthevingsfarge 3 4 2 3 6 2" xfId="13724"/>
    <cellStyle name="40% - uthevingsfarge 3 4 2 3 7" xfId="13725"/>
    <cellStyle name="40% - uthevingsfarge 3 4 2 3 7 2" xfId="13726"/>
    <cellStyle name="40% - uthevingsfarge 3 4 2 3 8" xfId="13727"/>
    <cellStyle name="40% - uthevingsfarge 3 4 2 3 9" xfId="13728"/>
    <cellStyle name="40% - uthevingsfarge 3 4 2 3_Tabell 4.5-4.7" xfId="13697"/>
    <cellStyle name="40% - uthevingsfarge 3 4 2 4" xfId="743"/>
    <cellStyle name="40% - uthevingsfarge 3 4 2 4 2" xfId="13730"/>
    <cellStyle name="40% - uthevingsfarge 3 4 2 4 2 2" xfId="13731"/>
    <cellStyle name="40% - uthevingsfarge 3 4 2 4 2 3" xfId="13732"/>
    <cellStyle name="40% - uthevingsfarge 3 4 2 4 3" xfId="13733"/>
    <cellStyle name="40% - uthevingsfarge 3 4 2 4 3 2" xfId="13734"/>
    <cellStyle name="40% - uthevingsfarge 3 4 2 4 3 3" xfId="13735"/>
    <cellStyle name="40% - uthevingsfarge 3 4 2 4 4" xfId="13736"/>
    <cellStyle name="40% - uthevingsfarge 3 4 2 4 5" xfId="13737"/>
    <cellStyle name="40% - uthevingsfarge 3 4 2 4_Tabell 4.5-4.7" xfId="13729"/>
    <cellStyle name="40% - uthevingsfarge 3 4 2 5" xfId="13738"/>
    <cellStyle name="40% - uthevingsfarge 3 4 2 5 2" xfId="13739"/>
    <cellStyle name="40% - uthevingsfarge 3 4 2 5 2 2" xfId="13740"/>
    <cellStyle name="40% - uthevingsfarge 3 4 2 5 2 3" xfId="13741"/>
    <cellStyle name="40% - uthevingsfarge 3 4 2 5 3" xfId="13742"/>
    <cellStyle name="40% - uthevingsfarge 3 4 2 5 3 2" xfId="13743"/>
    <cellStyle name="40% - uthevingsfarge 3 4 2 5 3 3" xfId="13744"/>
    <cellStyle name="40% - uthevingsfarge 3 4 2 5 4" xfId="13745"/>
    <cellStyle name="40% - uthevingsfarge 3 4 2 5 5" xfId="13746"/>
    <cellStyle name="40% - uthevingsfarge 3 4 2 6" xfId="13747"/>
    <cellStyle name="40% - uthevingsfarge 3 4 2 6 2" xfId="13748"/>
    <cellStyle name="40% - uthevingsfarge 3 4 2 6 3" xfId="13749"/>
    <cellStyle name="40% - uthevingsfarge 3 4 2 7" xfId="13750"/>
    <cellStyle name="40% - uthevingsfarge 3 4 2 7 2" xfId="13751"/>
    <cellStyle name="40% - uthevingsfarge 3 4 2 7 3" xfId="13752"/>
    <cellStyle name="40% - uthevingsfarge 3 4 2 8" xfId="13753"/>
    <cellStyle name="40% - uthevingsfarge 3 4 2 8 2" xfId="13754"/>
    <cellStyle name="40% - uthevingsfarge 3 4 2 9" xfId="13755"/>
    <cellStyle name="40% - uthevingsfarge 3 4 2 9 2" xfId="13756"/>
    <cellStyle name="40% - uthevingsfarge 3 4 2_Tabell 4.5-4.7" xfId="13629"/>
    <cellStyle name="40% - uthevingsfarge 3 4 3" xfId="744"/>
    <cellStyle name="40% - uthevingsfarge 3 4 3 10" xfId="13758"/>
    <cellStyle name="40% - uthevingsfarge 3 4 3 11" xfId="13759"/>
    <cellStyle name="40% - uthevingsfarge 3 4 3 2" xfId="745"/>
    <cellStyle name="40% - uthevingsfarge 3 4 3 2 10" xfId="13761"/>
    <cellStyle name="40% - uthevingsfarge 3 4 3 2 2" xfId="746"/>
    <cellStyle name="40% - uthevingsfarge 3 4 3 2 2 2" xfId="13763"/>
    <cellStyle name="40% - uthevingsfarge 3 4 3 2 2 2 2" xfId="13764"/>
    <cellStyle name="40% - uthevingsfarge 3 4 3 2 2 2 3" xfId="13765"/>
    <cellStyle name="40% - uthevingsfarge 3 4 3 2 2 3" xfId="13766"/>
    <cellStyle name="40% - uthevingsfarge 3 4 3 2 2 3 2" xfId="13767"/>
    <cellStyle name="40% - uthevingsfarge 3 4 3 2 2 3 3" xfId="13768"/>
    <cellStyle name="40% - uthevingsfarge 3 4 3 2 2 4" xfId="13769"/>
    <cellStyle name="40% - uthevingsfarge 3 4 3 2 2 5" xfId="13770"/>
    <cellStyle name="40% - uthevingsfarge 3 4 3 2 2_Tabell 4.5-4.7" xfId="13762"/>
    <cellStyle name="40% - uthevingsfarge 3 4 3 2 3" xfId="13771"/>
    <cellStyle name="40% - uthevingsfarge 3 4 3 2 3 2" xfId="13772"/>
    <cellStyle name="40% - uthevingsfarge 3 4 3 2 3 2 2" xfId="13773"/>
    <cellStyle name="40% - uthevingsfarge 3 4 3 2 3 2 3" xfId="13774"/>
    <cellStyle name="40% - uthevingsfarge 3 4 3 2 3 3" xfId="13775"/>
    <cellStyle name="40% - uthevingsfarge 3 4 3 2 3 3 2" xfId="13776"/>
    <cellStyle name="40% - uthevingsfarge 3 4 3 2 3 3 3" xfId="13777"/>
    <cellStyle name="40% - uthevingsfarge 3 4 3 2 3 4" xfId="13778"/>
    <cellStyle name="40% - uthevingsfarge 3 4 3 2 3 5" xfId="13779"/>
    <cellStyle name="40% - uthevingsfarge 3 4 3 2 4" xfId="13780"/>
    <cellStyle name="40% - uthevingsfarge 3 4 3 2 4 2" xfId="13781"/>
    <cellStyle name="40% - uthevingsfarge 3 4 3 2 4 3" xfId="13782"/>
    <cellStyle name="40% - uthevingsfarge 3 4 3 2 5" xfId="13783"/>
    <cellStyle name="40% - uthevingsfarge 3 4 3 2 5 2" xfId="13784"/>
    <cellStyle name="40% - uthevingsfarge 3 4 3 2 5 3" xfId="13785"/>
    <cellStyle name="40% - uthevingsfarge 3 4 3 2 6" xfId="13786"/>
    <cellStyle name="40% - uthevingsfarge 3 4 3 2 6 2" xfId="13787"/>
    <cellStyle name="40% - uthevingsfarge 3 4 3 2 7" xfId="13788"/>
    <cellStyle name="40% - uthevingsfarge 3 4 3 2 7 2" xfId="13789"/>
    <cellStyle name="40% - uthevingsfarge 3 4 3 2 8" xfId="13790"/>
    <cellStyle name="40% - uthevingsfarge 3 4 3 2 9" xfId="13791"/>
    <cellStyle name="40% - uthevingsfarge 3 4 3 2_Tabell 4.5-4.7" xfId="13760"/>
    <cellStyle name="40% - uthevingsfarge 3 4 3 3" xfId="747"/>
    <cellStyle name="40% - uthevingsfarge 3 4 3 3 2" xfId="13793"/>
    <cellStyle name="40% - uthevingsfarge 3 4 3 3 2 2" xfId="13794"/>
    <cellStyle name="40% - uthevingsfarge 3 4 3 3 2 3" xfId="13795"/>
    <cellStyle name="40% - uthevingsfarge 3 4 3 3 3" xfId="13796"/>
    <cellStyle name="40% - uthevingsfarge 3 4 3 3 3 2" xfId="13797"/>
    <cellStyle name="40% - uthevingsfarge 3 4 3 3 3 3" xfId="13798"/>
    <cellStyle name="40% - uthevingsfarge 3 4 3 3 4" xfId="13799"/>
    <cellStyle name="40% - uthevingsfarge 3 4 3 3 5" xfId="13800"/>
    <cellStyle name="40% - uthevingsfarge 3 4 3 3_Tabell 4.5-4.7" xfId="13792"/>
    <cellStyle name="40% - uthevingsfarge 3 4 3 4" xfId="13801"/>
    <cellStyle name="40% - uthevingsfarge 3 4 3 4 2" xfId="13802"/>
    <cellStyle name="40% - uthevingsfarge 3 4 3 4 2 2" xfId="13803"/>
    <cellStyle name="40% - uthevingsfarge 3 4 3 4 2 3" xfId="13804"/>
    <cellStyle name="40% - uthevingsfarge 3 4 3 4 3" xfId="13805"/>
    <cellStyle name="40% - uthevingsfarge 3 4 3 4 3 2" xfId="13806"/>
    <cellStyle name="40% - uthevingsfarge 3 4 3 4 3 3" xfId="13807"/>
    <cellStyle name="40% - uthevingsfarge 3 4 3 4 4" xfId="13808"/>
    <cellStyle name="40% - uthevingsfarge 3 4 3 4 5" xfId="13809"/>
    <cellStyle name="40% - uthevingsfarge 3 4 3 5" xfId="13810"/>
    <cellStyle name="40% - uthevingsfarge 3 4 3 5 2" xfId="13811"/>
    <cellStyle name="40% - uthevingsfarge 3 4 3 5 3" xfId="13812"/>
    <cellStyle name="40% - uthevingsfarge 3 4 3 6" xfId="13813"/>
    <cellStyle name="40% - uthevingsfarge 3 4 3 6 2" xfId="13814"/>
    <cellStyle name="40% - uthevingsfarge 3 4 3 6 3" xfId="13815"/>
    <cellStyle name="40% - uthevingsfarge 3 4 3 7" xfId="13816"/>
    <cellStyle name="40% - uthevingsfarge 3 4 3 7 2" xfId="13817"/>
    <cellStyle name="40% - uthevingsfarge 3 4 3 8" xfId="13818"/>
    <cellStyle name="40% - uthevingsfarge 3 4 3 8 2" xfId="13819"/>
    <cellStyle name="40% - uthevingsfarge 3 4 3 9" xfId="13820"/>
    <cellStyle name="40% - uthevingsfarge 3 4 3_Tabell 4.5-4.7" xfId="13757"/>
    <cellStyle name="40% - uthevingsfarge 3 4 4" xfId="748"/>
    <cellStyle name="40% - uthevingsfarge 3 4 4 10" xfId="13822"/>
    <cellStyle name="40% - uthevingsfarge 3 4 4 2" xfId="749"/>
    <cellStyle name="40% - uthevingsfarge 3 4 4 2 2" xfId="13824"/>
    <cellStyle name="40% - uthevingsfarge 3 4 4 2 2 2" xfId="13825"/>
    <cellStyle name="40% - uthevingsfarge 3 4 4 2 2 3" xfId="13826"/>
    <cellStyle name="40% - uthevingsfarge 3 4 4 2 3" xfId="13827"/>
    <cellStyle name="40% - uthevingsfarge 3 4 4 2 3 2" xfId="13828"/>
    <cellStyle name="40% - uthevingsfarge 3 4 4 2 3 3" xfId="13829"/>
    <cellStyle name="40% - uthevingsfarge 3 4 4 2 4" xfId="13830"/>
    <cellStyle name="40% - uthevingsfarge 3 4 4 2 5" xfId="13831"/>
    <cellStyle name="40% - uthevingsfarge 3 4 4 2_Tabell 4.5-4.7" xfId="13823"/>
    <cellStyle name="40% - uthevingsfarge 3 4 4 3" xfId="13832"/>
    <cellStyle name="40% - uthevingsfarge 3 4 4 3 2" xfId="13833"/>
    <cellStyle name="40% - uthevingsfarge 3 4 4 3 2 2" xfId="13834"/>
    <cellStyle name="40% - uthevingsfarge 3 4 4 3 2 3" xfId="13835"/>
    <cellStyle name="40% - uthevingsfarge 3 4 4 3 3" xfId="13836"/>
    <cellStyle name="40% - uthevingsfarge 3 4 4 3 3 2" xfId="13837"/>
    <cellStyle name="40% - uthevingsfarge 3 4 4 3 3 3" xfId="13838"/>
    <cellStyle name="40% - uthevingsfarge 3 4 4 3 4" xfId="13839"/>
    <cellStyle name="40% - uthevingsfarge 3 4 4 3 5" xfId="13840"/>
    <cellStyle name="40% - uthevingsfarge 3 4 4 4" xfId="13841"/>
    <cellStyle name="40% - uthevingsfarge 3 4 4 4 2" xfId="13842"/>
    <cellStyle name="40% - uthevingsfarge 3 4 4 4 3" xfId="13843"/>
    <cellStyle name="40% - uthevingsfarge 3 4 4 5" xfId="13844"/>
    <cellStyle name="40% - uthevingsfarge 3 4 4 5 2" xfId="13845"/>
    <cellStyle name="40% - uthevingsfarge 3 4 4 5 3" xfId="13846"/>
    <cellStyle name="40% - uthevingsfarge 3 4 4 6" xfId="13847"/>
    <cellStyle name="40% - uthevingsfarge 3 4 4 6 2" xfId="13848"/>
    <cellStyle name="40% - uthevingsfarge 3 4 4 7" xfId="13849"/>
    <cellStyle name="40% - uthevingsfarge 3 4 4 7 2" xfId="13850"/>
    <cellStyle name="40% - uthevingsfarge 3 4 4 8" xfId="13851"/>
    <cellStyle name="40% - uthevingsfarge 3 4 4 9" xfId="13852"/>
    <cellStyle name="40% - uthevingsfarge 3 4 4_Tabell 4.5-4.7" xfId="13821"/>
    <cellStyle name="40% - uthevingsfarge 3 4 5" xfId="750"/>
    <cellStyle name="40% - uthevingsfarge 3 4 5 2" xfId="13854"/>
    <cellStyle name="40% - uthevingsfarge 3 4 5 2 2" xfId="13855"/>
    <cellStyle name="40% - uthevingsfarge 3 4 5 2 3" xfId="13856"/>
    <cellStyle name="40% - uthevingsfarge 3 4 5 3" xfId="13857"/>
    <cellStyle name="40% - uthevingsfarge 3 4 5 3 2" xfId="13858"/>
    <cellStyle name="40% - uthevingsfarge 3 4 5 3 3" xfId="13859"/>
    <cellStyle name="40% - uthevingsfarge 3 4 5 4" xfId="13860"/>
    <cellStyle name="40% - uthevingsfarge 3 4 5 5" xfId="13861"/>
    <cellStyle name="40% - uthevingsfarge 3 4 5_Tabell 4.5-4.7" xfId="13853"/>
    <cellStyle name="40% - uthevingsfarge 3 4 6" xfId="13862"/>
    <cellStyle name="40% - uthevingsfarge 3 4 6 2" xfId="13863"/>
    <cellStyle name="40% - uthevingsfarge 3 4 6 2 2" xfId="13864"/>
    <cellStyle name="40% - uthevingsfarge 3 4 6 2 3" xfId="13865"/>
    <cellStyle name="40% - uthevingsfarge 3 4 6 3" xfId="13866"/>
    <cellStyle name="40% - uthevingsfarge 3 4 6 3 2" xfId="13867"/>
    <cellStyle name="40% - uthevingsfarge 3 4 6 3 3" xfId="13868"/>
    <cellStyle name="40% - uthevingsfarge 3 4 6 4" xfId="13869"/>
    <cellStyle name="40% - uthevingsfarge 3 4 6 5" xfId="13870"/>
    <cellStyle name="40% - uthevingsfarge 3 4 7" xfId="13871"/>
    <cellStyle name="40% - uthevingsfarge 3 4 7 2" xfId="13872"/>
    <cellStyle name="40% - uthevingsfarge 3 4 7 3" xfId="13873"/>
    <cellStyle name="40% - uthevingsfarge 3 4 8" xfId="13874"/>
    <cellStyle name="40% - uthevingsfarge 3 4 8 2" xfId="13875"/>
    <cellStyle name="40% - uthevingsfarge 3 4 8 3" xfId="13876"/>
    <cellStyle name="40% - uthevingsfarge 3 4 9" xfId="13877"/>
    <cellStyle name="40% - uthevingsfarge 3 4 9 2" xfId="13878"/>
    <cellStyle name="40% - uthevingsfarge 3 4_Tabell 4.5-4.7" xfId="13623"/>
    <cellStyle name="40% - uthevingsfarge 3 5" xfId="751"/>
    <cellStyle name="40% - uthevingsfarge 3 5 10" xfId="13880"/>
    <cellStyle name="40% - uthevingsfarge 3 5 10 2" xfId="13881"/>
    <cellStyle name="40% - uthevingsfarge 3 5 11" xfId="13882"/>
    <cellStyle name="40% - uthevingsfarge 3 5 12" xfId="13883"/>
    <cellStyle name="40% - uthevingsfarge 3 5 13" xfId="13884"/>
    <cellStyle name="40% - uthevingsfarge 3 5 2" xfId="752"/>
    <cellStyle name="40% - uthevingsfarge 3 5 2 10" xfId="13886"/>
    <cellStyle name="40% - uthevingsfarge 3 5 2 11" xfId="13887"/>
    <cellStyle name="40% - uthevingsfarge 3 5 2 12" xfId="13888"/>
    <cellStyle name="40% - uthevingsfarge 3 5 2 2" xfId="753"/>
    <cellStyle name="40% - uthevingsfarge 3 5 2 2 10" xfId="13890"/>
    <cellStyle name="40% - uthevingsfarge 3 5 2 2 11" xfId="13891"/>
    <cellStyle name="40% - uthevingsfarge 3 5 2 2 2" xfId="754"/>
    <cellStyle name="40% - uthevingsfarge 3 5 2 2 2 10" xfId="13893"/>
    <cellStyle name="40% - uthevingsfarge 3 5 2 2 2 2" xfId="755"/>
    <cellStyle name="40% - uthevingsfarge 3 5 2 2 2 2 2" xfId="13895"/>
    <cellStyle name="40% - uthevingsfarge 3 5 2 2 2 2 2 2" xfId="13896"/>
    <cellStyle name="40% - uthevingsfarge 3 5 2 2 2 2 2 3" xfId="13897"/>
    <cellStyle name="40% - uthevingsfarge 3 5 2 2 2 2 3" xfId="13898"/>
    <cellStyle name="40% - uthevingsfarge 3 5 2 2 2 2 3 2" xfId="13899"/>
    <cellStyle name="40% - uthevingsfarge 3 5 2 2 2 2 3 3" xfId="13900"/>
    <cellStyle name="40% - uthevingsfarge 3 5 2 2 2 2 4" xfId="13901"/>
    <cellStyle name="40% - uthevingsfarge 3 5 2 2 2 2 5" xfId="13902"/>
    <cellStyle name="40% - uthevingsfarge 3 5 2 2 2 2_Tabell 4.5-4.7" xfId="13894"/>
    <cellStyle name="40% - uthevingsfarge 3 5 2 2 2 3" xfId="13903"/>
    <cellStyle name="40% - uthevingsfarge 3 5 2 2 2 3 2" xfId="13904"/>
    <cellStyle name="40% - uthevingsfarge 3 5 2 2 2 3 2 2" xfId="13905"/>
    <cellStyle name="40% - uthevingsfarge 3 5 2 2 2 3 2 3" xfId="13906"/>
    <cellStyle name="40% - uthevingsfarge 3 5 2 2 2 3 3" xfId="13907"/>
    <cellStyle name="40% - uthevingsfarge 3 5 2 2 2 3 3 2" xfId="13908"/>
    <cellStyle name="40% - uthevingsfarge 3 5 2 2 2 3 3 3" xfId="13909"/>
    <cellStyle name="40% - uthevingsfarge 3 5 2 2 2 3 4" xfId="13910"/>
    <cellStyle name="40% - uthevingsfarge 3 5 2 2 2 3 5" xfId="13911"/>
    <cellStyle name="40% - uthevingsfarge 3 5 2 2 2 4" xfId="13912"/>
    <cellStyle name="40% - uthevingsfarge 3 5 2 2 2 4 2" xfId="13913"/>
    <cellStyle name="40% - uthevingsfarge 3 5 2 2 2 4 3" xfId="13914"/>
    <cellStyle name="40% - uthevingsfarge 3 5 2 2 2 5" xfId="13915"/>
    <cellStyle name="40% - uthevingsfarge 3 5 2 2 2 5 2" xfId="13916"/>
    <cellStyle name="40% - uthevingsfarge 3 5 2 2 2 5 3" xfId="13917"/>
    <cellStyle name="40% - uthevingsfarge 3 5 2 2 2 6" xfId="13918"/>
    <cellStyle name="40% - uthevingsfarge 3 5 2 2 2 6 2" xfId="13919"/>
    <cellStyle name="40% - uthevingsfarge 3 5 2 2 2 7" xfId="13920"/>
    <cellStyle name="40% - uthevingsfarge 3 5 2 2 2 7 2" xfId="13921"/>
    <cellStyle name="40% - uthevingsfarge 3 5 2 2 2 8" xfId="13922"/>
    <cellStyle name="40% - uthevingsfarge 3 5 2 2 2 9" xfId="13923"/>
    <cellStyle name="40% - uthevingsfarge 3 5 2 2 2_Tabell 4.5-4.7" xfId="13892"/>
    <cellStyle name="40% - uthevingsfarge 3 5 2 2 3" xfId="756"/>
    <cellStyle name="40% - uthevingsfarge 3 5 2 2 3 2" xfId="13925"/>
    <cellStyle name="40% - uthevingsfarge 3 5 2 2 3 2 2" xfId="13926"/>
    <cellStyle name="40% - uthevingsfarge 3 5 2 2 3 2 3" xfId="13927"/>
    <cellStyle name="40% - uthevingsfarge 3 5 2 2 3 3" xfId="13928"/>
    <cellStyle name="40% - uthevingsfarge 3 5 2 2 3 3 2" xfId="13929"/>
    <cellStyle name="40% - uthevingsfarge 3 5 2 2 3 3 3" xfId="13930"/>
    <cellStyle name="40% - uthevingsfarge 3 5 2 2 3 4" xfId="13931"/>
    <cellStyle name="40% - uthevingsfarge 3 5 2 2 3 5" xfId="13932"/>
    <cellStyle name="40% - uthevingsfarge 3 5 2 2 3_Tabell 4.5-4.7" xfId="13924"/>
    <cellStyle name="40% - uthevingsfarge 3 5 2 2 4" xfId="13933"/>
    <cellStyle name="40% - uthevingsfarge 3 5 2 2 4 2" xfId="13934"/>
    <cellStyle name="40% - uthevingsfarge 3 5 2 2 4 2 2" xfId="13935"/>
    <cellStyle name="40% - uthevingsfarge 3 5 2 2 4 2 3" xfId="13936"/>
    <cellStyle name="40% - uthevingsfarge 3 5 2 2 4 3" xfId="13937"/>
    <cellStyle name="40% - uthevingsfarge 3 5 2 2 4 3 2" xfId="13938"/>
    <cellStyle name="40% - uthevingsfarge 3 5 2 2 4 3 3" xfId="13939"/>
    <cellStyle name="40% - uthevingsfarge 3 5 2 2 4 4" xfId="13940"/>
    <cellStyle name="40% - uthevingsfarge 3 5 2 2 4 5" xfId="13941"/>
    <cellStyle name="40% - uthevingsfarge 3 5 2 2 5" xfId="13942"/>
    <cellStyle name="40% - uthevingsfarge 3 5 2 2 5 2" xfId="13943"/>
    <cellStyle name="40% - uthevingsfarge 3 5 2 2 5 3" xfId="13944"/>
    <cellStyle name="40% - uthevingsfarge 3 5 2 2 6" xfId="13945"/>
    <cellStyle name="40% - uthevingsfarge 3 5 2 2 6 2" xfId="13946"/>
    <cellStyle name="40% - uthevingsfarge 3 5 2 2 6 3" xfId="13947"/>
    <cellStyle name="40% - uthevingsfarge 3 5 2 2 7" xfId="13948"/>
    <cellStyle name="40% - uthevingsfarge 3 5 2 2 7 2" xfId="13949"/>
    <cellStyle name="40% - uthevingsfarge 3 5 2 2 8" xfId="13950"/>
    <cellStyle name="40% - uthevingsfarge 3 5 2 2 8 2" xfId="13951"/>
    <cellStyle name="40% - uthevingsfarge 3 5 2 2 9" xfId="13952"/>
    <cellStyle name="40% - uthevingsfarge 3 5 2 2_Tabell 4.5-4.7" xfId="13889"/>
    <cellStyle name="40% - uthevingsfarge 3 5 2 3" xfId="757"/>
    <cellStyle name="40% - uthevingsfarge 3 5 2 3 10" xfId="13954"/>
    <cellStyle name="40% - uthevingsfarge 3 5 2 3 2" xfId="758"/>
    <cellStyle name="40% - uthevingsfarge 3 5 2 3 2 2" xfId="13956"/>
    <cellStyle name="40% - uthevingsfarge 3 5 2 3 2 2 2" xfId="13957"/>
    <cellStyle name="40% - uthevingsfarge 3 5 2 3 2 2 3" xfId="13958"/>
    <cellStyle name="40% - uthevingsfarge 3 5 2 3 2 3" xfId="13959"/>
    <cellStyle name="40% - uthevingsfarge 3 5 2 3 2 3 2" xfId="13960"/>
    <cellStyle name="40% - uthevingsfarge 3 5 2 3 2 3 3" xfId="13961"/>
    <cellStyle name="40% - uthevingsfarge 3 5 2 3 2 4" xfId="13962"/>
    <cellStyle name="40% - uthevingsfarge 3 5 2 3 2 5" xfId="13963"/>
    <cellStyle name="40% - uthevingsfarge 3 5 2 3 2_Tabell 4.5-4.7" xfId="13955"/>
    <cellStyle name="40% - uthevingsfarge 3 5 2 3 3" xfId="13964"/>
    <cellStyle name="40% - uthevingsfarge 3 5 2 3 3 2" xfId="13965"/>
    <cellStyle name="40% - uthevingsfarge 3 5 2 3 3 2 2" xfId="13966"/>
    <cellStyle name="40% - uthevingsfarge 3 5 2 3 3 2 3" xfId="13967"/>
    <cellStyle name="40% - uthevingsfarge 3 5 2 3 3 3" xfId="13968"/>
    <cellStyle name="40% - uthevingsfarge 3 5 2 3 3 3 2" xfId="13969"/>
    <cellStyle name="40% - uthevingsfarge 3 5 2 3 3 3 3" xfId="13970"/>
    <cellStyle name="40% - uthevingsfarge 3 5 2 3 3 4" xfId="13971"/>
    <cellStyle name="40% - uthevingsfarge 3 5 2 3 3 5" xfId="13972"/>
    <cellStyle name="40% - uthevingsfarge 3 5 2 3 4" xfId="13973"/>
    <cellStyle name="40% - uthevingsfarge 3 5 2 3 4 2" xfId="13974"/>
    <cellStyle name="40% - uthevingsfarge 3 5 2 3 4 3" xfId="13975"/>
    <cellStyle name="40% - uthevingsfarge 3 5 2 3 5" xfId="13976"/>
    <cellStyle name="40% - uthevingsfarge 3 5 2 3 5 2" xfId="13977"/>
    <cellStyle name="40% - uthevingsfarge 3 5 2 3 5 3" xfId="13978"/>
    <cellStyle name="40% - uthevingsfarge 3 5 2 3 6" xfId="13979"/>
    <cellStyle name="40% - uthevingsfarge 3 5 2 3 6 2" xfId="13980"/>
    <cellStyle name="40% - uthevingsfarge 3 5 2 3 7" xfId="13981"/>
    <cellStyle name="40% - uthevingsfarge 3 5 2 3 7 2" xfId="13982"/>
    <cellStyle name="40% - uthevingsfarge 3 5 2 3 8" xfId="13983"/>
    <cellStyle name="40% - uthevingsfarge 3 5 2 3 9" xfId="13984"/>
    <cellStyle name="40% - uthevingsfarge 3 5 2 3_Tabell 4.5-4.7" xfId="13953"/>
    <cellStyle name="40% - uthevingsfarge 3 5 2 4" xfId="759"/>
    <cellStyle name="40% - uthevingsfarge 3 5 2 4 2" xfId="13986"/>
    <cellStyle name="40% - uthevingsfarge 3 5 2 4 2 2" xfId="13987"/>
    <cellStyle name="40% - uthevingsfarge 3 5 2 4 2 3" xfId="13988"/>
    <cellStyle name="40% - uthevingsfarge 3 5 2 4 3" xfId="13989"/>
    <cellStyle name="40% - uthevingsfarge 3 5 2 4 3 2" xfId="13990"/>
    <cellStyle name="40% - uthevingsfarge 3 5 2 4 3 3" xfId="13991"/>
    <cellStyle name="40% - uthevingsfarge 3 5 2 4 4" xfId="13992"/>
    <cellStyle name="40% - uthevingsfarge 3 5 2 4 5" xfId="13993"/>
    <cellStyle name="40% - uthevingsfarge 3 5 2 4_Tabell 4.5-4.7" xfId="13985"/>
    <cellStyle name="40% - uthevingsfarge 3 5 2 5" xfId="13994"/>
    <cellStyle name="40% - uthevingsfarge 3 5 2 5 2" xfId="13995"/>
    <cellStyle name="40% - uthevingsfarge 3 5 2 5 2 2" xfId="13996"/>
    <cellStyle name="40% - uthevingsfarge 3 5 2 5 2 3" xfId="13997"/>
    <cellStyle name="40% - uthevingsfarge 3 5 2 5 3" xfId="13998"/>
    <cellStyle name="40% - uthevingsfarge 3 5 2 5 3 2" xfId="13999"/>
    <cellStyle name="40% - uthevingsfarge 3 5 2 5 3 3" xfId="14000"/>
    <cellStyle name="40% - uthevingsfarge 3 5 2 5 4" xfId="14001"/>
    <cellStyle name="40% - uthevingsfarge 3 5 2 5 5" xfId="14002"/>
    <cellStyle name="40% - uthevingsfarge 3 5 2 6" xfId="14003"/>
    <cellStyle name="40% - uthevingsfarge 3 5 2 6 2" xfId="14004"/>
    <cellStyle name="40% - uthevingsfarge 3 5 2 6 3" xfId="14005"/>
    <cellStyle name="40% - uthevingsfarge 3 5 2 7" xfId="14006"/>
    <cellStyle name="40% - uthevingsfarge 3 5 2 7 2" xfId="14007"/>
    <cellStyle name="40% - uthevingsfarge 3 5 2 7 3" xfId="14008"/>
    <cellStyle name="40% - uthevingsfarge 3 5 2 8" xfId="14009"/>
    <cellStyle name="40% - uthevingsfarge 3 5 2 8 2" xfId="14010"/>
    <cellStyle name="40% - uthevingsfarge 3 5 2 9" xfId="14011"/>
    <cellStyle name="40% - uthevingsfarge 3 5 2 9 2" xfId="14012"/>
    <cellStyle name="40% - uthevingsfarge 3 5 2_Tabell 4.5-4.7" xfId="13885"/>
    <cellStyle name="40% - uthevingsfarge 3 5 3" xfId="760"/>
    <cellStyle name="40% - uthevingsfarge 3 5 3 10" xfId="14014"/>
    <cellStyle name="40% - uthevingsfarge 3 5 3 11" xfId="14015"/>
    <cellStyle name="40% - uthevingsfarge 3 5 3 2" xfId="761"/>
    <cellStyle name="40% - uthevingsfarge 3 5 3 2 10" xfId="14017"/>
    <cellStyle name="40% - uthevingsfarge 3 5 3 2 2" xfId="762"/>
    <cellStyle name="40% - uthevingsfarge 3 5 3 2 2 2" xfId="14019"/>
    <cellStyle name="40% - uthevingsfarge 3 5 3 2 2 2 2" xfId="14020"/>
    <cellStyle name="40% - uthevingsfarge 3 5 3 2 2 2 3" xfId="14021"/>
    <cellStyle name="40% - uthevingsfarge 3 5 3 2 2 3" xfId="14022"/>
    <cellStyle name="40% - uthevingsfarge 3 5 3 2 2 3 2" xfId="14023"/>
    <cellStyle name="40% - uthevingsfarge 3 5 3 2 2 3 3" xfId="14024"/>
    <cellStyle name="40% - uthevingsfarge 3 5 3 2 2 4" xfId="14025"/>
    <cellStyle name="40% - uthevingsfarge 3 5 3 2 2 5" xfId="14026"/>
    <cellStyle name="40% - uthevingsfarge 3 5 3 2 2_Tabell 4.5-4.7" xfId="14018"/>
    <cellStyle name="40% - uthevingsfarge 3 5 3 2 3" xfId="14027"/>
    <cellStyle name="40% - uthevingsfarge 3 5 3 2 3 2" xfId="14028"/>
    <cellStyle name="40% - uthevingsfarge 3 5 3 2 3 2 2" xfId="14029"/>
    <cellStyle name="40% - uthevingsfarge 3 5 3 2 3 2 3" xfId="14030"/>
    <cellStyle name="40% - uthevingsfarge 3 5 3 2 3 3" xfId="14031"/>
    <cellStyle name="40% - uthevingsfarge 3 5 3 2 3 3 2" xfId="14032"/>
    <cellStyle name="40% - uthevingsfarge 3 5 3 2 3 3 3" xfId="14033"/>
    <cellStyle name="40% - uthevingsfarge 3 5 3 2 3 4" xfId="14034"/>
    <cellStyle name="40% - uthevingsfarge 3 5 3 2 3 5" xfId="14035"/>
    <cellStyle name="40% - uthevingsfarge 3 5 3 2 4" xfId="14036"/>
    <cellStyle name="40% - uthevingsfarge 3 5 3 2 4 2" xfId="14037"/>
    <cellStyle name="40% - uthevingsfarge 3 5 3 2 4 3" xfId="14038"/>
    <cellStyle name="40% - uthevingsfarge 3 5 3 2 5" xfId="14039"/>
    <cellStyle name="40% - uthevingsfarge 3 5 3 2 5 2" xfId="14040"/>
    <cellStyle name="40% - uthevingsfarge 3 5 3 2 5 3" xfId="14041"/>
    <cellStyle name="40% - uthevingsfarge 3 5 3 2 6" xfId="14042"/>
    <cellStyle name="40% - uthevingsfarge 3 5 3 2 6 2" xfId="14043"/>
    <cellStyle name="40% - uthevingsfarge 3 5 3 2 7" xfId="14044"/>
    <cellStyle name="40% - uthevingsfarge 3 5 3 2 7 2" xfId="14045"/>
    <cellStyle name="40% - uthevingsfarge 3 5 3 2 8" xfId="14046"/>
    <cellStyle name="40% - uthevingsfarge 3 5 3 2 9" xfId="14047"/>
    <cellStyle name="40% - uthevingsfarge 3 5 3 2_Tabell 4.5-4.7" xfId="14016"/>
    <cellStyle name="40% - uthevingsfarge 3 5 3 3" xfId="763"/>
    <cellStyle name="40% - uthevingsfarge 3 5 3 3 2" xfId="14049"/>
    <cellStyle name="40% - uthevingsfarge 3 5 3 3 2 2" xfId="14050"/>
    <cellStyle name="40% - uthevingsfarge 3 5 3 3 2 3" xfId="14051"/>
    <cellStyle name="40% - uthevingsfarge 3 5 3 3 3" xfId="14052"/>
    <cellStyle name="40% - uthevingsfarge 3 5 3 3 3 2" xfId="14053"/>
    <cellStyle name="40% - uthevingsfarge 3 5 3 3 3 3" xfId="14054"/>
    <cellStyle name="40% - uthevingsfarge 3 5 3 3 4" xfId="14055"/>
    <cellStyle name="40% - uthevingsfarge 3 5 3 3 5" xfId="14056"/>
    <cellStyle name="40% - uthevingsfarge 3 5 3 3_Tabell 4.5-4.7" xfId="14048"/>
    <cellStyle name="40% - uthevingsfarge 3 5 3 4" xfId="14057"/>
    <cellStyle name="40% - uthevingsfarge 3 5 3 4 2" xfId="14058"/>
    <cellStyle name="40% - uthevingsfarge 3 5 3 4 2 2" xfId="14059"/>
    <cellStyle name="40% - uthevingsfarge 3 5 3 4 2 3" xfId="14060"/>
    <cellStyle name="40% - uthevingsfarge 3 5 3 4 3" xfId="14061"/>
    <cellStyle name="40% - uthevingsfarge 3 5 3 4 3 2" xfId="14062"/>
    <cellStyle name="40% - uthevingsfarge 3 5 3 4 3 3" xfId="14063"/>
    <cellStyle name="40% - uthevingsfarge 3 5 3 4 4" xfId="14064"/>
    <cellStyle name="40% - uthevingsfarge 3 5 3 4 5" xfId="14065"/>
    <cellStyle name="40% - uthevingsfarge 3 5 3 5" xfId="14066"/>
    <cellStyle name="40% - uthevingsfarge 3 5 3 5 2" xfId="14067"/>
    <cellStyle name="40% - uthevingsfarge 3 5 3 5 3" xfId="14068"/>
    <cellStyle name="40% - uthevingsfarge 3 5 3 6" xfId="14069"/>
    <cellStyle name="40% - uthevingsfarge 3 5 3 6 2" xfId="14070"/>
    <cellStyle name="40% - uthevingsfarge 3 5 3 6 3" xfId="14071"/>
    <cellStyle name="40% - uthevingsfarge 3 5 3 7" xfId="14072"/>
    <cellStyle name="40% - uthevingsfarge 3 5 3 7 2" xfId="14073"/>
    <cellStyle name="40% - uthevingsfarge 3 5 3 8" xfId="14074"/>
    <cellStyle name="40% - uthevingsfarge 3 5 3 8 2" xfId="14075"/>
    <cellStyle name="40% - uthevingsfarge 3 5 3 9" xfId="14076"/>
    <cellStyle name="40% - uthevingsfarge 3 5 3_Tabell 4.5-4.7" xfId="14013"/>
    <cellStyle name="40% - uthevingsfarge 3 5 4" xfId="764"/>
    <cellStyle name="40% - uthevingsfarge 3 5 4 10" xfId="14078"/>
    <cellStyle name="40% - uthevingsfarge 3 5 4 2" xfId="765"/>
    <cellStyle name="40% - uthevingsfarge 3 5 4 2 2" xfId="14080"/>
    <cellStyle name="40% - uthevingsfarge 3 5 4 2 2 2" xfId="14081"/>
    <cellStyle name="40% - uthevingsfarge 3 5 4 2 2 3" xfId="14082"/>
    <cellStyle name="40% - uthevingsfarge 3 5 4 2 3" xfId="14083"/>
    <cellStyle name="40% - uthevingsfarge 3 5 4 2 3 2" xfId="14084"/>
    <cellStyle name="40% - uthevingsfarge 3 5 4 2 3 3" xfId="14085"/>
    <cellStyle name="40% - uthevingsfarge 3 5 4 2 4" xfId="14086"/>
    <cellStyle name="40% - uthevingsfarge 3 5 4 2 5" xfId="14087"/>
    <cellStyle name="40% - uthevingsfarge 3 5 4 2_Tabell 4.5-4.7" xfId="14079"/>
    <cellStyle name="40% - uthevingsfarge 3 5 4 3" xfId="14088"/>
    <cellStyle name="40% - uthevingsfarge 3 5 4 3 2" xfId="14089"/>
    <cellStyle name="40% - uthevingsfarge 3 5 4 3 2 2" xfId="14090"/>
    <cellStyle name="40% - uthevingsfarge 3 5 4 3 2 3" xfId="14091"/>
    <cellStyle name="40% - uthevingsfarge 3 5 4 3 3" xfId="14092"/>
    <cellStyle name="40% - uthevingsfarge 3 5 4 3 3 2" xfId="14093"/>
    <cellStyle name="40% - uthevingsfarge 3 5 4 3 3 3" xfId="14094"/>
    <cellStyle name="40% - uthevingsfarge 3 5 4 3 4" xfId="14095"/>
    <cellStyle name="40% - uthevingsfarge 3 5 4 3 5" xfId="14096"/>
    <cellStyle name="40% - uthevingsfarge 3 5 4 4" xfId="14097"/>
    <cellStyle name="40% - uthevingsfarge 3 5 4 4 2" xfId="14098"/>
    <cellStyle name="40% - uthevingsfarge 3 5 4 4 3" xfId="14099"/>
    <cellStyle name="40% - uthevingsfarge 3 5 4 5" xfId="14100"/>
    <cellStyle name="40% - uthevingsfarge 3 5 4 5 2" xfId="14101"/>
    <cellStyle name="40% - uthevingsfarge 3 5 4 5 3" xfId="14102"/>
    <cellStyle name="40% - uthevingsfarge 3 5 4 6" xfId="14103"/>
    <cellStyle name="40% - uthevingsfarge 3 5 4 6 2" xfId="14104"/>
    <cellStyle name="40% - uthevingsfarge 3 5 4 7" xfId="14105"/>
    <cellStyle name="40% - uthevingsfarge 3 5 4 7 2" xfId="14106"/>
    <cellStyle name="40% - uthevingsfarge 3 5 4 8" xfId="14107"/>
    <cellStyle name="40% - uthevingsfarge 3 5 4 9" xfId="14108"/>
    <cellStyle name="40% - uthevingsfarge 3 5 4_Tabell 4.5-4.7" xfId="14077"/>
    <cellStyle name="40% - uthevingsfarge 3 5 5" xfId="766"/>
    <cellStyle name="40% - uthevingsfarge 3 5 5 2" xfId="14110"/>
    <cellStyle name="40% - uthevingsfarge 3 5 5 2 2" xfId="14111"/>
    <cellStyle name="40% - uthevingsfarge 3 5 5 2 3" xfId="14112"/>
    <cellStyle name="40% - uthevingsfarge 3 5 5 3" xfId="14113"/>
    <cellStyle name="40% - uthevingsfarge 3 5 5 3 2" xfId="14114"/>
    <cellStyle name="40% - uthevingsfarge 3 5 5 3 3" xfId="14115"/>
    <cellStyle name="40% - uthevingsfarge 3 5 5 4" xfId="14116"/>
    <cellStyle name="40% - uthevingsfarge 3 5 5 5" xfId="14117"/>
    <cellStyle name="40% - uthevingsfarge 3 5 5_Tabell 4.5-4.7" xfId="14109"/>
    <cellStyle name="40% - uthevingsfarge 3 5 6" xfId="14118"/>
    <cellStyle name="40% - uthevingsfarge 3 5 6 2" xfId="14119"/>
    <cellStyle name="40% - uthevingsfarge 3 5 6 2 2" xfId="14120"/>
    <cellStyle name="40% - uthevingsfarge 3 5 6 2 3" xfId="14121"/>
    <cellStyle name="40% - uthevingsfarge 3 5 6 3" xfId="14122"/>
    <cellStyle name="40% - uthevingsfarge 3 5 6 3 2" xfId="14123"/>
    <cellStyle name="40% - uthevingsfarge 3 5 6 3 3" xfId="14124"/>
    <cellStyle name="40% - uthevingsfarge 3 5 6 4" xfId="14125"/>
    <cellStyle name="40% - uthevingsfarge 3 5 6 5" xfId="14126"/>
    <cellStyle name="40% - uthevingsfarge 3 5 7" xfId="14127"/>
    <cellStyle name="40% - uthevingsfarge 3 5 7 2" xfId="14128"/>
    <cellStyle name="40% - uthevingsfarge 3 5 7 3" xfId="14129"/>
    <cellStyle name="40% - uthevingsfarge 3 5 8" xfId="14130"/>
    <cellStyle name="40% - uthevingsfarge 3 5 8 2" xfId="14131"/>
    <cellStyle name="40% - uthevingsfarge 3 5 8 3" xfId="14132"/>
    <cellStyle name="40% - uthevingsfarge 3 5 9" xfId="14133"/>
    <cellStyle name="40% - uthevingsfarge 3 5 9 2" xfId="14134"/>
    <cellStyle name="40% - uthevingsfarge 3 5_Tabell 4.5-4.7" xfId="13879"/>
    <cellStyle name="40% - uthevingsfarge 3 6" xfId="767"/>
    <cellStyle name="40% - uthevingsfarge 3 6 10" xfId="14136"/>
    <cellStyle name="40% - uthevingsfarge 3 6 11" xfId="14137"/>
    <cellStyle name="40% - uthevingsfarge 3 6 12" xfId="14138"/>
    <cellStyle name="40% - uthevingsfarge 3 6 2" xfId="768"/>
    <cellStyle name="40% - uthevingsfarge 3 6 2 10" xfId="14140"/>
    <cellStyle name="40% - uthevingsfarge 3 6 2 11" xfId="14141"/>
    <cellStyle name="40% - uthevingsfarge 3 6 2 2" xfId="769"/>
    <cellStyle name="40% - uthevingsfarge 3 6 2 2 10" xfId="14143"/>
    <cellStyle name="40% - uthevingsfarge 3 6 2 2 2" xfId="770"/>
    <cellStyle name="40% - uthevingsfarge 3 6 2 2 2 2" xfId="14145"/>
    <cellStyle name="40% - uthevingsfarge 3 6 2 2 2 2 2" xfId="14146"/>
    <cellStyle name="40% - uthevingsfarge 3 6 2 2 2 2 3" xfId="14147"/>
    <cellStyle name="40% - uthevingsfarge 3 6 2 2 2 3" xfId="14148"/>
    <cellStyle name="40% - uthevingsfarge 3 6 2 2 2 3 2" xfId="14149"/>
    <cellStyle name="40% - uthevingsfarge 3 6 2 2 2 3 3" xfId="14150"/>
    <cellStyle name="40% - uthevingsfarge 3 6 2 2 2 4" xfId="14151"/>
    <cellStyle name="40% - uthevingsfarge 3 6 2 2 2 5" xfId="14152"/>
    <cellStyle name="40% - uthevingsfarge 3 6 2 2 2_Tabell 4.5-4.7" xfId="14144"/>
    <cellStyle name="40% - uthevingsfarge 3 6 2 2 3" xfId="14153"/>
    <cellStyle name="40% - uthevingsfarge 3 6 2 2 3 2" xfId="14154"/>
    <cellStyle name="40% - uthevingsfarge 3 6 2 2 3 2 2" xfId="14155"/>
    <cellStyle name="40% - uthevingsfarge 3 6 2 2 3 2 3" xfId="14156"/>
    <cellStyle name="40% - uthevingsfarge 3 6 2 2 3 3" xfId="14157"/>
    <cellStyle name="40% - uthevingsfarge 3 6 2 2 3 3 2" xfId="14158"/>
    <cellStyle name="40% - uthevingsfarge 3 6 2 2 3 3 3" xfId="14159"/>
    <cellStyle name="40% - uthevingsfarge 3 6 2 2 3 4" xfId="14160"/>
    <cellStyle name="40% - uthevingsfarge 3 6 2 2 3 5" xfId="14161"/>
    <cellStyle name="40% - uthevingsfarge 3 6 2 2 4" xfId="14162"/>
    <cellStyle name="40% - uthevingsfarge 3 6 2 2 4 2" xfId="14163"/>
    <cellStyle name="40% - uthevingsfarge 3 6 2 2 4 3" xfId="14164"/>
    <cellStyle name="40% - uthevingsfarge 3 6 2 2 5" xfId="14165"/>
    <cellStyle name="40% - uthevingsfarge 3 6 2 2 5 2" xfId="14166"/>
    <cellStyle name="40% - uthevingsfarge 3 6 2 2 5 3" xfId="14167"/>
    <cellStyle name="40% - uthevingsfarge 3 6 2 2 6" xfId="14168"/>
    <cellStyle name="40% - uthevingsfarge 3 6 2 2 6 2" xfId="14169"/>
    <cellStyle name="40% - uthevingsfarge 3 6 2 2 7" xfId="14170"/>
    <cellStyle name="40% - uthevingsfarge 3 6 2 2 7 2" xfId="14171"/>
    <cellStyle name="40% - uthevingsfarge 3 6 2 2 8" xfId="14172"/>
    <cellStyle name="40% - uthevingsfarge 3 6 2 2 9" xfId="14173"/>
    <cellStyle name="40% - uthevingsfarge 3 6 2 2_Tabell 4.5-4.7" xfId="14142"/>
    <cellStyle name="40% - uthevingsfarge 3 6 2 3" xfId="771"/>
    <cellStyle name="40% - uthevingsfarge 3 6 2 3 2" xfId="14175"/>
    <cellStyle name="40% - uthevingsfarge 3 6 2 3 2 2" xfId="14176"/>
    <cellStyle name="40% - uthevingsfarge 3 6 2 3 2 3" xfId="14177"/>
    <cellStyle name="40% - uthevingsfarge 3 6 2 3 3" xfId="14178"/>
    <cellStyle name="40% - uthevingsfarge 3 6 2 3 3 2" xfId="14179"/>
    <cellStyle name="40% - uthevingsfarge 3 6 2 3 3 3" xfId="14180"/>
    <cellStyle name="40% - uthevingsfarge 3 6 2 3 4" xfId="14181"/>
    <cellStyle name="40% - uthevingsfarge 3 6 2 3 5" xfId="14182"/>
    <cellStyle name="40% - uthevingsfarge 3 6 2 3_Tabell 4.5-4.7" xfId="14174"/>
    <cellStyle name="40% - uthevingsfarge 3 6 2 4" xfId="14183"/>
    <cellStyle name="40% - uthevingsfarge 3 6 2 4 2" xfId="14184"/>
    <cellStyle name="40% - uthevingsfarge 3 6 2 4 2 2" xfId="14185"/>
    <cellStyle name="40% - uthevingsfarge 3 6 2 4 2 3" xfId="14186"/>
    <cellStyle name="40% - uthevingsfarge 3 6 2 4 3" xfId="14187"/>
    <cellStyle name="40% - uthevingsfarge 3 6 2 4 3 2" xfId="14188"/>
    <cellStyle name="40% - uthevingsfarge 3 6 2 4 3 3" xfId="14189"/>
    <cellStyle name="40% - uthevingsfarge 3 6 2 4 4" xfId="14190"/>
    <cellStyle name="40% - uthevingsfarge 3 6 2 4 5" xfId="14191"/>
    <cellStyle name="40% - uthevingsfarge 3 6 2 5" xfId="14192"/>
    <cellStyle name="40% - uthevingsfarge 3 6 2 5 2" xfId="14193"/>
    <cellStyle name="40% - uthevingsfarge 3 6 2 5 3" xfId="14194"/>
    <cellStyle name="40% - uthevingsfarge 3 6 2 6" xfId="14195"/>
    <cellStyle name="40% - uthevingsfarge 3 6 2 6 2" xfId="14196"/>
    <cellStyle name="40% - uthevingsfarge 3 6 2 6 3" xfId="14197"/>
    <cellStyle name="40% - uthevingsfarge 3 6 2 7" xfId="14198"/>
    <cellStyle name="40% - uthevingsfarge 3 6 2 7 2" xfId="14199"/>
    <cellStyle name="40% - uthevingsfarge 3 6 2 8" xfId="14200"/>
    <cellStyle name="40% - uthevingsfarge 3 6 2 8 2" xfId="14201"/>
    <cellStyle name="40% - uthevingsfarge 3 6 2 9" xfId="14202"/>
    <cellStyle name="40% - uthevingsfarge 3 6 2_Tabell 4.5-4.7" xfId="14139"/>
    <cellStyle name="40% - uthevingsfarge 3 6 3" xfId="772"/>
    <cellStyle name="40% - uthevingsfarge 3 6 3 10" xfId="14204"/>
    <cellStyle name="40% - uthevingsfarge 3 6 3 2" xfId="773"/>
    <cellStyle name="40% - uthevingsfarge 3 6 3 2 2" xfId="14206"/>
    <cellStyle name="40% - uthevingsfarge 3 6 3 2 2 2" xfId="14207"/>
    <cellStyle name="40% - uthevingsfarge 3 6 3 2 2 3" xfId="14208"/>
    <cellStyle name="40% - uthevingsfarge 3 6 3 2 3" xfId="14209"/>
    <cellStyle name="40% - uthevingsfarge 3 6 3 2 3 2" xfId="14210"/>
    <cellStyle name="40% - uthevingsfarge 3 6 3 2 3 3" xfId="14211"/>
    <cellStyle name="40% - uthevingsfarge 3 6 3 2 4" xfId="14212"/>
    <cellStyle name="40% - uthevingsfarge 3 6 3 2 5" xfId="14213"/>
    <cellStyle name="40% - uthevingsfarge 3 6 3 2_Tabell 4.5-4.7" xfId="14205"/>
    <cellStyle name="40% - uthevingsfarge 3 6 3 3" xfId="14214"/>
    <cellStyle name="40% - uthevingsfarge 3 6 3 3 2" xfId="14215"/>
    <cellStyle name="40% - uthevingsfarge 3 6 3 3 2 2" xfId="14216"/>
    <cellStyle name="40% - uthevingsfarge 3 6 3 3 2 3" xfId="14217"/>
    <cellStyle name="40% - uthevingsfarge 3 6 3 3 3" xfId="14218"/>
    <cellStyle name="40% - uthevingsfarge 3 6 3 3 3 2" xfId="14219"/>
    <cellStyle name="40% - uthevingsfarge 3 6 3 3 3 3" xfId="14220"/>
    <cellStyle name="40% - uthevingsfarge 3 6 3 3 4" xfId="14221"/>
    <cellStyle name="40% - uthevingsfarge 3 6 3 3 5" xfId="14222"/>
    <cellStyle name="40% - uthevingsfarge 3 6 3 4" xfId="14223"/>
    <cellStyle name="40% - uthevingsfarge 3 6 3 4 2" xfId="14224"/>
    <cellStyle name="40% - uthevingsfarge 3 6 3 4 3" xfId="14225"/>
    <cellStyle name="40% - uthevingsfarge 3 6 3 5" xfId="14226"/>
    <cellStyle name="40% - uthevingsfarge 3 6 3 5 2" xfId="14227"/>
    <cellStyle name="40% - uthevingsfarge 3 6 3 5 3" xfId="14228"/>
    <cellStyle name="40% - uthevingsfarge 3 6 3 6" xfId="14229"/>
    <cellStyle name="40% - uthevingsfarge 3 6 3 6 2" xfId="14230"/>
    <cellStyle name="40% - uthevingsfarge 3 6 3 7" xfId="14231"/>
    <cellStyle name="40% - uthevingsfarge 3 6 3 7 2" xfId="14232"/>
    <cellStyle name="40% - uthevingsfarge 3 6 3 8" xfId="14233"/>
    <cellStyle name="40% - uthevingsfarge 3 6 3 9" xfId="14234"/>
    <cellStyle name="40% - uthevingsfarge 3 6 3_Tabell 4.5-4.7" xfId="14203"/>
    <cellStyle name="40% - uthevingsfarge 3 6 4" xfId="774"/>
    <cellStyle name="40% - uthevingsfarge 3 6 4 2" xfId="14236"/>
    <cellStyle name="40% - uthevingsfarge 3 6 4 2 2" xfId="14237"/>
    <cellStyle name="40% - uthevingsfarge 3 6 4 2 3" xfId="14238"/>
    <cellStyle name="40% - uthevingsfarge 3 6 4 3" xfId="14239"/>
    <cellStyle name="40% - uthevingsfarge 3 6 4 3 2" xfId="14240"/>
    <cellStyle name="40% - uthevingsfarge 3 6 4 3 3" xfId="14241"/>
    <cellStyle name="40% - uthevingsfarge 3 6 4 4" xfId="14242"/>
    <cellStyle name="40% - uthevingsfarge 3 6 4 5" xfId="14243"/>
    <cellStyle name="40% - uthevingsfarge 3 6 4_Tabell 4.5-4.7" xfId="14235"/>
    <cellStyle name="40% - uthevingsfarge 3 6 5" xfId="14244"/>
    <cellStyle name="40% - uthevingsfarge 3 6 5 2" xfId="14245"/>
    <cellStyle name="40% - uthevingsfarge 3 6 5 2 2" xfId="14246"/>
    <cellStyle name="40% - uthevingsfarge 3 6 5 2 3" xfId="14247"/>
    <cellStyle name="40% - uthevingsfarge 3 6 5 3" xfId="14248"/>
    <cellStyle name="40% - uthevingsfarge 3 6 5 3 2" xfId="14249"/>
    <cellStyle name="40% - uthevingsfarge 3 6 5 3 3" xfId="14250"/>
    <cellStyle name="40% - uthevingsfarge 3 6 5 4" xfId="14251"/>
    <cellStyle name="40% - uthevingsfarge 3 6 5 5" xfId="14252"/>
    <cellStyle name="40% - uthevingsfarge 3 6 6" xfId="14253"/>
    <cellStyle name="40% - uthevingsfarge 3 6 6 2" xfId="14254"/>
    <cellStyle name="40% - uthevingsfarge 3 6 6 3" xfId="14255"/>
    <cellStyle name="40% - uthevingsfarge 3 6 7" xfId="14256"/>
    <cellStyle name="40% - uthevingsfarge 3 6 7 2" xfId="14257"/>
    <cellStyle name="40% - uthevingsfarge 3 6 7 3" xfId="14258"/>
    <cellStyle name="40% - uthevingsfarge 3 6 8" xfId="14259"/>
    <cellStyle name="40% - uthevingsfarge 3 6 8 2" xfId="14260"/>
    <cellStyle name="40% - uthevingsfarge 3 6 9" xfId="14261"/>
    <cellStyle name="40% - uthevingsfarge 3 6 9 2" xfId="14262"/>
    <cellStyle name="40% - uthevingsfarge 3 6_Tabell 4.5-4.7" xfId="14135"/>
    <cellStyle name="40% - uthevingsfarge 3 7" xfId="775"/>
    <cellStyle name="40% - uthevingsfarge 3 7 10" xfId="14264"/>
    <cellStyle name="40% - uthevingsfarge 3 7 11" xfId="14265"/>
    <cellStyle name="40% - uthevingsfarge 3 7 2" xfId="776"/>
    <cellStyle name="40% - uthevingsfarge 3 7 2 10" xfId="14267"/>
    <cellStyle name="40% - uthevingsfarge 3 7 2 2" xfId="777"/>
    <cellStyle name="40% - uthevingsfarge 3 7 2 2 2" xfId="14269"/>
    <cellStyle name="40% - uthevingsfarge 3 7 2 2 2 2" xfId="14270"/>
    <cellStyle name="40% - uthevingsfarge 3 7 2 2 2 3" xfId="14271"/>
    <cellStyle name="40% - uthevingsfarge 3 7 2 2 3" xfId="14272"/>
    <cellStyle name="40% - uthevingsfarge 3 7 2 2 3 2" xfId="14273"/>
    <cellStyle name="40% - uthevingsfarge 3 7 2 2 3 3" xfId="14274"/>
    <cellStyle name="40% - uthevingsfarge 3 7 2 2 4" xfId="14275"/>
    <cellStyle name="40% - uthevingsfarge 3 7 2 2 5" xfId="14276"/>
    <cellStyle name="40% - uthevingsfarge 3 7 2 2_Tabell 4.5-4.7" xfId="14268"/>
    <cellStyle name="40% - uthevingsfarge 3 7 2 3" xfId="14277"/>
    <cellStyle name="40% - uthevingsfarge 3 7 2 3 2" xfId="14278"/>
    <cellStyle name="40% - uthevingsfarge 3 7 2 3 2 2" xfId="14279"/>
    <cellStyle name="40% - uthevingsfarge 3 7 2 3 2 3" xfId="14280"/>
    <cellStyle name="40% - uthevingsfarge 3 7 2 3 3" xfId="14281"/>
    <cellStyle name="40% - uthevingsfarge 3 7 2 3 3 2" xfId="14282"/>
    <cellStyle name="40% - uthevingsfarge 3 7 2 3 3 3" xfId="14283"/>
    <cellStyle name="40% - uthevingsfarge 3 7 2 3 4" xfId="14284"/>
    <cellStyle name="40% - uthevingsfarge 3 7 2 3 5" xfId="14285"/>
    <cellStyle name="40% - uthevingsfarge 3 7 2 4" xfId="14286"/>
    <cellStyle name="40% - uthevingsfarge 3 7 2 4 2" xfId="14287"/>
    <cellStyle name="40% - uthevingsfarge 3 7 2 4 3" xfId="14288"/>
    <cellStyle name="40% - uthevingsfarge 3 7 2 5" xfId="14289"/>
    <cellStyle name="40% - uthevingsfarge 3 7 2 5 2" xfId="14290"/>
    <cellStyle name="40% - uthevingsfarge 3 7 2 5 3" xfId="14291"/>
    <cellStyle name="40% - uthevingsfarge 3 7 2 6" xfId="14292"/>
    <cellStyle name="40% - uthevingsfarge 3 7 2 6 2" xfId="14293"/>
    <cellStyle name="40% - uthevingsfarge 3 7 2 7" xfId="14294"/>
    <cellStyle name="40% - uthevingsfarge 3 7 2 7 2" xfId="14295"/>
    <cellStyle name="40% - uthevingsfarge 3 7 2 8" xfId="14296"/>
    <cellStyle name="40% - uthevingsfarge 3 7 2 9" xfId="14297"/>
    <cellStyle name="40% - uthevingsfarge 3 7 2_Tabell 4.5-4.7" xfId="14266"/>
    <cellStyle name="40% - uthevingsfarge 3 7 3" xfId="778"/>
    <cellStyle name="40% - uthevingsfarge 3 7 3 2" xfId="14299"/>
    <cellStyle name="40% - uthevingsfarge 3 7 3 2 2" xfId="14300"/>
    <cellStyle name="40% - uthevingsfarge 3 7 3 2 3" xfId="14301"/>
    <cellStyle name="40% - uthevingsfarge 3 7 3 3" xfId="14302"/>
    <cellStyle name="40% - uthevingsfarge 3 7 3 3 2" xfId="14303"/>
    <cellStyle name="40% - uthevingsfarge 3 7 3 3 3" xfId="14304"/>
    <cellStyle name="40% - uthevingsfarge 3 7 3 4" xfId="14305"/>
    <cellStyle name="40% - uthevingsfarge 3 7 3 5" xfId="14306"/>
    <cellStyle name="40% - uthevingsfarge 3 7 3_Tabell 4.5-4.7" xfId="14298"/>
    <cellStyle name="40% - uthevingsfarge 3 7 4" xfId="14307"/>
    <cellStyle name="40% - uthevingsfarge 3 7 4 2" xfId="14308"/>
    <cellStyle name="40% - uthevingsfarge 3 7 4 2 2" xfId="14309"/>
    <cellStyle name="40% - uthevingsfarge 3 7 4 2 3" xfId="14310"/>
    <cellStyle name="40% - uthevingsfarge 3 7 4 3" xfId="14311"/>
    <cellStyle name="40% - uthevingsfarge 3 7 4 3 2" xfId="14312"/>
    <cellStyle name="40% - uthevingsfarge 3 7 4 3 3" xfId="14313"/>
    <cellStyle name="40% - uthevingsfarge 3 7 4 4" xfId="14314"/>
    <cellStyle name="40% - uthevingsfarge 3 7 4 5" xfId="14315"/>
    <cellStyle name="40% - uthevingsfarge 3 7 5" xfId="14316"/>
    <cellStyle name="40% - uthevingsfarge 3 7 5 2" xfId="14317"/>
    <cellStyle name="40% - uthevingsfarge 3 7 5 3" xfId="14318"/>
    <cellStyle name="40% - uthevingsfarge 3 7 6" xfId="14319"/>
    <cellStyle name="40% - uthevingsfarge 3 7 6 2" xfId="14320"/>
    <cellStyle name="40% - uthevingsfarge 3 7 6 3" xfId="14321"/>
    <cellStyle name="40% - uthevingsfarge 3 7 7" xfId="14322"/>
    <cellStyle name="40% - uthevingsfarge 3 7 7 2" xfId="14323"/>
    <cellStyle name="40% - uthevingsfarge 3 7 8" xfId="14324"/>
    <cellStyle name="40% - uthevingsfarge 3 7 8 2" xfId="14325"/>
    <cellStyle name="40% - uthevingsfarge 3 7 9" xfId="14326"/>
    <cellStyle name="40% - uthevingsfarge 3 7_Tabell 4.5-4.7" xfId="14263"/>
    <cellStyle name="40% - uthevingsfarge 3 8" xfId="779"/>
    <cellStyle name="40% - uthevingsfarge 3 8 10" xfId="14328"/>
    <cellStyle name="40% - uthevingsfarge 3 8 11" xfId="14329"/>
    <cellStyle name="40% - uthevingsfarge 3 8 2" xfId="780"/>
    <cellStyle name="40% - uthevingsfarge 3 8 2 10" xfId="14331"/>
    <cellStyle name="40% - uthevingsfarge 3 8 2 2" xfId="781"/>
    <cellStyle name="40% - uthevingsfarge 3 8 2 2 2" xfId="14333"/>
    <cellStyle name="40% - uthevingsfarge 3 8 2 2 2 2" xfId="14334"/>
    <cellStyle name="40% - uthevingsfarge 3 8 2 2 2 3" xfId="14335"/>
    <cellStyle name="40% - uthevingsfarge 3 8 2 2 3" xfId="14336"/>
    <cellStyle name="40% - uthevingsfarge 3 8 2 2 3 2" xfId="14337"/>
    <cellStyle name="40% - uthevingsfarge 3 8 2 2 3 3" xfId="14338"/>
    <cellStyle name="40% - uthevingsfarge 3 8 2 2 4" xfId="14339"/>
    <cellStyle name="40% - uthevingsfarge 3 8 2 2 5" xfId="14340"/>
    <cellStyle name="40% - uthevingsfarge 3 8 2 2_Tabell 4.5-4.7" xfId="14332"/>
    <cellStyle name="40% - uthevingsfarge 3 8 2 3" xfId="14341"/>
    <cellStyle name="40% - uthevingsfarge 3 8 2 3 2" xfId="14342"/>
    <cellStyle name="40% - uthevingsfarge 3 8 2 3 2 2" xfId="14343"/>
    <cellStyle name="40% - uthevingsfarge 3 8 2 3 2 3" xfId="14344"/>
    <cellStyle name="40% - uthevingsfarge 3 8 2 3 3" xfId="14345"/>
    <cellStyle name="40% - uthevingsfarge 3 8 2 3 3 2" xfId="14346"/>
    <cellStyle name="40% - uthevingsfarge 3 8 2 3 3 3" xfId="14347"/>
    <cellStyle name="40% - uthevingsfarge 3 8 2 3 4" xfId="14348"/>
    <cellStyle name="40% - uthevingsfarge 3 8 2 3 5" xfId="14349"/>
    <cellStyle name="40% - uthevingsfarge 3 8 2 4" xfId="14350"/>
    <cellStyle name="40% - uthevingsfarge 3 8 2 4 2" xfId="14351"/>
    <cellStyle name="40% - uthevingsfarge 3 8 2 4 3" xfId="14352"/>
    <cellStyle name="40% - uthevingsfarge 3 8 2 5" xfId="14353"/>
    <cellStyle name="40% - uthevingsfarge 3 8 2 5 2" xfId="14354"/>
    <cellStyle name="40% - uthevingsfarge 3 8 2 5 3" xfId="14355"/>
    <cellStyle name="40% - uthevingsfarge 3 8 2 6" xfId="14356"/>
    <cellStyle name="40% - uthevingsfarge 3 8 2 6 2" xfId="14357"/>
    <cellStyle name="40% - uthevingsfarge 3 8 2 7" xfId="14358"/>
    <cellStyle name="40% - uthevingsfarge 3 8 2 7 2" xfId="14359"/>
    <cellStyle name="40% - uthevingsfarge 3 8 2 8" xfId="14360"/>
    <cellStyle name="40% - uthevingsfarge 3 8 2 9" xfId="14361"/>
    <cellStyle name="40% - uthevingsfarge 3 8 2_Tabell 4.5-4.7" xfId="14330"/>
    <cellStyle name="40% - uthevingsfarge 3 8 3" xfId="782"/>
    <cellStyle name="40% - uthevingsfarge 3 8 3 2" xfId="14363"/>
    <cellStyle name="40% - uthevingsfarge 3 8 3 2 2" xfId="14364"/>
    <cellStyle name="40% - uthevingsfarge 3 8 3 2 3" xfId="14365"/>
    <cellStyle name="40% - uthevingsfarge 3 8 3 3" xfId="14366"/>
    <cellStyle name="40% - uthevingsfarge 3 8 3 3 2" xfId="14367"/>
    <cellStyle name="40% - uthevingsfarge 3 8 3 3 3" xfId="14368"/>
    <cellStyle name="40% - uthevingsfarge 3 8 3 4" xfId="14369"/>
    <cellStyle name="40% - uthevingsfarge 3 8 3 5" xfId="14370"/>
    <cellStyle name="40% - uthevingsfarge 3 8 3_Tabell 4.5-4.7" xfId="14362"/>
    <cellStyle name="40% - uthevingsfarge 3 8 4" xfId="14371"/>
    <cellStyle name="40% - uthevingsfarge 3 8 4 2" xfId="14372"/>
    <cellStyle name="40% - uthevingsfarge 3 8 4 2 2" xfId="14373"/>
    <cellStyle name="40% - uthevingsfarge 3 8 4 2 3" xfId="14374"/>
    <cellStyle name="40% - uthevingsfarge 3 8 4 3" xfId="14375"/>
    <cellStyle name="40% - uthevingsfarge 3 8 4 3 2" xfId="14376"/>
    <cellStyle name="40% - uthevingsfarge 3 8 4 3 3" xfId="14377"/>
    <cellStyle name="40% - uthevingsfarge 3 8 4 4" xfId="14378"/>
    <cellStyle name="40% - uthevingsfarge 3 8 4 5" xfId="14379"/>
    <cellStyle name="40% - uthevingsfarge 3 8 5" xfId="14380"/>
    <cellStyle name="40% - uthevingsfarge 3 8 5 2" xfId="14381"/>
    <cellStyle name="40% - uthevingsfarge 3 8 5 3" xfId="14382"/>
    <cellStyle name="40% - uthevingsfarge 3 8 6" xfId="14383"/>
    <cellStyle name="40% - uthevingsfarge 3 8 6 2" xfId="14384"/>
    <cellStyle name="40% - uthevingsfarge 3 8 6 3" xfId="14385"/>
    <cellStyle name="40% - uthevingsfarge 3 8 7" xfId="14386"/>
    <cellStyle name="40% - uthevingsfarge 3 8 7 2" xfId="14387"/>
    <cellStyle name="40% - uthevingsfarge 3 8 8" xfId="14388"/>
    <cellStyle name="40% - uthevingsfarge 3 8 8 2" xfId="14389"/>
    <cellStyle name="40% - uthevingsfarge 3 8 9" xfId="14390"/>
    <cellStyle name="40% - uthevingsfarge 3 8_Tabell 4.5-4.7" xfId="14327"/>
    <cellStyle name="40% - uthevingsfarge 3 9" xfId="783"/>
    <cellStyle name="40% - uthevingsfarge 3 9 10" xfId="14392"/>
    <cellStyle name="40% - uthevingsfarge 3 9 2" xfId="784"/>
    <cellStyle name="40% - uthevingsfarge 3 9 2 2" xfId="14394"/>
    <cellStyle name="40% - uthevingsfarge 3 9 2 2 2" xfId="14395"/>
    <cellStyle name="40% - uthevingsfarge 3 9 2 2 3" xfId="14396"/>
    <cellStyle name="40% - uthevingsfarge 3 9 2 3" xfId="14397"/>
    <cellStyle name="40% - uthevingsfarge 3 9 2 3 2" xfId="14398"/>
    <cellStyle name="40% - uthevingsfarge 3 9 2 3 3" xfId="14399"/>
    <cellStyle name="40% - uthevingsfarge 3 9 2 4" xfId="14400"/>
    <cellStyle name="40% - uthevingsfarge 3 9 2 5" xfId="14401"/>
    <cellStyle name="40% - uthevingsfarge 3 9 2_Tabell 4.5-4.7" xfId="14393"/>
    <cellStyle name="40% - uthevingsfarge 3 9 3" xfId="14402"/>
    <cellStyle name="40% - uthevingsfarge 3 9 3 2" xfId="14403"/>
    <cellStyle name="40% - uthevingsfarge 3 9 3 2 2" xfId="14404"/>
    <cellStyle name="40% - uthevingsfarge 3 9 3 2 3" xfId="14405"/>
    <cellStyle name="40% - uthevingsfarge 3 9 3 3" xfId="14406"/>
    <cellStyle name="40% - uthevingsfarge 3 9 3 3 2" xfId="14407"/>
    <cellStyle name="40% - uthevingsfarge 3 9 3 3 3" xfId="14408"/>
    <cellStyle name="40% - uthevingsfarge 3 9 3 4" xfId="14409"/>
    <cellStyle name="40% - uthevingsfarge 3 9 3 5" xfId="14410"/>
    <cellStyle name="40% - uthevingsfarge 3 9 4" xfId="14411"/>
    <cellStyle name="40% - uthevingsfarge 3 9 4 2" xfId="14412"/>
    <cellStyle name="40% - uthevingsfarge 3 9 4 3" xfId="14413"/>
    <cellStyle name="40% - uthevingsfarge 3 9 5" xfId="14414"/>
    <cellStyle name="40% - uthevingsfarge 3 9 5 2" xfId="14415"/>
    <cellStyle name="40% - uthevingsfarge 3 9 5 3" xfId="14416"/>
    <cellStyle name="40% - uthevingsfarge 3 9 6" xfId="14417"/>
    <cellStyle name="40% - uthevingsfarge 3 9 6 2" xfId="14418"/>
    <cellStyle name="40% - uthevingsfarge 3 9 7" xfId="14419"/>
    <cellStyle name="40% - uthevingsfarge 3 9 7 2" xfId="14420"/>
    <cellStyle name="40% - uthevingsfarge 3 9 8" xfId="14421"/>
    <cellStyle name="40% - uthevingsfarge 3 9 9" xfId="14422"/>
    <cellStyle name="40% - uthevingsfarge 3 9_Tabell 4.5-4.7" xfId="14391"/>
    <cellStyle name="40% - uthevingsfarge 4 10" xfId="785"/>
    <cellStyle name="40% - uthevingsfarge 4 10 2" xfId="14424"/>
    <cellStyle name="40% - uthevingsfarge 4 10 2 2" xfId="14425"/>
    <cellStyle name="40% - uthevingsfarge 4 10 2 3" xfId="14426"/>
    <cellStyle name="40% - uthevingsfarge 4 10 3" xfId="14427"/>
    <cellStyle name="40% - uthevingsfarge 4 10 3 2" xfId="14428"/>
    <cellStyle name="40% - uthevingsfarge 4 10 3 3" xfId="14429"/>
    <cellStyle name="40% - uthevingsfarge 4 10 4" xfId="14430"/>
    <cellStyle name="40% - uthevingsfarge 4 10 5" xfId="14431"/>
    <cellStyle name="40% - uthevingsfarge 4 10_Tabell 4.5-4.7" xfId="14423"/>
    <cellStyle name="40% - uthevingsfarge 4 11" xfId="14432"/>
    <cellStyle name="40% - uthevingsfarge 4 11 2" xfId="14433"/>
    <cellStyle name="40% - uthevingsfarge 4 11 2 2" xfId="14434"/>
    <cellStyle name="40% - uthevingsfarge 4 11 2 3" xfId="14435"/>
    <cellStyle name="40% - uthevingsfarge 4 11 3" xfId="14436"/>
    <cellStyle name="40% - uthevingsfarge 4 11 3 2" xfId="14437"/>
    <cellStyle name="40% - uthevingsfarge 4 11 3 3" xfId="14438"/>
    <cellStyle name="40% - uthevingsfarge 4 11 4" xfId="14439"/>
    <cellStyle name="40% - uthevingsfarge 4 11 5" xfId="14440"/>
    <cellStyle name="40% - uthevingsfarge 4 12" xfId="14441"/>
    <cellStyle name="40% - uthevingsfarge 4 12 2" xfId="14442"/>
    <cellStyle name="40% - uthevingsfarge 4 12 3" xfId="14443"/>
    <cellStyle name="40% - uthevingsfarge 4 13" xfId="14444"/>
    <cellStyle name="40% - uthevingsfarge 4 13 2" xfId="14445"/>
    <cellStyle name="40% - uthevingsfarge 4 13 3" xfId="14446"/>
    <cellStyle name="40% - uthevingsfarge 4 14" xfId="14447"/>
    <cellStyle name="40% - uthevingsfarge 4 14 2" xfId="14448"/>
    <cellStyle name="40% - uthevingsfarge 4 15" xfId="14449"/>
    <cellStyle name="40% - uthevingsfarge 4 15 2" xfId="14450"/>
    <cellStyle name="40% - uthevingsfarge 4 16" xfId="14451"/>
    <cellStyle name="40% - uthevingsfarge 4 17" xfId="14452"/>
    <cellStyle name="40% - uthevingsfarge 4 18" xfId="14453"/>
    <cellStyle name="40% - uthevingsfarge 4 2" xfId="786"/>
    <cellStyle name="40% - uthevingsfarge 4 2 10" xfId="14455"/>
    <cellStyle name="40% - uthevingsfarge 4 2 10 2" xfId="14456"/>
    <cellStyle name="40% - uthevingsfarge 4 2 11" xfId="14457"/>
    <cellStyle name="40% - uthevingsfarge 4 2 11 2" xfId="14458"/>
    <cellStyle name="40% - uthevingsfarge 4 2 12" xfId="14459"/>
    <cellStyle name="40% - uthevingsfarge 4 2 13" xfId="14460"/>
    <cellStyle name="40% - uthevingsfarge 4 2 14" xfId="14461"/>
    <cellStyle name="40% - uthevingsfarge 4 2 2" xfId="787"/>
    <cellStyle name="40% - uthevingsfarge 4 2 2 10" xfId="14463"/>
    <cellStyle name="40% - uthevingsfarge 4 2 2 11" xfId="14464"/>
    <cellStyle name="40% - uthevingsfarge 4 2 2 12" xfId="14465"/>
    <cellStyle name="40% - uthevingsfarge 4 2 2 2" xfId="788"/>
    <cellStyle name="40% - uthevingsfarge 4 2 2 2 10" xfId="14467"/>
    <cellStyle name="40% - uthevingsfarge 4 2 2 2 11" xfId="14468"/>
    <cellStyle name="40% - uthevingsfarge 4 2 2 2 2" xfId="789"/>
    <cellStyle name="40% - uthevingsfarge 4 2 2 2 2 10" xfId="14470"/>
    <cellStyle name="40% - uthevingsfarge 4 2 2 2 2 2" xfId="790"/>
    <cellStyle name="40% - uthevingsfarge 4 2 2 2 2 2 2" xfId="14472"/>
    <cellStyle name="40% - uthevingsfarge 4 2 2 2 2 2 2 2" xfId="14473"/>
    <cellStyle name="40% - uthevingsfarge 4 2 2 2 2 2 2 3" xfId="14474"/>
    <cellStyle name="40% - uthevingsfarge 4 2 2 2 2 2 3" xfId="14475"/>
    <cellStyle name="40% - uthevingsfarge 4 2 2 2 2 2 3 2" xfId="14476"/>
    <cellStyle name="40% - uthevingsfarge 4 2 2 2 2 2 3 3" xfId="14477"/>
    <cellStyle name="40% - uthevingsfarge 4 2 2 2 2 2 4" xfId="14478"/>
    <cellStyle name="40% - uthevingsfarge 4 2 2 2 2 2 5" xfId="14479"/>
    <cellStyle name="40% - uthevingsfarge 4 2 2 2 2 2_Tabell 4.5-4.7" xfId="14471"/>
    <cellStyle name="40% - uthevingsfarge 4 2 2 2 2 3" xfId="14480"/>
    <cellStyle name="40% - uthevingsfarge 4 2 2 2 2 3 2" xfId="14481"/>
    <cellStyle name="40% - uthevingsfarge 4 2 2 2 2 3 2 2" xfId="14482"/>
    <cellStyle name="40% - uthevingsfarge 4 2 2 2 2 3 2 3" xfId="14483"/>
    <cellStyle name="40% - uthevingsfarge 4 2 2 2 2 3 3" xfId="14484"/>
    <cellStyle name="40% - uthevingsfarge 4 2 2 2 2 3 3 2" xfId="14485"/>
    <cellStyle name="40% - uthevingsfarge 4 2 2 2 2 3 3 3" xfId="14486"/>
    <cellStyle name="40% - uthevingsfarge 4 2 2 2 2 3 4" xfId="14487"/>
    <cellStyle name="40% - uthevingsfarge 4 2 2 2 2 3 5" xfId="14488"/>
    <cellStyle name="40% - uthevingsfarge 4 2 2 2 2 4" xfId="14489"/>
    <cellStyle name="40% - uthevingsfarge 4 2 2 2 2 4 2" xfId="14490"/>
    <cellStyle name="40% - uthevingsfarge 4 2 2 2 2 4 3" xfId="14491"/>
    <cellStyle name="40% - uthevingsfarge 4 2 2 2 2 5" xfId="14492"/>
    <cellStyle name="40% - uthevingsfarge 4 2 2 2 2 5 2" xfId="14493"/>
    <cellStyle name="40% - uthevingsfarge 4 2 2 2 2 5 3" xfId="14494"/>
    <cellStyle name="40% - uthevingsfarge 4 2 2 2 2 6" xfId="14495"/>
    <cellStyle name="40% - uthevingsfarge 4 2 2 2 2 6 2" xfId="14496"/>
    <cellStyle name="40% - uthevingsfarge 4 2 2 2 2 7" xfId="14497"/>
    <cellStyle name="40% - uthevingsfarge 4 2 2 2 2 7 2" xfId="14498"/>
    <cellStyle name="40% - uthevingsfarge 4 2 2 2 2 8" xfId="14499"/>
    <cellStyle name="40% - uthevingsfarge 4 2 2 2 2 9" xfId="14500"/>
    <cellStyle name="40% - uthevingsfarge 4 2 2 2 2_Tabell 4.5-4.7" xfId="14469"/>
    <cellStyle name="40% - uthevingsfarge 4 2 2 2 3" xfId="791"/>
    <cellStyle name="40% - uthevingsfarge 4 2 2 2 3 2" xfId="14502"/>
    <cellStyle name="40% - uthevingsfarge 4 2 2 2 3 2 2" xfId="14503"/>
    <cellStyle name="40% - uthevingsfarge 4 2 2 2 3 2 3" xfId="14504"/>
    <cellStyle name="40% - uthevingsfarge 4 2 2 2 3 3" xfId="14505"/>
    <cellStyle name="40% - uthevingsfarge 4 2 2 2 3 3 2" xfId="14506"/>
    <cellStyle name="40% - uthevingsfarge 4 2 2 2 3 3 3" xfId="14507"/>
    <cellStyle name="40% - uthevingsfarge 4 2 2 2 3 4" xfId="14508"/>
    <cellStyle name="40% - uthevingsfarge 4 2 2 2 3 5" xfId="14509"/>
    <cellStyle name="40% - uthevingsfarge 4 2 2 2 3_Tabell 4.5-4.7" xfId="14501"/>
    <cellStyle name="40% - uthevingsfarge 4 2 2 2 4" xfId="14510"/>
    <cellStyle name="40% - uthevingsfarge 4 2 2 2 4 2" xfId="14511"/>
    <cellStyle name="40% - uthevingsfarge 4 2 2 2 4 2 2" xfId="14512"/>
    <cellStyle name="40% - uthevingsfarge 4 2 2 2 4 2 3" xfId="14513"/>
    <cellStyle name="40% - uthevingsfarge 4 2 2 2 4 3" xfId="14514"/>
    <cellStyle name="40% - uthevingsfarge 4 2 2 2 4 3 2" xfId="14515"/>
    <cellStyle name="40% - uthevingsfarge 4 2 2 2 4 3 3" xfId="14516"/>
    <cellStyle name="40% - uthevingsfarge 4 2 2 2 4 4" xfId="14517"/>
    <cellStyle name="40% - uthevingsfarge 4 2 2 2 4 5" xfId="14518"/>
    <cellStyle name="40% - uthevingsfarge 4 2 2 2 5" xfId="14519"/>
    <cellStyle name="40% - uthevingsfarge 4 2 2 2 5 2" xfId="14520"/>
    <cellStyle name="40% - uthevingsfarge 4 2 2 2 5 3" xfId="14521"/>
    <cellStyle name="40% - uthevingsfarge 4 2 2 2 6" xfId="14522"/>
    <cellStyle name="40% - uthevingsfarge 4 2 2 2 6 2" xfId="14523"/>
    <cellStyle name="40% - uthevingsfarge 4 2 2 2 6 3" xfId="14524"/>
    <cellStyle name="40% - uthevingsfarge 4 2 2 2 7" xfId="14525"/>
    <cellStyle name="40% - uthevingsfarge 4 2 2 2 7 2" xfId="14526"/>
    <cellStyle name="40% - uthevingsfarge 4 2 2 2 8" xfId="14527"/>
    <cellStyle name="40% - uthevingsfarge 4 2 2 2 8 2" xfId="14528"/>
    <cellStyle name="40% - uthevingsfarge 4 2 2 2 9" xfId="14529"/>
    <cellStyle name="40% - uthevingsfarge 4 2 2 2_Tabell 4.5-4.7" xfId="14466"/>
    <cellStyle name="40% - uthevingsfarge 4 2 2 3" xfId="792"/>
    <cellStyle name="40% - uthevingsfarge 4 2 2 3 10" xfId="14531"/>
    <cellStyle name="40% - uthevingsfarge 4 2 2 3 2" xfId="793"/>
    <cellStyle name="40% - uthevingsfarge 4 2 2 3 2 2" xfId="14533"/>
    <cellStyle name="40% - uthevingsfarge 4 2 2 3 2 2 2" xfId="14534"/>
    <cellStyle name="40% - uthevingsfarge 4 2 2 3 2 2 3" xfId="14535"/>
    <cellStyle name="40% - uthevingsfarge 4 2 2 3 2 3" xfId="14536"/>
    <cellStyle name="40% - uthevingsfarge 4 2 2 3 2 3 2" xfId="14537"/>
    <cellStyle name="40% - uthevingsfarge 4 2 2 3 2 3 3" xfId="14538"/>
    <cellStyle name="40% - uthevingsfarge 4 2 2 3 2 4" xfId="14539"/>
    <cellStyle name="40% - uthevingsfarge 4 2 2 3 2 5" xfId="14540"/>
    <cellStyle name="40% - uthevingsfarge 4 2 2 3 2_Tabell 4.5-4.7" xfId="14532"/>
    <cellStyle name="40% - uthevingsfarge 4 2 2 3 3" xfId="14541"/>
    <cellStyle name="40% - uthevingsfarge 4 2 2 3 3 2" xfId="14542"/>
    <cellStyle name="40% - uthevingsfarge 4 2 2 3 3 2 2" xfId="14543"/>
    <cellStyle name="40% - uthevingsfarge 4 2 2 3 3 2 3" xfId="14544"/>
    <cellStyle name="40% - uthevingsfarge 4 2 2 3 3 3" xfId="14545"/>
    <cellStyle name="40% - uthevingsfarge 4 2 2 3 3 3 2" xfId="14546"/>
    <cellStyle name="40% - uthevingsfarge 4 2 2 3 3 3 3" xfId="14547"/>
    <cellStyle name="40% - uthevingsfarge 4 2 2 3 3 4" xfId="14548"/>
    <cellStyle name="40% - uthevingsfarge 4 2 2 3 3 5" xfId="14549"/>
    <cellStyle name="40% - uthevingsfarge 4 2 2 3 4" xfId="14550"/>
    <cellStyle name="40% - uthevingsfarge 4 2 2 3 4 2" xfId="14551"/>
    <cellStyle name="40% - uthevingsfarge 4 2 2 3 4 3" xfId="14552"/>
    <cellStyle name="40% - uthevingsfarge 4 2 2 3 5" xfId="14553"/>
    <cellStyle name="40% - uthevingsfarge 4 2 2 3 5 2" xfId="14554"/>
    <cellStyle name="40% - uthevingsfarge 4 2 2 3 5 3" xfId="14555"/>
    <cellStyle name="40% - uthevingsfarge 4 2 2 3 6" xfId="14556"/>
    <cellStyle name="40% - uthevingsfarge 4 2 2 3 6 2" xfId="14557"/>
    <cellStyle name="40% - uthevingsfarge 4 2 2 3 7" xfId="14558"/>
    <cellStyle name="40% - uthevingsfarge 4 2 2 3 7 2" xfId="14559"/>
    <cellStyle name="40% - uthevingsfarge 4 2 2 3 8" xfId="14560"/>
    <cellStyle name="40% - uthevingsfarge 4 2 2 3 9" xfId="14561"/>
    <cellStyle name="40% - uthevingsfarge 4 2 2 3_Tabell 4.5-4.7" xfId="14530"/>
    <cellStyle name="40% - uthevingsfarge 4 2 2 4" xfId="794"/>
    <cellStyle name="40% - uthevingsfarge 4 2 2 4 2" xfId="14563"/>
    <cellStyle name="40% - uthevingsfarge 4 2 2 4 2 2" xfId="14564"/>
    <cellStyle name="40% - uthevingsfarge 4 2 2 4 2 3" xfId="14565"/>
    <cellStyle name="40% - uthevingsfarge 4 2 2 4 3" xfId="14566"/>
    <cellStyle name="40% - uthevingsfarge 4 2 2 4 3 2" xfId="14567"/>
    <cellStyle name="40% - uthevingsfarge 4 2 2 4 3 3" xfId="14568"/>
    <cellStyle name="40% - uthevingsfarge 4 2 2 4 4" xfId="14569"/>
    <cellStyle name="40% - uthevingsfarge 4 2 2 4 5" xfId="14570"/>
    <cellStyle name="40% - uthevingsfarge 4 2 2 4_Tabell 4.5-4.7" xfId="14562"/>
    <cellStyle name="40% - uthevingsfarge 4 2 2 5" xfId="14571"/>
    <cellStyle name="40% - uthevingsfarge 4 2 2 5 2" xfId="14572"/>
    <cellStyle name="40% - uthevingsfarge 4 2 2 5 2 2" xfId="14573"/>
    <cellStyle name="40% - uthevingsfarge 4 2 2 5 2 3" xfId="14574"/>
    <cellStyle name="40% - uthevingsfarge 4 2 2 5 3" xfId="14575"/>
    <cellStyle name="40% - uthevingsfarge 4 2 2 5 3 2" xfId="14576"/>
    <cellStyle name="40% - uthevingsfarge 4 2 2 5 3 3" xfId="14577"/>
    <cellStyle name="40% - uthevingsfarge 4 2 2 5 4" xfId="14578"/>
    <cellStyle name="40% - uthevingsfarge 4 2 2 5 5" xfId="14579"/>
    <cellStyle name="40% - uthevingsfarge 4 2 2 6" xfId="14580"/>
    <cellStyle name="40% - uthevingsfarge 4 2 2 6 2" xfId="14581"/>
    <cellStyle name="40% - uthevingsfarge 4 2 2 6 3" xfId="14582"/>
    <cellStyle name="40% - uthevingsfarge 4 2 2 7" xfId="14583"/>
    <cellStyle name="40% - uthevingsfarge 4 2 2 7 2" xfId="14584"/>
    <cellStyle name="40% - uthevingsfarge 4 2 2 7 3" xfId="14585"/>
    <cellStyle name="40% - uthevingsfarge 4 2 2 8" xfId="14586"/>
    <cellStyle name="40% - uthevingsfarge 4 2 2 8 2" xfId="14587"/>
    <cellStyle name="40% - uthevingsfarge 4 2 2 9" xfId="14588"/>
    <cellStyle name="40% - uthevingsfarge 4 2 2 9 2" xfId="14589"/>
    <cellStyle name="40% - uthevingsfarge 4 2 2_Tabell 4.5-4.7" xfId="14462"/>
    <cellStyle name="40% - uthevingsfarge 4 2 3" xfId="795"/>
    <cellStyle name="40% - uthevingsfarge 4 2 3 10" xfId="14591"/>
    <cellStyle name="40% - uthevingsfarge 4 2 3 11" xfId="14592"/>
    <cellStyle name="40% - uthevingsfarge 4 2 3 2" xfId="796"/>
    <cellStyle name="40% - uthevingsfarge 4 2 3 2 10" xfId="14594"/>
    <cellStyle name="40% - uthevingsfarge 4 2 3 2 2" xfId="797"/>
    <cellStyle name="40% - uthevingsfarge 4 2 3 2 2 2" xfId="14596"/>
    <cellStyle name="40% - uthevingsfarge 4 2 3 2 2 2 2" xfId="14597"/>
    <cellStyle name="40% - uthevingsfarge 4 2 3 2 2 2 3" xfId="14598"/>
    <cellStyle name="40% - uthevingsfarge 4 2 3 2 2 3" xfId="14599"/>
    <cellStyle name="40% - uthevingsfarge 4 2 3 2 2 3 2" xfId="14600"/>
    <cellStyle name="40% - uthevingsfarge 4 2 3 2 2 3 3" xfId="14601"/>
    <cellStyle name="40% - uthevingsfarge 4 2 3 2 2 4" xfId="14602"/>
    <cellStyle name="40% - uthevingsfarge 4 2 3 2 2 5" xfId="14603"/>
    <cellStyle name="40% - uthevingsfarge 4 2 3 2 2_Tabell 4.5-4.7" xfId="14595"/>
    <cellStyle name="40% - uthevingsfarge 4 2 3 2 3" xfId="14604"/>
    <cellStyle name="40% - uthevingsfarge 4 2 3 2 3 2" xfId="14605"/>
    <cellStyle name="40% - uthevingsfarge 4 2 3 2 3 2 2" xfId="14606"/>
    <cellStyle name="40% - uthevingsfarge 4 2 3 2 3 2 3" xfId="14607"/>
    <cellStyle name="40% - uthevingsfarge 4 2 3 2 3 3" xfId="14608"/>
    <cellStyle name="40% - uthevingsfarge 4 2 3 2 3 3 2" xfId="14609"/>
    <cellStyle name="40% - uthevingsfarge 4 2 3 2 3 3 3" xfId="14610"/>
    <cellStyle name="40% - uthevingsfarge 4 2 3 2 3 4" xfId="14611"/>
    <cellStyle name="40% - uthevingsfarge 4 2 3 2 3 5" xfId="14612"/>
    <cellStyle name="40% - uthevingsfarge 4 2 3 2 4" xfId="14613"/>
    <cellStyle name="40% - uthevingsfarge 4 2 3 2 4 2" xfId="14614"/>
    <cellStyle name="40% - uthevingsfarge 4 2 3 2 4 3" xfId="14615"/>
    <cellStyle name="40% - uthevingsfarge 4 2 3 2 5" xfId="14616"/>
    <cellStyle name="40% - uthevingsfarge 4 2 3 2 5 2" xfId="14617"/>
    <cellStyle name="40% - uthevingsfarge 4 2 3 2 5 3" xfId="14618"/>
    <cellStyle name="40% - uthevingsfarge 4 2 3 2 6" xfId="14619"/>
    <cellStyle name="40% - uthevingsfarge 4 2 3 2 6 2" xfId="14620"/>
    <cellStyle name="40% - uthevingsfarge 4 2 3 2 7" xfId="14621"/>
    <cellStyle name="40% - uthevingsfarge 4 2 3 2 7 2" xfId="14622"/>
    <cellStyle name="40% - uthevingsfarge 4 2 3 2 8" xfId="14623"/>
    <cellStyle name="40% - uthevingsfarge 4 2 3 2 9" xfId="14624"/>
    <cellStyle name="40% - uthevingsfarge 4 2 3 2_Tabell 4.5-4.7" xfId="14593"/>
    <cellStyle name="40% - uthevingsfarge 4 2 3 3" xfId="798"/>
    <cellStyle name="40% - uthevingsfarge 4 2 3 3 2" xfId="14626"/>
    <cellStyle name="40% - uthevingsfarge 4 2 3 3 2 2" xfId="14627"/>
    <cellStyle name="40% - uthevingsfarge 4 2 3 3 2 3" xfId="14628"/>
    <cellStyle name="40% - uthevingsfarge 4 2 3 3 3" xfId="14629"/>
    <cellStyle name="40% - uthevingsfarge 4 2 3 3 3 2" xfId="14630"/>
    <cellStyle name="40% - uthevingsfarge 4 2 3 3 3 3" xfId="14631"/>
    <cellStyle name="40% - uthevingsfarge 4 2 3 3 4" xfId="14632"/>
    <cellStyle name="40% - uthevingsfarge 4 2 3 3 5" xfId="14633"/>
    <cellStyle name="40% - uthevingsfarge 4 2 3 3_Tabell 4.5-4.7" xfId="14625"/>
    <cellStyle name="40% - uthevingsfarge 4 2 3 4" xfId="14634"/>
    <cellStyle name="40% - uthevingsfarge 4 2 3 4 2" xfId="14635"/>
    <cellStyle name="40% - uthevingsfarge 4 2 3 4 2 2" xfId="14636"/>
    <cellStyle name="40% - uthevingsfarge 4 2 3 4 2 3" xfId="14637"/>
    <cellStyle name="40% - uthevingsfarge 4 2 3 4 3" xfId="14638"/>
    <cellStyle name="40% - uthevingsfarge 4 2 3 4 3 2" xfId="14639"/>
    <cellStyle name="40% - uthevingsfarge 4 2 3 4 3 3" xfId="14640"/>
    <cellStyle name="40% - uthevingsfarge 4 2 3 4 4" xfId="14641"/>
    <cellStyle name="40% - uthevingsfarge 4 2 3 4 5" xfId="14642"/>
    <cellStyle name="40% - uthevingsfarge 4 2 3 5" xfId="14643"/>
    <cellStyle name="40% - uthevingsfarge 4 2 3 5 2" xfId="14644"/>
    <cellStyle name="40% - uthevingsfarge 4 2 3 5 3" xfId="14645"/>
    <cellStyle name="40% - uthevingsfarge 4 2 3 6" xfId="14646"/>
    <cellStyle name="40% - uthevingsfarge 4 2 3 6 2" xfId="14647"/>
    <cellStyle name="40% - uthevingsfarge 4 2 3 6 3" xfId="14648"/>
    <cellStyle name="40% - uthevingsfarge 4 2 3 7" xfId="14649"/>
    <cellStyle name="40% - uthevingsfarge 4 2 3 7 2" xfId="14650"/>
    <cellStyle name="40% - uthevingsfarge 4 2 3 8" xfId="14651"/>
    <cellStyle name="40% - uthevingsfarge 4 2 3 8 2" xfId="14652"/>
    <cellStyle name="40% - uthevingsfarge 4 2 3 9" xfId="14653"/>
    <cellStyle name="40% - uthevingsfarge 4 2 3_Tabell 4.5-4.7" xfId="14590"/>
    <cellStyle name="40% - uthevingsfarge 4 2 4" xfId="799"/>
    <cellStyle name="40% - uthevingsfarge 4 2 4 10" xfId="14655"/>
    <cellStyle name="40% - uthevingsfarge 4 2 4 2" xfId="800"/>
    <cellStyle name="40% - uthevingsfarge 4 2 4 2 2" xfId="14657"/>
    <cellStyle name="40% - uthevingsfarge 4 2 4 2 2 2" xfId="14658"/>
    <cellStyle name="40% - uthevingsfarge 4 2 4 2 2 3" xfId="14659"/>
    <cellStyle name="40% - uthevingsfarge 4 2 4 2 3" xfId="14660"/>
    <cellStyle name="40% - uthevingsfarge 4 2 4 2 3 2" xfId="14661"/>
    <cellStyle name="40% - uthevingsfarge 4 2 4 2 3 3" xfId="14662"/>
    <cellStyle name="40% - uthevingsfarge 4 2 4 2 4" xfId="14663"/>
    <cellStyle name="40% - uthevingsfarge 4 2 4 2 5" xfId="14664"/>
    <cellStyle name="40% - uthevingsfarge 4 2 4 2_Tabell 4.5-4.7" xfId="14656"/>
    <cellStyle name="40% - uthevingsfarge 4 2 4 3" xfId="14665"/>
    <cellStyle name="40% - uthevingsfarge 4 2 4 3 2" xfId="14666"/>
    <cellStyle name="40% - uthevingsfarge 4 2 4 3 2 2" xfId="14667"/>
    <cellStyle name="40% - uthevingsfarge 4 2 4 3 2 3" xfId="14668"/>
    <cellStyle name="40% - uthevingsfarge 4 2 4 3 3" xfId="14669"/>
    <cellStyle name="40% - uthevingsfarge 4 2 4 3 3 2" xfId="14670"/>
    <cellStyle name="40% - uthevingsfarge 4 2 4 3 3 3" xfId="14671"/>
    <cellStyle name="40% - uthevingsfarge 4 2 4 3 4" xfId="14672"/>
    <cellStyle name="40% - uthevingsfarge 4 2 4 3 5" xfId="14673"/>
    <cellStyle name="40% - uthevingsfarge 4 2 4 4" xfId="14674"/>
    <cellStyle name="40% - uthevingsfarge 4 2 4 4 2" xfId="14675"/>
    <cellStyle name="40% - uthevingsfarge 4 2 4 4 3" xfId="14676"/>
    <cellStyle name="40% - uthevingsfarge 4 2 4 5" xfId="14677"/>
    <cellStyle name="40% - uthevingsfarge 4 2 4 5 2" xfId="14678"/>
    <cellStyle name="40% - uthevingsfarge 4 2 4 5 3" xfId="14679"/>
    <cellStyle name="40% - uthevingsfarge 4 2 4 6" xfId="14680"/>
    <cellStyle name="40% - uthevingsfarge 4 2 4 6 2" xfId="14681"/>
    <cellStyle name="40% - uthevingsfarge 4 2 4 7" xfId="14682"/>
    <cellStyle name="40% - uthevingsfarge 4 2 4 7 2" xfId="14683"/>
    <cellStyle name="40% - uthevingsfarge 4 2 4 8" xfId="14684"/>
    <cellStyle name="40% - uthevingsfarge 4 2 4 9" xfId="14685"/>
    <cellStyle name="40% - uthevingsfarge 4 2 4_Tabell 4.5-4.7" xfId="14654"/>
    <cellStyle name="40% - uthevingsfarge 4 2 5" xfId="801"/>
    <cellStyle name="40% - uthevingsfarge 4 2 5 10" xfId="14687"/>
    <cellStyle name="40% - uthevingsfarge 4 2 5 2" xfId="802"/>
    <cellStyle name="40% - uthevingsfarge 4 2 5 2 2" xfId="14689"/>
    <cellStyle name="40% - uthevingsfarge 4 2 5 2 2 2" xfId="14690"/>
    <cellStyle name="40% - uthevingsfarge 4 2 5 2 2 3" xfId="14691"/>
    <cellStyle name="40% - uthevingsfarge 4 2 5 2 3" xfId="14692"/>
    <cellStyle name="40% - uthevingsfarge 4 2 5 2 3 2" xfId="14693"/>
    <cellStyle name="40% - uthevingsfarge 4 2 5 2 3 3" xfId="14694"/>
    <cellStyle name="40% - uthevingsfarge 4 2 5 2 4" xfId="14695"/>
    <cellStyle name="40% - uthevingsfarge 4 2 5 2 5" xfId="14696"/>
    <cellStyle name="40% - uthevingsfarge 4 2 5 2_Tabell 4.5-4.7" xfId="14688"/>
    <cellStyle name="40% - uthevingsfarge 4 2 5 3" xfId="14697"/>
    <cellStyle name="40% - uthevingsfarge 4 2 5 3 2" xfId="14698"/>
    <cellStyle name="40% - uthevingsfarge 4 2 5 3 2 2" xfId="14699"/>
    <cellStyle name="40% - uthevingsfarge 4 2 5 3 2 3" xfId="14700"/>
    <cellStyle name="40% - uthevingsfarge 4 2 5 3 3" xfId="14701"/>
    <cellStyle name="40% - uthevingsfarge 4 2 5 3 3 2" xfId="14702"/>
    <cellStyle name="40% - uthevingsfarge 4 2 5 3 3 3" xfId="14703"/>
    <cellStyle name="40% - uthevingsfarge 4 2 5 3 4" xfId="14704"/>
    <cellStyle name="40% - uthevingsfarge 4 2 5 3 5" xfId="14705"/>
    <cellStyle name="40% - uthevingsfarge 4 2 5 4" xfId="14706"/>
    <cellStyle name="40% - uthevingsfarge 4 2 5 4 2" xfId="14707"/>
    <cellStyle name="40% - uthevingsfarge 4 2 5 4 3" xfId="14708"/>
    <cellStyle name="40% - uthevingsfarge 4 2 5 5" xfId="14709"/>
    <cellStyle name="40% - uthevingsfarge 4 2 5 5 2" xfId="14710"/>
    <cellStyle name="40% - uthevingsfarge 4 2 5 5 3" xfId="14711"/>
    <cellStyle name="40% - uthevingsfarge 4 2 5 6" xfId="14712"/>
    <cellStyle name="40% - uthevingsfarge 4 2 5 6 2" xfId="14713"/>
    <cellStyle name="40% - uthevingsfarge 4 2 5 7" xfId="14714"/>
    <cellStyle name="40% - uthevingsfarge 4 2 5 7 2" xfId="14715"/>
    <cellStyle name="40% - uthevingsfarge 4 2 5 8" xfId="14716"/>
    <cellStyle name="40% - uthevingsfarge 4 2 5 9" xfId="14717"/>
    <cellStyle name="40% - uthevingsfarge 4 2 5_Tabell 4.5-4.7" xfId="14686"/>
    <cellStyle name="40% - uthevingsfarge 4 2 6" xfId="803"/>
    <cellStyle name="40% - uthevingsfarge 4 2 6 2" xfId="14719"/>
    <cellStyle name="40% - uthevingsfarge 4 2 6 2 2" xfId="14720"/>
    <cellStyle name="40% - uthevingsfarge 4 2 6 2 3" xfId="14721"/>
    <cellStyle name="40% - uthevingsfarge 4 2 6 3" xfId="14722"/>
    <cellStyle name="40% - uthevingsfarge 4 2 6 3 2" xfId="14723"/>
    <cellStyle name="40% - uthevingsfarge 4 2 6 3 3" xfId="14724"/>
    <cellStyle name="40% - uthevingsfarge 4 2 6 4" xfId="14725"/>
    <cellStyle name="40% - uthevingsfarge 4 2 6 5" xfId="14726"/>
    <cellStyle name="40% - uthevingsfarge 4 2 6_Tabell 4.5-4.7" xfId="14718"/>
    <cellStyle name="40% - uthevingsfarge 4 2 7" xfId="14727"/>
    <cellStyle name="40% - uthevingsfarge 4 2 7 2" xfId="14728"/>
    <cellStyle name="40% - uthevingsfarge 4 2 7 2 2" xfId="14729"/>
    <cellStyle name="40% - uthevingsfarge 4 2 7 2 3" xfId="14730"/>
    <cellStyle name="40% - uthevingsfarge 4 2 7 3" xfId="14731"/>
    <cellStyle name="40% - uthevingsfarge 4 2 7 3 2" xfId="14732"/>
    <cellStyle name="40% - uthevingsfarge 4 2 7 3 3" xfId="14733"/>
    <cellStyle name="40% - uthevingsfarge 4 2 7 4" xfId="14734"/>
    <cellStyle name="40% - uthevingsfarge 4 2 7 5" xfId="14735"/>
    <cellStyle name="40% - uthevingsfarge 4 2 8" xfId="14736"/>
    <cellStyle name="40% - uthevingsfarge 4 2 8 2" xfId="14737"/>
    <cellStyle name="40% - uthevingsfarge 4 2 8 3" xfId="14738"/>
    <cellStyle name="40% - uthevingsfarge 4 2 9" xfId="14739"/>
    <cellStyle name="40% - uthevingsfarge 4 2 9 2" xfId="14740"/>
    <cellStyle name="40% - uthevingsfarge 4 2 9 3" xfId="14741"/>
    <cellStyle name="40% - uthevingsfarge 4 2_Tabell 4.5-4.7" xfId="14454"/>
    <cellStyle name="40% - uthevingsfarge 4 3" xfId="804"/>
    <cellStyle name="40% - uthevingsfarge 4 3 10" xfId="14743"/>
    <cellStyle name="40% - uthevingsfarge 4 3 10 2" xfId="14744"/>
    <cellStyle name="40% - uthevingsfarge 4 3 11" xfId="14745"/>
    <cellStyle name="40% - uthevingsfarge 4 3 12" xfId="14746"/>
    <cellStyle name="40% - uthevingsfarge 4 3 13" xfId="14747"/>
    <cellStyle name="40% - uthevingsfarge 4 3 2" xfId="805"/>
    <cellStyle name="40% - uthevingsfarge 4 3 2 10" xfId="14749"/>
    <cellStyle name="40% - uthevingsfarge 4 3 2 11" xfId="14750"/>
    <cellStyle name="40% - uthevingsfarge 4 3 2 12" xfId="14751"/>
    <cellStyle name="40% - uthevingsfarge 4 3 2 2" xfId="806"/>
    <cellStyle name="40% - uthevingsfarge 4 3 2 2 10" xfId="14753"/>
    <cellStyle name="40% - uthevingsfarge 4 3 2 2 11" xfId="14754"/>
    <cellStyle name="40% - uthevingsfarge 4 3 2 2 2" xfId="807"/>
    <cellStyle name="40% - uthevingsfarge 4 3 2 2 2 10" xfId="14756"/>
    <cellStyle name="40% - uthevingsfarge 4 3 2 2 2 2" xfId="808"/>
    <cellStyle name="40% - uthevingsfarge 4 3 2 2 2 2 2" xfId="14758"/>
    <cellStyle name="40% - uthevingsfarge 4 3 2 2 2 2 2 2" xfId="14759"/>
    <cellStyle name="40% - uthevingsfarge 4 3 2 2 2 2 2 3" xfId="14760"/>
    <cellStyle name="40% - uthevingsfarge 4 3 2 2 2 2 3" xfId="14761"/>
    <cellStyle name="40% - uthevingsfarge 4 3 2 2 2 2 3 2" xfId="14762"/>
    <cellStyle name="40% - uthevingsfarge 4 3 2 2 2 2 3 3" xfId="14763"/>
    <cellStyle name="40% - uthevingsfarge 4 3 2 2 2 2 4" xfId="14764"/>
    <cellStyle name="40% - uthevingsfarge 4 3 2 2 2 2 5" xfId="14765"/>
    <cellStyle name="40% - uthevingsfarge 4 3 2 2 2 2_Tabell 4.5-4.7" xfId="14757"/>
    <cellStyle name="40% - uthevingsfarge 4 3 2 2 2 3" xfId="14766"/>
    <cellStyle name="40% - uthevingsfarge 4 3 2 2 2 3 2" xfId="14767"/>
    <cellStyle name="40% - uthevingsfarge 4 3 2 2 2 3 2 2" xfId="14768"/>
    <cellStyle name="40% - uthevingsfarge 4 3 2 2 2 3 2 3" xfId="14769"/>
    <cellStyle name="40% - uthevingsfarge 4 3 2 2 2 3 3" xfId="14770"/>
    <cellStyle name="40% - uthevingsfarge 4 3 2 2 2 3 3 2" xfId="14771"/>
    <cellStyle name="40% - uthevingsfarge 4 3 2 2 2 3 3 3" xfId="14772"/>
    <cellStyle name="40% - uthevingsfarge 4 3 2 2 2 3 4" xfId="14773"/>
    <cellStyle name="40% - uthevingsfarge 4 3 2 2 2 3 5" xfId="14774"/>
    <cellStyle name="40% - uthevingsfarge 4 3 2 2 2 4" xfId="14775"/>
    <cellStyle name="40% - uthevingsfarge 4 3 2 2 2 4 2" xfId="14776"/>
    <cellStyle name="40% - uthevingsfarge 4 3 2 2 2 4 3" xfId="14777"/>
    <cellStyle name="40% - uthevingsfarge 4 3 2 2 2 5" xfId="14778"/>
    <cellStyle name="40% - uthevingsfarge 4 3 2 2 2 5 2" xfId="14779"/>
    <cellStyle name="40% - uthevingsfarge 4 3 2 2 2 5 3" xfId="14780"/>
    <cellStyle name="40% - uthevingsfarge 4 3 2 2 2 6" xfId="14781"/>
    <cellStyle name="40% - uthevingsfarge 4 3 2 2 2 6 2" xfId="14782"/>
    <cellStyle name="40% - uthevingsfarge 4 3 2 2 2 7" xfId="14783"/>
    <cellStyle name="40% - uthevingsfarge 4 3 2 2 2 7 2" xfId="14784"/>
    <cellStyle name="40% - uthevingsfarge 4 3 2 2 2 8" xfId="14785"/>
    <cellStyle name="40% - uthevingsfarge 4 3 2 2 2 9" xfId="14786"/>
    <cellStyle name="40% - uthevingsfarge 4 3 2 2 2_Tabell 4.5-4.7" xfId="14755"/>
    <cellStyle name="40% - uthevingsfarge 4 3 2 2 3" xfId="809"/>
    <cellStyle name="40% - uthevingsfarge 4 3 2 2 3 2" xfId="14788"/>
    <cellStyle name="40% - uthevingsfarge 4 3 2 2 3 2 2" xfId="14789"/>
    <cellStyle name="40% - uthevingsfarge 4 3 2 2 3 2 3" xfId="14790"/>
    <cellStyle name="40% - uthevingsfarge 4 3 2 2 3 3" xfId="14791"/>
    <cellStyle name="40% - uthevingsfarge 4 3 2 2 3 3 2" xfId="14792"/>
    <cellStyle name="40% - uthevingsfarge 4 3 2 2 3 3 3" xfId="14793"/>
    <cellStyle name="40% - uthevingsfarge 4 3 2 2 3 4" xfId="14794"/>
    <cellStyle name="40% - uthevingsfarge 4 3 2 2 3 5" xfId="14795"/>
    <cellStyle name="40% - uthevingsfarge 4 3 2 2 3_Tabell 4.5-4.7" xfId="14787"/>
    <cellStyle name="40% - uthevingsfarge 4 3 2 2 4" xfId="14796"/>
    <cellStyle name="40% - uthevingsfarge 4 3 2 2 4 2" xfId="14797"/>
    <cellStyle name="40% - uthevingsfarge 4 3 2 2 4 2 2" xfId="14798"/>
    <cellStyle name="40% - uthevingsfarge 4 3 2 2 4 2 3" xfId="14799"/>
    <cellStyle name="40% - uthevingsfarge 4 3 2 2 4 3" xfId="14800"/>
    <cellStyle name="40% - uthevingsfarge 4 3 2 2 4 3 2" xfId="14801"/>
    <cellStyle name="40% - uthevingsfarge 4 3 2 2 4 3 3" xfId="14802"/>
    <cellStyle name="40% - uthevingsfarge 4 3 2 2 4 4" xfId="14803"/>
    <cellStyle name="40% - uthevingsfarge 4 3 2 2 4 5" xfId="14804"/>
    <cellStyle name="40% - uthevingsfarge 4 3 2 2 5" xfId="14805"/>
    <cellStyle name="40% - uthevingsfarge 4 3 2 2 5 2" xfId="14806"/>
    <cellStyle name="40% - uthevingsfarge 4 3 2 2 5 3" xfId="14807"/>
    <cellStyle name="40% - uthevingsfarge 4 3 2 2 6" xfId="14808"/>
    <cellStyle name="40% - uthevingsfarge 4 3 2 2 6 2" xfId="14809"/>
    <cellStyle name="40% - uthevingsfarge 4 3 2 2 6 3" xfId="14810"/>
    <cellStyle name="40% - uthevingsfarge 4 3 2 2 7" xfId="14811"/>
    <cellStyle name="40% - uthevingsfarge 4 3 2 2 7 2" xfId="14812"/>
    <cellStyle name="40% - uthevingsfarge 4 3 2 2 8" xfId="14813"/>
    <cellStyle name="40% - uthevingsfarge 4 3 2 2 8 2" xfId="14814"/>
    <cellStyle name="40% - uthevingsfarge 4 3 2 2 9" xfId="14815"/>
    <cellStyle name="40% - uthevingsfarge 4 3 2 2_Tabell 4.5-4.7" xfId="14752"/>
    <cellStyle name="40% - uthevingsfarge 4 3 2 3" xfId="810"/>
    <cellStyle name="40% - uthevingsfarge 4 3 2 3 10" xfId="14817"/>
    <cellStyle name="40% - uthevingsfarge 4 3 2 3 2" xfId="811"/>
    <cellStyle name="40% - uthevingsfarge 4 3 2 3 2 2" xfId="14819"/>
    <cellStyle name="40% - uthevingsfarge 4 3 2 3 2 2 2" xfId="14820"/>
    <cellStyle name="40% - uthevingsfarge 4 3 2 3 2 2 3" xfId="14821"/>
    <cellStyle name="40% - uthevingsfarge 4 3 2 3 2 3" xfId="14822"/>
    <cellStyle name="40% - uthevingsfarge 4 3 2 3 2 3 2" xfId="14823"/>
    <cellStyle name="40% - uthevingsfarge 4 3 2 3 2 3 3" xfId="14824"/>
    <cellStyle name="40% - uthevingsfarge 4 3 2 3 2 4" xfId="14825"/>
    <cellStyle name="40% - uthevingsfarge 4 3 2 3 2 5" xfId="14826"/>
    <cellStyle name="40% - uthevingsfarge 4 3 2 3 2_Tabell 4.5-4.7" xfId="14818"/>
    <cellStyle name="40% - uthevingsfarge 4 3 2 3 3" xfId="14827"/>
    <cellStyle name="40% - uthevingsfarge 4 3 2 3 3 2" xfId="14828"/>
    <cellStyle name="40% - uthevingsfarge 4 3 2 3 3 2 2" xfId="14829"/>
    <cellStyle name="40% - uthevingsfarge 4 3 2 3 3 2 3" xfId="14830"/>
    <cellStyle name="40% - uthevingsfarge 4 3 2 3 3 3" xfId="14831"/>
    <cellStyle name="40% - uthevingsfarge 4 3 2 3 3 3 2" xfId="14832"/>
    <cellStyle name="40% - uthevingsfarge 4 3 2 3 3 3 3" xfId="14833"/>
    <cellStyle name="40% - uthevingsfarge 4 3 2 3 3 4" xfId="14834"/>
    <cellStyle name="40% - uthevingsfarge 4 3 2 3 3 5" xfId="14835"/>
    <cellStyle name="40% - uthevingsfarge 4 3 2 3 4" xfId="14836"/>
    <cellStyle name="40% - uthevingsfarge 4 3 2 3 4 2" xfId="14837"/>
    <cellStyle name="40% - uthevingsfarge 4 3 2 3 4 3" xfId="14838"/>
    <cellStyle name="40% - uthevingsfarge 4 3 2 3 5" xfId="14839"/>
    <cellStyle name="40% - uthevingsfarge 4 3 2 3 5 2" xfId="14840"/>
    <cellStyle name="40% - uthevingsfarge 4 3 2 3 5 3" xfId="14841"/>
    <cellStyle name="40% - uthevingsfarge 4 3 2 3 6" xfId="14842"/>
    <cellStyle name="40% - uthevingsfarge 4 3 2 3 6 2" xfId="14843"/>
    <cellStyle name="40% - uthevingsfarge 4 3 2 3 7" xfId="14844"/>
    <cellStyle name="40% - uthevingsfarge 4 3 2 3 7 2" xfId="14845"/>
    <cellStyle name="40% - uthevingsfarge 4 3 2 3 8" xfId="14846"/>
    <cellStyle name="40% - uthevingsfarge 4 3 2 3 9" xfId="14847"/>
    <cellStyle name="40% - uthevingsfarge 4 3 2 3_Tabell 4.5-4.7" xfId="14816"/>
    <cellStyle name="40% - uthevingsfarge 4 3 2 4" xfId="812"/>
    <cellStyle name="40% - uthevingsfarge 4 3 2 4 2" xfId="14849"/>
    <cellStyle name="40% - uthevingsfarge 4 3 2 4 2 2" xfId="14850"/>
    <cellStyle name="40% - uthevingsfarge 4 3 2 4 2 3" xfId="14851"/>
    <cellStyle name="40% - uthevingsfarge 4 3 2 4 3" xfId="14852"/>
    <cellStyle name="40% - uthevingsfarge 4 3 2 4 3 2" xfId="14853"/>
    <cellStyle name="40% - uthevingsfarge 4 3 2 4 3 3" xfId="14854"/>
    <cellStyle name="40% - uthevingsfarge 4 3 2 4 4" xfId="14855"/>
    <cellStyle name="40% - uthevingsfarge 4 3 2 4 5" xfId="14856"/>
    <cellStyle name="40% - uthevingsfarge 4 3 2 4_Tabell 4.5-4.7" xfId="14848"/>
    <cellStyle name="40% - uthevingsfarge 4 3 2 5" xfId="14857"/>
    <cellStyle name="40% - uthevingsfarge 4 3 2 5 2" xfId="14858"/>
    <cellStyle name="40% - uthevingsfarge 4 3 2 5 2 2" xfId="14859"/>
    <cellStyle name="40% - uthevingsfarge 4 3 2 5 2 3" xfId="14860"/>
    <cellStyle name="40% - uthevingsfarge 4 3 2 5 3" xfId="14861"/>
    <cellStyle name="40% - uthevingsfarge 4 3 2 5 3 2" xfId="14862"/>
    <cellStyle name="40% - uthevingsfarge 4 3 2 5 3 3" xfId="14863"/>
    <cellStyle name="40% - uthevingsfarge 4 3 2 5 4" xfId="14864"/>
    <cellStyle name="40% - uthevingsfarge 4 3 2 5 5" xfId="14865"/>
    <cellStyle name="40% - uthevingsfarge 4 3 2 6" xfId="14866"/>
    <cellStyle name="40% - uthevingsfarge 4 3 2 6 2" xfId="14867"/>
    <cellStyle name="40% - uthevingsfarge 4 3 2 6 3" xfId="14868"/>
    <cellStyle name="40% - uthevingsfarge 4 3 2 7" xfId="14869"/>
    <cellStyle name="40% - uthevingsfarge 4 3 2 7 2" xfId="14870"/>
    <cellStyle name="40% - uthevingsfarge 4 3 2 7 3" xfId="14871"/>
    <cellStyle name="40% - uthevingsfarge 4 3 2 8" xfId="14872"/>
    <cellStyle name="40% - uthevingsfarge 4 3 2 8 2" xfId="14873"/>
    <cellStyle name="40% - uthevingsfarge 4 3 2 9" xfId="14874"/>
    <cellStyle name="40% - uthevingsfarge 4 3 2 9 2" xfId="14875"/>
    <cellStyle name="40% - uthevingsfarge 4 3 2_Tabell 4.5-4.7" xfId="14748"/>
    <cellStyle name="40% - uthevingsfarge 4 3 3" xfId="813"/>
    <cellStyle name="40% - uthevingsfarge 4 3 3 10" xfId="14877"/>
    <cellStyle name="40% - uthevingsfarge 4 3 3 11" xfId="14878"/>
    <cellStyle name="40% - uthevingsfarge 4 3 3 2" xfId="814"/>
    <cellStyle name="40% - uthevingsfarge 4 3 3 2 10" xfId="14880"/>
    <cellStyle name="40% - uthevingsfarge 4 3 3 2 2" xfId="815"/>
    <cellStyle name="40% - uthevingsfarge 4 3 3 2 2 2" xfId="14882"/>
    <cellStyle name="40% - uthevingsfarge 4 3 3 2 2 2 2" xfId="14883"/>
    <cellStyle name="40% - uthevingsfarge 4 3 3 2 2 2 3" xfId="14884"/>
    <cellStyle name="40% - uthevingsfarge 4 3 3 2 2 3" xfId="14885"/>
    <cellStyle name="40% - uthevingsfarge 4 3 3 2 2 3 2" xfId="14886"/>
    <cellStyle name="40% - uthevingsfarge 4 3 3 2 2 3 3" xfId="14887"/>
    <cellStyle name="40% - uthevingsfarge 4 3 3 2 2 4" xfId="14888"/>
    <cellStyle name="40% - uthevingsfarge 4 3 3 2 2 5" xfId="14889"/>
    <cellStyle name="40% - uthevingsfarge 4 3 3 2 2_Tabell 4.5-4.7" xfId="14881"/>
    <cellStyle name="40% - uthevingsfarge 4 3 3 2 3" xfId="14890"/>
    <cellStyle name="40% - uthevingsfarge 4 3 3 2 3 2" xfId="14891"/>
    <cellStyle name="40% - uthevingsfarge 4 3 3 2 3 2 2" xfId="14892"/>
    <cellStyle name="40% - uthevingsfarge 4 3 3 2 3 2 3" xfId="14893"/>
    <cellStyle name="40% - uthevingsfarge 4 3 3 2 3 3" xfId="14894"/>
    <cellStyle name="40% - uthevingsfarge 4 3 3 2 3 3 2" xfId="14895"/>
    <cellStyle name="40% - uthevingsfarge 4 3 3 2 3 3 3" xfId="14896"/>
    <cellStyle name="40% - uthevingsfarge 4 3 3 2 3 4" xfId="14897"/>
    <cellStyle name="40% - uthevingsfarge 4 3 3 2 3 5" xfId="14898"/>
    <cellStyle name="40% - uthevingsfarge 4 3 3 2 4" xfId="14899"/>
    <cellStyle name="40% - uthevingsfarge 4 3 3 2 4 2" xfId="14900"/>
    <cellStyle name="40% - uthevingsfarge 4 3 3 2 4 3" xfId="14901"/>
    <cellStyle name="40% - uthevingsfarge 4 3 3 2 5" xfId="14902"/>
    <cellStyle name="40% - uthevingsfarge 4 3 3 2 5 2" xfId="14903"/>
    <cellStyle name="40% - uthevingsfarge 4 3 3 2 5 3" xfId="14904"/>
    <cellStyle name="40% - uthevingsfarge 4 3 3 2 6" xfId="14905"/>
    <cellStyle name="40% - uthevingsfarge 4 3 3 2 6 2" xfId="14906"/>
    <cellStyle name="40% - uthevingsfarge 4 3 3 2 7" xfId="14907"/>
    <cellStyle name="40% - uthevingsfarge 4 3 3 2 7 2" xfId="14908"/>
    <cellStyle name="40% - uthevingsfarge 4 3 3 2 8" xfId="14909"/>
    <cellStyle name="40% - uthevingsfarge 4 3 3 2 9" xfId="14910"/>
    <cellStyle name="40% - uthevingsfarge 4 3 3 2_Tabell 4.5-4.7" xfId="14879"/>
    <cellStyle name="40% - uthevingsfarge 4 3 3 3" xfId="816"/>
    <cellStyle name="40% - uthevingsfarge 4 3 3 3 2" xfId="14912"/>
    <cellStyle name="40% - uthevingsfarge 4 3 3 3 2 2" xfId="14913"/>
    <cellStyle name="40% - uthevingsfarge 4 3 3 3 2 3" xfId="14914"/>
    <cellStyle name="40% - uthevingsfarge 4 3 3 3 3" xfId="14915"/>
    <cellStyle name="40% - uthevingsfarge 4 3 3 3 3 2" xfId="14916"/>
    <cellStyle name="40% - uthevingsfarge 4 3 3 3 3 3" xfId="14917"/>
    <cellStyle name="40% - uthevingsfarge 4 3 3 3 4" xfId="14918"/>
    <cellStyle name="40% - uthevingsfarge 4 3 3 3 5" xfId="14919"/>
    <cellStyle name="40% - uthevingsfarge 4 3 3 3_Tabell 4.5-4.7" xfId="14911"/>
    <cellStyle name="40% - uthevingsfarge 4 3 3 4" xfId="14920"/>
    <cellStyle name="40% - uthevingsfarge 4 3 3 4 2" xfId="14921"/>
    <cellStyle name="40% - uthevingsfarge 4 3 3 4 2 2" xfId="14922"/>
    <cellStyle name="40% - uthevingsfarge 4 3 3 4 2 3" xfId="14923"/>
    <cellStyle name="40% - uthevingsfarge 4 3 3 4 3" xfId="14924"/>
    <cellStyle name="40% - uthevingsfarge 4 3 3 4 3 2" xfId="14925"/>
    <cellStyle name="40% - uthevingsfarge 4 3 3 4 3 3" xfId="14926"/>
    <cellStyle name="40% - uthevingsfarge 4 3 3 4 4" xfId="14927"/>
    <cellStyle name="40% - uthevingsfarge 4 3 3 4 5" xfId="14928"/>
    <cellStyle name="40% - uthevingsfarge 4 3 3 5" xfId="14929"/>
    <cellStyle name="40% - uthevingsfarge 4 3 3 5 2" xfId="14930"/>
    <cellStyle name="40% - uthevingsfarge 4 3 3 5 3" xfId="14931"/>
    <cellStyle name="40% - uthevingsfarge 4 3 3 6" xfId="14932"/>
    <cellStyle name="40% - uthevingsfarge 4 3 3 6 2" xfId="14933"/>
    <cellStyle name="40% - uthevingsfarge 4 3 3 6 3" xfId="14934"/>
    <cellStyle name="40% - uthevingsfarge 4 3 3 7" xfId="14935"/>
    <cellStyle name="40% - uthevingsfarge 4 3 3 7 2" xfId="14936"/>
    <cellStyle name="40% - uthevingsfarge 4 3 3 8" xfId="14937"/>
    <cellStyle name="40% - uthevingsfarge 4 3 3 8 2" xfId="14938"/>
    <cellStyle name="40% - uthevingsfarge 4 3 3 9" xfId="14939"/>
    <cellStyle name="40% - uthevingsfarge 4 3 3_Tabell 4.5-4.7" xfId="14876"/>
    <cellStyle name="40% - uthevingsfarge 4 3 4" xfId="817"/>
    <cellStyle name="40% - uthevingsfarge 4 3 4 10" xfId="14941"/>
    <cellStyle name="40% - uthevingsfarge 4 3 4 2" xfId="818"/>
    <cellStyle name="40% - uthevingsfarge 4 3 4 2 2" xfId="14943"/>
    <cellStyle name="40% - uthevingsfarge 4 3 4 2 2 2" xfId="14944"/>
    <cellStyle name="40% - uthevingsfarge 4 3 4 2 2 3" xfId="14945"/>
    <cellStyle name="40% - uthevingsfarge 4 3 4 2 3" xfId="14946"/>
    <cellStyle name="40% - uthevingsfarge 4 3 4 2 3 2" xfId="14947"/>
    <cellStyle name="40% - uthevingsfarge 4 3 4 2 3 3" xfId="14948"/>
    <cellStyle name="40% - uthevingsfarge 4 3 4 2 4" xfId="14949"/>
    <cellStyle name="40% - uthevingsfarge 4 3 4 2 5" xfId="14950"/>
    <cellStyle name="40% - uthevingsfarge 4 3 4 2_Tabell 4.5-4.7" xfId="14942"/>
    <cellStyle name="40% - uthevingsfarge 4 3 4 3" xfId="14951"/>
    <cellStyle name="40% - uthevingsfarge 4 3 4 3 2" xfId="14952"/>
    <cellStyle name="40% - uthevingsfarge 4 3 4 3 2 2" xfId="14953"/>
    <cellStyle name="40% - uthevingsfarge 4 3 4 3 2 3" xfId="14954"/>
    <cellStyle name="40% - uthevingsfarge 4 3 4 3 3" xfId="14955"/>
    <cellStyle name="40% - uthevingsfarge 4 3 4 3 3 2" xfId="14956"/>
    <cellStyle name="40% - uthevingsfarge 4 3 4 3 3 3" xfId="14957"/>
    <cellStyle name="40% - uthevingsfarge 4 3 4 3 4" xfId="14958"/>
    <cellStyle name="40% - uthevingsfarge 4 3 4 3 5" xfId="14959"/>
    <cellStyle name="40% - uthevingsfarge 4 3 4 4" xfId="14960"/>
    <cellStyle name="40% - uthevingsfarge 4 3 4 4 2" xfId="14961"/>
    <cellStyle name="40% - uthevingsfarge 4 3 4 4 3" xfId="14962"/>
    <cellStyle name="40% - uthevingsfarge 4 3 4 5" xfId="14963"/>
    <cellStyle name="40% - uthevingsfarge 4 3 4 5 2" xfId="14964"/>
    <cellStyle name="40% - uthevingsfarge 4 3 4 5 3" xfId="14965"/>
    <cellStyle name="40% - uthevingsfarge 4 3 4 6" xfId="14966"/>
    <cellStyle name="40% - uthevingsfarge 4 3 4 6 2" xfId="14967"/>
    <cellStyle name="40% - uthevingsfarge 4 3 4 7" xfId="14968"/>
    <cellStyle name="40% - uthevingsfarge 4 3 4 7 2" xfId="14969"/>
    <cellStyle name="40% - uthevingsfarge 4 3 4 8" xfId="14970"/>
    <cellStyle name="40% - uthevingsfarge 4 3 4 9" xfId="14971"/>
    <cellStyle name="40% - uthevingsfarge 4 3 4_Tabell 4.5-4.7" xfId="14940"/>
    <cellStyle name="40% - uthevingsfarge 4 3 5" xfId="819"/>
    <cellStyle name="40% - uthevingsfarge 4 3 5 2" xfId="14973"/>
    <cellStyle name="40% - uthevingsfarge 4 3 5 2 2" xfId="14974"/>
    <cellStyle name="40% - uthevingsfarge 4 3 5 2 3" xfId="14975"/>
    <cellStyle name="40% - uthevingsfarge 4 3 5 3" xfId="14976"/>
    <cellStyle name="40% - uthevingsfarge 4 3 5 3 2" xfId="14977"/>
    <cellStyle name="40% - uthevingsfarge 4 3 5 3 3" xfId="14978"/>
    <cellStyle name="40% - uthevingsfarge 4 3 5 4" xfId="14979"/>
    <cellStyle name="40% - uthevingsfarge 4 3 5 5" xfId="14980"/>
    <cellStyle name="40% - uthevingsfarge 4 3 5_Tabell 4.5-4.7" xfId="14972"/>
    <cellStyle name="40% - uthevingsfarge 4 3 6" xfId="14981"/>
    <cellStyle name="40% - uthevingsfarge 4 3 6 2" xfId="14982"/>
    <cellStyle name="40% - uthevingsfarge 4 3 6 2 2" xfId="14983"/>
    <cellStyle name="40% - uthevingsfarge 4 3 6 2 3" xfId="14984"/>
    <cellStyle name="40% - uthevingsfarge 4 3 6 3" xfId="14985"/>
    <cellStyle name="40% - uthevingsfarge 4 3 6 3 2" xfId="14986"/>
    <cellStyle name="40% - uthevingsfarge 4 3 6 3 3" xfId="14987"/>
    <cellStyle name="40% - uthevingsfarge 4 3 6 4" xfId="14988"/>
    <cellStyle name="40% - uthevingsfarge 4 3 6 5" xfId="14989"/>
    <cellStyle name="40% - uthevingsfarge 4 3 7" xfId="14990"/>
    <cellStyle name="40% - uthevingsfarge 4 3 7 2" xfId="14991"/>
    <cellStyle name="40% - uthevingsfarge 4 3 7 3" xfId="14992"/>
    <cellStyle name="40% - uthevingsfarge 4 3 8" xfId="14993"/>
    <cellStyle name="40% - uthevingsfarge 4 3 8 2" xfId="14994"/>
    <cellStyle name="40% - uthevingsfarge 4 3 8 3" xfId="14995"/>
    <cellStyle name="40% - uthevingsfarge 4 3 9" xfId="14996"/>
    <cellStyle name="40% - uthevingsfarge 4 3 9 2" xfId="14997"/>
    <cellStyle name="40% - uthevingsfarge 4 3_Tabell 4.5-4.7" xfId="14742"/>
    <cellStyle name="40% - uthevingsfarge 4 4" xfId="820"/>
    <cellStyle name="40% - uthevingsfarge 4 4 10" xfId="14999"/>
    <cellStyle name="40% - uthevingsfarge 4 4 10 2" xfId="15000"/>
    <cellStyle name="40% - uthevingsfarge 4 4 11" xfId="15001"/>
    <cellStyle name="40% - uthevingsfarge 4 4 12" xfId="15002"/>
    <cellStyle name="40% - uthevingsfarge 4 4 13" xfId="15003"/>
    <cellStyle name="40% - uthevingsfarge 4 4 2" xfId="821"/>
    <cellStyle name="40% - uthevingsfarge 4 4 2 10" xfId="15005"/>
    <cellStyle name="40% - uthevingsfarge 4 4 2 11" xfId="15006"/>
    <cellStyle name="40% - uthevingsfarge 4 4 2 12" xfId="15007"/>
    <cellStyle name="40% - uthevingsfarge 4 4 2 2" xfId="822"/>
    <cellStyle name="40% - uthevingsfarge 4 4 2 2 10" xfId="15009"/>
    <cellStyle name="40% - uthevingsfarge 4 4 2 2 11" xfId="15010"/>
    <cellStyle name="40% - uthevingsfarge 4 4 2 2 2" xfId="823"/>
    <cellStyle name="40% - uthevingsfarge 4 4 2 2 2 10" xfId="15012"/>
    <cellStyle name="40% - uthevingsfarge 4 4 2 2 2 2" xfId="824"/>
    <cellStyle name="40% - uthevingsfarge 4 4 2 2 2 2 2" xfId="15014"/>
    <cellStyle name="40% - uthevingsfarge 4 4 2 2 2 2 2 2" xfId="15015"/>
    <cellStyle name="40% - uthevingsfarge 4 4 2 2 2 2 2 3" xfId="15016"/>
    <cellStyle name="40% - uthevingsfarge 4 4 2 2 2 2 3" xfId="15017"/>
    <cellStyle name="40% - uthevingsfarge 4 4 2 2 2 2 3 2" xfId="15018"/>
    <cellStyle name="40% - uthevingsfarge 4 4 2 2 2 2 3 3" xfId="15019"/>
    <cellStyle name="40% - uthevingsfarge 4 4 2 2 2 2 4" xfId="15020"/>
    <cellStyle name="40% - uthevingsfarge 4 4 2 2 2 2 5" xfId="15021"/>
    <cellStyle name="40% - uthevingsfarge 4 4 2 2 2 2_Tabell 4.5-4.7" xfId="15013"/>
    <cellStyle name="40% - uthevingsfarge 4 4 2 2 2 3" xfId="15022"/>
    <cellStyle name="40% - uthevingsfarge 4 4 2 2 2 3 2" xfId="15023"/>
    <cellStyle name="40% - uthevingsfarge 4 4 2 2 2 3 2 2" xfId="15024"/>
    <cellStyle name="40% - uthevingsfarge 4 4 2 2 2 3 2 3" xfId="15025"/>
    <cellStyle name="40% - uthevingsfarge 4 4 2 2 2 3 3" xfId="15026"/>
    <cellStyle name="40% - uthevingsfarge 4 4 2 2 2 3 3 2" xfId="15027"/>
    <cellStyle name="40% - uthevingsfarge 4 4 2 2 2 3 3 3" xfId="15028"/>
    <cellStyle name="40% - uthevingsfarge 4 4 2 2 2 3 4" xfId="15029"/>
    <cellStyle name="40% - uthevingsfarge 4 4 2 2 2 3 5" xfId="15030"/>
    <cellStyle name="40% - uthevingsfarge 4 4 2 2 2 4" xfId="15031"/>
    <cellStyle name="40% - uthevingsfarge 4 4 2 2 2 4 2" xfId="15032"/>
    <cellStyle name="40% - uthevingsfarge 4 4 2 2 2 4 3" xfId="15033"/>
    <cellStyle name="40% - uthevingsfarge 4 4 2 2 2 5" xfId="15034"/>
    <cellStyle name="40% - uthevingsfarge 4 4 2 2 2 5 2" xfId="15035"/>
    <cellStyle name="40% - uthevingsfarge 4 4 2 2 2 5 3" xfId="15036"/>
    <cellStyle name="40% - uthevingsfarge 4 4 2 2 2 6" xfId="15037"/>
    <cellStyle name="40% - uthevingsfarge 4 4 2 2 2 6 2" xfId="15038"/>
    <cellStyle name="40% - uthevingsfarge 4 4 2 2 2 7" xfId="15039"/>
    <cellStyle name="40% - uthevingsfarge 4 4 2 2 2 7 2" xfId="15040"/>
    <cellStyle name="40% - uthevingsfarge 4 4 2 2 2 8" xfId="15041"/>
    <cellStyle name="40% - uthevingsfarge 4 4 2 2 2 9" xfId="15042"/>
    <cellStyle name="40% - uthevingsfarge 4 4 2 2 2_Tabell 4.5-4.7" xfId="15011"/>
    <cellStyle name="40% - uthevingsfarge 4 4 2 2 3" xfId="825"/>
    <cellStyle name="40% - uthevingsfarge 4 4 2 2 3 2" xfId="15044"/>
    <cellStyle name="40% - uthevingsfarge 4 4 2 2 3 2 2" xfId="15045"/>
    <cellStyle name="40% - uthevingsfarge 4 4 2 2 3 2 3" xfId="15046"/>
    <cellStyle name="40% - uthevingsfarge 4 4 2 2 3 3" xfId="15047"/>
    <cellStyle name="40% - uthevingsfarge 4 4 2 2 3 3 2" xfId="15048"/>
    <cellStyle name="40% - uthevingsfarge 4 4 2 2 3 3 3" xfId="15049"/>
    <cellStyle name="40% - uthevingsfarge 4 4 2 2 3 4" xfId="15050"/>
    <cellStyle name="40% - uthevingsfarge 4 4 2 2 3 5" xfId="15051"/>
    <cellStyle name="40% - uthevingsfarge 4 4 2 2 3_Tabell 4.5-4.7" xfId="15043"/>
    <cellStyle name="40% - uthevingsfarge 4 4 2 2 4" xfId="15052"/>
    <cellStyle name="40% - uthevingsfarge 4 4 2 2 4 2" xfId="15053"/>
    <cellStyle name="40% - uthevingsfarge 4 4 2 2 4 2 2" xfId="15054"/>
    <cellStyle name="40% - uthevingsfarge 4 4 2 2 4 2 3" xfId="15055"/>
    <cellStyle name="40% - uthevingsfarge 4 4 2 2 4 3" xfId="15056"/>
    <cellStyle name="40% - uthevingsfarge 4 4 2 2 4 3 2" xfId="15057"/>
    <cellStyle name="40% - uthevingsfarge 4 4 2 2 4 3 3" xfId="15058"/>
    <cellStyle name="40% - uthevingsfarge 4 4 2 2 4 4" xfId="15059"/>
    <cellStyle name="40% - uthevingsfarge 4 4 2 2 4 5" xfId="15060"/>
    <cellStyle name="40% - uthevingsfarge 4 4 2 2 5" xfId="15061"/>
    <cellStyle name="40% - uthevingsfarge 4 4 2 2 5 2" xfId="15062"/>
    <cellStyle name="40% - uthevingsfarge 4 4 2 2 5 3" xfId="15063"/>
    <cellStyle name="40% - uthevingsfarge 4 4 2 2 6" xfId="15064"/>
    <cellStyle name="40% - uthevingsfarge 4 4 2 2 6 2" xfId="15065"/>
    <cellStyle name="40% - uthevingsfarge 4 4 2 2 6 3" xfId="15066"/>
    <cellStyle name="40% - uthevingsfarge 4 4 2 2 7" xfId="15067"/>
    <cellStyle name="40% - uthevingsfarge 4 4 2 2 7 2" xfId="15068"/>
    <cellStyle name="40% - uthevingsfarge 4 4 2 2 8" xfId="15069"/>
    <cellStyle name="40% - uthevingsfarge 4 4 2 2 8 2" xfId="15070"/>
    <cellStyle name="40% - uthevingsfarge 4 4 2 2 9" xfId="15071"/>
    <cellStyle name="40% - uthevingsfarge 4 4 2 2_Tabell 4.5-4.7" xfId="15008"/>
    <cellStyle name="40% - uthevingsfarge 4 4 2 3" xfId="826"/>
    <cellStyle name="40% - uthevingsfarge 4 4 2 3 10" xfId="15073"/>
    <cellStyle name="40% - uthevingsfarge 4 4 2 3 2" xfId="827"/>
    <cellStyle name="40% - uthevingsfarge 4 4 2 3 2 2" xfId="15075"/>
    <cellStyle name="40% - uthevingsfarge 4 4 2 3 2 2 2" xfId="15076"/>
    <cellStyle name="40% - uthevingsfarge 4 4 2 3 2 2 3" xfId="15077"/>
    <cellStyle name="40% - uthevingsfarge 4 4 2 3 2 3" xfId="15078"/>
    <cellStyle name="40% - uthevingsfarge 4 4 2 3 2 3 2" xfId="15079"/>
    <cellStyle name="40% - uthevingsfarge 4 4 2 3 2 3 3" xfId="15080"/>
    <cellStyle name="40% - uthevingsfarge 4 4 2 3 2 4" xfId="15081"/>
    <cellStyle name="40% - uthevingsfarge 4 4 2 3 2 5" xfId="15082"/>
    <cellStyle name="40% - uthevingsfarge 4 4 2 3 2_Tabell 4.5-4.7" xfId="15074"/>
    <cellStyle name="40% - uthevingsfarge 4 4 2 3 3" xfId="15083"/>
    <cellStyle name="40% - uthevingsfarge 4 4 2 3 3 2" xfId="15084"/>
    <cellStyle name="40% - uthevingsfarge 4 4 2 3 3 2 2" xfId="15085"/>
    <cellStyle name="40% - uthevingsfarge 4 4 2 3 3 2 3" xfId="15086"/>
    <cellStyle name="40% - uthevingsfarge 4 4 2 3 3 3" xfId="15087"/>
    <cellStyle name="40% - uthevingsfarge 4 4 2 3 3 3 2" xfId="15088"/>
    <cellStyle name="40% - uthevingsfarge 4 4 2 3 3 3 3" xfId="15089"/>
    <cellStyle name="40% - uthevingsfarge 4 4 2 3 3 4" xfId="15090"/>
    <cellStyle name="40% - uthevingsfarge 4 4 2 3 3 5" xfId="15091"/>
    <cellStyle name="40% - uthevingsfarge 4 4 2 3 4" xfId="15092"/>
    <cellStyle name="40% - uthevingsfarge 4 4 2 3 4 2" xfId="15093"/>
    <cellStyle name="40% - uthevingsfarge 4 4 2 3 4 3" xfId="15094"/>
    <cellStyle name="40% - uthevingsfarge 4 4 2 3 5" xfId="15095"/>
    <cellStyle name="40% - uthevingsfarge 4 4 2 3 5 2" xfId="15096"/>
    <cellStyle name="40% - uthevingsfarge 4 4 2 3 5 3" xfId="15097"/>
    <cellStyle name="40% - uthevingsfarge 4 4 2 3 6" xfId="15098"/>
    <cellStyle name="40% - uthevingsfarge 4 4 2 3 6 2" xfId="15099"/>
    <cellStyle name="40% - uthevingsfarge 4 4 2 3 7" xfId="15100"/>
    <cellStyle name="40% - uthevingsfarge 4 4 2 3 7 2" xfId="15101"/>
    <cellStyle name="40% - uthevingsfarge 4 4 2 3 8" xfId="15102"/>
    <cellStyle name="40% - uthevingsfarge 4 4 2 3 9" xfId="15103"/>
    <cellStyle name="40% - uthevingsfarge 4 4 2 3_Tabell 4.5-4.7" xfId="15072"/>
    <cellStyle name="40% - uthevingsfarge 4 4 2 4" xfId="828"/>
    <cellStyle name="40% - uthevingsfarge 4 4 2 4 2" xfId="15105"/>
    <cellStyle name="40% - uthevingsfarge 4 4 2 4 2 2" xfId="15106"/>
    <cellStyle name="40% - uthevingsfarge 4 4 2 4 2 3" xfId="15107"/>
    <cellStyle name="40% - uthevingsfarge 4 4 2 4 3" xfId="15108"/>
    <cellStyle name="40% - uthevingsfarge 4 4 2 4 3 2" xfId="15109"/>
    <cellStyle name="40% - uthevingsfarge 4 4 2 4 3 3" xfId="15110"/>
    <cellStyle name="40% - uthevingsfarge 4 4 2 4 4" xfId="15111"/>
    <cellStyle name="40% - uthevingsfarge 4 4 2 4 5" xfId="15112"/>
    <cellStyle name="40% - uthevingsfarge 4 4 2 4_Tabell 4.5-4.7" xfId="15104"/>
    <cellStyle name="40% - uthevingsfarge 4 4 2 5" xfId="15113"/>
    <cellStyle name="40% - uthevingsfarge 4 4 2 5 2" xfId="15114"/>
    <cellStyle name="40% - uthevingsfarge 4 4 2 5 2 2" xfId="15115"/>
    <cellStyle name="40% - uthevingsfarge 4 4 2 5 2 3" xfId="15116"/>
    <cellStyle name="40% - uthevingsfarge 4 4 2 5 3" xfId="15117"/>
    <cellStyle name="40% - uthevingsfarge 4 4 2 5 3 2" xfId="15118"/>
    <cellStyle name="40% - uthevingsfarge 4 4 2 5 3 3" xfId="15119"/>
    <cellStyle name="40% - uthevingsfarge 4 4 2 5 4" xfId="15120"/>
    <cellStyle name="40% - uthevingsfarge 4 4 2 5 5" xfId="15121"/>
    <cellStyle name="40% - uthevingsfarge 4 4 2 6" xfId="15122"/>
    <cellStyle name="40% - uthevingsfarge 4 4 2 6 2" xfId="15123"/>
    <cellStyle name="40% - uthevingsfarge 4 4 2 6 3" xfId="15124"/>
    <cellStyle name="40% - uthevingsfarge 4 4 2 7" xfId="15125"/>
    <cellStyle name="40% - uthevingsfarge 4 4 2 7 2" xfId="15126"/>
    <cellStyle name="40% - uthevingsfarge 4 4 2 7 3" xfId="15127"/>
    <cellStyle name="40% - uthevingsfarge 4 4 2 8" xfId="15128"/>
    <cellStyle name="40% - uthevingsfarge 4 4 2 8 2" xfId="15129"/>
    <cellStyle name="40% - uthevingsfarge 4 4 2 9" xfId="15130"/>
    <cellStyle name="40% - uthevingsfarge 4 4 2 9 2" xfId="15131"/>
    <cellStyle name="40% - uthevingsfarge 4 4 2_Tabell 4.5-4.7" xfId="15004"/>
    <cellStyle name="40% - uthevingsfarge 4 4 3" xfId="829"/>
    <cellStyle name="40% - uthevingsfarge 4 4 3 10" xfId="15133"/>
    <cellStyle name="40% - uthevingsfarge 4 4 3 11" xfId="15134"/>
    <cellStyle name="40% - uthevingsfarge 4 4 3 2" xfId="830"/>
    <cellStyle name="40% - uthevingsfarge 4 4 3 2 10" xfId="15136"/>
    <cellStyle name="40% - uthevingsfarge 4 4 3 2 2" xfId="831"/>
    <cellStyle name="40% - uthevingsfarge 4 4 3 2 2 2" xfId="15138"/>
    <cellStyle name="40% - uthevingsfarge 4 4 3 2 2 2 2" xfId="15139"/>
    <cellStyle name="40% - uthevingsfarge 4 4 3 2 2 2 3" xfId="15140"/>
    <cellStyle name="40% - uthevingsfarge 4 4 3 2 2 3" xfId="15141"/>
    <cellStyle name="40% - uthevingsfarge 4 4 3 2 2 3 2" xfId="15142"/>
    <cellStyle name="40% - uthevingsfarge 4 4 3 2 2 3 3" xfId="15143"/>
    <cellStyle name="40% - uthevingsfarge 4 4 3 2 2 4" xfId="15144"/>
    <cellStyle name="40% - uthevingsfarge 4 4 3 2 2 5" xfId="15145"/>
    <cellStyle name="40% - uthevingsfarge 4 4 3 2 2_Tabell 4.5-4.7" xfId="15137"/>
    <cellStyle name="40% - uthevingsfarge 4 4 3 2 3" xfId="15146"/>
    <cellStyle name="40% - uthevingsfarge 4 4 3 2 3 2" xfId="15147"/>
    <cellStyle name="40% - uthevingsfarge 4 4 3 2 3 2 2" xfId="15148"/>
    <cellStyle name="40% - uthevingsfarge 4 4 3 2 3 2 3" xfId="15149"/>
    <cellStyle name="40% - uthevingsfarge 4 4 3 2 3 3" xfId="15150"/>
    <cellStyle name="40% - uthevingsfarge 4 4 3 2 3 3 2" xfId="15151"/>
    <cellStyle name="40% - uthevingsfarge 4 4 3 2 3 3 3" xfId="15152"/>
    <cellStyle name="40% - uthevingsfarge 4 4 3 2 3 4" xfId="15153"/>
    <cellStyle name="40% - uthevingsfarge 4 4 3 2 3 5" xfId="15154"/>
    <cellStyle name="40% - uthevingsfarge 4 4 3 2 4" xfId="15155"/>
    <cellStyle name="40% - uthevingsfarge 4 4 3 2 4 2" xfId="15156"/>
    <cellStyle name="40% - uthevingsfarge 4 4 3 2 4 3" xfId="15157"/>
    <cellStyle name="40% - uthevingsfarge 4 4 3 2 5" xfId="15158"/>
    <cellStyle name="40% - uthevingsfarge 4 4 3 2 5 2" xfId="15159"/>
    <cellStyle name="40% - uthevingsfarge 4 4 3 2 5 3" xfId="15160"/>
    <cellStyle name="40% - uthevingsfarge 4 4 3 2 6" xfId="15161"/>
    <cellStyle name="40% - uthevingsfarge 4 4 3 2 6 2" xfId="15162"/>
    <cellStyle name="40% - uthevingsfarge 4 4 3 2 7" xfId="15163"/>
    <cellStyle name="40% - uthevingsfarge 4 4 3 2 7 2" xfId="15164"/>
    <cellStyle name="40% - uthevingsfarge 4 4 3 2 8" xfId="15165"/>
    <cellStyle name="40% - uthevingsfarge 4 4 3 2 9" xfId="15166"/>
    <cellStyle name="40% - uthevingsfarge 4 4 3 2_Tabell 4.5-4.7" xfId="15135"/>
    <cellStyle name="40% - uthevingsfarge 4 4 3 3" xfId="832"/>
    <cellStyle name="40% - uthevingsfarge 4 4 3 3 2" xfId="15168"/>
    <cellStyle name="40% - uthevingsfarge 4 4 3 3 2 2" xfId="15169"/>
    <cellStyle name="40% - uthevingsfarge 4 4 3 3 2 3" xfId="15170"/>
    <cellStyle name="40% - uthevingsfarge 4 4 3 3 3" xfId="15171"/>
    <cellStyle name="40% - uthevingsfarge 4 4 3 3 3 2" xfId="15172"/>
    <cellStyle name="40% - uthevingsfarge 4 4 3 3 3 3" xfId="15173"/>
    <cellStyle name="40% - uthevingsfarge 4 4 3 3 4" xfId="15174"/>
    <cellStyle name="40% - uthevingsfarge 4 4 3 3 5" xfId="15175"/>
    <cellStyle name="40% - uthevingsfarge 4 4 3 3_Tabell 4.5-4.7" xfId="15167"/>
    <cellStyle name="40% - uthevingsfarge 4 4 3 4" xfId="15176"/>
    <cellStyle name="40% - uthevingsfarge 4 4 3 4 2" xfId="15177"/>
    <cellStyle name="40% - uthevingsfarge 4 4 3 4 2 2" xfId="15178"/>
    <cellStyle name="40% - uthevingsfarge 4 4 3 4 2 3" xfId="15179"/>
    <cellStyle name="40% - uthevingsfarge 4 4 3 4 3" xfId="15180"/>
    <cellStyle name="40% - uthevingsfarge 4 4 3 4 3 2" xfId="15181"/>
    <cellStyle name="40% - uthevingsfarge 4 4 3 4 3 3" xfId="15182"/>
    <cellStyle name="40% - uthevingsfarge 4 4 3 4 4" xfId="15183"/>
    <cellStyle name="40% - uthevingsfarge 4 4 3 4 5" xfId="15184"/>
    <cellStyle name="40% - uthevingsfarge 4 4 3 5" xfId="15185"/>
    <cellStyle name="40% - uthevingsfarge 4 4 3 5 2" xfId="15186"/>
    <cellStyle name="40% - uthevingsfarge 4 4 3 5 3" xfId="15187"/>
    <cellStyle name="40% - uthevingsfarge 4 4 3 6" xfId="15188"/>
    <cellStyle name="40% - uthevingsfarge 4 4 3 6 2" xfId="15189"/>
    <cellStyle name="40% - uthevingsfarge 4 4 3 6 3" xfId="15190"/>
    <cellStyle name="40% - uthevingsfarge 4 4 3 7" xfId="15191"/>
    <cellStyle name="40% - uthevingsfarge 4 4 3 7 2" xfId="15192"/>
    <cellStyle name="40% - uthevingsfarge 4 4 3 8" xfId="15193"/>
    <cellStyle name="40% - uthevingsfarge 4 4 3 8 2" xfId="15194"/>
    <cellStyle name="40% - uthevingsfarge 4 4 3 9" xfId="15195"/>
    <cellStyle name="40% - uthevingsfarge 4 4 3_Tabell 4.5-4.7" xfId="15132"/>
    <cellStyle name="40% - uthevingsfarge 4 4 4" xfId="833"/>
    <cellStyle name="40% - uthevingsfarge 4 4 4 10" xfId="15197"/>
    <cellStyle name="40% - uthevingsfarge 4 4 4 2" xfId="834"/>
    <cellStyle name="40% - uthevingsfarge 4 4 4 2 2" xfId="15199"/>
    <cellStyle name="40% - uthevingsfarge 4 4 4 2 2 2" xfId="15200"/>
    <cellStyle name="40% - uthevingsfarge 4 4 4 2 2 3" xfId="15201"/>
    <cellStyle name="40% - uthevingsfarge 4 4 4 2 3" xfId="15202"/>
    <cellStyle name="40% - uthevingsfarge 4 4 4 2 3 2" xfId="15203"/>
    <cellStyle name="40% - uthevingsfarge 4 4 4 2 3 3" xfId="15204"/>
    <cellStyle name="40% - uthevingsfarge 4 4 4 2 4" xfId="15205"/>
    <cellStyle name="40% - uthevingsfarge 4 4 4 2 5" xfId="15206"/>
    <cellStyle name="40% - uthevingsfarge 4 4 4 2_Tabell 4.5-4.7" xfId="15198"/>
    <cellStyle name="40% - uthevingsfarge 4 4 4 3" xfId="15207"/>
    <cellStyle name="40% - uthevingsfarge 4 4 4 3 2" xfId="15208"/>
    <cellStyle name="40% - uthevingsfarge 4 4 4 3 2 2" xfId="15209"/>
    <cellStyle name="40% - uthevingsfarge 4 4 4 3 2 3" xfId="15210"/>
    <cellStyle name="40% - uthevingsfarge 4 4 4 3 3" xfId="15211"/>
    <cellStyle name="40% - uthevingsfarge 4 4 4 3 3 2" xfId="15212"/>
    <cellStyle name="40% - uthevingsfarge 4 4 4 3 3 3" xfId="15213"/>
    <cellStyle name="40% - uthevingsfarge 4 4 4 3 4" xfId="15214"/>
    <cellStyle name="40% - uthevingsfarge 4 4 4 3 5" xfId="15215"/>
    <cellStyle name="40% - uthevingsfarge 4 4 4 4" xfId="15216"/>
    <cellStyle name="40% - uthevingsfarge 4 4 4 4 2" xfId="15217"/>
    <cellStyle name="40% - uthevingsfarge 4 4 4 4 3" xfId="15218"/>
    <cellStyle name="40% - uthevingsfarge 4 4 4 5" xfId="15219"/>
    <cellStyle name="40% - uthevingsfarge 4 4 4 5 2" xfId="15220"/>
    <cellStyle name="40% - uthevingsfarge 4 4 4 5 3" xfId="15221"/>
    <cellStyle name="40% - uthevingsfarge 4 4 4 6" xfId="15222"/>
    <cellStyle name="40% - uthevingsfarge 4 4 4 6 2" xfId="15223"/>
    <cellStyle name="40% - uthevingsfarge 4 4 4 7" xfId="15224"/>
    <cellStyle name="40% - uthevingsfarge 4 4 4 7 2" xfId="15225"/>
    <cellStyle name="40% - uthevingsfarge 4 4 4 8" xfId="15226"/>
    <cellStyle name="40% - uthevingsfarge 4 4 4 9" xfId="15227"/>
    <cellStyle name="40% - uthevingsfarge 4 4 4_Tabell 4.5-4.7" xfId="15196"/>
    <cellStyle name="40% - uthevingsfarge 4 4 5" xfId="835"/>
    <cellStyle name="40% - uthevingsfarge 4 4 5 2" xfId="15229"/>
    <cellStyle name="40% - uthevingsfarge 4 4 5 2 2" xfId="15230"/>
    <cellStyle name="40% - uthevingsfarge 4 4 5 2 3" xfId="15231"/>
    <cellStyle name="40% - uthevingsfarge 4 4 5 3" xfId="15232"/>
    <cellStyle name="40% - uthevingsfarge 4 4 5 3 2" xfId="15233"/>
    <cellStyle name="40% - uthevingsfarge 4 4 5 3 3" xfId="15234"/>
    <cellStyle name="40% - uthevingsfarge 4 4 5 4" xfId="15235"/>
    <cellStyle name="40% - uthevingsfarge 4 4 5 5" xfId="15236"/>
    <cellStyle name="40% - uthevingsfarge 4 4 5_Tabell 4.5-4.7" xfId="15228"/>
    <cellStyle name="40% - uthevingsfarge 4 4 6" xfId="15237"/>
    <cellStyle name="40% - uthevingsfarge 4 4 6 2" xfId="15238"/>
    <cellStyle name="40% - uthevingsfarge 4 4 6 2 2" xfId="15239"/>
    <cellStyle name="40% - uthevingsfarge 4 4 6 2 3" xfId="15240"/>
    <cellStyle name="40% - uthevingsfarge 4 4 6 3" xfId="15241"/>
    <cellStyle name="40% - uthevingsfarge 4 4 6 3 2" xfId="15242"/>
    <cellStyle name="40% - uthevingsfarge 4 4 6 3 3" xfId="15243"/>
    <cellStyle name="40% - uthevingsfarge 4 4 6 4" xfId="15244"/>
    <cellStyle name="40% - uthevingsfarge 4 4 6 5" xfId="15245"/>
    <cellStyle name="40% - uthevingsfarge 4 4 7" xfId="15246"/>
    <cellStyle name="40% - uthevingsfarge 4 4 7 2" xfId="15247"/>
    <cellStyle name="40% - uthevingsfarge 4 4 7 3" xfId="15248"/>
    <cellStyle name="40% - uthevingsfarge 4 4 8" xfId="15249"/>
    <cellStyle name="40% - uthevingsfarge 4 4 8 2" xfId="15250"/>
    <cellStyle name="40% - uthevingsfarge 4 4 8 3" xfId="15251"/>
    <cellStyle name="40% - uthevingsfarge 4 4 9" xfId="15252"/>
    <cellStyle name="40% - uthevingsfarge 4 4 9 2" xfId="15253"/>
    <cellStyle name="40% - uthevingsfarge 4 4_Tabell 4.5-4.7" xfId="14998"/>
    <cellStyle name="40% - uthevingsfarge 4 5" xfId="836"/>
    <cellStyle name="40% - uthevingsfarge 4 5 10" xfId="15255"/>
    <cellStyle name="40% - uthevingsfarge 4 5 10 2" xfId="15256"/>
    <cellStyle name="40% - uthevingsfarge 4 5 11" xfId="15257"/>
    <cellStyle name="40% - uthevingsfarge 4 5 12" xfId="15258"/>
    <cellStyle name="40% - uthevingsfarge 4 5 13" xfId="15259"/>
    <cellStyle name="40% - uthevingsfarge 4 5 2" xfId="837"/>
    <cellStyle name="40% - uthevingsfarge 4 5 2 10" xfId="15261"/>
    <cellStyle name="40% - uthevingsfarge 4 5 2 11" xfId="15262"/>
    <cellStyle name="40% - uthevingsfarge 4 5 2 12" xfId="15263"/>
    <cellStyle name="40% - uthevingsfarge 4 5 2 2" xfId="838"/>
    <cellStyle name="40% - uthevingsfarge 4 5 2 2 10" xfId="15265"/>
    <cellStyle name="40% - uthevingsfarge 4 5 2 2 11" xfId="15266"/>
    <cellStyle name="40% - uthevingsfarge 4 5 2 2 2" xfId="839"/>
    <cellStyle name="40% - uthevingsfarge 4 5 2 2 2 10" xfId="15268"/>
    <cellStyle name="40% - uthevingsfarge 4 5 2 2 2 2" xfId="840"/>
    <cellStyle name="40% - uthevingsfarge 4 5 2 2 2 2 2" xfId="15270"/>
    <cellStyle name="40% - uthevingsfarge 4 5 2 2 2 2 2 2" xfId="15271"/>
    <cellStyle name="40% - uthevingsfarge 4 5 2 2 2 2 2 3" xfId="15272"/>
    <cellStyle name="40% - uthevingsfarge 4 5 2 2 2 2 3" xfId="15273"/>
    <cellStyle name="40% - uthevingsfarge 4 5 2 2 2 2 3 2" xfId="15274"/>
    <cellStyle name="40% - uthevingsfarge 4 5 2 2 2 2 3 3" xfId="15275"/>
    <cellStyle name="40% - uthevingsfarge 4 5 2 2 2 2 4" xfId="15276"/>
    <cellStyle name="40% - uthevingsfarge 4 5 2 2 2 2 5" xfId="15277"/>
    <cellStyle name="40% - uthevingsfarge 4 5 2 2 2 2_Tabell 4.5-4.7" xfId="15269"/>
    <cellStyle name="40% - uthevingsfarge 4 5 2 2 2 3" xfId="15278"/>
    <cellStyle name="40% - uthevingsfarge 4 5 2 2 2 3 2" xfId="15279"/>
    <cellStyle name="40% - uthevingsfarge 4 5 2 2 2 3 2 2" xfId="15280"/>
    <cellStyle name="40% - uthevingsfarge 4 5 2 2 2 3 2 3" xfId="15281"/>
    <cellStyle name="40% - uthevingsfarge 4 5 2 2 2 3 3" xfId="15282"/>
    <cellStyle name="40% - uthevingsfarge 4 5 2 2 2 3 3 2" xfId="15283"/>
    <cellStyle name="40% - uthevingsfarge 4 5 2 2 2 3 3 3" xfId="15284"/>
    <cellStyle name="40% - uthevingsfarge 4 5 2 2 2 3 4" xfId="15285"/>
    <cellStyle name="40% - uthevingsfarge 4 5 2 2 2 3 5" xfId="15286"/>
    <cellStyle name="40% - uthevingsfarge 4 5 2 2 2 4" xfId="15287"/>
    <cellStyle name="40% - uthevingsfarge 4 5 2 2 2 4 2" xfId="15288"/>
    <cellStyle name="40% - uthevingsfarge 4 5 2 2 2 4 3" xfId="15289"/>
    <cellStyle name="40% - uthevingsfarge 4 5 2 2 2 5" xfId="15290"/>
    <cellStyle name="40% - uthevingsfarge 4 5 2 2 2 5 2" xfId="15291"/>
    <cellStyle name="40% - uthevingsfarge 4 5 2 2 2 5 3" xfId="15292"/>
    <cellStyle name="40% - uthevingsfarge 4 5 2 2 2 6" xfId="15293"/>
    <cellStyle name="40% - uthevingsfarge 4 5 2 2 2 6 2" xfId="15294"/>
    <cellStyle name="40% - uthevingsfarge 4 5 2 2 2 7" xfId="15295"/>
    <cellStyle name="40% - uthevingsfarge 4 5 2 2 2 7 2" xfId="15296"/>
    <cellStyle name="40% - uthevingsfarge 4 5 2 2 2 8" xfId="15297"/>
    <cellStyle name="40% - uthevingsfarge 4 5 2 2 2 9" xfId="15298"/>
    <cellStyle name="40% - uthevingsfarge 4 5 2 2 2_Tabell 4.5-4.7" xfId="15267"/>
    <cellStyle name="40% - uthevingsfarge 4 5 2 2 3" xfId="841"/>
    <cellStyle name="40% - uthevingsfarge 4 5 2 2 3 2" xfId="15300"/>
    <cellStyle name="40% - uthevingsfarge 4 5 2 2 3 2 2" xfId="15301"/>
    <cellStyle name="40% - uthevingsfarge 4 5 2 2 3 2 3" xfId="15302"/>
    <cellStyle name="40% - uthevingsfarge 4 5 2 2 3 3" xfId="15303"/>
    <cellStyle name="40% - uthevingsfarge 4 5 2 2 3 3 2" xfId="15304"/>
    <cellStyle name="40% - uthevingsfarge 4 5 2 2 3 3 3" xfId="15305"/>
    <cellStyle name="40% - uthevingsfarge 4 5 2 2 3 4" xfId="15306"/>
    <cellStyle name="40% - uthevingsfarge 4 5 2 2 3 5" xfId="15307"/>
    <cellStyle name="40% - uthevingsfarge 4 5 2 2 3_Tabell 4.5-4.7" xfId="15299"/>
    <cellStyle name="40% - uthevingsfarge 4 5 2 2 4" xfId="15308"/>
    <cellStyle name="40% - uthevingsfarge 4 5 2 2 4 2" xfId="15309"/>
    <cellStyle name="40% - uthevingsfarge 4 5 2 2 4 2 2" xfId="15310"/>
    <cellStyle name="40% - uthevingsfarge 4 5 2 2 4 2 3" xfId="15311"/>
    <cellStyle name="40% - uthevingsfarge 4 5 2 2 4 3" xfId="15312"/>
    <cellStyle name="40% - uthevingsfarge 4 5 2 2 4 3 2" xfId="15313"/>
    <cellStyle name="40% - uthevingsfarge 4 5 2 2 4 3 3" xfId="15314"/>
    <cellStyle name="40% - uthevingsfarge 4 5 2 2 4 4" xfId="15315"/>
    <cellStyle name="40% - uthevingsfarge 4 5 2 2 4 5" xfId="15316"/>
    <cellStyle name="40% - uthevingsfarge 4 5 2 2 5" xfId="15317"/>
    <cellStyle name="40% - uthevingsfarge 4 5 2 2 5 2" xfId="15318"/>
    <cellStyle name="40% - uthevingsfarge 4 5 2 2 5 3" xfId="15319"/>
    <cellStyle name="40% - uthevingsfarge 4 5 2 2 6" xfId="15320"/>
    <cellStyle name="40% - uthevingsfarge 4 5 2 2 6 2" xfId="15321"/>
    <cellStyle name="40% - uthevingsfarge 4 5 2 2 6 3" xfId="15322"/>
    <cellStyle name="40% - uthevingsfarge 4 5 2 2 7" xfId="15323"/>
    <cellStyle name="40% - uthevingsfarge 4 5 2 2 7 2" xfId="15324"/>
    <cellStyle name="40% - uthevingsfarge 4 5 2 2 8" xfId="15325"/>
    <cellStyle name="40% - uthevingsfarge 4 5 2 2 8 2" xfId="15326"/>
    <cellStyle name="40% - uthevingsfarge 4 5 2 2 9" xfId="15327"/>
    <cellStyle name="40% - uthevingsfarge 4 5 2 2_Tabell 4.5-4.7" xfId="15264"/>
    <cellStyle name="40% - uthevingsfarge 4 5 2 3" xfId="842"/>
    <cellStyle name="40% - uthevingsfarge 4 5 2 3 10" xfId="15329"/>
    <cellStyle name="40% - uthevingsfarge 4 5 2 3 2" xfId="843"/>
    <cellStyle name="40% - uthevingsfarge 4 5 2 3 2 2" xfId="15331"/>
    <cellStyle name="40% - uthevingsfarge 4 5 2 3 2 2 2" xfId="15332"/>
    <cellStyle name="40% - uthevingsfarge 4 5 2 3 2 2 3" xfId="15333"/>
    <cellStyle name="40% - uthevingsfarge 4 5 2 3 2 3" xfId="15334"/>
    <cellStyle name="40% - uthevingsfarge 4 5 2 3 2 3 2" xfId="15335"/>
    <cellStyle name="40% - uthevingsfarge 4 5 2 3 2 3 3" xfId="15336"/>
    <cellStyle name="40% - uthevingsfarge 4 5 2 3 2 4" xfId="15337"/>
    <cellStyle name="40% - uthevingsfarge 4 5 2 3 2 5" xfId="15338"/>
    <cellStyle name="40% - uthevingsfarge 4 5 2 3 2_Tabell 4.5-4.7" xfId="15330"/>
    <cellStyle name="40% - uthevingsfarge 4 5 2 3 3" xfId="15339"/>
    <cellStyle name="40% - uthevingsfarge 4 5 2 3 3 2" xfId="15340"/>
    <cellStyle name="40% - uthevingsfarge 4 5 2 3 3 2 2" xfId="15341"/>
    <cellStyle name="40% - uthevingsfarge 4 5 2 3 3 2 3" xfId="15342"/>
    <cellStyle name="40% - uthevingsfarge 4 5 2 3 3 3" xfId="15343"/>
    <cellStyle name="40% - uthevingsfarge 4 5 2 3 3 3 2" xfId="15344"/>
    <cellStyle name="40% - uthevingsfarge 4 5 2 3 3 3 3" xfId="15345"/>
    <cellStyle name="40% - uthevingsfarge 4 5 2 3 3 4" xfId="15346"/>
    <cellStyle name="40% - uthevingsfarge 4 5 2 3 3 5" xfId="15347"/>
    <cellStyle name="40% - uthevingsfarge 4 5 2 3 4" xfId="15348"/>
    <cellStyle name="40% - uthevingsfarge 4 5 2 3 4 2" xfId="15349"/>
    <cellStyle name="40% - uthevingsfarge 4 5 2 3 4 3" xfId="15350"/>
    <cellStyle name="40% - uthevingsfarge 4 5 2 3 5" xfId="15351"/>
    <cellStyle name="40% - uthevingsfarge 4 5 2 3 5 2" xfId="15352"/>
    <cellStyle name="40% - uthevingsfarge 4 5 2 3 5 3" xfId="15353"/>
    <cellStyle name="40% - uthevingsfarge 4 5 2 3 6" xfId="15354"/>
    <cellStyle name="40% - uthevingsfarge 4 5 2 3 6 2" xfId="15355"/>
    <cellStyle name="40% - uthevingsfarge 4 5 2 3 7" xfId="15356"/>
    <cellStyle name="40% - uthevingsfarge 4 5 2 3 7 2" xfId="15357"/>
    <cellStyle name="40% - uthevingsfarge 4 5 2 3 8" xfId="15358"/>
    <cellStyle name="40% - uthevingsfarge 4 5 2 3 9" xfId="15359"/>
    <cellStyle name="40% - uthevingsfarge 4 5 2 3_Tabell 4.5-4.7" xfId="15328"/>
    <cellStyle name="40% - uthevingsfarge 4 5 2 4" xfId="844"/>
    <cellStyle name="40% - uthevingsfarge 4 5 2 4 2" xfId="15361"/>
    <cellStyle name="40% - uthevingsfarge 4 5 2 4 2 2" xfId="15362"/>
    <cellStyle name="40% - uthevingsfarge 4 5 2 4 2 3" xfId="15363"/>
    <cellStyle name="40% - uthevingsfarge 4 5 2 4 3" xfId="15364"/>
    <cellStyle name="40% - uthevingsfarge 4 5 2 4 3 2" xfId="15365"/>
    <cellStyle name="40% - uthevingsfarge 4 5 2 4 3 3" xfId="15366"/>
    <cellStyle name="40% - uthevingsfarge 4 5 2 4 4" xfId="15367"/>
    <cellStyle name="40% - uthevingsfarge 4 5 2 4 5" xfId="15368"/>
    <cellStyle name="40% - uthevingsfarge 4 5 2 4_Tabell 4.5-4.7" xfId="15360"/>
    <cellStyle name="40% - uthevingsfarge 4 5 2 5" xfId="15369"/>
    <cellStyle name="40% - uthevingsfarge 4 5 2 5 2" xfId="15370"/>
    <cellStyle name="40% - uthevingsfarge 4 5 2 5 2 2" xfId="15371"/>
    <cellStyle name="40% - uthevingsfarge 4 5 2 5 2 3" xfId="15372"/>
    <cellStyle name="40% - uthevingsfarge 4 5 2 5 3" xfId="15373"/>
    <cellStyle name="40% - uthevingsfarge 4 5 2 5 3 2" xfId="15374"/>
    <cellStyle name="40% - uthevingsfarge 4 5 2 5 3 3" xfId="15375"/>
    <cellStyle name="40% - uthevingsfarge 4 5 2 5 4" xfId="15376"/>
    <cellStyle name="40% - uthevingsfarge 4 5 2 5 5" xfId="15377"/>
    <cellStyle name="40% - uthevingsfarge 4 5 2 6" xfId="15378"/>
    <cellStyle name="40% - uthevingsfarge 4 5 2 6 2" xfId="15379"/>
    <cellStyle name="40% - uthevingsfarge 4 5 2 6 3" xfId="15380"/>
    <cellStyle name="40% - uthevingsfarge 4 5 2 7" xfId="15381"/>
    <cellStyle name="40% - uthevingsfarge 4 5 2 7 2" xfId="15382"/>
    <cellStyle name="40% - uthevingsfarge 4 5 2 7 3" xfId="15383"/>
    <cellStyle name="40% - uthevingsfarge 4 5 2 8" xfId="15384"/>
    <cellStyle name="40% - uthevingsfarge 4 5 2 8 2" xfId="15385"/>
    <cellStyle name="40% - uthevingsfarge 4 5 2 9" xfId="15386"/>
    <cellStyle name="40% - uthevingsfarge 4 5 2 9 2" xfId="15387"/>
    <cellStyle name="40% - uthevingsfarge 4 5 2_Tabell 4.5-4.7" xfId="15260"/>
    <cellStyle name="40% - uthevingsfarge 4 5 3" xfId="845"/>
    <cellStyle name="40% - uthevingsfarge 4 5 3 10" xfId="15389"/>
    <cellStyle name="40% - uthevingsfarge 4 5 3 11" xfId="15390"/>
    <cellStyle name="40% - uthevingsfarge 4 5 3 2" xfId="846"/>
    <cellStyle name="40% - uthevingsfarge 4 5 3 2 10" xfId="15392"/>
    <cellStyle name="40% - uthevingsfarge 4 5 3 2 2" xfId="847"/>
    <cellStyle name="40% - uthevingsfarge 4 5 3 2 2 2" xfId="15394"/>
    <cellStyle name="40% - uthevingsfarge 4 5 3 2 2 2 2" xfId="15395"/>
    <cellStyle name="40% - uthevingsfarge 4 5 3 2 2 2 3" xfId="15396"/>
    <cellStyle name="40% - uthevingsfarge 4 5 3 2 2 3" xfId="15397"/>
    <cellStyle name="40% - uthevingsfarge 4 5 3 2 2 3 2" xfId="15398"/>
    <cellStyle name="40% - uthevingsfarge 4 5 3 2 2 3 3" xfId="15399"/>
    <cellStyle name="40% - uthevingsfarge 4 5 3 2 2 4" xfId="15400"/>
    <cellStyle name="40% - uthevingsfarge 4 5 3 2 2 5" xfId="15401"/>
    <cellStyle name="40% - uthevingsfarge 4 5 3 2 2_Tabell 4.5-4.7" xfId="15393"/>
    <cellStyle name="40% - uthevingsfarge 4 5 3 2 3" xfId="15402"/>
    <cellStyle name="40% - uthevingsfarge 4 5 3 2 3 2" xfId="15403"/>
    <cellStyle name="40% - uthevingsfarge 4 5 3 2 3 2 2" xfId="15404"/>
    <cellStyle name="40% - uthevingsfarge 4 5 3 2 3 2 3" xfId="15405"/>
    <cellStyle name="40% - uthevingsfarge 4 5 3 2 3 3" xfId="15406"/>
    <cellStyle name="40% - uthevingsfarge 4 5 3 2 3 3 2" xfId="15407"/>
    <cellStyle name="40% - uthevingsfarge 4 5 3 2 3 3 3" xfId="15408"/>
    <cellStyle name="40% - uthevingsfarge 4 5 3 2 3 4" xfId="15409"/>
    <cellStyle name="40% - uthevingsfarge 4 5 3 2 3 5" xfId="15410"/>
    <cellStyle name="40% - uthevingsfarge 4 5 3 2 4" xfId="15411"/>
    <cellStyle name="40% - uthevingsfarge 4 5 3 2 4 2" xfId="15412"/>
    <cellStyle name="40% - uthevingsfarge 4 5 3 2 4 3" xfId="15413"/>
    <cellStyle name="40% - uthevingsfarge 4 5 3 2 5" xfId="15414"/>
    <cellStyle name="40% - uthevingsfarge 4 5 3 2 5 2" xfId="15415"/>
    <cellStyle name="40% - uthevingsfarge 4 5 3 2 5 3" xfId="15416"/>
    <cellStyle name="40% - uthevingsfarge 4 5 3 2 6" xfId="15417"/>
    <cellStyle name="40% - uthevingsfarge 4 5 3 2 6 2" xfId="15418"/>
    <cellStyle name="40% - uthevingsfarge 4 5 3 2 7" xfId="15419"/>
    <cellStyle name="40% - uthevingsfarge 4 5 3 2 7 2" xfId="15420"/>
    <cellStyle name="40% - uthevingsfarge 4 5 3 2 8" xfId="15421"/>
    <cellStyle name="40% - uthevingsfarge 4 5 3 2 9" xfId="15422"/>
    <cellStyle name="40% - uthevingsfarge 4 5 3 2_Tabell 4.5-4.7" xfId="15391"/>
    <cellStyle name="40% - uthevingsfarge 4 5 3 3" xfId="848"/>
    <cellStyle name="40% - uthevingsfarge 4 5 3 3 2" xfId="15424"/>
    <cellStyle name="40% - uthevingsfarge 4 5 3 3 2 2" xfId="15425"/>
    <cellStyle name="40% - uthevingsfarge 4 5 3 3 2 3" xfId="15426"/>
    <cellStyle name="40% - uthevingsfarge 4 5 3 3 3" xfId="15427"/>
    <cellStyle name="40% - uthevingsfarge 4 5 3 3 3 2" xfId="15428"/>
    <cellStyle name="40% - uthevingsfarge 4 5 3 3 3 3" xfId="15429"/>
    <cellStyle name="40% - uthevingsfarge 4 5 3 3 4" xfId="15430"/>
    <cellStyle name="40% - uthevingsfarge 4 5 3 3 5" xfId="15431"/>
    <cellStyle name="40% - uthevingsfarge 4 5 3 3_Tabell 4.5-4.7" xfId="15423"/>
    <cellStyle name="40% - uthevingsfarge 4 5 3 4" xfId="15432"/>
    <cellStyle name="40% - uthevingsfarge 4 5 3 4 2" xfId="15433"/>
    <cellStyle name="40% - uthevingsfarge 4 5 3 4 2 2" xfId="15434"/>
    <cellStyle name="40% - uthevingsfarge 4 5 3 4 2 3" xfId="15435"/>
    <cellStyle name="40% - uthevingsfarge 4 5 3 4 3" xfId="15436"/>
    <cellStyle name="40% - uthevingsfarge 4 5 3 4 3 2" xfId="15437"/>
    <cellStyle name="40% - uthevingsfarge 4 5 3 4 3 3" xfId="15438"/>
    <cellStyle name="40% - uthevingsfarge 4 5 3 4 4" xfId="15439"/>
    <cellStyle name="40% - uthevingsfarge 4 5 3 4 5" xfId="15440"/>
    <cellStyle name="40% - uthevingsfarge 4 5 3 5" xfId="15441"/>
    <cellStyle name="40% - uthevingsfarge 4 5 3 5 2" xfId="15442"/>
    <cellStyle name="40% - uthevingsfarge 4 5 3 5 3" xfId="15443"/>
    <cellStyle name="40% - uthevingsfarge 4 5 3 6" xfId="15444"/>
    <cellStyle name="40% - uthevingsfarge 4 5 3 6 2" xfId="15445"/>
    <cellStyle name="40% - uthevingsfarge 4 5 3 6 3" xfId="15446"/>
    <cellStyle name="40% - uthevingsfarge 4 5 3 7" xfId="15447"/>
    <cellStyle name="40% - uthevingsfarge 4 5 3 7 2" xfId="15448"/>
    <cellStyle name="40% - uthevingsfarge 4 5 3 8" xfId="15449"/>
    <cellStyle name="40% - uthevingsfarge 4 5 3 8 2" xfId="15450"/>
    <cellStyle name="40% - uthevingsfarge 4 5 3 9" xfId="15451"/>
    <cellStyle name="40% - uthevingsfarge 4 5 3_Tabell 4.5-4.7" xfId="15388"/>
    <cellStyle name="40% - uthevingsfarge 4 5 4" xfId="849"/>
    <cellStyle name="40% - uthevingsfarge 4 5 4 10" xfId="15453"/>
    <cellStyle name="40% - uthevingsfarge 4 5 4 2" xfId="850"/>
    <cellStyle name="40% - uthevingsfarge 4 5 4 2 2" xfId="15455"/>
    <cellStyle name="40% - uthevingsfarge 4 5 4 2 2 2" xfId="15456"/>
    <cellStyle name="40% - uthevingsfarge 4 5 4 2 2 3" xfId="15457"/>
    <cellStyle name="40% - uthevingsfarge 4 5 4 2 3" xfId="15458"/>
    <cellStyle name="40% - uthevingsfarge 4 5 4 2 3 2" xfId="15459"/>
    <cellStyle name="40% - uthevingsfarge 4 5 4 2 3 3" xfId="15460"/>
    <cellStyle name="40% - uthevingsfarge 4 5 4 2 4" xfId="15461"/>
    <cellStyle name="40% - uthevingsfarge 4 5 4 2 5" xfId="15462"/>
    <cellStyle name="40% - uthevingsfarge 4 5 4 2_Tabell 4.5-4.7" xfId="15454"/>
    <cellStyle name="40% - uthevingsfarge 4 5 4 3" xfId="15463"/>
    <cellStyle name="40% - uthevingsfarge 4 5 4 3 2" xfId="15464"/>
    <cellStyle name="40% - uthevingsfarge 4 5 4 3 2 2" xfId="15465"/>
    <cellStyle name="40% - uthevingsfarge 4 5 4 3 2 3" xfId="15466"/>
    <cellStyle name="40% - uthevingsfarge 4 5 4 3 3" xfId="15467"/>
    <cellStyle name="40% - uthevingsfarge 4 5 4 3 3 2" xfId="15468"/>
    <cellStyle name="40% - uthevingsfarge 4 5 4 3 3 3" xfId="15469"/>
    <cellStyle name="40% - uthevingsfarge 4 5 4 3 4" xfId="15470"/>
    <cellStyle name="40% - uthevingsfarge 4 5 4 3 5" xfId="15471"/>
    <cellStyle name="40% - uthevingsfarge 4 5 4 4" xfId="15472"/>
    <cellStyle name="40% - uthevingsfarge 4 5 4 4 2" xfId="15473"/>
    <cellStyle name="40% - uthevingsfarge 4 5 4 4 3" xfId="15474"/>
    <cellStyle name="40% - uthevingsfarge 4 5 4 5" xfId="15475"/>
    <cellStyle name="40% - uthevingsfarge 4 5 4 5 2" xfId="15476"/>
    <cellStyle name="40% - uthevingsfarge 4 5 4 5 3" xfId="15477"/>
    <cellStyle name="40% - uthevingsfarge 4 5 4 6" xfId="15478"/>
    <cellStyle name="40% - uthevingsfarge 4 5 4 6 2" xfId="15479"/>
    <cellStyle name="40% - uthevingsfarge 4 5 4 7" xfId="15480"/>
    <cellStyle name="40% - uthevingsfarge 4 5 4 7 2" xfId="15481"/>
    <cellStyle name="40% - uthevingsfarge 4 5 4 8" xfId="15482"/>
    <cellStyle name="40% - uthevingsfarge 4 5 4 9" xfId="15483"/>
    <cellStyle name="40% - uthevingsfarge 4 5 4_Tabell 4.5-4.7" xfId="15452"/>
    <cellStyle name="40% - uthevingsfarge 4 5 5" xfId="851"/>
    <cellStyle name="40% - uthevingsfarge 4 5 5 2" xfId="15485"/>
    <cellStyle name="40% - uthevingsfarge 4 5 5 2 2" xfId="15486"/>
    <cellStyle name="40% - uthevingsfarge 4 5 5 2 3" xfId="15487"/>
    <cellStyle name="40% - uthevingsfarge 4 5 5 3" xfId="15488"/>
    <cellStyle name="40% - uthevingsfarge 4 5 5 3 2" xfId="15489"/>
    <cellStyle name="40% - uthevingsfarge 4 5 5 3 3" xfId="15490"/>
    <cellStyle name="40% - uthevingsfarge 4 5 5 4" xfId="15491"/>
    <cellStyle name="40% - uthevingsfarge 4 5 5 5" xfId="15492"/>
    <cellStyle name="40% - uthevingsfarge 4 5 5_Tabell 4.5-4.7" xfId="15484"/>
    <cellStyle name="40% - uthevingsfarge 4 5 6" xfId="15493"/>
    <cellStyle name="40% - uthevingsfarge 4 5 6 2" xfId="15494"/>
    <cellStyle name="40% - uthevingsfarge 4 5 6 2 2" xfId="15495"/>
    <cellStyle name="40% - uthevingsfarge 4 5 6 2 3" xfId="15496"/>
    <cellStyle name="40% - uthevingsfarge 4 5 6 3" xfId="15497"/>
    <cellStyle name="40% - uthevingsfarge 4 5 6 3 2" xfId="15498"/>
    <cellStyle name="40% - uthevingsfarge 4 5 6 3 3" xfId="15499"/>
    <cellStyle name="40% - uthevingsfarge 4 5 6 4" xfId="15500"/>
    <cellStyle name="40% - uthevingsfarge 4 5 6 5" xfId="15501"/>
    <cellStyle name="40% - uthevingsfarge 4 5 7" xfId="15502"/>
    <cellStyle name="40% - uthevingsfarge 4 5 7 2" xfId="15503"/>
    <cellStyle name="40% - uthevingsfarge 4 5 7 3" xfId="15504"/>
    <cellStyle name="40% - uthevingsfarge 4 5 8" xfId="15505"/>
    <cellStyle name="40% - uthevingsfarge 4 5 8 2" xfId="15506"/>
    <cellStyle name="40% - uthevingsfarge 4 5 8 3" xfId="15507"/>
    <cellStyle name="40% - uthevingsfarge 4 5 9" xfId="15508"/>
    <cellStyle name="40% - uthevingsfarge 4 5 9 2" xfId="15509"/>
    <cellStyle name="40% - uthevingsfarge 4 5_Tabell 4.5-4.7" xfId="15254"/>
    <cellStyle name="40% - uthevingsfarge 4 6" xfId="852"/>
    <cellStyle name="40% - uthevingsfarge 4 6 10" xfId="15511"/>
    <cellStyle name="40% - uthevingsfarge 4 6 11" xfId="15512"/>
    <cellStyle name="40% - uthevingsfarge 4 6 12" xfId="15513"/>
    <cellStyle name="40% - uthevingsfarge 4 6 2" xfId="853"/>
    <cellStyle name="40% - uthevingsfarge 4 6 2 10" xfId="15515"/>
    <cellStyle name="40% - uthevingsfarge 4 6 2 11" xfId="15516"/>
    <cellStyle name="40% - uthevingsfarge 4 6 2 2" xfId="854"/>
    <cellStyle name="40% - uthevingsfarge 4 6 2 2 10" xfId="15518"/>
    <cellStyle name="40% - uthevingsfarge 4 6 2 2 2" xfId="855"/>
    <cellStyle name="40% - uthevingsfarge 4 6 2 2 2 2" xfId="15520"/>
    <cellStyle name="40% - uthevingsfarge 4 6 2 2 2 2 2" xfId="15521"/>
    <cellStyle name="40% - uthevingsfarge 4 6 2 2 2 2 3" xfId="15522"/>
    <cellStyle name="40% - uthevingsfarge 4 6 2 2 2 3" xfId="15523"/>
    <cellStyle name="40% - uthevingsfarge 4 6 2 2 2 3 2" xfId="15524"/>
    <cellStyle name="40% - uthevingsfarge 4 6 2 2 2 3 3" xfId="15525"/>
    <cellStyle name="40% - uthevingsfarge 4 6 2 2 2 4" xfId="15526"/>
    <cellStyle name="40% - uthevingsfarge 4 6 2 2 2 5" xfId="15527"/>
    <cellStyle name="40% - uthevingsfarge 4 6 2 2 2_Tabell 4.5-4.7" xfId="15519"/>
    <cellStyle name="40% - uthevingsfarge 4 6 2 2 3" xfId="15528"/>
    <cellStyle name="40% - uthevingsfarge 4 6 2 2 3 2" xfId="15529"/>
    <cellStyle name="40% - uthevingsfarge 4 6 2 2 3 2 2" xfId="15530"/>
    <cellStyle name="40% - uthevingsfarge 4 6 2 2 3 2 3" xfId="15531"/>
    <cellStyle name="40% - uthevingsfarge 4 6 2 2 3 3" xfId="15532"/>
    <cellStyle name="40% - uthevingsfarge 4 6 2 2 3 3 2" xfId="15533"/>
    <cellStyle name="40% - uthevingsfarge 4 6 2 2 3 3 3" xfId="15534"/>
    <cellStyle name="40% - uthevingsfarge 4 6 2 2 3 4" xfId="15535"/>
    <cellStyle name="40% - uthevingsfarge 4 6 2 2 3 5" xfId="15536"/>
    <cellStyle name="40% - uthevingsfarge 4 6 2 2 4" xfId="15537"/>
    <cellStyle name="40% - uthevingsfarge 4 6 2 2 4 2" xfId="15538"/>
    <cellStyle name="40% - uthevingsfarge 4 6 2 2 4 3" xfId="15539"/>
    <cellStyle name="40% - uthevingsfarge 4 6 2 2 5" xfId="15540"/>
    <cellStyle name="40% - uthevingsfarge 4 6 2 2 5 2" xfId="15541"/>
    <cellStyle name="40% - uthevingsfarge 4 6 2 2 5 3" xfId="15542"/>
    <cellStyle name="40% - uthevingsfarge 4 6 2 2 6" xfId="15543"/>
    <cellStyle name="40% - uthevingsfarge 4 6 2 2 6 2" xfId="15544"/>
    <cellStyle name="40% - uthevingsfarge 4 6 2 2 7" xfId="15545"/>
    <cellStyle name="40% - uthevingsfarge 4 6 2 2 7 2" xfId="15546"/>
    <cellStyle name="40% - uthevingsfarge 4 6 2 2 8" xfId="15547"/>
    <cellStyle name="40% - uthevingsfarge 4 6 2 2 9" xfId="15548"/>
    <cellStyle name="40% - uthevingsfarge 4 6 2 2_Tabell 4.5-4.7" xfId="15517"/>
    <cellStyle name="40% - uthevingsfarge 4 6 2 3" xfId="856"/>
    <cellStyle name="40% - uthevingsfarge 4 6 2 3 2" xfId="15550"/>
    <cellStyle name="40% - uthevingsfarge 4 6 2 3 2 2" xfId="15551"/>
    <cellStyle name="40% - uthevingsfarge 4 6 2 3 2 3" xfId="15552"/>
    <cellStyle name="40% - uthevingsfarge 4 6 2 3 3" xfId="15553"/>
    <cellStyle name="40% - uthevingsfarge 4 6 2 3 3 2" xfId="15554"/>
    <cellStyle name="40% - uthevingsfarge 4 6 2 3 3 3" xfId="15555"/>
    <cellStyle name="40% - uthevingsfarge 4 6 2 3 4" xfId="15556"/>
    <cellStyle name="40% - uthevingsfarge 4 6 2 3 5" xfId="15557"/>
    <cellStyle name="40% - uthevingsfarge 4 6 2 3_Tabell 4.5-4.7" xfId="15549"/>
    <cellStyle name="40% - uthevingsfarge 4 6 2 4" xfId="15558"/>
    <cellStyle name="40% - uthevingsfarge 4 6 2 4 2" xfId="15559"/>
    <cellStyle name="40% - uthevingsfarge 4 6 2 4 2 2" xfId="15560"/>
    <cellStyle name="40% - uthevingsfarge 4 6 2 4 2 3" xfId="15561"/>
    <cellStyle name="40% - uthevingsfarge 4 6 2 4 3" xfId="15562"/>
    <cellStyle name="40% - uthevingsfarge 4 6 2 4 3 2" xfId="15563"/>
    <cellStyle name="40% - uthevingsfarge 4 6 2 4 3 3" xfId="15564"/>
    <cellStyle name="40% - uthevingsfarge 4 6 2 4 4" xfId="15565"/>
    <cellStyle name="40% - uthevingsfarge 4 6 2 4 5" xfId="15566"/>
    <cellStyle name="40% - uthevingsfarge 4 6 2 5" xfId="15567"/>
    <cellStyle name="40% - uthevingsfarge 4 6 2 5 2" xfId="15568"/>
    <cellStyle name="40% - uthevingsfarge 4 6 2 5 3" xfId="15569"/>
    <cellStyle name="40% - uthevingsfarge 4 6 2 6" xfId="15570"/>
    <cellStyle name="40% - uthevingsfarge 4 6 2 6 2" xfId="15571"/>
    <cellStyle name="40% - uthevingsfarge 4 6 2 6 3" xfId="15572"/>
    <cellStyle name="40% - uthevingsfarge 4 6 2 7" xfId="15573"/>
    <cellStyle name="40% - uthevingsfarge 4 6 2 7 2" xfId="15574"/>
    <cellStyle name="40% - uthevingsfarge 4 6 2 8" xfId="15575"/>
    <cellStyle name="40% - uthevingsfarge 4 6 2 8 2" xfId="15576"/>
    <cellStyle name="40% - uthevingsfarge 4 6 2 9" xfId="15577"/>
    <cellStyle name="40% - uthevingsfarge 4 6 2_Tabell 4.5-4.7" xfId="15514"/>
    <cellStyle name="40% - uthevingsfarge 4 6 3" xfId="857"/>
    <cellStyle name="40% - uthevingsfarge 4 6 3 10" xfId="15579"/>
    <cellStyle name="40% - uthevingsfarge 4 6 3 2" xfId="858"/>
    <cellStyle name="40% - uthevingsfarge 4 6 3 2 2" xfId="15581"/>
    <cellStyle name="40% - uthevingsfarge 4 6 3 2 2 2" xfId="15582"/>
    <cellStyle name="40% - uthevingsfarge 4 6 3 2 2 3" xfId="15583"/>
    <cellStyle name="40% - uthevingsfarge 4 6 3 2 3" xfId="15584"/>
    <cellStyle name="40% - uthevingsfarge 4 6 3 2 3 2" xfId="15585"/>
    <cellStyle name="40% - uthevingsfarge 4 6 3 2 3 3" xfId="15586"/>
    <cellStyle name="40% - uthevingsfarge 4 6 3 2 4" xfId="15587"/>
    <cellStyle name="40% - uthevingsfarge 4 6 3 2 5" xfId="15588"/>
    <cellStyle name="40% - uthevingsfarge 4 6 3 2_Tabell 4.5-4.7" xfId="15580"/>
    <cellStyle name="40% - uthevingsfarge 4 6 3 3" xfId="15589"/>
    <cellStyle name="40% - uthevingsfarge 4 6 3 3 2" xfId="15590"/>
    <cellStyle name="40% - uthevingsfarge 4 6 3 3 2 2" xfId="15591"/>
    <cellStyle name="40% - uthevingsfarge 4 6 3 3 2 3" xfId="15592"/>
    <cellStyle name="40% - uthevingsfarge 4 6 3 3 3" xfId="15593"/>
    <cellStyle name="40% - uthevingsfarge 4 6 3 3 3 2" xfId="15594"/>
    <cellStyle name="40% - uthevingsfarge 4 6 3 3 3 3" xfId="15595"/>
    <cellStyle name="40% - uthevingsfarge 4 6 3 3 4" xfId="15596"/>
    <cellStyle name="40% - uthevingsfarge 4 6 3 3 5" xfId="15597"/>
    <cellStyle name="40% - uthevingsfarge 4 6 3 4" xfId="15598"/>
    <cellStyle name="40% - uthevingsfarge 4 6 3 4 2" xfId="15599"/>
    <cellStyle name="40% - uthevingsfarge 4 6 3 4 3" xfId="15600"/>
    <cellStyle name="40% - uthevingsfarge 4 6 3 5" xfId="15601"/>
    <cellStyle name="40% - uthevingsfarge 4 6 3 5 2" xfId="15602"/>
    <cellStyle name="40% - uthevingsfarge 4 6 3 5 3" xfId="15603"/>
    <cellStyle name="40% - uthevingsfarge 4 6 3 6" xfId="15604"/>
    <cellStyle name="40% - uthevingsfarge 4 6 3 6 2" xfId="15605"/>
    <cellStyle name="40% - uthevingsfarge 4 6 3 7" xfId="15606"/>
    <cellStyle name="40% - uthevingsfarge 4 6 3 7 2" xfId="15607"/>
    <cellStyle name="40% - uthevingsfarge 4 6 3 8" xfId="15608"/>
    <cellStyle name="40% - uthevingsfarge 4 6 3 9" xfId="15609"/>
    <cellStyle name="40% - uthevingsfarge 4 6 3_Tabell 4.5-4.7" xfId="15578"/>
    <cellStyle name="40% - uthevingsfarge 4 6 4" xfId="859"/>
    <cellStyle name="40% - uthevingsfarge 4 6 4 2" xfId="15611"/>
    <cellStyle name="40% - uthevingsfarge 4 6 4 2 2" xfId="15612"/>
    <cellStyle name="40% - uthevingsfarge 4 6 4 2 3" xfId="15613"/>
    <cellStyle name="40% - uthevingsfarge 4 6 4 3" xfId="15614"/>
    <cellStyle name="40% - uthevingsfarge 4 6 4 3 2" xfId="15615"/>
    <cellStyle name="40% - uthevingsfarge 4 6 4 3 3" xfId="15616"/>
    <cellStyle name="40% - uthevingsfarge 4 6 4 4" xfId="15617"/>
    <cellStyle name="40% - uthevingsfarge 4 6 4 5" xfId="15618"/>
    <cellStyle name="40% - uthevingsfarge 4 6 4_Tabell 4.5-4.7" xfId="15610"/>
    <cellStyle name="40% - uthevingsfarge 4 6 5" xfId="15619"/>
    <cellStyle name="40% - uthevingsfarge 4 6 5 2" xfId="15620"/>
    <cellStyle name="40% - uthevingsfarge 4 6 5 2 2" xfId="15621"/>
    <cellStyle name="40% - uthevingsfarge 4 6 5 2 3" xfId="15622"/>
    <cellStyle name="40% - uthevingsfarge 4 6 5 3" xfId="15623"/>
    <cellStyle name="40% - uthevingsfarge 4 6 5 3 2" xfId="15624"/>
    <cellStyle name="40% - uthevingsfarge 4 6 5 3 3" xfId="15625"/>
    <cellStyle name="40% - uthevingsfarge 4 6 5 4" xfId="15626"/>
    <cellStyle name="40% - uthevingsfarge 4 6 5 5" xfId="15627"/>
    <cellStyle name="40% - uthevingsfarge 4 6 6" xfId="15628"/>
    <cellStyle name="40% - uthevingsfarge 4 6 6 2" xfId="15629"/>
    <cellStyle name="40% - uthevingsfarge 4 6 6 3" xfId="15630"/>
    <cellStyle name="40% - uthevingsfarge 4 6 7" xfId="15631"/>
    <cellStyle name="40% - uthevingsfarge 4 6 7 2" xfId="15632"/>
    <cellStyle name="40% - uthevingsfarge 4 6 7 3" xfId="15633"/>
    <cellStyle name="40% - uthevingsfarge 4 6 8" xfId="15634"/>
    <cellStyle name="40% - uthevingsfarge 4 6 8 2" xfId="15635"/>
    <cellStyle name="40% - uthevingsfarge 4 6 9" xfId="15636"/>
    <cellStyle name="40% - uthevingsfarge 4 6 9 2" xfId="15637"/>
    <cellStyle name="40% - uthevingsfarge 4 6_Tabell 4.5-4.7" xfId="15510"/>
    <cellStyle name="40% - uthevingsfarge 4 7" xfId="860"/>
    <cellStyle name="40% - uthevingsfarge 4 7 10" xfId="15639"/>
    <cellStyle name="40% - uthevingsfarge 4 7 11" xfId="15640"/>
    <cellStyle name="40% - uthevingsfarge 4 7 2" xfId="861"/>
    <cellStyle name="40% - uthevingsfarge 4 7 2 10" xfId="15642"/>
    <cellStyle name="40% - uthevingsfarge 4 7 2 2" xfId="862"/>
    <cellStyle name="40% - uthevingsfarge 4 7 2 2 2" xfId="15644"/>
    <cellStyle name="40% - uthevingsfarge 4 7 2 2 2 2" xfId="15645"/>
    <cellStyle name="40% - uthevingsfarge 4 7 2 2 2 3" xfId="15646"/>
    <cellStyle name="40% - uthevingsfarge 4 7 2 2 3" xfId="15647"/>
    <cellStyle name="40% - uthevingsfarge 4 7 2 2 3 2" xfId="15648"/>
    <cellStyle name="40% - uthevingsfarge 4 7 2 2 3 3" xfId="15649"/>
    <cellStyle name="40% - uthevingsfarge 4 7 2 2 4" xfId="15650"/>
    <cellStyle name="40% - uthevingsfarge 4 7 2 2 5" xfId="15651"/>
    <cellStyle name="40% - uthevingsfarge 4 7 2 2_Tabell 4.5-4.7" xfId="15643"/>
    <cellStyle name="40% - uthevingsfarge 4 7 2 3" xfId="15652"/>
    <cellStyle name="40% - uthevingsfarge 4 7 2 3 2" xfId="15653"/>
    <cellStyle name="40% - uthevingsfarge 4 7 2 3 2 2" xfId="15654"/>
    <cellStyle name="40% - uthevingsfarge 4 7 2 3 2 3" xfId="15655"/>
    <cellStyle name="40% - uthevingsfarge 4 7 2 3 3" xfId="15656"/>
    <cellStyle name="40% - uthevingsfarge 4 7 2 3 3 2" xfId="15657"/>
    <cellStyle name="40% - uthevingsfarge 4 7 2 3 3 3" xfId="15658"/>
    <cellStyle name="40% - uthevingsfarge 4 7 2 3 4" xfId="15659"/>
    <cellStyle name="40% - uthevingsfarge 4 7 2 3 5" xfId="15660"/>
    <cellStyle name="40% - uthevingsfarge 4 7 2 4" xfId="15661"/>
    <cellStyle name="40% - uthevingsfarge 4 7 2 4 2" xfId="15662"/>
    <cellStyle name="40% - uthevingsfarge 4 7 2 4 3" xfId="15663"/>
    <cellStyle name="40% - uthevingsfarge 4 7 2 5" xfId="15664"/>
    <cellStyle name="40% - uthevingsfarge 4 7 2 5 2" xfId="15665"/>
    <cellStyle name="40% - uthevingsfarge 4 7 2 5 3" xfId="15666"/>
    <cellStyle name="40% - uthevingsfarge 4 7 2 6" xfId="15667"/>
    <cellStyle name="40% - uthevingsfarge 4 7 2 6 2" xfId="15668"/>
    <cellStyle name="40% - uthevingsfarge 4 7 2 7" xfId="15669"/>
    <cellStyle name="40% - uthevingsfarge 4 7 2 7 2" xfId="15670"/>
    <cellStyle name="40% - uthevingsfarge 4 7 2 8" xfId="15671"/>
    <cellStyle name="40% - uthevingsfarge 4 7 2 9" xfId="15672"/>
    <cellStyle name="40% - uthevingsfarge 4 7 2_Tabell 4.5-4.7" xfId="15641"/>
    <cellStyle name="40% - uthevingsfarge 4 7 3" xfId="863"/>
    <cellStyle name="40% - uthevingsfarge 4 7 3 2" xfId="15674"/>
    <cellStyle name="40% - uthevingsfarge 4 7 3 2 2" xfId="15675"/>
    <cellStyle name="40% - uthevingsfarge 4 7 3 2 3" xfId="15676"/>
    <cellStyle name="40% - uthevingsfarge 4 7 3 3" xfId="15677"/>
    <cellStyle name="40% - uthevingsfarge 4 7 3 3 2" xfId="15678"/>
    <cellStyle name="40% - uthevingsfarge 4 7 3 3 3" xfId="15679"/>
    <cellStyle name="40% - uthevingsfarge 4 7 3 4" xfId="15680"/>
    <cellStyle name="40% - uthevingsfarge 4 7 3 5" xfId="15681"/>
    <cellStyle name="40% - uthevingsfarge 4 7 3_Tabell 4.5-4.7" xfId="15673"/>
    <cellStyle name="40% - uthevingsfarge 4 7 4" xfId="15682"/>
    <cellStyle name="40% - uthevingsfarge 4 7 4 2" xfId="15683"/>
    <cellStyle name="40% - uthevingsfarge 4 7 4 2 2" xfId="15684"/>
    <cellStyle name="40% - uthevingsfarge 4 7 4 2 3" xfId="15685"/>
    <cellStyle name="40% - uthevingsfarge 4 7 4 3" xfId="15686"/>
    <cellStyle name="40% - uthevingsfarge 4 7 4 3 2" xfId="15687"/>
    <cellStyle name="40% - uthevingsfarge 4 7 4 3 3" xfId="15688"/>
    <cellStyle name="40% - uthevingsfarge 4 7 4 4" xfId="15689"/>
    <cellStyle name="40% - uthevingsfarge 4 7 4 5" xfId="15690"/>
    <cellStyle name="40% - uthevingsfarge 4 7 5" xfId="15691"/>
    <cellStyle name="40% - uthevingsfarge 4 7 5 2" xfId="15692"/>
    <cellStyle name="40% - uthevingsfarge 4 7 5 3" xfId="15693"/>
    <cellStyle name="40% - uthevingsfarge 4 7 6" xfId="15694"/>
    <cellStyle name="40% - uthevingsfarge 4 7 6 2" xfId="15695"/>
    <cellStyle name="40% - uthevingsfarge 4 7 6 3" xfId="15696"/>
    <cellStyle name="40% - uthevingsfarge 4 7 7" xfId="15697"/>
    <cellStyle name="40% - uthevingsfarge 4 7 7 2" xfId="15698"/>
    <cellStyle name="40% - uthevingsfarge 4 7 8" xfId="15699"/>
    <cellStyle name="40% - uthevingsfarge 4 7 8 2" xfId="15700"/>
    <cellStyle name="40% - uthevingsfarge 4 7 9" xfId="15701"/>
    <cellStyle name="40% - uthevingsfarge 4 7_Tabell 4.5-4.7" xfId="15638"/>
    <cellStyle name="40% - uthevingsfarge 4 8" xfId="864"/>
    <cellStyle name="40% - uthevingsfarge 4 8 10" xfId="15703"/>
    <cellStyle name="40% - uthevingsfarge 4 8 11" xfId="15704"/>
    <cellStyle name="40% - uthevingsfarge 4 8 2" xfId="865"/>
    <cellStyle name="40% - uthevingsfarge 4 8 2 10" xfId="15706"/>
    <cellStyle name="40% - uthevingsfarge 4 8 2 2" xfId="866"/>
    <cellStyle name="40% - uthevingsfarge 4 8 2 2 2" xfId="15708"/>
    <cellStyle name="40% - uthevingsfarge 4 8 2 2 2 2" xfId="15709"/>
    <cellStyle name="40% - uthevingsfarge 4 8 2 2 2 3" xfId="15710"/>
    <cellStyle name="40% - uthevingsfarge 4 8 2 2 3" xfId="15711"/>
    <cellStyle name="40% - uthevingsfarge 4 8 2 2 3 2" xfId="15712"/>
    <cellStyle name="40% - uthevingsfarge 4 8 2 2 3 3" xfId="15713"/>
    <cellStyle name="40% - uthevingsfarge 4 8 2 2 4" xfId="15714"/>
    <cellStyle name="40% - uthevingsfarge 4 8 2 2 5" xfId="15715"/>
    <cellStyle name="40% - uthevingsfarge 4 8 2 2_Tabell 4.5-4.7" xfId="15707"/>
    <cellStyle name="40% - uthevingsfarge 4 8 2 3" xfId="15716"/>
    <cellStyle name="40% - uthevingsfarge 4 8 2 3 2" xfId="15717"/>
    <cellStyle name="40% - uthevingsfarge 4 8 2 3 2 2" xfId="15718"/>
    <cellStyle name="40% - uthevingsfarge 4 8 2 3 2 3" xfId="15719"/>
    <cellStyle name="40% - uthevingsfarge 4 8 2 3 3" xfId="15720"/>
    <cellStyle name="40% - uthevingsfarge 4 8 2 3 3 2" xfId="15721"/>
    <cellStyle name="40% - uthevingsfarge 4 8 2 3 3 3" xfId="15722"/>
    <cellStyle name="40% - uthevingsfarge 4 8 2 3 4" xfId="15723"/>
    <cellStyle name="40% - uthevingsfarge 4 8 2 3 5" xfId="15724"/>
    <cellStyle name="40% - uthevingsfarge 4 8 2 4" xfId="15725"/>
    <cellStyle name="40% - uthevingsfarge 4 8 2 4 2" xfId="15726"/>
    <cellStyle name="40% - uthevingsfarge 4 8 2 4 3" xfId="15727"/>
    <cellStyle name="40% - uthevingsfarge 4 8 2 5" xfId="15728"/>
    <cellStyle name="40% - uthevingsfarge 4 8 2 5 2" xfId="15729"/>
    <cellStyle name="40% - uthevingsfarge 4 8 2 5 3" xfId="15730"/>
    <cellStyle name="40% - uthevingsfarge 4 8 2 6" xfId="15731"/>
    <cellStyle name="40% - uthevingsfarge 4 8 2 6 2" xfId="15732"/>
    <cellStyle name="40% - uthevingsfarge 4 8 2 7" xfId="15733"/>
    <cellStyle name="40% - uthevingsfarge 4 8 2 7 2" xfId="15734"/>
    <cellStyle name="40% - uthevingsfarge 4 8 2 8" xfId="15735"/>
    <cellStyle name="40% - uthevingsfarge 4 8 2 9" xfId="15736"/>
    <cellStyle name="40% - uthevingsfarge 4 8 2_Tabell 4.5-4.7" xfId="15705"/>
    <cellStyle name="40% - uthevingsfarge 4 8 3" xfId="867"/>
    <cellStyle name="40% - uthevingsfarge 4 8 3 2" xfId="15738"/>
    <cellStyle name="40% - uthevingsfarge 4 8 3 2 2" xfId="15739"/>
    <cellStyle name="40% - uthevingsfarge 4 8 3 2 3" xfId="15740"/>
    <cellStyle name="40% - uthevingsfarge 4 8 3 3" xfId="15741"/>
    <cellStyle name="40% - uthevingsfarge 4 8 3 3 2" xfId="15742"/>
    <cellStyle name="40% - uthevingsfarge 4 8 3 3 3" xfId="15743"/>
    <cellStyle name="40% - uthevingsfarge 4 8 3 4" xfId="15744"/>
    <cellStyle name="40% - uthevingsfarge 4 8 3 5" xfId="15745"/>
    <cellStyle name="40% - uthevingsfarge 4 8 3_Tabell 4.5-4.7" xfId="15737"/>
    <cellStyle name="40% - uthevingsfarge 4 8 4" xfId="15746"/>
    <cellStyle name="40% - uthevingsfarge 4 8 4 2" xfId="15747"/>
    <cellStyle name="40% - uthevingsfarge 4 8 4 2 2" xfId="15748"/>
    <cellStyle name="40% - uthevingsfarge 4 8 4 2 3" xfId="15749"/>
    <cellStyle name="40% - uthevingsfarge 4 8 4 3" xfId="15750"/>
    <cellStyle name="40% - uthevingsfarge 4 8 4 3 2" xfId="15751"/>
    <cellStyle name="40% - uthevingsfarge 4 8 4 3 3" xfId="15752"/>
    <cellStyle name="40% - uthevingsfarge 4 8 4 4" xfId="15753"/>
    <cellStyle name="40% - uthevingsfarge 4 8 4 5" xfId="15754"/>
    <cellStyle name="40% - uthevingsfarge 4 8 5" xfId="15755"/>
    <cellStyle name="40% - uthevingsfarge 4 8 5 2" xfId="15756"/>
    <cellStyle name="40% - uthevingsfarge 4 8 5 3" xfId="15757"/>
    <cellStyle name="40% - uthevingsfarge 4 8 6" xfId="15758"/>
    <cellStyle name="40% - uthevingsfarge 4 8 6 2" xfId="15759"/>
    <cellStyle name="40% - uthevingsfarge 4 8 6 3" xfId="15760"/>
    <cellStyle name="40% - uthevingsfarge 4 8 7" xfId="15761"/>
    <cellStyle name="40% - uthevingsfarge 4 8 7 2" xfId="15762"/>
    <cellStyle name="40% - uthevingsfarge 4 8 8" xfId="15763"/>
    <cellStyle name="40% - uthevingsfarge 4 8 8 2" xfId="15764"/>
    <cellStyle name="40% - uthevingsfarge 4 8 9" xfId="15765"/>
    <cellStyle name="40% - uthevingsfarge 4 8_Tabell 4.5-4.7" xfId="15702"/>
    <cellStyle name="40% - uthevingsfarge 4 9" xfId="868"/>
    <cellStyle name="40% - uthevingsfarge 4 9 10" xfId="15767"/>
    <cellStyle name="40% - uthevingsfarge 4 9 2" xfId="869"/>
    <cellStyle name="40% - uthevingsfarge 4 9 2 2" xfId="15769"/>
    <cellStyle name="40% - uthevingsfarge 4 9 2 2 2" xfId="15770"/>
    <cellStyle name="40% - uthevingsfarge 4 9 2 2 3" xfId="15771"/>
    <cellStyle name="40% - uthevingsfarge 4 9 2 3" xfId="15772"/>
    <cellStyle name="40% - uthevingsfarge 4 9 2 3 2" xfId="15773"/>
    <cellStyle name="40% - uthevingsfarge 4 9 2 3 3" xfId="15774"/>
    <cellStyle name="40% - uthevingsfarge 4 9 2 4" xfId="15775"/>
    <cellStyle name="40% - uthevingsfarge 4 9 2 5" xfId="15776"/>
    <cellStyle name="40% - uthevingsfarge 4 9 2_Tabell 4.5-4.7" xfId="15768"/>
    <cellStyle name="40% - uthevingsfarge 4 9 3" xfId="15777"/>
    <cellStyle name="40% - uthevingsfarge 4 9 3 2" xfId="15778"/>
    <cellStyle name="40% - uthevingsfarge 4 9 3 2 2" xfId="15779"/>
    <cellStyle name="40% - uthevingsfarge 4 9 3 2 3" xfId="15780"/>
    <cellStyle name="40% - uthevingsfarge 4 9 3 3" xfId="15781"/>
    <cellStyle name="40% - uthevingsfarge 4 9 3 3 2" xfId="15782"/>
    <cellStyle name="40% - uthevingsfarge 4 9 3 3 3" xfId="15783"/>
    <cellStyle name="40% - uthevingsfarge 4 9 3 4" xfId="15784"/>
    <cellStyle name="40% - uthevingsfarge 4 9 3 5" xfId="15785"/>
    <cellStyle name="40% - uthevingsfarge 4 9 4" xfId="15786"/>
    <cellStyle name="40% - uthevingsfarge 4 9 4 2" xfId="15787"/>
    <cellStyle name="40% - uthevingsfarge 4 9 4 3" xfId="15788"/>
    <cellStyle name="40% - uthevingsfarge 4 9 5" xfId="15789"/>
    <cellStyle name="40% - uthevingsfarge 4 9 5 2" xfId="15790"/>
    <cellStyle name="40% - uthevingsfarge 4 9 5 3" xfId="15791"/>
    <cellStyle name="40% - uthevingsfarge 4 9 6" xfId="15792"/>
    <cellStyle name="40% - uthevingsfarge 4 9 6 2" xfId="15793"/>
    <cellStyle name="40% - uthevingsfarge 4 9 7" xfId="15794"/>
    <cellStyle name="40% - uthevingsfarge 4 9 7 2" xfId="15795"/>
    <cellStyle name="40% - uthevingsfarge 4 9 8" xfId="15796"/>
    <cellStyle name="40% - uthevingsfarge 4 9 9" xfId="15797"/>
    <cellStyle name="40% - uthevingsfarge 4 9_Tabell 4.5-4.7" xfId="15766"/>
    <cellStyle name="40% - uthevingsfarge 5 10" xfId="870"/>
    <cellStyle name="40% - uthevingsfarge 5 10 2" xfId="15799"/>
    <cellStyle name="40% - uthevingsfarge 5 10 2 2" xfId="15800"/>
    <cellStyle name="40% - uthevingsfarge 5 10 2 3" xfId="15801"/>
    <cellStyle name="40% - uthevingsfarge 5 10 3" xfId="15802"/>
    <cellStyle name="40% - uthevingsfarge 5 10 3 2" xfId="15803"/>
    <cellStyle name="40% - uthevingsfarge 5 10 3 3" xfId="15804"/>
    <cellStyle name="40% - uthevingsfarge 5 10 4" xfId="15805"/>
    <cellStyle name="40% - uthevingsfarge 5 10 5" xfId="15806"/>
    <cellStyle name="40% - uthevingsfarge 5 10_Tabell 4.5-4.7" xfId="15798"/>
    <cellStyle name="40% - uthevingsfarge 5 11" xfId="15807"/>
    <cellStyle name="40% - uthevingsfarge 5 11 2" xfId="15808"/>
    <cellStyle name="40% - uthevingsfarge 5 11 2 2" xfId="15809"/>
    <cellStyle name="40% - uthevingsfarge 5 11 2 3" xfId="15810"/>
    <cellStyle name="40% - uthevingsfarge 5 11 3" xfId="15811"/>
    <cellStyle name="40% - uthevingsfarge 5 11 3 2" xfId="15812"/>
    <cellStyle name="40% - uthevingsfarge 5 11 3 3" xfId="15813"/>
    <cellStyle name="40% - uthevingsfarge 5 11 4" xfId="15814"/>
    <cellStyle name="40% - uthevingsfarge 5 11 5" xfId="15815"/>
    <cellStyle name="40% - uthevingsfarge 5 12" xfId="15816"/>
    <cellStyle name="40% - uthevingsfarge 5 12 2" xfId="15817"/>
    <cellStyle name="40% - uthevingsfarge 5 12 3" xfId="15818"/>
    <cellStyle name="40% - uthevingsfarge 5 13" xfId="15819"/>
    <cellStyle name="40% - uthevingsfarge 5 13 2" xfId="15820"/>
    <cellStyle name="40% - uthevingsfarge 5 13 3" xfId="15821"/>
    <cellStyle name="40% - uthevingsfarge 5 14" xfId="15822"/>
    <cellStyle name="40% - uthevingsfarge 5 14 2" xfId="15823"/>
    <cellStyle name="40% - uthevingsfarge 5 15" xfId="15824"/>
    <cellStyle name="40% - uthevingsfarge 5 15 2" xfId="15825"/>
    <cellStyle name="40% - uthevingsfarge 5 16" xfId="15826"/>
    <cellStyle name="40% - uthevingsfarge 5 17" xfId="15827"/>
    <cellStyle name="40% - uthevingsfarge 5 18" xfId="15828"/>
    <cellStyle name="40% - uthevingsfarge 5 2" xfId="871"/>
    <cellStyle name="40% - uthevingsfarge 5 2 10" xfId="15830"/>
    <cellStyle name="40% - uthevingsfarge 5 2 10 2" xfId="15831"/>
    <cellStyle name="40% - uthevingsfarge 5 2 11" xfId="15832"/>
    <cellStyle name="40% - uthevingsfarge 5 2 11 2" xfId="15833"/>
    <cellStyle name="40% - uthevingsfarge 5 2 12" xfId="15834"/>
    <cellStyle name="40% - uthevingsfarge 5 2 13" xfId="15835"/>
    <cellStyle name="40% - uthevingsfarge 5 2 14" xfId="15836"/>
    <cellStyle name="40% - uthevingsfarge 5 2 2" xfId="872"/>
    <cellStyle name="40% - uthevingsfarge 5 2 2 10" xfId="15838"/>
    <cellStyle name="40% - uthevingsfarge 5 2 2 11" xfId="15839"/>
    <cellStyle name="40% - uthevingsfarge 5 2 2 12" xfId="15840"/>
    <cellStyle name="40% - uthevingsfarge 5 2 2 2" xfId="873"/>
    <cellStyle name="40% - uthevingsfarge 5 2 2 2 10" xfId="15842"/>
    <cellStyle name="40% - uthevingsfarge 5 2 2 2 11" xfId="15843"/>
    <cellStyle name="40% - uthevingsfarge 5 2 2 2 2" xfId="874"/>
    <cellStyle name="40% - uthevingsfarge 5 2 2 2 2 10" xfId="15845"/>
    <cellStyle name="40% - uthevingsfarge 5 2 2 2 2 2" xfId="875"/>
    <cellStyle name="40% - uthevingsfarge 5 2 2 2 2 2 2" xfId="15847"/>
    <cellStyle name="40% - uthevingsfarge 5 2 2 2 2 2 2 2" xfId="15848"/>
    <cellStyle name="40% - uthevingsfarge 5 2 2 2 2 2 2 3" xfId="15849"/>
    <cellStyle name="40% - uthevingsfarge 5 2 2 2 2 2 3" xfId="15850"/>
    <cellStyle name="40% - uthevingsfarge 5 2 2 2 2 2 3 2" xfId="15851"/>
    <cellStyle name="40% - uthevingsfarge 5 2 2 2 2 2 3 3" xfId="15852"/>
    <cellStyle name="40% - uthevingsfarge 5 2 2 2 2 2 4" xfId="15853"/>
    <cellStyle name="40% - uthevingsfarge 5 2 2 2 2 2 5" xfId="15854"/>
    <cellStyle name="40% - uthevingsfarge 5 2 2 2 2 2_Tabell 4.5-4.7" xfId="15846"/>
    <cellStyle name="40% - uthevingsfarge 5 2 2 2 2 3" xfId="15855"/>
    <cellStyle name="40% - uthevingsfarge 5 2 2 2 2 3 2" xfId="15856"/>
    <cellStyle name="40% - uthevingsfarge 5 2 2 2 2 3 2 2" xfId="15857"/>
    <cellStyle name="40% - uthevingsfarge 5 2 2 2 2 3 2 3" xfId="15858"/>
    <cellStyle name="40% - uthevingsfarge 5 2 2 2 2 3 3" xfId="15859"/>
    <cellStyle name="40% - uthevingsfarge 5 2 2 2 2 3 3 2" xfId="15860"/>
    <cellStyle name="40% - uthevingsfarge 5 2 2 2 2 3 3 3" xfId="15861"/>
    <cellStyle name="40% - uthevingsfarge 5 2 2 2 2 3 4" xfId="15862"/>
    <cellStyle name="40% - uthevingsfarge 5 2 2 2 2 3 5" xfId="15863"/>
    <cellStyle name="40% - uthevingsfarge 5 2 2 2 2 4" xfId="15864"/>
    <cellStyle name="40% - uthevingsfarge 5 2 2 2 2 4 2" xfId="15865"/>
    <cellStyle name="40% - uthevingsfarge 5 2 2 2 2 4 3" xfId="15866"/>
    <cellStyle name="40% - uthevingsfarge 5 2 2 2 2 5" xfId="15867"/>
    <cellStyle name="40% - uthevingsfarge 5 2 2 2 2 5 2" xfId="15868"/>
    <cellStyle name="40% - uthevingsfarge 5 2 2 2 2 5 3" xfId="15869"/>
    <cellStyle name="40% - uthevingsfarge 5 2 2 2 2 6" xfId="15870"/>
    <cellStyle name="40% - uthevingsfarge 5 2 2 2 2 6 2" xfId="15871"/>
    <cellStyle name="40% - uthevingsfarge 5 2 2 2 2 7" xfId="15872"/>
    <cellStyle name="40% - uthevingsfarge 5 2 2 2 2 7 2" xfId="15873"/>
    <cellStyle name="40% - uthevingsfarge 5 2 2 2 2 8" xfId="15874"/>
    <cellStyle name="40% - uthevingsfarge 5 2 2 2 2 9" xfId="15875"/>
    <cellStyle name="40% - uthevingsfarge 5 2 2 2 2_Tabell 4.5-4.7" xfId="15844"/>
    <cellStyle name="40% - uthevingsfarge 5 2 2 2 3" xfId="876"/>
    <cellStyle name="40% - uthevingsfarge 5 2 2 2 3 2" xfId="15877"/>
    <cellStyle name="40% - uthevingsfarge 5 2 2 2 3 2 2" xfId="15878"/>
    <cellStyle name="40% - uthevingsfarge 5 2 2 2 3 2 3" xfId="15879"/>
    <cellStyle name="40% - uthevingsfarge 5 2 2 2 3 3" xfId="15880"/>
    <cellStyle name="40% - uthevingsfarge 5 2 2 2 3 3 2" xfId="15881"/>
    <cellStyle name="40% - uthevingsfarge 5 2 2 2 3 3 3" xfId="15882"/>
    <cellStyle name="40% - uthevingsfarge 5 2 2 2 3 4" xfId="15883"/>
    <cellStyle name="40% - uthevingsfarge 5 2 2 2 3 5" xfId="15884"/>
    <cellStyle name="40% - uthevingsfarge 5 2 2 2 3_Tabell 4.5-4.7" xfId="15876"/>
    <cellStyle name="40% - uthevingsfarge 5 2 2 2 4" xfId="15885"/>
    <cellStyle name="40% - uthevingsfarge 5 2 2 2 4 2" xfId="15886"/>
    <cellStyle name="40% - uthevingsfarge 5 2 2 2 4 2 2" xfId="15887"/>
    <cellStyle name="40% - uthevingsfarge 5 2 2 2 4 2 3" xfId="15888"/>
    <cellStyle name="40% - uthevingsfarge 5 2 2 2 4 3" xfId="15889"/>
    <cellStyle name="40% - uthevingsfarge 5 2 2 2 4 3 2" xfId="15890"/>
    <cellStyle name="40% - uthevingsfarge 5 2 2 2 4 3 3" xfId="15891"/>
    <cellStyle name="40% - uthevingsfarge 5 2 2 2 4 4" xfId="15892"/>
    <cellStyle name="40% - uthevingsfarge 5 2 2 2 4 5" xfId="15893"/>
    <cellStyle name="40% - uthevingsfarge 5 2 2 2 5" xfId="15894"/>
    <cellStyle name="40% - uthevingsfarge 5 2 2 2 5 2" xfId="15895"/>
    <cellStyle name="40% - uthevingsfarge 5 2 2 2 5 3" xfId="15896"/>
    <cellStyle name="40% - uthevingsfarge 5 2 2 2 6" xfId="15897"/>
    <cellStyle name="40% - uthevingsfarge 5 2 2 2 6 2" xfId="15898"/>
    <cellStyle name="40% - uthevingsfarge 5 2 2 2 6 3" xfId="15899"/>
    <cellStyle name="40% - uthevingsfarge 5 2 2 2 7" xfId="15900"/>
    <cellStyle name="40% - uthevingsfarge 5 2 2 2 7 2" xfId="15901"/>
    <cellStyle name="40% - uthevingsfarge 5 2 2 2 8" xfId="15902"/>
    <cellStyle name="40% - uthevingsfarge 5 2 2 2 8 2" xfId="15903"/>
    <cellStyle name="40% - uthevingsfarge 5 2 2 2 9" xfId="15904"/>
    <cellStyle name="40% - uthevingsfarge 5 2 2 2_Tabell 4.5-4.7" xfId="15841"/>
    <cellStyle name="40% - uthevingsfarge 5 2 2 3" xfId="877"/>
    <cellStyle name="40% - uthevingsfarge 5 2 2 3 10" xfId="15906"/>
    <cellStyle name="40% - uthevingsfarge 5 2 2 3 2" xfId="878"/>
    <cellStyle name="40% - uthevingsfarge 5 2 2 3 2 2" xfId="15908"/>
    <cellStyle name="40% - uthevingsfarge 5 2 2 3 2 2 2" xfId="15909"/>
    <cellStyle name="40% - uthevingsfarge 5 2 2 3 2 2 3" xfId="15910"/>
    <cellStyle name="40% - uthevingsfarge 5 2 2 3 2 3" xfId="15911"/>
    <cellStyle name="40% - uthevingsfarge 5 2 2 3 2 3 2" xfId="15912"/>
    <cellStyle name="40% - uthevingsfarge 5 2 2 3 2 3 3" xfId="15913"/>
    <cellStyle name="40% - uthevingsfarge 5 2 2 3 2 4" xfId="15914"/>
    <cellStyle name="40% - uthevingsfarge 5 2 2 3 2 5" xfId="15915"/>
    <cellStyle name="40% - uthevingsfarge 5 2 2 3 2_Tabell 4.5-4.7" xfId="15907"/>
    <cellStyle name="40% - uthevingsfarge 5 2 2 3 3" xfId="15916"/>
    <cellStyle name="40% - uthevingsfarge 5 2 2 3 3 2" xfId="15917"/>
    <cellStyle name="40% - uthevingsfarge 5 2 2 3 3 2 2" xfId="15918"/>
    <cellStyle name="40% - uthevingsfarge 5 2 2 3 3 2 3" xfId="15919"/>
    <cellStyle name="40% - uthevingsfarge 5 2 2 3 3 3" xfId="15920"/>
    <cellStyle name="40% - uthevingsfarge 5 2 2 3 3 3 2" xfId="15921"/>
    <cellStyle name="40% - uthevingsfarge 5 2 2 3 3 3 3" xfId="15922"/>
    <cellStyle name="40% - uthevingsfarge 5 2 2 3 3 4" xfId="15923"/>
    <cellStyle name="40% - uthevingsfarge 5 2 2 3 3 5" xfId="15924"/>
    <cellStyle name="40% - uthevingsfarge 5 2 2 3 4" xfId="15925"/>
    <cellStyle name="40% - uthevingsfarge 5 2 2 3 4 2" xfId="15926"/>
    <cellStyle name="40% - uthevingsfarge 5 2 2 3 4 3" xfId="15927"/>
    <cellStyle name="40% - uthevingsfarge 5 2 2 3 5" xfId="15928"/>
    <cellStyle name="40% - uthevingsfarge 5 2 2 3 5 2" xfId="15929"/>
    <cellStyle name="40% - uthevingsfarge 5 2 2 3 5 3" xfId="15930"/>
    <cellStyle name="40% - uthevingsfarge 5 2 2 3 6" xfId="15931"/>
    <cellStyle name="40% - uthevingsfarge 5 2 2 3 6 2" xfId="15932"/>
    <cellStyle name="40% - uthevingsfarge 5 2 2 3 7" xfId="15933"/>
    <cellStyle name="40% - uthevingsfarge 5 2 2 3 7 2" xfId="15934"/>
    <cellStyle name="40% - uthevingsfarge 5 2 2 3 8" xfId="15935"/>
    <cellStyle name="40% - uthevingsfarge 5 2 2 3 9" xfId="15936"/>
    <cellStyle name="40% - uthevingsfarge 5 2 2 3_Tabell 4.5-4.7" xfId="15905"/>
    <cellStyle name="40% - uthevingsfarge 5 2 2 4" xfId="879"/>
    <cellStyle name="40% - uthevingsfarge 5 2 2 4 2" xfId="15938"/>
    <cellStyle name="40% - uthevingsfarge 5 2 2 4 2 2" xfId="15939"/>
    <cellStyle name="40% - uthevingsfarge 5 2 2 4 2 3" xfId="15940"/>
    <cellStyle name="40% - uthevingsfarge 5 2 2 4 3" xfId="15941"/>
    <cellStyle name="40% - uthevingsfarge 5 2 2 4 3 2" xfId="15942"/>
    <cellStyle name="40% - uthevingsfarge 5 2 2 4 3 3" xfId="15943"/>
    <cellStyle name="40% - uthevingsfarge 5 2 2 4 4" xfId="15944"/>
    <cellStyle name="40% - uthevingsfarge 5 2 2 4 5" xfId="15945"/>
    <cellStyle name="40% - uthevingsfarge 5 2 2 4_Tabell 4.5-4.7" xfId="15937"/>
    <cellStyle name="40% - uthevingsfarge 5 2 2 5" xfId="15946"/>
    <cellStyle name="40% - uthevingsfarge 5 2 2 5 2" xfId="15947"/>
    <cellStyle name="40% - uthevingsfarge 5 2 2 5 2 2" xfId="15948"/>
    <cellStyle name="40% - uthevingsfarge 5 2 2 5 2 3" xfId="15949"/>
    <cellStyle name="40% - uthevingsfarge 5 2 2 5 3" xfId="15950"/>
    <cellStyle name="40% - uthevingsfarge 5 2 2 5 3 2" xfId="15951"/>
    <cellStyle name="40% - uthevingsfarge 5 2 2 5 3 3" xfId="15952"/>
    <cellStyle name="40% - uthevingsfarge 5 2 2 5 4" xfId="15953"/>
    <cellStyle name="40% - uthevingsfarge 5 2 2 5 5" xfId="15954"/>
    <cellStyle name="40% - uthevingsfarge 5 2 2 6" xfId="15955"/>
    <cellStyle name="40% - uthevingsfarge 5 2 2 6 2" xfId="15956"/>
    <cellStyle name="40% - uthevingsfarge 5 2 2 6 3" xfId="15957"/>
    <cellStyle name="40% - uthevingsfarge 5 2 2 7" xfId="15958"/>
    <cellStyle name="40% - uthevingsfarge 5 2 2 7 2" xfId="15959"/>
    <cellStyle name="40% - uthevingsfarge 5 2 2 7 3" xfId="15960"/>
    <cellStyle name="40% - uthevingsfarge 5 2 2 8" xfId="15961"/>
    <cellStyle name="40% - uthevingsfarge 5 2 2 8 2" xfId="15962"/>
    <cellStyle name="40% - uthevingsfarge 5 2 2 9" xfId="15963"/>
    <cellStyle name="40% - uthevingsfarge 5 2 2 9 2" xfId="15964"/>
    <cellStyle name="40% - uthevingsfarge 5 2 2_Tabell 4.5-4.7" xfId="15837"/>
    <cellStyle name="40% - uthevingsfarge 5 2 3" xfId="880"/>
    <cellStyle name="40% - uthevingsfarge 5 2 3 10" xfId="15966"/>
    <cellStyle name="40% - uthevingsfarge 5 2 3 11" xfId="15967"/>
    <cellStyle name="40% - uthevingsfarge 5 2 3 2" xfId="881"/>
    <cellStyle name="40% - uthevingsfarge 5 2 3 2 10" xfId="15969"/>
    <cellStyle name="40% - uthevingsfarge 5 2 3 2 2" xfId="882"/>
    <cellStyle name="40% - uthevingsfarge 5 2 3 2 2 2" xfId="15971"/>
    <cellStyle name="40% - uthevingsfarge 5 2 3 2 2 2 2" xfId="15972"/>
    <cellStyle name="40% - uthevingsfarge 5 2 3 2 2 2 3" xfId="15973"/>
    <cellStyle name="40% - uthevingsfarge 5 2 3 2 2 3" xfId="15974"/>
    <cellStyle name="40% - uthevingsfarge 5 2 3 2 2 3 2" xfId="15975"/>
    <cellStyle name="40% - uthevingsfarge 5 2 3 2 2 3 3" xfId="15976"/>
    <cellStyle name="40% - uthevingsfarge 5 2 3 2 2 4" xfId="15977"/>
    <cellStyle name="40% - uthevingsfarge 5 2 3 2 2 5" xfId="15978"/>
    <cellStyle name="40% - uthevingsfarge 5 2 3 2 2_Tabell 4.5-4.7" xfId="15970"/>
    <cellStyle name="40% - uthevingsfarge 5 2 3 2 3" xfId="15979"/>
    <cellStyle name="40% - uthevingsfarge 5 2 3 2 3 2" xfId="15980"/>
    <cellStyle name="40% - uthevingsfarge 5 2 3 2 3 2 2" xfId="15981"/>
    <cellStyle name="40% - uthevingsfarge 5 2 3 2 3 2 3" xfId="15982"/>
    <cellStyle name="40% - uthevingsfarge 5 2 3 2 3 3" xfId="15983"/>
    <cellStyle name="40% - uthevingsfarge 5 2 3 2 3 3 2" xfId="15984"/>
    <cellStyle name="40% - uthevingsfarge 5 2 3 2 3 3 3" xfId="15985"/>
    <cellStyle name="40% - uthevingsfarge 5 2 3 2 3 4" xfId="15986"/>
    <cellStyle name="40% - uthevingsfarge 5 2 3 2 3 5" xfId="15987"/>
    <cellStyle name="40% - uthevingsfarge 5 2 3 2 4" xfId="15988"/>
    <cellStyle name="40% - uthevingsfarge 5 2 3 2 4 2" xfId="15989"/>
    <cellStyle name="40% - uthevingsfarge 5 2 3 2 4 3" xfId="15990"/>
    <cellStyle name="40% - uthevingsfarge 5 2 3 2 5" xfId="15991"/>
    <cellStyle name="40% - uthevingsfarge 5 2 3 2 5 2" xfId="15992"/>
    <cellStyle name="40% - uthevingsfarge 5 2 3 2 5 3" xfId="15993"/>
    <cellStyle name="40% - uthevingsfarge 5 2 3 2 6" xfId="15994"/>
    <cellStyle name="40% - uthevingsfarge 5 2 3 2 6 2" xfId="15995"/>
    <cellStyle name="40% - uthevingsfarge 5 2 3 2 7" xfId="15996"/>
    <cellStyle name="40% - uthevingsfarge 5 2 3 2 7 2" xfId="15997"/>
    <cellStyle name="40% - uthevingsfarge 5 2 3 2 8" xfId="15998"/>
    <cellStyle name="40% - uthevingsfarge 5 2 3 2 9" xfId="15999"/>
    <cellStyle name="40% - uthevingsfarge 5 2 3 2_Tabell 4.5-4.7" xfId="15968"/>
    <cellStyle name="40% - uthevingsfarge 5 2 3 3" xfId="883"/>
    <cellStyle name="40% - uthevingsfarge 5 2 3 3 2" xfId="16001"/>
    <cellStyle name="40% - uthevingsfarge 5 2 3 3 2 2" xfId="16002"/>
    <cellStyle name="40% - uthevingsfarge 5 2 3 3 2 3" xfId="16003"/>
    <cellStyle name="40% - uthevingsfarge 5 2 3 3 3" xfId="16004"/>
    <cellStyle name="40% - uthevingsfarge 5 2 3 3 3 2" xfId="16005"/>
    <cellStyle name="40% - uthevingsfarge 5 2 3 3 3 3" xfId="16006"/>
    <cellStyle name="40% - uthevingsfarge 5 2 3 3 4" xfId="16007"/>
    <cellStyle name="40% - uthevingsfarge 5 2 3 3 5" xfId="16008"/>
    <cellStyle name="40% - uthevingsfarge 5 2 3 3_Tabell 4.5-4.7" xfId="16000"/>
    <cellStyle name="40% - uthevingsfarge 5 2 3 4" xfId="16009"/>
    <cellStyle name="40% - uthevingsfarge 5 2 3 4 2" xfId="16010"/>
    <cellStyle name="40% - uthevingsfarge 5 2 3 4 2 2" xfId="16011"/>
    <cellStyle name="40% - uthevingsfarge 5 2 3 4 2 3" xfId="16012"/>
    <cellStyle name="40% - uthevingsfarge 5 2 3 4 3" xfId="16013"/>
    <cellStyle name="40% - uthevingsfarge 5 2 3 4 3 2" xfId="16014"/>
    <cellStyle name="40% - uthevingsfarge 5 2 3 4 3 3" xfId="16015"/>
    <cellStyle name="40% - uthevingsfarge 5 2 3 4 4" xfId="16016"/>
    <cellStyle name="40% - uthevingsfarge 5 2 3 4 5" xfId="16017"/>
    <cellStyle name="40% - uthevingsfarge 5 2 3 5" xfId="16018"/>
    <cellStyle name="40% - uthevingsfarge 5 2 3 5 2" xfId="16019"/>
    <cellStyle name="40% - uthevingsfarge 5 2 3 5 3" xfId="16020"/>
    <cellStyle name="40% - uthevingsfarge 5 2 3 6" xfId="16021"/>
    <cellStyle name="40% - uthevingsfarge 5 2 3 6 2" xfId="16022"/>
    <cellStyle name="40% - uthevingsfarge 5 2 3 6 3" xfId="16023"/>
    <cellStyle name="40% - uthevingsfarge 5 2 3 7" xfId="16024"/>
    <cellStyle name="40% - uthevingsfarge 5 2 3 7 2" xfId="16025"/>
    <cellStyle name="40% - uthevingsfarge 5 2 3 8" xfId="16026"/>
    <cellStyle name="40% - uthevingsfarge 5 2 3 8 2" xfId="16027"/>
    <cellStyle name="40% - uthevingsfarge 5 2 3 9" xfId="16028"/>
    <cellStyle name="40% - uthevingsfarge 5 2 3_Tabell 4.5-4.7" xfId="15965"/>
    <cellStyle name="40% - uthevingsfarge 5 2 4" xfId="884"/>
    <cellStyle name="40% - uthevingsfarge 5 2 4 10" xfId="16030"/>
    <cellStyle name="40% - uthevingsfarge 5 2 4 2" xfId="885"/>
    <cellStyle name="40% - uthevingsfarge 5 2 4 2 2" xfId="16032"/>
    <cellStyle name="40% - uthevingsfarge 5 2 4 2 2 2" xfId="16033"/>
    <cellStyle name="40% - uthevingsfarge 5 2 4 2 2 3" xfId="16034"/>
    <cellStyle name="40% - uthevingsfarge 5 2 4 2 3" xfId="16035"/>
    <cellStyle name="40% - uthevingsfarge 5 2 4 2 3 2" xfId="16036"/>
    <cellStyle name="40% - uthevingsfarge 5 2 4 2 3 3" xfId="16037"/>
    <cellStyle name="40% - uthevingsfarge 5 2 4 2 4" xfId="16038"/>
    <cellStyle name="40% - uthevingsfarge 5 2 4 2 5" xfId="16039"/>
    <cellStyle name="40% - uthevingsfarge 5 2 4 2_Tabell 4.5-4.7" xfId="16031"/>
    <cellStyle name="40% - uthevingsfarge 5 2 4 3" xfId="16040"/>
    <cellStyle name="40% - uthevingsfarge 5 2 4 3 2" xfId="16041"/>
    <cellStyle name="40% - uthevingsfarge 5 2 4 3 2 2" xfId="16042"/>
    <cellStyle name="40% - uthevingsfarge 5 2 4 3 2 3" xfId="16043"/>
    <cellStyle name="40% - uthevingsfarge 5 2 4 3 3" xfId="16044"/>
    <cellStyle name="40% - uthevingsfarge 5 2 4 3 3 2" xfId="16045"/>
    <cellStyle name="40% - uthevingsfarge 5 2 4 3 3 3" xfId="16046"/>
    <cellStyle name="40% - uthevingsfarge 5 2 4 3 4" xfId="16047"/>
    <cellStyle name="40% - uthevingsfarge 5 2 4 3 5" xfId="16048"/>
    <cellStyle name="40% - uthevingsfarge 5 2 4 4" xfId="16049"/>
    <cellStyle name="40% - uthevingsfarge 5 2 4 4 2" xfId="16050"/>
    <cellStyle name="40% - uthevingsfarge 5 2 4 4 3" xfId="16051"/>
    <cellStyle name="40% - uthevingsfarge 5 2 4 5" xfId="16052"/>
    <cellStyle name="40% - uthevingsfarge 5 2 4 5 2" xfId="16053"/>
    <cellStyle name="40% - uthevingsfarge 5 2 4 5 3" xfId="16054"/>
    <cellStyle name="40% - uthevingsfarge 5 2 4 6" xfId="16055"/>
    <cellStyle name="40% - uthevingsfarge 5 2 4 6 2" xfId="16056"/>
    <cellStyle name="40% - uthevingsfarge 5 2 4 7" xfId="16057"/>
    <cellStyle name="40% - uthevingsfarge 5 2 4 7 2" xfId="16058"/>
    <cellStyle name="40% - uthevingsfarge 5 2 4 8" xfId="16059"/>
    <cellStyle name="40% - uthevingsfarge 5 2 4 9" xfId="16060"/>
    <cellStyle name="40% - uthevingsfarge 5 2 4_Tabell 4.5-4.7" xfId="16029"/>
    <cellStyle name="40% - uthevingsfarge 5 2 5" xfId="886"/>
    <cellStyle name="40% - uthevingsfarge 5 2 5 10" xfId="16062"/>
    <cellStyle name="40% - uthevingsfarge 5 2 5 2" xfId="887"/>
    <cellStyle name="40% - uthevingsfarge 5 2 5 2 2" xfId="16064"/>
    <cellStyle name="40% - uthevingsfarge 5 2 5 2 2 2" xfId="16065"/>
    <cellStyle name="40% - uthevingsfarge 5 2 5 2 2 3" xfId="16066"/>
    <cellStyle name="40% - uthevingsfarge 5 2 5 2 3" xfId="16067"/>
    <cellStyle name="40% - uthevingsfarge 5 2 5 2 3 2" xfId="16068"/>
    <cellStyle name="40% - uthevingsfarge 5 2 5 2 3 3" xfId="16069"/>
    <cellStyle name="40% - uthevingsfarge 5 2 5 2 4" xfId="16070"/>
    <cellStyle name="40% - uthevingsfarge 5 2 5 2 5" xfId="16071"/>
    <cellStyle name="40% - uthevingsfarge 5 2 5 2_Tabell 4.5-4.7" xfId="16063"/>
    <cellStyle name="40% - uthevingsfarge 5 2 5 3" xfId="16072"/>
    <cellStyle name="40% - uthevingsfarge 5 2 5 3 2" xfId="16073"/>
    <cellStyle name="40% - uthevingsfarge 5 2 5 3 2 2" xfId="16074"/>
    <cellStyle name="40% - uthevingsfarge 5 2 5 3 2 3" xfId="16075"/>
    <cellStyle name="40% - uthevingsfarge 5 2 5 3 3" xfId="16076"/>
    <cellStyle name="40% - uthevingsfarge 5 2 5 3 3 2" xfId="16077"/>
    <cellStyle name="40% - uthevingsfarge 5 2 5 3 3 3" xfId="16078"/>
    <cellStyle name="40% - uthevingsfarge 5 2 5 3 4" xfId="16079"/>
    <cellStyle name="40% - uthevingsfarge 5 2 5 3 5" xfId="16080"/>
    <cellStyle name="40% - uthevingsfarge 5 2 5 4" xfId="16081"/>
    <cellStyle name="40% - uthevingsfarge 5 2 5 4 2" xfId="16082"/>
    <cellStyle name="40% - uthevingsfarge 5 2 5 4 3" xfId="16083"/>
    <cellStyle name="40% - uthevingsfarge 5 2 5 5" xfId="16084"/>
    <cellStyle name="40% - uthevingsfarge 5 2 5 5 2" xfId="16085"/>
    <cellStyle name="40% - uthevingsfarge 5 2 5 5 3" xfId="16086"/>
    <cellStyle name="40% - uthevingsfarge 5 2 5 6" xfId="16087"/>
    <cellStyle name="40% - uthevingsfarge 5 2 5 6 2" xfId="16088"/>
    <cellStyle name="40% - uthevingsfarge 5 2 5 7" xfId="16089"/>
    <cellStyle name="40% - uthevingsfarge 5 2 5 7 2" xfId="16090"/>
    <cellStyle name="40% - uthevingsfarge 5 2 5 8" xfId="16091"/>
    <cellStyle name="40% - uthevingsfarge 5 2 5 9" xfId="16092"/>
    <cellStyle name="40% - uthevingsfarge 5 2 5_Tabell 4.5-4.7" xfId="16061"/>
    <cellStyle name="40% - uthevingsfarge 5 2 6" xfId="888"/>
    <cellStyle name="40% - uthevingsfarge 5 2 6 2" xfId="16094"/>
    <cellStyle name="40% - uthevingsfarge 5 2 6 2 2" xfId="16095"/>
    <cellStyle name="40% - uthevingsfarge 5 2 6 2 3" xfId="16096"/>
    <cellStyle name="40% - uthevingsfarge 5 2 6 3" xfId="16097"/>
    <cellStyle name="40% - uthevingsfarge 5 2 6 3 2" xfId="16098"/>
    <cellStyle name="40% - uthevingsfarge 5 2 6 3 3" xfId="16099"/>
    <cellStyle name="40% - uthevingsfarge 5 2 6 4" xfId="16100"/>
    <cellStyle name="40% - uthevingsfarge 5 2 6 5" xfId="16101"/>
    <cellStyle name="40% - uthevingsfarge 5 2 6_Tabell 4.5-4.7" xfId="16093"/>
    <cellStyle name="40% - uthevingsfarge 5 2 7" xfId="16102"/>
    <cellStyle name="40% - uthevingsfarge 5 2 7 2" xfId="16103"/>
    <cellStyle name="40% - uthevingsfarge 5 2 7 2 2" xfId="16104"/>
    <cellStyle name="40% - uthevingsfarge 5 2 7 2 3" xfId="16105"/>
    <cellStyle name="40% - uthevingsfarge 5 2 7 3" xfId="16106"/>
    <cellStyle name="40% - uthevingsfarge 5 2 7 3 2" xfId="16107"/>
    <cellStyle name="40% - uthevingsfarge 5 2 7 3 3" xfId="16108"/>
    <cellStyle name="40% - uthevingsfarge 5 2 7 4" xfId="16109"/>
    <cellStyle name="40% - uthevingsfarge 5 2 7 5" xfId="16110"/>
    <cellStyle name="40% - uthevingsfarge 5 2 8" xfId="16111"/>
    <cellStyle name="40% - uthevingsfarge 5 2 8 2" xfId="16112"/>
    <cellStyle name="40% - uthevingsfarge 5 2 8 3" xfId="16113"/>
    <cellStyle name="40% - uthevingsfarge 5 2 9" xfId="16114"/>
    <cellStyle name="40% - uthevingsfarge 5 2 9 2" xfId="16115"/>
    <cellStyle name="40% - uthevingsfarge 5 2 9 3" xfId="16116"/>
    <cellStyle name="40% - uthevingsfarge 5 2_Tabell 4.5-4.7" xfId="15829"/>
    <cellStyle name="40% - uthevingsfarge 5 3" xfId="889"/>
    <cellStyle name="40% - uthevingsfarge 5 3 10" xfId="16118"/>
    <cellStyle name="40% - uthevingsfarge 5 3 10 2" xfId="16119"/>
    <cellStyle name="40% - uthevingsfarge 5 3 11" xfId="16120"/>
    <cellStyle name="40% - uthevingsfarge 5 3 12" xfId="16121"/>
    <cellStyle name="40% - uthevingsfarge 5 3 13" xfId="16122"/>
    <cellStyle name="40% - uthevingsfarge 5 3 2" xfId="890"/>
    <cellStyle name="40% - uthevingsfarge 5 3 2 10" xfId="16124"/>
    <cellStyle name="40% - uthevingsfarge 5 3 2 11" xfId="16125"/>
    <cellStyle name="40% - uthevingsfarge 5 3 2 12" xfId="16126"/>
    <cellStyle name="40% - uthevingsfarge 5 3 2 2" xfId="891"/>
    <cellStyle name="40% - uthevingsfarge 5 3 2 2 10" xfId="16128"/>
    <cellStyle name="40% - uthevingsfarge 5 3 2 2 11" xfId="16129"/>
    <cellStyle name="40% - uthevingsfarge 5 3 2 2 2" xfId="892"/>
    <cellStyle name="40% - uthevingsfarge 5 3 2 2 2 10" xfId="16131"/>
    <cellStyle name="40% - uthevingsfarge 5 3 2 2 2 2" xfId="893"/>
    <cellStyle name="40% - uthevingsfarge 5 3 2 2 2 2 2" xfId="16133"/>
    <cellStyle name="40% - uthevingsfarge 5 3 2 2 2 2 2 2" xfId="16134"/>
    <cellStyle name="40% - uthevingsfarge 5 3 2 2 2 2 2 3" xfId="16135"/>
    <cellStyle name="40% - uthevingsfarge 5 3 2 2 2 2 3" xfId="16136"/>
    <cellStyle name="40% - uthevingsfarge 5 3 2 2 2 2 3 2" xfId="16137"/>
    <cellStyle name="40% - uthevingsfarge 5 3 2 2 2 2 3 3" xfId="16138"/>
    <cellStyle name="40% - uthevingsfarge 5 3 2 2 2 2 4" xfId="16139"/>
    <cellStyle name="40% - uthevingsfarge 5 3 2 2 2 2 5" xfId="16140"/>
    <cellStyle name="40% - uthevingsfarge 5 3 2 2 2 2_Tabell 4.5-4.7" xfId="16132"/>
    <cellStyle name="40% - uthevingsfarge 5 3 2 2 2 3" xfId="16141"/>
    <cellStyle name="40% - uthevingsfarge 5 3 2 2 2 3 2" xfId="16142"/>
    <cellStyle name="40% - uthevingsfarge 5 3 2 2 2 3 2 2" xfId="16143"/>
    <cellStyle name="40% - uthevingsfarge 5 3 2 2 2 3 2 3" xfId="16144"/>
    <cellStyle name="40% - uthevingsfarge 5 3 2 2 2 3 3" xfId="16145"/>
    <cellStyle name="40% - uthevingsfarge 5 3 2 2 2 3 3 2" xfId="16146"/>
    <cellStyle name="40% - uthevingsfarge 5 3 2 2 2 3 3 3" xfId="16147"/>
    <cellStyle name="40% - uthevingsfarge 5 3 2 2 2 3 4" xfId="16148"/>
    <cellStyle name="40% - uthevingsfarge 5 3 2 2 2 3 5" xfId="16149"/>
    <cellStyle name="40% - uthevingsfarge 5 3 2 2 2 4" xfId="16150"/>
    <cellStyle name="40% - uthevingsfarge 5 3 2 2 2 4 2" xfId="16151"/>
    <cellStyle name="40% - uthevingsfarge 5 3 2 2 2 4 3" xfId="16152"/>
    <cellStyle name="40% - uthevingsfarge 5 3 2 2 2 5" xfId="16153"/>
    <cellStyle name="40% - uthevingsfarge 5 3 2 2 2 5 2" xfId="16154"/>
    <cellStyle name="40% - uthevingsfarge 5 3 2 2 2 5 3" xfId="16155"/>
    <cellStyle name="40% - uthevingsfarge 5 3 2 2 2 6" xfId="16156"/>
    <cellStyle name="40% - uthevingsfarge 5 3 2 2 2 6 2" xfId="16157"/>
    <cellStyle name="40% - uthevingsfarge 5 3 2 2 2 7" xfId="16158"/>
    <cellStyle name="40% - uthevingsfarge 5 3 2 2 2 7 2" xfId="16159"/>
    <cellStyle name="40% - uthevingsfarge 5 3 2 2 2 8" xfId="16160"/>
    <cellStyle name="40% - uthevingsfarge 5 3 2 2 2 9" xfId="16161"/>
    <cellStyle name="40% - uthevingsfarge 5 3 2 2 2_Tabell 4.5-4.7" xfId="16130"/>
    <cellStyle name="40% - uthevingsfarge 5 3 2 2 3" xfId="894"/>
    <cellStyle name="40% - uthevingsfarge 5 3 2 2 3 2" xfId="16163"/>
    <cellStyle name="40% - uthevingsfarge 5 3 2 2 3 2 2" xfId="16164"/>
    <cellStyle name="40% - uthevingsfarge 5 3 2 2 3 2 3" xfId="16165"/>
    <cellStyle name="40% - uthevingsfarge 5 3 2 2 3 3" xfId="16166"/>
    <cellStyle name="40% - uthevingsfarge 5 3 2 2 3 3 2" xfId="16167"/>
    <cellStyle name="40% - uthevingsfarge 5 3 2 2 3 3 3" xfId="16168"/>
    <cellStyle name="40% - uthevingsfarge 5 3 2 2 3 4" xfId="16169"/>
    <cellStyle name="40% - uthevingsfarge 5 3 2 2 3 5" xfId="16170"/>
    <cellStyle name="40% - uthevingsfarge 5 3 2 2 3_Tabell 4.5-4.7" xfId="16162"/>
    <cellStyle name="40% - uthevingsfarge 5 3 2 2 4" xfId="16171"/>
    <cellStyle name="40% - uthevingsfarge 5 3 2 2 4 2" xfId="16172"/>
    <cellStyle name="40% - uthevingsfarge 5 3 2 2 4 2 2" xfId="16173"/>
    <cellStyle name="40% - uthevingsfarge 5 3 2 2 4 2 3" xfId="16174"/>
    <cellStyle name="40% - uthevingsfarge 5 3 2 2 4 3" xfId="16175"/>
    <cellStyle name="40% - uthevingsfarge 5 3 2 2 4 3 2" xfId="16176"/>
    <cellStyle name="40% - uthevingsfarge 5 3 2 2 4 3 3" xfId="16177"/>
    <cellStyle name="40% - uthevingsfarge 5 3 2 2 4 4" xfId="16178"/>
    <cellStyle name="40% - uthevingsfarge 5 3 2 2 4 5" xfId="16179"/>
    <cellStyle name="40% - uthevingsfarge 5 3 2 2 5" xfId="16180"/>
    <cellStyle name="40% - uthevingsfarge 5 3 2 2 5 2" xfId="16181"/>
    <cellStyle name="40% - uthevingsfarge 5 3 2 2 5 3" xfId="16182"/>
    <cellStyle name="40% - uthevingsfarge 5 3 2 2 6" xfId="16183"/>
    <cellStyle name="40% - uthevingsfarge 5 3 2 2 6 2" xfId="16184"/>
    <cellStyle name="40% - uthevingsfarge 5 3 2 2 6 3" xfId="16185"/>
    <cellStyle name="40% - uthevingsfarge 5 3 2 2 7" xfId="16186"/>
    <cellStyle name="40% - uthevingsfarge 5 3 2 2 7 2" xfId="16187"/>
    <cellStyle name="40% - uthevingsfarge 5 3 2 2 8" xfId="16188"/>
    <cellStyle name="40% - uthevingsfarge 5 3 2 2 8 2" xfId="16189"/>
    <cellStyle name="40% - uthevingsfarge 5 3 2 2 9" xfId="16190"/>
    <cellStyle name="40% - uthevingsfarge 5 3 2 2_Tabell 4.5-4.7" xfId="16127"/>
    <cellStyle name="40% - uthevingsfarge 5 3 2 3" xfId="895"/>
    <cellStyle name="40% - uthevingsfarge 5 3 2 3 10" xfId="16192"/>
    <cellStyle name="40% - uthevingsfarge 5 3 2 3 2" xfId="896"/>
    <cellStyle name="40% - uthevingsfarge 5 3 2 3 2 2" xfId="16194"/>
    <cellStyle name="40% - uthevingsfarge 5 3 2 3 2 2 2" xfId="16195"/>
    <cellStyle name="40% - uthevingsfarge 5 3 2 3 2 2 3" xfId="16196"/>
    <cellStyle name="40% - uthevingsfarge 5 3 2 3 2 3" xfId="16197"/>
    <cellStyle name="40% - uthevingsfarge 5 3 2 3 2 3 2" xfId="16198"/>
    <cellStyle name="40% - uthevingsfarge 5 3 2 3 2 3 3" xfId="16199"/>
    <cellStyle name="40% - uthevingsfarge 5 3 2 3 2 4" xfId="16200"/>
    <cellStyle name="40% - uthevingsfarge 5 3 2 3 2 5" xfId="16201"/>
    <cellStyle name="40% - uthevingsfarge 5 3 2 3 2_Tabell 4.5-4.7" xfId="16193"/>
    <cellStyle name="40% - uthevingsfarge 5 3 2 3 3" xfId="16202"/>
    <cellStyle name="40% - uthevingsfarge 5 3 2 3 3 2" xfId="16203"/>
    <cellStyle name="40% - uthevingsfarge 5 3 2 3 3 2 2" xfId="16204"/>
    <cellStyle name="40% - uthevingsfarge 5 3 2 3 3 2 3" xfId="16205"/>
    <cellStyle name="40% - uthevingsfarge 5 3 2 3 3 3" xfId="16206"/>
    <cellStyle name="40% - uthevingsfarge 5 3 2 3 3 3 2" xfId="16207"/>
    <cellStyle name="40% - uthevingsfarge 5 3 2 3 3 3 3" xfId="16208"/>
    <cellStyle name="40% - uthevingsfarge 5 3 2 3 3 4" xfId="16209"/>
    <cellStyle name="40% - uthevingsfarge 5 3 2 3 3 5" xfId="16210"/>
    <cellStyle name="40% - uthevingsfarge 5 3 2 3 4" xfId="16211"/>
    <cellStyle name="40% - uthevingsfarge 5 3 2 3 4 2" xfId="16212"/>
    <cellStyle name="40% - uthevingsfarge 5 3 2 3 4 3" xfId="16213"/>
    <cellStyle name="40% - uthevingsfarge 5 3 2 3 5" xfId="16214"/>
    <cellStyle name="40% - uthevingsfarge 5 3 2 3 5 2" xfId="16215"/>
    <cellStyle name="40% - uthevingsfarge 5 3 2 3 5 3" xfId="16216"/>
    <cellStyle name="40% - uthevingsfarge 5 3 2 3 6" xfId="16217"/>
    <cellStyle name="40% - uthevingsfarge 5 3 2 3 6 2" xfId="16218"/>
    <cellStyle name="40% - uthevingsfarge 5 3 2 3 7" xfId="16219"/>
    <cellStyle name="40% - uthevingsfarge 5 3 2 3 7 2" xfId="16220"/>
    <cellStyle name="40% - uthevingsfarge 5 3 2 3 8" xfId="16221"/>
    <cellStyle name="40% - uthevingsfarge 5 3 2 3 9" xfId="16222"/>
    <cellStyle name="40% - uthevingsfarge 5 3 2 3_Tabell 4.5-4.7" xfId="16191"/>
    <cellStyle name="40% - uthevingsfarge 5 3 2 4" xfId="897"/>
    <cellStyle name="40% - uthevingsfarge 5 3 2 4 2" xfId="16224"/>
    <cellStyle name="40% - uthevingsfarge 5 3 2 4 2 2" xfId="16225"/>
    <cellStyle name="40% - uthevingsfarge 5 3 2 4 2 3" xfId="16226"/>
    <cellStyle name="40% - uthevingsfarge 5 3 2 4 3" xfId="16227"/>
    <cellStyle name="40% - uthevingsfarge 5 3 2 4 3 2" xfId="16228"/>
    <cellStyle name="40% - uthevingsfarge 5 3 2 4 3 3" xfId="16229"/>
    <cellStyle name="40% - uthevingsfarge 5 3 2 4 4" xfId="16230"/>
    <cellStyle name="40% - uthevingsfarge 5 3 2 4 5" xfId="16231"/>
    <cellStyle name="40% - uthevingsfarge 5 3 2 4_Tabell 4.5-4.7" xfId="16223"/>
    <cellStyle name="40% - uthevingsfarge 5 3 2 5" xfId="16232"/>
    <cellStyle name="40% - uthevingsfarge 5 3 2 5 2" xfId="16233"/>
    <cellStyle name="40% - uthevingsfarge 5 3 2 5 2 2" xfId="16234"/>
    <cellStyle name="40% - uthevingsfarge 5 3 2 5 2 3" xfId="16235"/>
    <cellStyle name="40% - uthevingsfarge 5 3 2 5 3" xfId="16236"/>
    <cellStyle name="40% - uthevingsfarge 5 3 2 5 3 2" xfId="16237"/>
    <cellStyle name="40% - uthevingsfarge 5 3 2 5 3 3" xfId="16238"/>
    <cellStyle name="40% - uthevingsfarge 5 3 2 5 4" xfId="16239"/>
    <cellStyle name="40% - uthevingsfarge 5 3 2 5 5" xfId="16240"/>
    <cellStyle name="40% - uthevingsfarge 5 3 2 6" xfId="16241"/>
    <cellStyle name="40% - uthevingsfarge 5 3 2 6 2" xfId="16242"/>
    <cellStyle name="40% - uthevingsfarge 5 3 2 6 3" xfId="16243"/>
    <cellStyle name="40% - uthevingsfarge 5 3 2 7" xfId="16244"/>
    <cellStyle name="40% - uthevingsfarge 5 3 2 7 2" xfId="16245"/>
    <cellStyle name="40% - uthevingsfarge 5 3 2 7 3" xfId="16246"/>
    <cellStyle name="40% - uthevingsfarge 5 3 2 8" xfId="16247"/>
    <cellStyle name="40% - uthevingsfarge 5 3 2 8 2" xfId="16248"/>
    <cellStyle name="40% - uthevingsfarge 5 3 2 9" xfId="16249"/>
    <cellStyle name="40% - uthevingsfarge 5 3 2 9 2" xfId="16250"/>
    <cellStyle name="40% - uthevingsfarge 5 3 2_Tabell 4.5-4.7" xfId="16123"/>
    <cellStyle name="40% - uthevingsfarge 5 3 3" xfId="898"/>
    <cellStyle name="40% - uthevingsfarge 5 3 3 10" xfId="16252"/>
    <cellStyle name="40% - uthevingsfarge 5 3 3 11" xfId="16253"/>
    <cellStyle name="40% - uthevingsfarge 5 3 3 2" xfId="899"/>
    <cellStyle name="40% - uthevingsfarge 5 3 3 2 10" xfId="16255"/>
    <cellStyle name="40% - uthevingsfarge 5 3 3 2 2" xfId="900"/>
    <cellStyle name="40% - uthevingsfarge 5 3 3 2 2 2" xfId="16257"/>
    <cellStyle name="40% - uthevingsfarge 5 3 3 2 2 2 2" xfId="16258"/>
    <cellStyle name="40% - uthevingsfarge 5 3 3 2 2 2 3" xfId="16259"/>
    <cellStyle name="40% - uthevingsfarge 5 3 3 2 2 3" xfId="16260"/>
    <cellStyle name="40% - uthevingsfarge 5 3 3 2 2 3 2" xfId="16261"/>
    <cellStyle name="40% - uthevingsfarge 5 3 3 2 2 3 3" xfId="16262"/>
    <cellStyle name="40% - uthevingsfarge 5 3 3 2 2 4" xfId="16263"/>
    <cellStyle name="40% - uthevingsfarge 5 3 3 2 2 5" xfId="16264"/>
    <cellStyle name="40% - uthevingsfarge 5 3 3 2 2_Tabell 4.5-4.7" xfId="16256"/>
    <cellStyle name="40% - uthevingsfarge 5 3 3 2 3" xfId="16265"/>
    <cellStyle name="40% - uthevingsfarge 5 3 3 2 3 2" xfId="16266"/>
    <cellStyle name="40% - uthevingsfarge 5 3 3 2 3 2 2" xfId="16267"/>
    <cellStyle name="40% - uthevingsfarge 5 3 3 2 3 2 3" xfId="16268"/>
    <cellStyle name="40% - uthevingsfarge 5 3 3 2 3 3" xfId="16269"/>
    <cellStyle name="40% - uthevingsfarge 5 3 3 2 3 3 2" xfId="16270"/>
    <cellStyle name="40% - uthevingsfarge 5 3 3 2 3 3 3" xfId="16271"/>
    <cellStyle name="40% - uthevingsfarge 5 3 3 2 3 4" xfId="16272"/>
    <cellStyle name="40% - uthevingsfarge 5 3 3 2 3 5" xfId="16273"/>
    <cellStyle name="40% - uthevingsfarge 5 3 3 2 4" xfId="16274"/>
    <cellStyle name="40% - uthevingsfarge 5 3 3 2 4 2" xfId="16275"/>
    <cellStyle name="40% - uthevingsfarge 5 3 3 2 4 3" xfId="16276"/>
    <cellStyle name="40% - uthevingsfarge 5 3 3 2 5" xfId="16277"/>
    <cellStyle name="40% - uthevingsfarge 5 3 3 2 5 2" xfId="16278"/>
    <cellStyle name="40% - uthevingsfarge 5 3 3 2 5 3" xfId="16279"/>
    <cellStyle name="40% - uthevingsfarge 5 3 3 2 6" xfId="16280"/>
    <cellStyle name="40% - uthevingsfarge 5 3 3 2 6 2" xfId="16281"/>
    <cellStyle name="40% - uthevingsfarge 5 3 3 2 7" xfId="16282"/>
    <cellStyle name="40% - uthevingsfarge 5 3 3 2 7 2" xfId="16283"/>
    <cellStyle name="40% - uthevingsfarge 5 3 3 2 8" xfId="16284"/>
    <cellStyle name="40% - uthevingsfarge 5 3 3 2 9" xfId="16285"/>
    <cellStyle name="40% - uthevingsfarge 5 3 3 2_Tabell 4.5-4.7" xfId="16254"/>
    <cellStyle name="40% - uthevingsfarge 5 3 3 3" xfId="901"/>
    <cellStyle name="40% - uthevingsfarge 5 3 3 3 2" xfId="16287"/>
    <cellStyle name="40% - uthevingsfarge 5 3 3 3 2 2" xfId="16288"/>
    <cellStyle name="40% - uthevingsfarge 5 3 3 3 2 3" xfId="16289"/>
    <cellStyle name="40% - uthevingsfarge 5 3 3 3 3" xfId="16290"/>
    <cellStyle name="40% - uthevingsfarge 5 3 3 3 3 2" xfId="16291"/>
    <cellStyle name="40% - uthevingsfarge 5 3 3 3 3 3" xfId="16292"/>
    <cellStyle name="40% - uthevingsfarge 5 3 3 3 4" xfId="16293"/>
    <cellStyle name="40% - uthevingsfarge 5 3 3 3 5" xfId="16294"/>
    <cellStyle name="40% - uthevingsfarge 5 3 3 3_Tabell 4.5-4.7" xfId="16286"/>
    <cellStyle name="40% - uthevingsfarge 5 3 3 4" xfId="16295"/>
    <cellStyle name="40% - uthevingsfarge 5 3 3 4 2" xfId="16296"/>
    <cellStyle name="40% - uthevingsfarge 5 3 3 4 2 2" xfId="16297"/>
    <cellStyle name="40% - uthevingsfarge 5 3 3 4 2 3" xfId="16298"/>
    <cellStyle name="40% - uthevingsfarge 5 3 3 4 3" xfId="16299"/>
    <cellStyle name="40% - uthevingsfarge 5 3 3 4 3 2" xfId="16300"/>
    <cellStyle name="40% - uthevingsfarge 5 3 3 4 3 3" xfId="16301"/>
    <cellStyle name="40% - uthevingsfarge 5 3 3 4 4" xfId="16302"/>
    <cellStyle name="40% - uthevingsfarge 5 3 3 4 5" xfId="16303"/>
    <cellStyle name="40% - uthevingsfarge 5 3 3 5" xfId="16304"/>
    <cellStyle name="40% - uthevingsfarge 5 3 3 5 2" xfId="16305"/>
    <cellStyle name="40% - uthevingsfarge 5 3 3 5 3" xfId="16306"/>
    <cellStyle name="40% - uthevingsfarge 5 3 3 6" xfId="16307"/>
    <cellStyle name="40% - uthevingsfarge 5 3 3 6 2" xfId="16308"/>
    <cellStyle name="40% - uthevingsfarge 5 3 3 6 3" xfId="16309"/>
    <cellStyle name="40% - uthevingsfarge 5 3 3 7" xfId="16310"/>
    <cellStyle name="40% - uthevingsfarge 5 3 3 7 2" xfId="16311"/>
    <cellStyle name="40% - uthevingsfarge 5 3 3 8" xfId="16312"/>
    <cellStyle name="40% - uthevingsfarge 5 3 3 8 2" xfId="16313"/>
    <cellStyle name="40% - uthevingsfarge 5 3 3 9" xfId="16314"/>
    <cellStyle name="40% - uthevingsfarge 5 3 3_Tabell 4.5-4.7" xfId="16251"/>
    <cellStyle name="40% - uthevingsfarge 5 3 4" xfId="902"/>
    <cellStyle name="40% - uthevingsfarge 5 3 4 10" xfId="16316"/>
    <cellStyle name="40% - uthevingsfarge 5 3 4 2" xfId="903"/>
    <cellStyle name="40% - uthevingsfarge 5 3 4 2 2" xfId="16318"/>
    <cellStyle name="40% - uthevingsfarge 5 3 4 2 2 2" xfId="16319"/>
    <cellStyle name="40% - uthevingsfarge 5 3 4 2 2 3" xfId="16320"/>
    <cellStyle name="40% - uthevingsfarge 5 3 4 2 3" xfId="16321"/>
    <cellStyle name="40% - uthevingsfarge 5 3 4 2 3 2" xfId="16322"/>
    <cellStyle name="40% - uthevingsfarge 5 3 4 2 3 3" xfId="16323"/>
    <cellStyle name="40% - uthevingsfarge 5 3 4 2 4" xfId="16324"/>
    <cellStyle name="40% - uthevingsfarge 5 3 4 2 5" xfId="16325"/>
    <cellStyle name="40% - uthevingsfarge 5 3 4 2_Tabell 4.5-4.7" xfId="16317"/>
    <cellStyle name="40% - uthevingsfarge 5 3 4 3" xfId="16326"/>
    <cellStyle name="40% - uthevingsfarge 5 3 4 3 2" xfId="16327"/>
    <cellStyle name="40% - uthevingsfarge 5 3 4 3 2 2" xfId="16328"/>
    <cellStyle name="40% - uthevingsfarge 5 3 4 3 2 3" xfId="16329"/>
    <cellStyle name="40% - uthevingsfarge 5 3 4 3 3" xfId="16330"/>
    <cellStyle name="40% - uthevingsfarge 5 3 4 3 3 2" xfId="16331"/>
    <cellStyle name="40% - uthevingsfarge 5 3 4 3 3 3" xfId="16332"/>
    <cellStyle name="40% - uthevingsfarge 5 3 4 3 4" xfId="16333"/>
    <cellStyle name="40% - uthevingsfarge 5 3 4 3 5" xfId="16334"/>
    <cellStyle name="40% - uthevingsfarge 5 3 4 4" xfId="16335"/>
    <cellStyle name="40% - uthevingsfarge 5 3 4 4 2" xfId="16336"/>
    <cellStyle name="40% - uthevingsfarge 5 3 4 4 3" xfId="16337"/>
    <cellStyle name="40% - uthevingsfarge 5 3 4 5" xfId="16338"/>
    <cellStyle name="40% - uthevingsfarge 5 3 4 5 2" xfId="16339"/>
    <cellStyle name="40% - uthevingsfarge 5 3 4 5 3" xfId="16340"/>
    <cellStyle name="40% - uthevingsfarge 5 3 4 6" xfId="16341"/>
    <cellStyle name="40% - uthevingsfarge 5 3 4 6 2" xfId="16342"/>
    <cellStyle name="40% - uthevingsfarge 5 3 4 7" xfId="16343"/>
    <cellStyle name="40% - uthevingsfarge 5 3 4 7 2" xfId="16344"/>
    <cellStyle name="40% - uthevingsfarge 5 3 4 8" xfId="16345"/>
    <cellStyle name="40% - uthevingsfarge 5 3 4 9" xfId="16346"/>
    <cellStyle name="40% - uthevingsfarge 5 3 4_Tabell 4.5-4.7" xfId="16315"/>
    <cellStyle name="40% - uthevingsfarge 5 3 5" xfId="904"/>
    <cellStyle name="40% - uthevingsfarge 5 3 5 2" xfId="16348"/>
    <cellStyle name="40% - uthevingsfarge 5 3 5 2 2" xfId="16349"/>
    <cellStyle name="40% - uthevingsfarge 5 3 5 2 3" xfId="16350"/>
    <cellStyle name="40% - uthevingsfarge 5 3 5 3" xfId="16351"/>
    <cellStyle name="40% - uthevingsfarge 5 3 5 3 2" xfId="16352"/>
    <cellStyle name="40% - uthevingsfarge 5 3 5 3 3" xfId="16353"/>
    <cellStyle name="40% - uthevingsfarge 5 3 5 4" xfId="16354"/>
    <cellStyle name="40% - uthevingsfarge 5 3 5 5" xfId="16355"/>
    <cellStyle name="40% - uthevingsfarge 5 3 5_Tabell 4.5-4.7" xfId="16347"/>
    <cellStyle name="40% - uthevingsfarge 5 3 6" xfId="16356"/>
    <cellStyle name="40% - uthevingsfarge 5 3 6 2" xfId="16357"/>
    <cellStyle name="40% - uthevingsfarge 5 3 6 2 2" xfId="16358"/>
    <cellStyle name="40% - uthevingsfarge 5 3 6 2 3" xfId="16359"/>
    <cellStyle name="40% - uthevingsfarge 5 3 6 3" xfId="16360"/>
    <cellStyle name="40% - uthevingsfarge 5 3 6 3 2" xfId="16361"/>
    <cellStyle name="40% - uthevingsfarge 5 3 6 3 3" xfId="16362"/>
    <cellStyle name="40% - uthevingsfarge 5 3 6 4" xfId="16363"/>
    <cellStyle name="40% - uthevingsfarge 5 3 6 5" xfId="16364"/>
    <cellStyle name="40% - uthevingsfarge 5 3 7" xfId="16365"/>
    <cellStyle name="40% - uthevingsfarge 5 3 7 2" xfId="16366"/>
    <cellStyle name="40% - uthevingsfarge 5 3 7 3" xfId="16367"/>
    <cellStyle name="40% - uthevingsfarge 5 3 8" xfId="16368"/>
    <cellStyle name="40% - uthevingsfarge 5 3 8 2" xfId="16369"/>
    <cellStyle name="40% - uthevingsfarge 5 3 8 3" xfId="16370"/>
    <cellStyle name="40% - uthevingsfarge 5 3 9" xfId="16371"/>
    <cellStyle name="40% - uthevingsfarge 5 3 9 2" xfId="16372"/>
    <cellStyle name="40% - uthevingsfarge 5 3_Tabell 4.5-4.7" xfId="16117"/>
    <cellStyle name="40% - uthevingsfarge 5 4" xfId="905"/>
    <cellStyle name="40% - uthevingsfarge 5 4 10" xfId="16374"/>
    <cellStyle name="40% - uthevingsfarge 5 4 10 2" xfId="16375"/>
    <cellStyle name="40% - uthevingsfarge 5 4 11" xfId="16376"/>
    <cellStyle name="40% - uthevingsfarge 5 4 12" xfId="16377"/>
    <cellStyle name="40% - uthevingsfarge 5 4 13" xfId="16378"/>
    <cellStyle name="40% - uthevingsfarge 5 4 2" xfId="906"/>
    <cellStyle name="40% - uthevingsfarge 5 4 2 10" xfId="16380"/>
    <cellStyle name="40% - uthevingsfarge 5 4 2 11" xfId="16381"/>
    <cellStyle name="40% - uthevingsfarge 5 4 2 12" xfId="16382"/>
    <cellStyle name="40% - uthevingsfarge 5 4 2 2" xfId="907"/>
    <cellStyle name="40% - uthevingsfarge 5 4 2 2 10" xfId="16384"/>
    <cellStyle name="40% - uthevingsfarge 5 4 2 2 11" xfId="16385"/>
    <cellStyle name="40% - uthevingsfarge 5 4 2 2 2" xfId="908"/>
    <cellStyle name="40% - uthevingsfarge 5 4 2 2 2 10" xfId="16387"/>
    <cellStyle name="40% - uthevingsfarge 5 4 2 2 2 2" xfId="909"/>
    <cellStyle name="40% - uthevingsfarge 5 4 2 2 2 2 2" xfId="16389"/>
    <cellStyle name="40% - uthevingsfarge 5 4 2 2 2 2 2 2" xfId="16390"/>
    <cellStyle name="40% - uthevingsfarge 5 4 2 2 2 2 2 3" xfId="16391"/>
    <cellStyle name="40% - uthevingsfarge 5 4 2 2 2 2 3" xfId="16392"/>
    <cellStyle name="40% - uthevingsfarge 5 4 2 2 2 2 3 2" xfId="16393"/>
    <cellStyle name="40% - uthevingsfarge 5 4 2 2 2 2 3 3" xfId="16394"/>
    <cellStyle name="40% - uthevingsfarge 5 4 2 2 2 2 4" xfId="16395"/>
    <cellStyle name="40% - uthevingsfarge 5 4 2 2 2 2 5" xfId="16396"/>
    <cellStyle name="40% - uthevingsfarge 5 4 2 2 2 2_Tabell 4.5-4.7" xfId="16388"/>
    <cellStyle name="40% - uthevingsfarge 5 4 2 2 2 3" xfId="16397"/>
    <cellStyle name="40% - uthevingsfarge 5 4 2 2 2 3 2" xfId="16398"/>
    <cellStyle name="40% - uthevingsfarge 5 4 2 2 2 3 2 2" xfId="16399"/>
    <cellStyle name="40% - uthevingsfarge 5 4 2 2 2 3 2 3" xfId="16400"/>
    <cellStyle name="40% - uthevingsfarge 5 4 2 2 2 3 3" xfId="16401"/>
    <cellStyle name="40% - uthevingsfarge 5 4 2 2 2 3 3 2" xfId="16402"/>
    <cellStyle name="40% - uthevingsfarge 5 4 2 2 2 3 3 3" xfId="16403"/>
    <cellStyle name="40% - uthevingsfarge 5 4 2 2 2 3 4" xfId="16404"/>
    <cellStyle name="40% - uthevingsfarge 5 4 2 2 2 3 5" xfId="16405"/>
    <cellStyle name="40% - uthevingsfarge 5 4 2 2 2 4" xfId="16406"/>
    <cellStyle name="40% - uthevingsfarge 5 4 2 2 2 4 2" xfId="16407"/>
    <cellStyle name="40% - uthevingsfarge 5 4 2 2 2 4 3" xfId="16408"/>
    <cellStyle name="40% - uthevingsfarge 5 4 2 2 2 5" xfId="16409"/>
    <cellStyle name="40% - uthevingsfarge 5 4 2 2 2 5 2" xfId="16410"/>
    <cellStyle name="40% - uthevingsfarge 5 4 2 2 2 5 3" xfId="16411"/>
    <cellStyle name="40% - uthevingsfarge 5 4 2 2 2 6" xfId="16412"/>
    <cellStyle name="40% - uthevingsfarge 5 4 2 2 2 6 2" xfId="16413"/>
    <cellStyle name="40% - uthevingsfarge 5 4 2 2 2 7" xfId="16414"/>
    <cellStyle name="40% - uthevingsfarge 5 4 2 2 2 7 2" xfId="16415"/>
    <cellStyle name="40% - uthevingsfarge 5 4 2 2 2 8" xfId="16416"/>
    <cellStyle name="40% - uthevingsfarge 5 4 2 2 2 9" xfId="16417"/>
    <cellStyle name="40% - uthevingsfarge 5 4 2 2 2_Tabell 4.5-4.7" xfId="16386"/>
    <cellStyle name="40% - uthevingsfarge 5 4 2 2 3" xfId="910"/>
    <cellStyle name="40% - uthevingsfarge 5 4 2 2 3 2" xfId="16419"/>
    <cellStyle name="40% - uthevingsfarge 5 4 2 2 3 2 2" xfId="16420"/>
    <cellStyle name="40% - uthevingsfarge 5 4 2 2 3 2 3" xfId="16421"/>
    <cellStyle name="40% - uthevingsfarge 5 4 2 2 3 3" xfId="16422"/>
    <cellStyle name="40% - uthevingsfarge 5 4 2 2 3 3 2" xfId="16423"/>
    <cellStyle name="40% - uthevingsfarge 5 4 2 2 3 3 3" xfId="16424"/>
    <cellStyle name="40% - uthevingsfarge 5 4 2 2 3 4" xfId="16425"/>
    <cellStyle name="40% - uthevingsfarge 5 4 2 2 3 5" xfId="16426"/>
    <cellStyle name="40% - uthevingsfarge 5 4 2 2 3_Tabell 4.5-4.7" xfId="16418"/>
    <cellStyle name="40% - uthevingsfarge 5 4 2 2 4" xfId="16427"/>
    <cellStyle name="40% - uthevingsfarge 5 4 2 2 4 2" xfId="16428"/>
    <cellStyle name="40% - uthevingsfarge 5 4 2 2 4 2 2" xfId="16429"/>
    <cellStyle name="40% - uthevingsfarge 5 4 2 2 4 2 3" xfId="16430"/>
    <cellStyle name="40% - uthevingsfarge 5 4 2 2 4 3" xfId="16431"/>
    <cellStyle name="40% - uthevingsfarge 5 4 2 2 4 3 2" xfId="16432"/>
    <cellStyle name="40% - uthevingsfarge 5 4 2 2 4 3 3" xfId="16433"/>
    <cellStyle name="40% - uthevingsfarge 5 4 2 2 4 4" xfId="16434"/>
    <cellStyle name="40% - uthevingsfarge 5 4 2 2 4 5" xfId="16435"/>
    <cellStyle name="40% - uthevingsfarge 5 4 2 2 5" xfId="16436"/>
    <cellStyle name="40% - uthevingsfarge 5 4 2 2 5 2" xfId="16437"/>
    <cellStyle name="40% - uthevingsfarge 5 4 2 2 5 3" xfId="16438"/>
    <cellStyle name="40% - uthevingsfarge 5 4 2 2 6" xfId="16439"/>
    <cellStyle name="40% - uthevingsfarge 5 4 2 2 6 2" xfId="16440"/>
    <cellStyle name="40% - uthevingsfarge 5 4 2 2 6 3" xfId="16441"/>
    <cellStyle name="40% - uthevingsfarge 5 4 2 2 7" xfId="16442"/>
    <cellStyle name="40% - uthevingsfarge 5 4 2 2 7 2" xfId="16443"/>
    <cellStyle name="40% - uthevingsfarge 5 4 2 2 8" xfId="16444"/>
    <cellStyle name="40% - uthevingsfarge 5 4 2 2 8 2" xfId="16445"/>
    <cellStyle name="40% - uthevingsfarge 5 4 2 2 9" xfId="16446"/>
    <cellStyle name="40% - uthevingsfarge 5 4 2 2_Tabell 4.5-4.7" xfId="16383"/>
    <cellStyle name="40% - uthevingsfarge 5 4 2 3" xfId="911"/>
    <cellStyle name="40% - uthevingsfarge 5 4 2 3 10" xfId="16448"/>
    <cellStyle name="40% - uthevingsfarge 5 4 2 3 2" xfId="912"/>
    <cellStyle name="40% - uthevingsfarge 5 4 2 3 2 2" xfId="16450"/>
    <cellStyle name="40% - uthevingsfarge 5 4 2 3 2 2 2" xfId="16451"/>
    <cellStyle name="40% - uthevingsfarge 5 4 2 3 2 2 3" xfId="16452"/>
    <cellStyle name="40% - uthevingsfarge 5 4 2 3 2 3" xfId="16453"/>
    <cellStyle name="40% - uthevingsfarge 5 4 2 3 2 3 2" xfId="16454"/>
    <cellStyle name="40% - uthevingsfarge 5 4 2 3 2 3 3" xfId="16455"/>
    <cellStyle name="40% - uthevingsfarge 5 4 2 3 2 4" xfId="16456"/>
    <cellStyle name="40% - uthevingsfarge 5 4 2 3 2 5" xfId="16457"/>
    <cellStyle name="40% - uthevingsfarge 5 4 2 3 2_Tabell 4.5-4.7" xfId="16449"/>
    <cellStyle name="40% - uthevingsfarge 5 4 2 3 3" xfId="16458"/>
    <cellStyle name="40% - uthevingsfarge 5 4 2 3 3 2" xfId="16459"/>
    <cellStyle name="40% - uthevingsfarge 5 4 2 3 3 2 2" xfId="16460"/>
    <cellStyle name="40% - uthevingsfarge 5 4 2 3 3 2 3" xfId="16461"/>
    <cellStyle name="40% - uthevingsfarge 5 4 2 3 3 3" xfId="16462"/>
    <cellStyle name="40% - uthevingsfarge 5 4 2 3 3 3 2" xfId="16463"/>
    <cellStyle name="40% - uthevingsfarge 5 4 2 3 3 3 3" xfId="16464"/>
    <cellStyle name="40% - uthevingsfarge 5 4 2 3 3 4" xfId="16465"/>
    <cellStyle name="40% - uthevingsfarge 5 4 2 3 3 5" xfId="16466"/>
    <cellStyle name="40% - uthevingsfarge 5 4 2 3 4" xfId="16467"/>
    <cellStyle name="40% - uthevingsfarge 5 4 2 3 4 2" xfId="16468"/>
    <cellStyle name="40% - uthevingsfarge 5 4 2 3 4 3" xfId="16469"/>
    <cellStyle name="40% - uthevingsfarge 5 4 2 3 5" xfId="16470"/>
    <cellStyle name="40% - uthevingsfarge 5 4 2 3 5 2" xfId="16471"/>
    <cellStyle name="40% - uthevingsfarge 5 4 2 3 5 3" xfId="16472"/>
    <cellStyle name="40% - uthevingsfarge 5 4 2 3 6" xfId="16473"/>
    <cellStyle name="40% - uthevingsfarge 5 4 2 3 6 2" xfId="16474"/>
    <cellStyle name="40% - uthevingsfarge 5 4 2 3 7" xfId="16475"/>
    <cellStyle name="40% - uthevingsfarge 5 4 2 3 7 2" xfId="16476"/>
    <cellStyle name="40% - uthevingsfarge 5 4 2 3 8" xfId="16477"/>
    <cellStyle name="40% - uthevingsfarge 5 4 2 3 9" xfId="16478"/>
    <cellStyle name="40% - uthevingsfarge 5 4 2 3_Tabell 4.5-4.7" xfId="16447"/>
    <cellStyle name="40% - uthevingsfarge 5 4 2 4" xfId="913"/>
    <cellStyle name="40% - uthevingsfarge 5 4 2 4 2" xfId="16480"/>
    <cellStyle name="40% - uthevingsfarge 5 4 2 4 2 2" xfId="16481"/>
    <cellStyle name="40% - uthevingsfarge 5 4 2 4 2 3" xfId="16482"/>
    <cellStyle name="40% - uthevingsfarge 5 4 2 4 3" xfId="16483"/>
    <cellStyle name="40% - uthevingsfarge 5 4 2 4 3 2" xfId="16484"/>
    <cellStyle name="40% - uthevingsfarge 5 4 2 4 3 3" xfId="16485"/>
    <cellStyle name="40% - uthevingsfarge 5 4 2 4 4" xfId="16486"/>
    <cellStyle name="40% - uthevingsfarge 5 4 2 4 5" xfId="16487"/>
    <cellStyle name="40% - uthevingsfarge 5 4 2 4_Tabell 4.5-4.7" xfId="16479"/>
    <cellStyle name="40% - uthevingsfarge 5 4 2 5" xfId="16488"/>
    <cellStyle name="40% - uthevingsfarge 5 4 2 5 2" xfId="16489"/>
    <cellStyle name="40% - uthevingsfarge 5 4 2 5 2 2" xfId="16490"/>
    <cellStyle name="40% - uthevingsfarge 5 4 2 5 2 3" xfId="16491"/>
    <cellStyle name="40% - uthevingsfarge 5 4 2 5 3" xfId="16492"/>
    <cellStyle name="40% - uthevingsfarge 5 4 2 5 3 2" xfId="16493"/>
    <cellStyle name="40% - uthevingsfarge 5 4 2 5 3 3" xfId="16494"/>
    <cellStyle name="40% - uthevingsfarge 5 4 2 5 4" xfId="16495"/>
    <cellStyle name="40% - uthevingsfarge 5 4 2 5 5" xfId="16496"/>
    <cellStyle name="40% - uthevingsfarge 5 4 2 6" xfId="16497"/>
    <cellStyle name="40% - uthevingsfarge 5 4 2 6 2" xfId="16498"/>
    <cellStyle name="40% - uthevingsfarge 5 4 2 6 3" xfId="16499"/>
    <cellStyle name="40% - uthevingsfarge 5 4 2 7" xfId="16500"/>
    <cellStyle name="40% - uthevingsfarge 5 4 2 7 2" xfId="16501"/>
    <cellStyle name="40% - uthevingsfarge 5 4 2 7 3" xfId="16502"/>
    <cellStyle name="40% - uthevingsfarge 5 4 2 8" xfId="16503"/>
    <cellStyle name="40% - uthevingsfarge 5 4 2 8 2" xfId="16504"/>
    <cellStyle name="40% - uthevingsfarge 5 4 2 9" xfId="16505"/>
    <cellStyle name="40% - uthevingsfarge 5 4 2 9 2" xfId="16506"/>
    <cellStyle name="40% - uthevingsfarge 5 4 2_Tabell 4.5-4.7" xfId="16379"/>
    <cellStyle name="40% - uthevingsfarge 5 4 3" xfId="914"/>
    <cellStyle name="40% - uthevingsfarge 5 4 3 10" xfId="16508"/>
    <cellStyle name="40% - uthevingsfarge 5 4 3 11" xfId="16509"/>
    <cellStyle name="40% - uthevingsfarge 5 4 3 2" xfId="915"/>
    <cellStyle name="40% - uthevingsfarge 5 4 3 2 10" xfId="16511"/>
    <cellStyle name="40% - uthevingsfarge 5 4 3 2 2" xfId="916"/>
    <cellStyle name="40% - uthevingsfarge 5 4 3 2 2 2" xfId="16513"/>
    <cellStyle name="40% - uthevingsfarge 5 4 3 2 2 2 2" xfId="16514"/>
    <cellStyle name="40% - uthevingsfarge 5 4 3 2 2 2 3" xfId="16515"/>
    <cellStyle name="40% - uthevingsfarge 5 4 3 2 2 3" xfId="16516"/>
    <cellStyle name="40% - uthevingsfarge 5 4 3 2 2 3 2" xfId="16517"/>
    <cellStyle name="40% - uthevingsfarge 5 4 3 2 2 3 3" xfId="16518"/>
    <cellStyle name="40% - uthevingsfarge 5 4 3 2 2 4" xfId="16519"/>
    <cellStyle name="40% - uthevingsfarge 5 4 3 2 2 5" xfId="16520"/>
    <cellStyle name="40% - uthevingsfarge 5 4 3 2 2_Tabell 4.5-4.7" xfId="16512"/>
    <cellStyle name="40% - uthevingsfarge 5 4 3 2 3" xfId="16521"/>
    <cellStyle name="40% - uthevingsfarge 5 4 3 2 3 2" xfId="16522"/>
    <cellStyle name="40% - uthevingsfarge 5 4 3 2 3 2 2" xfId="16523"/>
    <cellStyle name="40% - uthevingsfarge 5 4 3 2 3 2 3" xfId="16524"/>
    <cellStyle name="40% - uthevingsfarge 5 4 3 2 3 3" xfId="16525"/>
    <cellStyle name="40% - uthevingsfarge 5 4 3 2 3 3 2" xfId="16526"/>
    <cellStyle name="40% - uthevingsfarge 5 4 3 2 3 3 3" xfId="16527"/>
    <cellStyle name="40% - uthevingsfarge 5 4 3 2 3 4" xfId="16528"/>
    <cellStyle name="40% - uthevingsfarge 5 4 3 2 3 5" xfId="16529"/>
    <cellStyle name="40% - uthevingsfarge 5 4 3 2 4" xfId="16530"/>
    <cellStyle name="40% - uthevingsfarge 5 4 3 2 4 2" xfId="16531"/>
    <cellStyle name="40% - uthevingsfarge 5 4 3 2 4 3" xfId="16532"/>
    <cellStyle name="40% - uthevingsfarge 5 4 3 2 5" xfId="16533"/>
    <cellStyle name="40% - uthevingsfarge 5 4 3 2 5 2" xfId="16534"/>
    <cellStyle name="40% - uthevingsfarge 5 4 3 2 5 3" xfId="16535"/>
    <cellStyle name="40% - uthevingsfarge 5 4 3 2 6" xfId="16536"/>
    <cellStyle name="40% - uthevingsfarge 5 4 3 2 6 2" xfId="16537"/>
    <cellStyle name="40% - uthevingsfarge 5 4 3 2 7" xfId="16538"/>
    <cellStyle name="40% - uthevingsfarge 5 4 3 2 7 2" xfId="16539"/>
    <cellStyle name="40% - uthevingsfarge 5 4 3 2 8" xfId="16540"/>
    <cellStyle name="40% - uthevingsfarge 5 4 3 2 9" xfId="16541"/>
    <cellStyle name="40% - uthevingsfarge 5 4 3 2_Tabell 4.5-4.7" xfId="16510"/>
    <cellStyle name="40% - uthevingsfarge 5 4 3 3" xfId="917"/>
    <cellStyle name="40% - uthevingsfarge 5 4 3 3 2" xfId="16543"/>
    <cellStyle name="40% - uthevingsfarge 5 4 3 3 2 2" xfId="16544"/>
    <cellStyle name="40% - uthevingsfarge 5 4 3 3 2 3" xfId="16545"/>
    <cellStyle name="40% - uthevingsfarge 5 4 3 3 3" xfId="16546"/>
    <cellStyle name="40% - uthevingsfarge 5 4 3 3 3 2" xfId="16547"/>
    <cellStyle name="40% - uthevingsfarge 5 4 3 3 3 3" xfId="16548"/>
    <cellStyle name="40% - uthevingsfarge 5 4 3 3 4" xfId="16549"/>
    <cellStyle name="40% - uthevingsfarge 5 4 3 3 5" xfId="16550"/>
    <cellStyle name="40% - uthevingsfarge 5 4 3 3_Tabell 4.5-4.7" xfId="16542"/>
    <cellStyle name="40% - uthevingsfarge 5 4 3 4" xfId="16551"/>
    <cellStyle name="40% - uthevingsfarge 5 4 3 4 2" xfId="16552"/>
    <cellStyle name="40% - uthevingsfarge 5 4 3 4 2 2" xfId="16553"/>
    <cellStyle name="40% - uthevingsfarge 5 4 3 4 2 3" xfId="16554"/>
    <cellStyle name="40% - uthevingsfarge 5 4 3 4 3" xfId="16555"/>
    <cellStyle name="40% - uthevingsfarge 5 4 3 4 3 2" xfId="16556"/>
    <cellStyle name="40% - uthevingsfarge 5 4 3 4 3 3" xfId="16557"/>
    <cellStyle name="40% - uthevingsfarge 5 4 3 4 4" xfId="16558"/>
    <cellStyle name="40% - uthevingsfarge 5 4 3 4 5" xfId="16559"/>
    <cellStyle name="40% - uthevingsfarge 5 4 3 5" xfId="16560"/>
    <cellStyle name="40% - uthevingsfarge 5 4 3 5 2" xfId="16561"/>
    <cellStyle name="40% - uthevingsfarge 5 4 3 5 3" xfId="16562"/>
    <cellStyle name="40% - uthevingsfarge 5 4 3 6" xfId="16563"/>
    <cellStyle name="40% - uthevingsfarge 5 4 3 6 2" xfId="16564"/>
    <cellStyle name="40% - uthevingsfarge 5 4 3 6 3" xfId="16565"/>
    <cellStyle name="40% - uthevingsfarge 5 4 3 7" xfId="16566"/>
    <cellStyle name="40% - uthevingsfarge 5 4 3 7 2" xfId="16567"/>
    <cellStyle name="40% - uthevingsfarge 5 4 3 8" xfId="16568"/>
    <cellStyle name="40% - uthevingsfarge 5 4 3 8 2" xfId="16569"/>
    <cellStyle name="40% - uthevingsfarge 5 4 3 9" xfId="16570"/>
    <cellStyle name="40% - uthevingsfarge 5 4 3_Tabell 4.5-4.7" xfId="16507"/>
    <cellStyle name="40% - uthevingsfarge 5 4 4" xfId="918"/>
    <cellStyle name="40% - uthevingsfarge 5 4 4 10" xfId="16572"/>
    <cellStyle name="40% - uthevingsfarge 5 4 4 2" xfId="919"/>
    <cellStyle name="40% - uthevingsfarge 5 4 4 2 2" xfId="16574"/>
    <cellStyle name="40% - uthevingsfarge 5 4 4 2 2 2" xfId="16575"/>
    <cellStyle name="40% - uthevingsfarge 5 4 4 2 2 3" xfId="16576"/>
    <cellStyle name="40% - uthevingsfarge 5 4 4 2 3" xfId="16577"/>
    <cellStyle name="40% - uthevingsfarge 5 4 4 2 3 2" xfId="16578"/>
    <cellStyle name="40% - uthevingsfarge 5 4 4 2 3 3" xfId="16579"/>
    <cellStyle name="40% - uthevingsfarge 5 4 4 2 4" xfId="16580"/>
    <cellStyle name="40% - uthevingsfarge 5 4 4 2 5" xfId="16581"/>
    <cellStyle name="40% - uthevingsfarge 5 4 4 2_Tabell 4.5-4.7" xfId="16573"/>
    <cellStyle name="40% - uthevingsfarge 5 4 4 3" xfId="16582"/>
    <cellStyle name="40% - uthevingsfarge 5 4 4 3 2" xfId="16583"/>
    <cellStyle name="40% - uthevingsfarge 5 4 4 3 2 2" xfId="16584"/>
    <cellStyle name="40% - uthevingsfarge 5 4 4 3 2 3" xfId="16585"/>
    <cellStyle name="40% - uthevingsfarge 5 4 4 3 3" xfId="16586"/>
    <cellStyle name="40% - uthevingsfarge 5 4 4 3 3 2" xfId="16587"/>
    <cellStyle name="40% - uthevingsfarge 5 4 4 3 3 3" xfId="16588"/>
    <cellStyle name="40% - uthevingsfarge 5 4 4 3 4" xfId="16589"/>
    <cellStyle name="40% - uthevingsfarge 5 4 4 3 5" xfId="16590"/>
    <cellStyle name="40% - uthevingsfarge 5 4 4 4" xfId="16591"/>
    <cellStyle name="40% - uthevingsfarge 5 4 4 4 2" xfId="16592"/>
    <cellStyle name="40% - uthevingsfarge 5 4 4 4 3" xfId="16593"/>
    <cellStyle name="40% - uthevingsfarge 5 4 4 5" xfId="16594"/>
    <cellStyle name="40% - uthevingsfarge 5 4 4 5 2" xfId="16595"/>
    <cellStyle name="40% - uthevingsfarge 5 4 4 5 3" xfId="16596"/>
    <cellStyle name="40% - uthevingsfarge 5 4 4 6" xfId="16597"/>
    <cellStyle name="40% - uthevingsfarge 5 4 4 6 2" xfId="16598"/>
    <cellStyle name="40% - uthevingsfarge 5 4 4 7" xfId="16599"/>
    <cellStyle name="40% - uthevingsfarge 5 4 4 7 2" xfId="16600"/>
    <cellStyle name="40% - uthevingsfarge 5 4 4 8" xfId="16601"/>
    <cellStyle name="40% - uthevingsfarge 5 4 4 9" xfId="16602"/>
    <cellStyle name="40% - uthevingsfarge 5 4 4_Tabell 4.5-4.7" xfId="16571"/>
    <cellStyle name="40% - uthevingsfarge 5 4 5" xfId="920"/>
    <cellStyle name="40% - uthevingsfarge 5 4 5 2" xfId="16604"/>
    <cellStyle name="40% - uthevingsfarge 5 4 5 2 2" xfId="16605"/>
    <cellStyle name="40% - uthevingsfarge 5 4 5 2 3" xfId="16606"/>
    <cellStyle name="40% - uthevingsfarge 5 4 5 3" xfId="16607"/>
    <cellStyle name="40% - uthevingsfarge 5 4 5 3 2" xfId="16608"/>
    <cellStyle name="40% - uthevingsfarge 5 4 5 3 3" xfId="16609"/>
    <cellStyle name="40% - uthevingsfarge 5 4 5 4" xfId="16610"/>
    <cellStyle name="40% - uthevingsfarge 5 4 5 5" xfId="16611"/>
    <cellStyle name="40% - uthevingsfarge 5 4 5_Tabell 4.5-4.7" xfId="16603"/>
    <cellStyle name="40% - uthevingsfarge 5 4 6" xfId="16612"/>
    <cellStyle name="40% - uthevingsfarge 5 4 6 2" xfId="16613"/>
    <cellStyle name="40% - uthevingsfarge 5 4 6 2 2" xfId="16614"/>
    <cellStyle name="40% - uthevingsfarge 5 4 6 2 3" xfId="16615"/>
    <cellStyle name="40% - uthevingsfarge 5 4 6 3" xfId="16616"/>
    <cellStyle name="40% - uthevingsfarge 5 4 6 3 2" xfId="16617"/>
    <cellStyle name="40% - uthevingsfarge 5 4 6 3 3" xfId="16618"/>
    <cellStyle name="40% - uthevingsfarge 5 4 6 4" xfId="16619"/>
    <cellStyle name="40% - uthevingsfarge 5 4 6 5" xfId="16620"/>
    <cellStyle name="40% - uthevingsfarge 5 4 7" xfId="16621"/>
    <cellStyle name="40% - uthevingsfarge 5 4 7 2" xfId="16622"/>
    <cellStyle name="40% - uthevingsfarge 5 4 7 3" xfId="16623"/>
    <cellStyle name="40% - uthevingsfarge 5 4 8" xfId="16624"/>
    <cellStyle name="40% - uthevingsfarge 5 4 8 2" xfId="16625"/>
    <cellStyle name="40% - uthevingsfarge 5 4 8 3" xfId="16626"/>
    <cellStyle name="40% - uthevingsfarge 5 4 9" xfId="16627"/>
    <cellStyle name="40% - uthevingsfarge 5 4 9 2" xfId="16628"/>
    <cellStyle name="40% - uthevingsfarge 5 4_Tabell 4.5-4.7" xfId="16373"/>
    <cellStyle name="40% - uthevingsfarge 5 5" xfId="921"/>
    <cellStyle name="40% - uthevingsfarge 5 5 10" xfId="16630"/>
    <cellStyle name="40% - uthevingsfarge 5 5 10 2" xfId="16631"/>
    <cellStyle name="40% - uthevingsfarge 5 5 11" xfId="16632"/>
    <cellStyle name="40% - uthevingsfarge 5 5 12" xfId="16633"/>
    <cellStyle name="40% - uthevingsfarge 5 5 13" xfId="16634"/>
    <cellStyle name="40% - uthevingsfarge 5 5 2" xfId="922"/>
    <cellStyle name="40% - uthevingsfarge 5 5 2 10" xfId="16636"/>
    <cellStyle name="40% - uthevingsfarge 5 5 2 11" xfId="16637"/>
    <cellStyle name="40% - uthevingsfarge 5 5 2 12" xfId="16638"/>
    <cellStyle name="40% - uthevingsfarge 5 5 2 2" xfId="923"/>
    <cellStyle name="40% - uthevingsfarge 5 5 2 2 10" xfId="16640"/>
    <cellStyle name="40% - uthevingsfarge 5 5 2 2 11" xfId="16641"/>
    <cellStyle name="40% - uthevingsfarge 5 5 2 2 2" xfId="924"/>
    <cellStyle name="40% - uthevingsfarge 5 5 2 2 2 10" xfId="16643"/>
    <cellStyle name="40% - uthevingsfarge 5 5 2 2 2 2" xfId="925"/>
    <cellStyle name="40% - uthevingsfarge 5 5 2 2 2 2 2" xfId="16645"/>
    <cellStyle name="40% - uthevingsfarge 5 5 2 2 2 2 2 2" xfId="16646"/>
    <cellStyle name="40% - uthevingsfarge 5 5 2 2 2 2 2 3" xfId="16647"/>
    <cellStyle name="40% - uthevingsfarge 5 5 2 2 2 2 3" xfId="16648"/>
    <cellStyle name="40% - uthevingsfarge 5 5 2 2 2 2 3 2" xfId="16649"/>
    <cellStyle name="40% - uthevingsfarge 5 5 2 2 2 2 3 3" xfId="16650"/>
    <cellStyle name="40% - uthevingsfarge 5 5 2 2 2 2 4" xfId="16651"/>
    <cellStyle name="40% - uthevingsfarge 5 5 2 2 2 2 5" xfId="16652"/>
    <cellStyle name="40% - uthevingsfarge 5 5 2 2 2 2_Tabell 4.5-4.7" xfId="16644"/>
    <cellStyle name="40% - uthevingsfarge 5 5 2 2 2 3" xfId="16653"/>
    <cellStyle name="40% - uthevingsfarge 5 5 2 2 2 3 2" xfId="16654"/>
    <cellStyle name="40% - uthevingsfarge 5 5 2 2 2 3 2 2" xfId="16655"/>
    <cellStyle name="40% - uthevingsfarge 5 5 2 2 2 3 2 3" xfId="16656"/>
    <cellStyle name="40% - uthevingsfarge 5 5 2 2 2 3 3" xfId="16657"/>
    <cellStyle name="40% - uthevingsfarge 5 5 2 2 2 3 3 2" xfId="16658"/>
    <cellStyle name="40% - uthevingsfarge 5 5 2 2 2 3 3 3" xfId="16659"/>
    <cellStyle name="40% - uthevingsfarge 5 5 2 2 2 3 4" xfId="16660"/>
    <cellStyle name="40% - uthevingsfarge 5 5 2 2 2 3 5" xfId="16661"/>
    <cellStyle name="40% - uthevingsfarge 5 5 2 2 2 4" xfId="16662"/>
    <cellStyle name="40% - uthevingsfarge 5 5 2 2 2 4 2" xfId="16663"/>
    <cellStyle name="40% - uthevingsfarge 5 5 2 2 2 4 3" xfId="16664"/>
    <cellStyle name="40% - uthevingsfarge 5 5 2 2 2 5" xfId="16665"/>
    <cellStyle name="40% - uthevingsfarge 5 5 2 2 2 5 2" xfId="16666"/>
    <cellStyle name="40% - uthevingsfarge 5 5 2 2 2 5 3" xfId="16667"/>
    <cellStyle name="40% - uthevingsfarge 5 5 2 2 2 6" xfId="16668"/>
    <cellStyle name="40% - uthevingsfarge 5 5 2 2 2 6 2" xfId="16669"/>
    <cellStyle name="40% - uthevingsfarge 5 5 2 2 2 7" xfId="16670"/>
    <cellStyle name="40% - uthevingsfarge 5 5 2 2 2 7 2" xfId="16671"/>
    <cellStyle name="40% - uthevingsfarge 5 5 2 2 2 8" xfId="16672"/>
    <cellStyle name="40% - uthevingsfarge 5 5 2 2 2 9" xfId="16673"/>
    <cellStyle name="40% - uthevingsfarge 5 5 2 2 2_Tabell 4.5-4.7" xfId="16642"/>
    <cellStyle name="40% - uthevingsfarge 5 5 2 2 3" xfId="926"/>
    <cellStyle name="40% - uthevingsfarge 5 5 2 2 3 2" xfId="16675"/>
    <cellStyle name="40% - uthevingsfarge 5 5 2 2 3 2 2" xfId="16676"/>
    <cellStyle name="40% - uthevingsfarge 5 5 2 2 3 2 3" xfId="16677"/>
    <cellStyle name="40% - uthevingsfarge 5 5 2 2 3 3" xfId="16678"/>
    <cellStyle name="40% - uthevingsfarge 5 5 2 2 3 3 2" xfId="16679"/>
    <cellStyle name="40% - uthevingsfarge 5 5 2 2 3 3 3" xfId="16680"/>
    <cellStyle name="40% - uthevingsfarge 5 5 2 2 3 4" xfId="16681"/>
    <cellStyle name="40% - uthevingsfarge 5 5 2 2 3 5" xfId="16682"/>
    <cellStyle name="40% - uthevingsfarge 5 5 2 2 3_Tabell 4.5-4.7" xfId="16674"/>
    <cellStyle name="40% - uthevingsfarge 5 5 2 2 4" xfId="16683"/>
    <cellStyle name="40% - uthevingsfarge 5 5 2 2 4 2" xfId="16684"/>
    <cellStyle name="40% - uthevingsfarge 5 5 2 2 4 2 2" xfId="16685"/>
    <cellStyle name="40% - uthevingsfarge 5 5 2 2 4 2 3" xfId="16686"/>
    <cellStyle name="40% - uthevingsfarge 5 5 2 2 4 3" xfId="16687"/>
    <cellStyle name="40% - uthevingsfarge 5 5 2 2 4 3 2" xfId="16688"/>
    <cellStyle name="40% - uthevingsfarge 5 5 2 2 4 3 3" xfId="16689"/>
    <cellStyle name="40% - uthevingsfarge 5 5 2 2 4 4" xfId="16690"/>
    <cellStyle name="40% - uthevingsfarge 5 5 2 2 4 5" xfId="16691"/>
    <cellStyle name="40% - uthevingsfarge 5 5 2 2 5" xfId="16692"/>
    <cellStyle name="40% - uthevingsfarge 5 5 2 2 5 2" xfId="16693"/>
    <cellStyle name="40% - uthevingsfarge 5 5 2 2 5 3" xfId="16694"/>
    <cellStyle name="40% - uthevingsfarge 5 5 2 2 6" xfId="16695"/>
    <cellStyle name="40% - uthevingsfarge 5 5 2 2 6 2" xfId="16696"/>
    <cellStyle name="40% - uthevingsfarge 5 5 2 2 6 3" xfId="16697"/>
    <cellStyle name="40% - uthevingsfarge 5 5 2 2 7" xfId="16698"/>
    <cellStyle name="40% - uthevingsfarge 5 5 2 2 7 2" xfId="16699"/>
    <cellStyle name="40% - uthevingsfarge 5 5 2 2 8" xfId="16700"/>
    <cellStyle name="40% - uthevingsfarge 5 5 2 2 8 2" xfId="16701"/>
    <cellStyle name="40% - uthevingsfarge 5 5 2 2 9" xfId="16702"/>
    <cellStyle name="40% - uthevingsfarge 5 5 2 2_Tabell 4.5-4.7" xfId="16639"/>
    <cellStyle name="40% - uthevingsfarge 5 5 2 3" xfId="927"/>
    <cellStyle name="40% - uthevingsfarge 5 5 2 3 10" xfId="16704"/>
    <cellStyle name="40% - uthevingsfarge 5 5 2 3 2" xfId="928"/>
    <cellStyle name="40% - uthevingsfarge 5 5 2 3 2 2" xfId="16706"/>
    <cellStyle name="40% - uthevingsfarge 5 5 2 3 2 2 2" xfId="16707"/>
    <cellStyle name="40% - uthevingsfarge 5 5 2 3 2 2 3" xfId="16708"/>
    <cellStyle name="40% - uthevingsfarge 5 5 2 3 2 3" xfId="16709"/>
    <cellStyle name="40% - uthevingsfarge 5 5 2 3 2 3 2" xfId="16710"/>
    <cellStyle name="40% - uthevingsfarge 5 5 2 3 2 3 3" xfId="16711"/>
    <cellStyle name="40% - uthevingsfarge 5 5 2 3 2 4" xfId="16712"/>
    <cellStyle name="40% - uthevingsfarge 5 5 2 3 2 5" xfId="16713"/>
    <cellStyle name="40% - uthevingsfarge 5 5 2 3 2_Tabell 4.5-4.7" xfId="16705"/>
    <cellStyle name="40% - uthevingsfarge 5 5 2 3 3" xfId="16714"/>
    <cellStyle name="40% - uthevingsfarge 5 5 2 3 3 2" xfId="16715"/>
    <cellStyle name="40% - uthevingsfarge 5 5 2 3 3 2 2" xfId="16716"/>
    <cellStyle name="40% - uthevingsfarge 5 5 2 3 3 2 3" xfId="16717"/>
    <cellStyle name="40% - uthevingsfarge 5 5 2 3 3 3" xfId="16718"/>
    <cellStyle name="40% - uthevingsfarge 5 5 2 3 3 3 2" xfId="16719"/>
    <cellStyle name="40% - uthevingsfarge 5 5 2 3 3 3 3" xfId="16720"/>
    <cellStyle name="40% - uthevingsfarge 5 5 2 3 3 4" xfId="16721"/>
    <cellStyle name="40% - uthevingsfarge 5 5 2 3 3 5" xfId="16722"/>
    <cellStyle name="40% - uthevingsfarge 5 5 2 3 4" xfId="16723"/>
    <cellStyle name="40% - uthevingsfarge 5 5 2 3 4 2" xfId="16724"/>
    <cellStyle name="40% - uthevingsfarge 5 5 2 3 4 3" xfId="16725"/>
    <cellStyle name="40% - uthevingsfarge 5 5 2 3 5" xfId="16726"/>
    <cellStyle name="40% - uthevingsfarge 5 5 2 3 5 2" xfId="16727"/>
    <cellStyle name="40% - uthevingsfarge 5 5 2 3 5 3" xfId="16728"/>
    <cellStyle name="40% - uthevingsfarge 5 5 2 3 6" xfId="16729"/>
    <cellStyle name="40% - uthevingsfarge 5 5 2 3 6 2" xfId="16730"/>
    <cellStyle name="40% - uthevingsfarge 5 5 2 3 7" xfId="16731"/>
    <cellStyle name="40% - uthevingsfarge 5 5 2 3 7 2" xfId="16732"/>
    <cellStyle name="40% - uthevingsfarge 5 5 2 3 8" xfId="16733"/>
    <cellStyle name="40% - uthevingsfarge 5 5 2 3 9" xfId="16734"/>
    <cellStyle name="40% - uthevingsfarge 5 5 2 3_Tabell 4.5-4.7" xfId="16703"/>
    <cellStyle name="40% - uthevingsfarge 5 5 2 4" xfId="929"/>
    <cellStyle name="40% - uthevingsfarge 5 5 2 4 2" xfId="16736"/>
    <cellStyle name="40% - uthevingsfarge 5 5 2 4 2 2" xfId="16737"/>
    <cellStyle name="40% - uthevingsfarge 5 5 2 4 2 3" xfId="16738"/>
    <cellStyle name="40% - uthevingsfarge 5 5 2 4 3" xfId="16739"/>
    <cellStyle name="40% - uthevingsfarge 5 5 2 4 3 2" xfId="16740"/>
    <cellStyle name="40% - uthevingsfarge 5 5 2 4 3 3" xfId="16741"/>
    <cellStyle name="40% - uthevingsfarge 5 5 2 4 4" xfId="16742"/>
    <cellStyle name="40% - uthevingsfarge 5 5 2 4 5" xfId="16743"/>
    <cellStyle name="40% - uthevingsfarge 5 5 2 4_Tabell 4.5-4.7" xfId="16735"/>
    <cellStyle name="40% - uthevingsfarge 5 5 2 5" xfId="16744"/>
    <cellStyle name="40% - uthevingsfarge 5 5 2 5 2" xfId="16745"/>
    <cellStyle name="40% - uthevingsfarge 5 5 2 5 2 2" xfId="16746"/>
    <cellStyle name="40% - uthevingsfarge 5 5 2 5 2 3" xfId="16747"/>
    <cellStyle name="40% - uthevingsfarge 5 5 2 5 3" xfId="16748"/>
    <cellStyle name="40% - uthevingsfarge 5 5 2 5 3 2" xfId="16749"/>
    <cellStyle name="40% - uthevingsfarge 5 5 2 5 3 3" xfId="16750"/>
    <cellStyle name="40% - uthevingsfarge 5 5 2 5 4" xfId="16751"/>
    <cellStyle name="40% - uthevingsfarge 5 5 2 5 5" xfId="16752"/>
    <cellStyle name="40% - uthevingsfarge 5 5 2 6" xfId="16753"/>
    <cellStyle name="40% - uthevingsfarge 5 5 2 6 2" xfId="16754"/>
    <cellStyle name="40% - uthevingsfarge 5 5 2 6 3" xfId="16755"/>
    <cellStyle name="40% - uthevingsfarge 5 5 2 7" xfId="16756"/>
    <cellStyle name="40% - uthevingsfarge 5 5 2 7 2" xfId="16757"/>
    <cellStyle name="40% - uthevingsfarge 5 5 2 7 3" xfId="16758"/>
    <cellStyle name="40% - uthevingsfarge 5 5 2 8" xfId="16759"/>
    <cellStyle name="40% - uthevingsfarge 5 5 2 8 2" xfId="16760"/>
    <cellStyle name="40% - uthevingsfarge 5 5 2 9" xfId="16761"/>
    <cellStyle name="40% - uthevingsfarge 5 5 2 9 2" xfId="16762"/>
    <cellStyle name="40% - uthevingsfarge 5 5 2_Tabell 4.5-4.7" xfId="16635"/>
    <cellStyle name="40% - uthevingsfarge 5 5 3" xfId="930"/>
    <cellStyle name="40% - uthevingsfarge 5 5 3 10" xfId="16764"/>
    <cellStyle name="40% - uthevingsfarge 5 5 3 11" xfId="16765"/>
    <cellStyle name="40% - uthevingsfarge 5 5 3 2" xfId="931"/>
    <cellStyle name="40% - uthevingsfarge 5 5 3 2 10" xfId="16767"/>
    <cellStyle name="40% - uthevingsfarge 5 5 3 2 2" xfId="932"/>
    <cellStyle name="40% - uthevingsfarge 5 5 3 2 2 2" xfId="16769"/>
    <cellStyle name="40% - uthevingsfarge 5 5 3 2 2 2 2" xfId="16770"/>
    <cellStyle name="40% - uthevingsfarge 5 5 3 2 2 2 3" xfId="16771"/>
    <cellStyle name="40% - uthevingsfarge 5 5 3 2 2 3" xfId="16772"/>
    <cellStyle name="40% - uthevingsfarge 5 5 3 2 2 3 2" xfId="16773"/>
    <cellStyle name="40% - uthevingsfarge 5 5 3 2 2 3 3" xfId="16774"/>
    <cellStyle name="40% - uthevingsfarge 5 5 3 2 2 4" xfId="16775"/>
    <cellStyle name="40% - uthevingsfarge 5 5 3 2 2 5" xfId="16776"/>
    <cellStyle name="40% - uthevingsfarge 5 5 3 2 2_Tabell 4.5-4.7" xfId="16768"/>
    <cellStyle name="40% - uthevingsfarge 5 5 3 2 3" xfId="16777"/>
    <cellStyle name="40% - uthevingsfarge 5 5 3 2 3 2" xfId="16778"/>
    <cellStyle name="40% - uthevingsfarge 5 5 3 2 3 2 2" xfId="16779"/>
    <cellStyle name="40% - uthevingsfarge 5 5 3 2 3 2 3" xfId="16780"/>
    <cellStyle name="40% - uthevingsfarge 5 5 3 2 3 3" xfId="16781"/>
    <cellStyle name="40% - uthevingsfarge 5 5 3 2 3 3 2" xfId="16782"/>
    <cellStyle name="40% - uthevingsfarge 5 5 3 2 3 3 3" xfId="16783"/>
    <cellStyle name="40% - uthevingsfarge 5 5 3 2 3 4" xfId="16784"/>
    <cellStyle name="40% - uthevingsfarge 5 5 3 2 3 5" xfId="16785"/>
    <cellStyle name="40% - uthevingsfarge 5 5 3 2 4" xfId="16786"/>
    <cellStyle name="40% - uthevingsfarge 5 5 3 2 4 2" xfId="16787"/>
    <cellStyle name="40% - uthevingsfarge 5 5 3 2 4 3" xfId="16788"/>
    <cellStyle name="40% - uthevingsfarge 5 5 3 2 5" xfId="16789"/>
    <cellStyle name="40% - uthevingsfarge 5 5 3 2 5 2" xfId="16790"/>
    <cellStyle name="40% - uthevingsfarge 5 5 3 2 5 3" xfId="16791"/>
    <cellStyle name="40% - uthevingsfarge 5 5 3 2 6" xfId="16792"/>
    <cellStyle name="40% - uthevingsfarge 5 5 3 2 6 2" xfId="16793"/>
    <cellStyle name="40% - uthevingsfarge 5 5 3 2 7" xfId="16794"/>
    <cellStyle name="40% - uthevingsfarge 5 5 3 2 7 2" xfId="16795"/>
    <cellStyle name="40% - uthevingsfarge 5 5 3 2 8" xfId="16796"/>
    <cellStyle name="40% - uthevingsfarge 5 5 3 2 9" xfId="16797"/>
    <cellStyle name="40% - uthevingsfarge 5 5 3 2_Tabell 4.5-4.7" xfId="16766"/>
    <cellStyle name="40% - uthevingsfarge 5 5 3 3" xfId="933"/>
    <cellStyle name="40% - uthevingsfarge 5 5 3 3 2" xfId="16799"/>
    <cellStyle name="40% - uthevingsfarge 5 5 3 3 2 2" xfId="16800"/>
    <cellStyle name="40% - uthevingsfarge 5 5 3 3 2 3" xfId="16801"/>
    <cellStyle name="40% - uthevingsfarge 5 5 3 3 3" xfId="16802"/>
    <cellStyle name="40% - uthevingsfarge 5 5 3 3 3 2" xfId="16803"/>
    <cellStyle name="40% - uthevingsfarge 5 5 3 3 3 3" xfId="16804"/>
    <cellStyle name="40% - uthevingsfarge 5 5 3 3 4" xfId="16805"/>
    <cellStyle name="40% - uthevingsfarge 5 5 3 3 5" xfId="16806"/>
    <cellStyle name="40% - uthevingsfarge 5 5 3 3_Tabell 4.5-4.7" xfId="16798"/>
    <cellStyle name="40% - uthevingsfarge 5 5 3 4" xfId="16807"/>
    <cellStyle name="40% - uthevingsfarge 5 5 3 4 2" xfId="16808"/>
    <cellStyle name="40% - uthevingsfarge 5 5 3 4 2 2" xfId="16809"/>
    <cellStyle name="40% - uthevingsfarge 5 5 3 4 2 3" xfId="16810"/>
    <cellStyle name="40% - uthevingsfarge 5 5 3 4 3" xfId="16811"/>
    <cellStyle name="40% - uthevingsfarge 5 5 3 4 3 2" xfId="16812"/>
    <cellStyle name="40% - uthevingsfarge 5 5 3 4 3 3" xfId="16813"/>
    <cellStyle name="40% - uthevingsfarge 5 5 3 4 4" xfId="16814"/>
    <cellStyle name="40% - uthevingsfarge 5 5 3 4 5" xfId="16815"/>
    <cellStyle name="40% - uthevingsfarge 5 5 3 5" xfId="16816"/>
    <cellStyle name="40% - uthevingsfarge 5 5 3 5 2" xfId="16817"/>
    <cellStyle name="40% - uthevingsfarge 5 5 3 5 3" xfId="16818"/>
    <cellStyle name="40% - uthevingsfarge 5 5 3 6" xfId="16819"/>
    <cellStyle name="40% - uthevingsfarge 5 5 3 6 2" xfId="16820"/>
    <cellStyle name="40% - uthevingsfarge 5 5 3 6 3" xfId="16821"/>
    <cellStyle name="40% - uthevingsfarge 5 5 3 7" xfId="16822"/>
    <cellStyle name="40% - uthevingsfarge 5 5 3 7 2" xfId="16823"/>
    <cellStyle name="40% - uthevingsfarge 5 5 3 8" xfId="16824"/>
    <cellStyle name="40% - uthevingsfarge 5 5 3 8 2" xfId="16825"/>
    <cellStyle name="40% - uthevingsfarge 5 5 3 9" xfId="16826"/>
    <cellStyle name="40% - uthevingsfarge 5 5 3_Tabell 4.5-4.7" xfId="16763"/>
    <cellStyle name="40% - uthevingsfarge 5 5 4" xfId="934"/>
    <cellStyle name="40% - uthevingsfarge 5 5 4 10" xfId="16828"/>
    <cellStyle name="40% - uthevingsfarge 5 5 4 2" xfId="935"/>
    <cellStyle name="40% - uthevingsfarge 5 5 4 2 2" xfId="16830"/>
    <cellStyle name="40% - uthevingsfarge 5 5 4 2 2 2" xfId="16831"/>
    <cellStyle name="40% - uthevingsfarge 5 5 4 2 2 3" xfId="16832"/>
    <cellStyle name="40% - uthevingsfarge 5 5 4 2 3" xfId="16833"/>
    <cellStyle name="40% - uthevingsfarge 5 5 4 2 3 2" xfId="16834"/>
    <cellStyle name="40% - uthevingsfarge 5 5 4 2 3 3" xfId="16835"/>
    <cellStyle name="40% - uthevingsfarge 5 5 4 2 4" xfId="16836"/>
    <cellStyle name="40% - uthevingsfarge 5 5 4 2 5" xfId="16837"/>
    <cellStyle name="40% - uthevingsfarge 5 5 4 2_Tabell 4.5-4.7" xfId="16829"/>
    <cellStyle name="40% - uthevingsfarge 5 5 4 3" xfId="16838"/>
    <cellStyle name="40% - uthevingsfarge 5 5 4 3 2" xfId="16839"/>
    <cellStyle name="40% - uthevingsfarge 5 5 4 3 2 2" xfId="16840"/>
    <cellStyle name="40% - uthevingsfarge 5 5 4 3 2 3" xfId="16841"/>
    <cellStyle name="40% - uthevingsfarge 5 5 4 3 3" xfId="16842"/>
    <cellStyle name="40% - uthevingsfarge 5 5 4 3 3 2" xfId="16843"/>
    <cellStyle name="40% - uthevingsfarge 5 5 4 3 3 3" xfId="16844"/>
    <cellStyle name="40% - uthevingsfarge 5 5 4 3 4" xfId="16845"/>
    <cellStyle name="40% - uthevingsfarge 5 5 4 3 5" xfId="16846"/>
    <cellStyle name="40% - uthevingsfarge 5 5 4 4" xfId="16847"/>
    <cellStyle name="40% - uthevingsfarge 5 5 4 4 2" xfId="16848"/>
    <cellStyle name="40% - uthevingsfarge 5 5 4 4 3" xfId="16849"/>
    <cellStyle name="40% - uthevingsfarge 5 5 4 5" xfId="16850"/>
    <cellStyle name="40% - uthevingsfarge 5 5 4 5 2" xfId="16851"/>
    <cellStyle name="40% - uthevingsfarge 5 5 4 5 3" xfId="16852"/>
    <cellStyle name="40% - uthevingsfarge 5 5 4 6" xfId="16853"/>
    <cellStyle name="40% - uthevingsfarge 5 5 4 6 2" xfId="16854"/>
    <cellStyle name="40% - uthevingsfarge 5 5 4 7" xfId="16855"/>
    <cellStyle name="40% - uthevingsfarge 5 5 4 7 2" xfId="16856"/>
    <cellStyle name="40% - uthevingsfarge 5 5 4 8" xfId="16857"/>
    <cellStyle name="40% - uthevingsfarge 5 5 4 9" xfId="16858"/>
    <cellStyle name="40% - uthevingsfarge 5 5 4_Tabell 4.5-4.7" xfId="16827"/>
    <cellStyle name="40% - uthevingsfarge 5 5 5" xfId="936"/>
    <cellStyle name="40% - uthevingsfarge 5 5 5 2" xfId="16860"/>
    <cellStyle name="40% - uthevingsfarge 5 5 5 2 2" xfId="16861"/>
    <cellStyle name="40% - uthevingsfarge 5 5 5 2 3" xfId="16862"/>
    <cellStyle name="40% - uthevingsfarge 5 5 5 3" xfId="16863"/>
    <cellStyle name="40% - uthevingsfarge 5 5 5 3 2" xfId="16864"/>
    <cellStyle name="40% - uthevingsfarge 5 5 5 3 3" xfId="16865"/>
    <cellStyle name="40% - uthevingsfarge 5 5 5 4" xfId="16866"/>
    <cellStyle name="40% - uthevingsfarge 5 5 5 5" xfId="16867"/>
    <cellStyle name="40% - uthevingsfarge 5 5 5_Tabell 4.5-4.7" xfId="16859"/>
    <cellStyle name="40% - uthevingsfarge 5 5 6" xfId="16868"/>
    <cellStyle name="40% - uthevingsfarge 5 5 6 2" xfId="16869"/>
    <cellStyle name="40% - uthevingsfarge 5 5 6 2 2" xfId="16870"/>
    <cellStyle name="40% - uthevingsfarge 5 5 6 2 3" xfId="16871"/>
    <cellStyle name="40% - uthevingsfarge 5 5 6 3" xfId="16872"/>
    <cellStyle name="40% - uthevingsfarge 5 5 6 3 2" xfId="16873"/>
    <cellStyle name="40% - uthevingsfarge 5 5 6 3 3" xfId="16874"/>
    <cellStyle name="40% - uthevingsfarge 5 5 6 4" xfId="16875"/>
    <cellStyle name="40% - uthevingsfarge 5 5 6 5" xfId="16876"/>
    <cellStyle name="40% - uthevingsfarge 5 5 7" xfId="16877"/>
    <cellStyle name="40% - uthevingsfarge 5 5 7 2" xfId="16878"/>
    <cellStyle name="40% - uthevingsfarge 5 5 7 3" xfId="16879"/>
    <cellStyle name="40% - uthevingsfarge 5 5 8" xfId="16880"/>
    <cellStyle name="40% - uthevingsfarge 5 5 8 2" xfId="16881"/>
    <cellStyle name="40% - uthevingsfarge 5 5 8 3" xfId="16882"/>
    <cellStyle name="40% - uthevingsfarge 5 5 9" xfId="16883"/>
    <cellStyle name="40% - uthevingsfarge 5 5 9 2" xfId="16884"/>
    <cellStyle name="40% - uthevingsfarge 5 5_Tabell 4.5-4.7" xfId="16629"/>
    <cellStyle name="40% - uthevingsfarge 5 6" xfId="937"/>
    <cellStyle name="40% - uthevingsfarge 5 6 10" xfId="16886"/>
    <cellStyle name="40% - uthevingsfarge 5 6 11" xfId="16887"/>
    <cellStyle name="40% - uthevingsfarge 5 6 12" xfId="16888"/>
    <cellStyle name="40% - uthevingsfarge 5 6 2" xfId="938"/>
    <cellStyle name="40% - uthevingsfarge 5 6 2 10" xfId="16890"/>
    <cellStyle name="40% - uthevingsfarge 5 6 2 11" xfId="16891"/>
    <cellStyle name="40% - uthevingsfarge 5 6 2 2" xfId="939"/>
    <cellStyle name="40% - uthevingsfarge 5 6 2 2 10" xfId="16893"/>
    <cellStyle name="40% - uthevingsfarge 5 6 2 2 2" xfId="940"/>
    <cellStyle name="40% - uthevingsfarge 5 6 2 2 2 2" xfId="16895"/>
    <cellStyle name="40% - uthevingsfarge 5 6 2 2 2 2 2" xfId="16896"/>
    <cellStyle name="40% - uthevingsfarge 5 6 2 2 2 2 3" xfId="16897"/>
    <cellStyle name="40% - uthevingsfarge 5 6 2 2 2 3" xfId="16898"/>
    <cellStyle name="40% - uthevingsfarge 5 6 2 2 2 3 2" xfId="16899"/>
    <cellStyle name="40% - uthevingsfarge 5 6 2 2 2 3 3" xfId="16900"/>
    <cellStyle name="40% - uthevingsfarge 5 6 2 2 2 4" xfId="16901"/>
    <cellStyle name="40% - uthevingsfarge 5 6 2 2 2 5" xfId="16902"/>
    <cellStyle name="40% - uthevingsfarge 5 6 2 2 2_Tabell 4.5-4.7" xfId="16894"/>
    <cellStyle name="40% - uthevingsfarge 5 6 2 2 3" xfId="16903"/>
    <cellStyle name="40% - uthevingsfarge 5 6 2 2 3 2" xfId="16904"/>
    <cellStyle name="40% - uthevingsfarge 5 6 2 2 3 2 2" xfId="16905"/>
    <cellStyle name="40% - uthevingsfarge 5 6 2 2 3 2 3" xfId="16906"/>
    <cellStyle name="40% - uthevingsfarge 5 6 2 2 3 3" xfId="16907"/>
    <cellStyle name="40% - uthevingsfarge 5 6 2 2 3 3 2" xfId="16908"/>
    <cellStyle name="40% - uthevingsfarge 5 6 2 2 3 3 3" xfId="16909"/>
    <cellStyle name="40% - uthevingsfarge 5 6 2 2 3 4" xfId="16910"/>
    <cellStyle name="40% - uthevingsfarge 5 6 2 2 3 5" xfId="16911"/>
    <cellStyle name="40% - uthevingsfarge 5 6 2 2 4" xfId="16912"/>
    <cellStyle name="40% - uthevingsfarge 5 6 2 2 4 2" xfId="16913"/>
    <cellStyle name="40% - uthevingsfarge 5 6 2 2 4 3" xfId="16914"/>
    <cellStyle name="40% - uthevingsfarge 5 6 2 2 5" xfId="16915"/>
    <cellStyle name="40% - uthevingsfarge 5 6 2 2 5 2" xfId="16916"/>
    <cellStyle name="40% - uthevingsfarge 5 6 2 2 5 3" xfId="16917"/>
    <cellStyle name="40% - uthevingsfarge 5 6 2 2 6" xfId="16918"/>
    <cellStyle name="40% - uthevingsfarge 5 6 2 2 6 2" xfId="16919"/>
    <cellStyle name="40% - uthevingsfarge 5 6 2 2 7" xfId="16920"/>
    <cellStyle name="40% - uthevingsfarge 5 6 2 2 7 2" xfId="16921"/>
    <cellStyle name="40% - uthevingsfarge 5 6 2 2 8" xfId="16922"/>
    <cellStyle name="40% - uthevingsfarge 5 6 2 2 9" xfId="16923"/>
    <cellStyle name="40% - uthevingsfarge 5 6 2 2_Tabell 4.5-4.7" xfId="16892"/>
    <cellStyle name="40% - uthevingsfarge 5 6 2 3" xfId="941"/>
    <cellStyle name="40% - uthevingsfarge 5 6 2 3 2" xfId="16925"/>
    <cellStyle name="40% - uthevingsfarge 5 6 2 3 2 2" xfId="16926"/>
    <cellStyle name="40% - uthevingsfarge 5 6 2 3 2 3" xfId="16927"/>
    <cellStyle name="40% - uthevingsfarge 5 6 2 3 3" xfId="16928"/>
    <cellStyle name="40% - uthevingsfarge 5 6 2 3 3 2" xfId="16929"/>
    <cellStyle name="40% - uthevingsfarge 5 6 2 3 3 3" xfId="16930"/>
    <cellStyle name="40% - uthevingsfarge 5 6 2 3 4" xfId="16931"/>
    <cellStyle name="40% - uthevingsfarge 5 6 2 3 5" xfId="16932"/>
    <cellStyle name="40% - uthevingsfarge 5 6 2 3_Tabell 4.5-4.7" xfId="16924"/>
    <cellStyle name="40% - uthevingsfarge 5 6 2 4" xfId="16933"/>
    <cellStyle name="40% - uthevingsfarge 5 6 2 4 2" xfId="16934"/>
    <cellStyle name="40% - uthevingsfarge 5 6 2 4 2 2" xfId="16935"/>
    <cellStyle name="40% - uthevingsfarge 5 6 2 4 2 3" xfId="16936"/>
    <cellStyle name="40% - uthevingsfarge 5 6 2 4 3" xfId="16937"/>
    <cellStyle name="40% - uthevingsfarge 5 6 2 4 3 2" xfId="16938"/>
    <cellStyle name="40% - uthevingsfarge 5 6 2 4 3 3" xfId="16939"/>
    <cellStyle name="40% - uthevingsfarge 5 6 2 4 4" xfId="16940"/>
    <cellStyle name="40% - uthevingsfarge 5 6 2 4 5" xfId="16941"/>
    <cellStyle name="40% - uthevingsfarge 5 6 2 5" xfId="16942"/>
    <cellStyle name="40% - uthevingsfarge 5 6 2 5 2" xfId="16943"/>
    <cellStyle name="40% - uthevingsfarge 5 6 2 5 3" xfId="16944"/>
    <cellStyle name="40% - uthevingsfarge 5 6 2 6" xfId="16945"/>
    <cellStyle name="40% - uthevingsfarge 5 6 2 6 2" xfId="16946"/>
    <cellStyle name="40% - uthevingsfarge 5 6 2 6 3" xfId="16947"/>
    <cellStyle name="40% - uthevingsfarge 5 6 2 7" xfId="16948"/>
    <cellStyle name="40% - uthevingsfarge 5 6 2 7 2" xfId="16949"/>
    <cellStyle name="40% - uthevingsfarge 5 6 2 8" xfId="16950"/>
    <cellStyle name="40% - uthevingsfarge 5 6 2 8 2" xfId="16951"/>
    <cellStyle name="40% - uthevingsfarge 5 6 2 9" xfId="16952"/>
    <cellStyle name="40% - uthevingsfarge 5 6 2_Tabell 4.5-4.7" xfId="16889"/>
    <cellStyle name="40% - uthevingsfarge 5 6 3" xfId="942"/>
    <cellStyle name="40% - uthevingsfarge 5 6 3 10" xfId="16954"/>
    <cellStyle name="40% - uthevingsfarge 5 6 3 2" xfId="943"/>
    <cellStyle name="40% - uthevingsfarge 5 6 3 2 2" xfId="16956"/>
    <cellStyle name="40% - uthevingsfarge 5 6 3 2 2 2" xfId="16957"/>
    <cellStyle name="40% - uthevingsfarge 5 6 3 2 2 3" xfId="16958"/>
    <cellStyle name="40% - uthevingsfarge 5 6 3 2 3" xfId="16959"/>
    <cellStyle name="40% - uthevingsfarge 5 6 3 2 3 2" xfId="16960"/>
    <cellStyle name="40% - uthevingsfarge 5 6 3 2 3 3" xfId="16961"/>
    <cellStyle name="40% - uthevingsfarge 5 6 3 2 4" xfId="16962"/>
    <cellStyle name="40% - uthevingsfarge 5 6 3 2 5" xfId="16963"/>
    <cellStyle name="40% - uthevingsfarge 5 6 3 2_Tabell 4.5-4.7" xfId="16955"/>
    <cellStyle name="40% - uthevingsfarge 5 6 3 3" xfId="16964"/>
    <cellStyle name="40% - uthevingsfarge 5 6 3 3 2" xfId="16965"/>
    <cellStyle name="40% - uthevingsfarge 5 6 3 3 2 2" xfId="16966"/>
    <cellStyle name="40% - uthevingsfarge 5 6 3 3 2 3" xfId="16967"/>
    <cellStyle name="40% - uthevingsfarge 5 6 3 3 3" xfId="16968"/>
    <cellStyle name="40% - uthevingsfarge 5 6 3 3 3 2" xfId="16969"/>
    <cellStyle name="40% - uthevingsfarge 5 6 3 3 3 3" xfId="16970"/>
    <cellStyle name="40% - uthevingsfarge 5 6 3 3 4" xfId="16971"/>
    <cellStyle name="40% - uthevingsfarge 5 6 3 3 5" xfId="16972"/>
    <cellStyle name="40% - uthevingsfarge 5 6 3 4" xfId="16973"/>
    <cellStyle name="40% - uthevingsfarge 5 6 3 4 2" xfId="16974"/>
    <cellStyle name="40% - uthevingsfarge 5 6 3 4 3" xfId="16975"/>
    <cellStyle name="40% - uthevingsfarge 5 6 3 5" xfId="16976"/>
    <cellStyle name="40% - uthevingsfarge 5 6 3 5 2" xfId="16977"/>
    <cellStyle name="40% - uthevingsfarge 5 6 3 5 3" xfId="16978"/>
    <cellStyle name="40% - uthevingsfarge 5 6 3 6" xfId="16979"/>
    <cellStyle name="40% - uthevingsfarge 5 6 3 6 2" xfId="16980"/>
    <cellStyle name="40% - uthevingsfarge 5 6 3 7" xfId="16981"/>
    <cellStyle name="40% - uthevingsfarge 5 6 3 7 2" xfId="16982"/>
    <cellStyle name="40% - uthevingsfarge 5 6 3 8" xfId="16983"/>
    <cellStyle name="40% - uthevingsfarge 5 6 3 9" xfId="16984"/>
    <cellStyle name="40% - uthevingsfarge 5 6 3_Tabell 4.5-4.7" xfId="16953"/>
    <cellStyle name="40% - uthevingsfarge 5 6 4" xfId="944"/>
    <cellStyle name="40% - uthevingsfarge 5 6 4 2" xfId="16986"/>
    <cellStyle name="40% - uthevingsfarge 5 6 4 2 2" xfId="16987"/>
    <cellStyle name="40% - uthevingsfarge 5 6 4 2 3" xfId="16988"/>
    <cellStyle name="40% - uthevingsfarge 5 6 4 3" xfId="16989"/>
    <cellStyle name="40% - uthevingsfarge 5 6 4 3 2" xfId="16990"/>
    <cellStyle name="40% - uthevingsfarge 5 6 4 3 3" xfId="16991"/>
    <cellStyle name="40% - uthevingsfarge 5 6 4 4" xfId="16992"/>
    <cellStyle name="40% - uthevingsfarge 5 6 4 5" xfId="16993"/>
    <cellStyle name="40% - uthevingsfarge 5 6 4_Tabell 4.5-4.7" xfId="16985"/>
    <cellStyle name="40% - uthevingsfarge 5 6 5" xfId="16994"/>
    <cellStyle name="40% - uthevingsfarge 5 6 5 2" xfId="16995"/>
    <cellStyle name="40% - uthevingsfarge 5 6 5 2 2" xfId="16996"/>
    <cellStyle name="40% - uthevingsfarge 5 6 5 2 3" xfId="16997"/>
    <cellStyle name="40% - uthevingsfarge 5 6 5 3" xfId="16998"/>
    <cellStyle name="40% - uthevingsfarge 5 6 5 3 2" xfId="16999"/>
    <cellStyle name="40% - uthevingsfarge 5 6 5 3 3" xfId="17000"/>
    <cellStyle name="40% - uthevingsfarge 5 6 5 4" xfId="17001"/>
    <cellStyle name="40% - uthevingsfarge 5 6 5 5" xfId="17002"/>
    <cellStyle name="40% - uthevingsfarge 5 6 6" xfId="17003"/>
    <cellStyle name="40% - uthevingsfarge 5 6 6 2" xfId="17004"/>
    <cellStyle name="40% - uthevingsfarge 5 6 6 3" xfId="17005"/>
    <cellStyle name="40% - uthevingsfarge 5 6 7" xfId="17006"/>
    <cellStyle name="40% - uthevingsfarge 5 6 7 2" xfId="17007"/>
    <cellStyle name="40% - uthevingsfarge 5 6 7 3" xfId="17008"/>
    <cellStyle name="40% - uthevingsfarge 5 6 8" xfId="17009"/>
    <cellStyle name="40% - uthevingsfarge 5 6 8 2" xfId="17010"/>
    <cellStyle name="40% - uthevingsfarge 5 6 9" xfId="17011"/>
    <cellStyle name="40% - uthevingsfarge 5 6 9 2" xfId="17012"/>
    <cellStyle name="40% - uthevingsfarge 5 6_Tabell 4.5-4.7" xfId="16885"/>
    <cellStyle name="40% - uthevingsfarge 5 7" xfId="945"/>
    <cellStyle name="40% - uthevingsfarge 5 7 10" xfId="17014"/>
    <cellStyle name="40% - uthevingsfarge 5 7 11" xfId="17015"/>
    <cellStyle name="40% - uthevingsfarge 5 7 2" xfId="946"/>
    <cellStyle name="40% - uthevingsfarge 5 7 2 10" xfId="17017"/>
    <cellStyle name="40% - uthevingsfarge 5 7 2 2" xfId="947"/>
    <cellStyle name="40% - uthevingsfarge 5 7 2 2 2" xfId="17019"/>
    <cellStyle name="40% - uthevingsfarge 5 7 2 2 2 2" xfId="17020"/>
    <cellStyle name="40% - uthevingsfarge 5 7 2 2 2 3" xfId="17021"/>
    <cellStyle name="40% - uthevingsfarge 5 7 2 2 3" xfId="17022"/>
    <cellStyle name="40% - uthevingsfarge 5 7 2 2 3 2" xfId="17023"/>
    <cellStyle name="40% - uthevingsfarge 5 7 2 2 3 3" xfId="17024"/>
    <cellStyle name="40% - uthevingsfarge 5 7 2 2 4" xfId="17025"/>
    <cellStyle name="40% - uthevingsfarge 5 7 2 2 5" xfId="17026"/>
    <cellStyle name="40% - uthevingsfarge 5 7 2 2_Tabell 4.5-4.7" xfId="17018"/>
    <cellStyle name="40% - uthevingsfarge 5 7 2 3" xfId="17027"/>
    <cellStyle name="40% - uthevingsfarge 5 7 2 3 2" xfId="17028"/>
    <cellStyle name="40% - uthevingsfarge 5 7 2 3 2 2" xfId="17029"/>
    <cellStyle name="40% - uthevingsfarge 5 7 2 3 2 3" xfId="17030"/>
    <cellStyle name="40% - uthevingsfarge 5 7 2 3 3" xfId="17031"/>
    <cellStyle name="40% - uthevingsfarge 5 7 2 3 3 2" xfId="17032"/>
    <cellStyle name="40% - uthevingsfarge 5 7 2 3 3 3" xfId="17033"/>
    <cellStyle name="40% - uthevingsfarge 5 7 2 3 4" xfId="17034"/>
    <cellStyle name="40% - uthevingsfarge 5 7 2 3 5" xfId="17035"/>
    <cellStyle name="40% - uthevingsfarge 5 7 2 4" xfId="17036"/>
    <cellStyle name="40% - uthevingsfarge 5 7 2 4 2" xfId="17037"/>
    <cellStyle name="40% - uthevingsfarge 5 7 2 4 3" xfId="17038"/>
    <cellStyle name="40% - uthevingsfarge 5 7 2 5" xfId="17039"/>
    <cellStyle name="40% - uthevingsfarge 5 7 2 5 2" xfId="17040"/>
    <cellStyle name="40% - uthevingsfarge 5 7 2 5 3" xfId="17041"/>
    <cellStyle name="40% - uthevingsfarge 5 7 2 6" xfId="17042"/>
    <cellStyle name="40% - uthevingsfarge 5 7 2 6 2" xfId="17043"/>
    <cellStyle name="40% - uthevingsfarge 5 7 2 7" xfId="17044"/>
    <cellStyle name="40% - uthevingsfarge 5 7 2 7 2" xfId="17045"/>
    <cellStyle name="40% - uthevingsfarge 5 7 2 8" xfId="17046"/>
    <cellStyle name="40% - uthevingsfarge 5 7 2 9" xfId="17047"/>
    <cellStyle name="40% - uthevingsfarge 5 7 2_Tabell 4.5-4.7" xfId="17016"/>
    <cellStyle name="40% - uthevingsfarge 5 7 3" xfId="948"/>
    <cellStyle name="40% - uthevingsfarge 5 7 3 2" xfId="17049"/>
    <cellStyle name="40% - uthevingsfarge 5 7 3 2 2" xfId="17050"/>
    <cellStyle name="40% - uthevingsfarge 5 7 3 2 3" xfId="17051"/>
    <cellStyle name="40% - uthevingsfarge 5 7 3 3" xfId="17052"/>
    <cellStyle name="40% - uthevingsfarge 5 7 3 3 2" xfId="17053"/>
    <cellStyle name="40% - uthevingsfarge 5 7 3 3 3" xfId="17054"/>
    <cellStyle name="40% - uthevingsfarge 5 7 3 4" xfId="17055"/>
    <cellStyle name="40% - uthevingsfarge 5 7 3 5" xfId="17056"/>
    <cellStyle name="40% - uthevingsfarge 5 7 3_Tabell 4.5-4.7" xfId="17048"/>
    <cellStyle name="40% - uthevingsfarge 5 7 4" xfId="17057"/>
    <cellStyle name="40% - uthevingsfarge 5 7 4 2" xfId="17058"/>
    <cellStyle name="40% - uthevingsfarge 5 7 4 2 2" xfId="17059"/>
    <cellStyle name="40% - uthevingsfarge 5 7 4 2 3" xfId="17060"/>
    <cellStyle name="40% - uthevingsfarge 5 7 4 3" xfId="17061"/>
    <cellStyle name="40% - uthevingsfarge 5 7 4 3 2" xfId="17062"/>
    <cellStyle name="40% - uthevingsfarge 5 7 4 3 3" xfId="17063"/>
    <cellStyle name="40% - uthevingsfarge 5 7 4 4" xfId="17064"/>
    <cellStyle name="40% - uthevingsfarge 5 7 4 5" xfId="17065"/>
    <cellStyle name="40% - uthevingsfarge 5 7 5" xfId="17066"/>
    <cellStyle name="40% - uthevingsfarge 5 7 5 2" xfId="17067"/>
    <cellStyle name="40% - uthevingsfarge 5 7 5 3" xfId="17068"/>
    <cellStyle name="40% - uthevingsfarge 5 7 6" xfId="17069"/>
    <cellStyle name="40% - uthevingsfarge 5 7 6 2" xfId="17070"/>
    <cellStyle name="40% - uthevingsfarge 5 7 6 3" xfId="17071"/>
    <cellStyle name="40% - uthevingsfarge 5 7 7" xfId="17072"/>
    <cellStyle name="40% - uthevingsfarge 5 7 7 2" xfId="17073"/>
    <cellStyle name="40% - uthevingsfarge 5 7 8" xfId="17074"/>
    <cellStyle name="40% - uthevingsfarge 5 7 8 2" xfId="17075"/>
    <cellStyle name="40% - uthevingsfarge 5 7 9" xfId="17076"/>
    <cellStyle name="40% - uthevingsfarge 5 7_Tabell 4.5-4.7" xfId="17013"/>
    <cellStyle name="40% - uthevingsfarge 5 8" xfId="949"/>
    <cellStyle name="40% - uthevingsfarge 5 8 10" xfId="17078"/>
    <cellStyle name="40% - uthevingsfarge 5 8 11" xfId="17079"/>
    <cellStyle name="40% - uthevingsfarge 5 8 2" xfId="950"/>
    <cellStyle name="40% - uthevingsfarge 5 8 2 10" xfId="17081"/>
    <cellStyle name="40% - uthevingsfarge 5 8 2 2" xfId="951"/>
    <cellStyle name="40% - uthevingsfarge 5 8 2 2 2" xfId="17083"/>
    <cellStyle name="40% - uthevingsfarge 5 8 2 2 2 2" xfId="17084"/>
    <cellStyle name="40% - uthevingsfarge 5 8 2 2 2 3" xfId="17085"/>
    <cellStyle name="40% - uthevingsfarge 5 8 2 2 3" xfId="17086"/>
    <cellStyle name="40% - uthevingsfarge 5 8 2 2 3 2" xfId="17087"/>
    <cellStyle name="40% - uthevingsfarge 5 8 2 2 3 3" xfId="17088"/>
    <cellStyle name="40% - uthevingsfarge 5 8 2 2 4" xfId="17089"/>
    <cellStyle name="40% - uthevingsfarge 5 8 2 2 5" xfId="17090"/>
    <cellStyle name="40% - uthevingsfarge 5 8 2 2_Tabell 4.5-4.7" xfId="17082"/>
    <cellStyle name="40% - uthevingsfarge 5 8 2 3" xfId="17091"/>
    <cellStyle name="40% - uthevingsfarge 5 8 2 3 2" xfId="17092"/>
    <cellStyle name="40% - uthevingsfarge 5 8 2 3 2 2" xfId="17093"/>
    <cellStyle name="40% - uthevingsfarge 5 8 2 3 2 3" xfId="17094"/>
    <cellStyle name="40% - uthevingsfarge 5 8 2 3 3" xfId="17095"/>
    <cellStyle name="40% - uthevingsfarge 5 8 2 3 3 2" xfId="17096"/>
    <cellStyle name="40% - uthevingsfarge 5 8 2 3 3 3" xfId="17097"/>
    <cellStyle name="40% - uthevingsfarge 5 8 2 3 4" xfId="17098"/>
    <cellStyle name="40% - uthevingsfarge 5 8 2 3 5" xfId="17099"/>
    <cellStyle name="40% - uthevingsfarge 5 8 2 4" xfId="17100"/>
    <cellStyle name="40% - uthevingsfarge 5 8 2 4 2" xfId="17101"/>
    <cellStyle name="40% - uthevingsfarge 5 8 2 4 3" xfId="17102"/>
    <cellStyle name="40% - uthevingsfarge 5 8 2 5" xfId="17103"/>
    <cellStyle name="40% - uthevingsfarge 5 8 2 5 2" xfId="17104"/>
    <cellStyle name="40% - uthevingsfarge 5 8 2 5 3" xfId="17105"/>
    <cellStyle name="40% - uthevingsfarge 5 8 2 6" xfId="17106"/>
    <cellStyle name="40% - uthevingsfarge 5 8 2 6 2" xfId="17107"/>
    <cellStyle name="40% - uthevingsfarge 5 8 2 7" xfId="17108"/>
    <cellStyle name="40% - uthevingsfarge 5 8 2 7 2" xfId="17109"/>
    <cellStyle name="40% - uthevingsfarge 5 8 2 8" xfId="17110"/>
    <cellStyle name="40% - uthevingsfarge 5 8 2 9" xfId="17111"/>
    <cellStyle name="40% - uthevingsfarge 5 8 2_Tabell 4.5-4.7" xfId="17080"/>
    <cellStyle name="40% - uthevingsfarge 5 8 3" xfId="952"/>
    <cellStyle name="40% - uthevingsfarge 5 8 3 2" xfId="17113"/>
    <cellStyle name="40% - uthevingsfarge 5 8 3 2 2" xfId="17114"/>
    <cellStyle name="40% - uthevingsfarge 5 8 3 2 3" xfId="17115"/>
    <cellStyle name="40% - uthevingsfarge 5 8 3 3" xfId="17116"/>
    <cellStyle name="40% - uthevingsfarge 5 8 3 3 2" xfId="17117"/>
    <cellStyle name="40% - uthevingsfarge 5 8 3 3 3" xfId="17118"/>
    <cellStyle name="40% - uthevingsfarge 5 8 3 4" xfId="17119"/>
    <cellStyle name="40% - uthevingsfarge 5 8 3 5" xfId="17120"/>
    <cellStyle name="40% - uthevingsfarge 5 8 3_Tabell 4.5-4.7" xfId="17112"/>
    <cellStyle name="40% - uthevingsfarge 5 8 4" xfId="17121"/>
    <cellStyle name="40% - uthevingsfarge 5 8 4 2" xfId="17122"/>
    <cellStyle name="40% - uthevingsfarge 5 8 4 2 2" xfId="17123"/>
    <cellStyle name="40% - uthevingsfarge 5 8 4 2 3" xfId="17124"/>
    <cellStyle name="40% - uthevingsfarge 5 8 4 3" xfId="17125"/>
    <cellStyle name="40% - uthevingsfarge 5 8 4 3 2" xfId="17126"/>
    <cellStyle name="40% - uthevingsfarge 5 8 4 3 3" xfId="17127"/>
    <cellStyle name="40% - uthevingsfarge 5 8 4 4" xfId="17128"/>
    <cellStyle name="40% - uthevingsfarge 5 8 4 5" xfId="17129"/>
    <cellStyle name="40% - uthevingsfarge 5 8 5" xfId="17130"/>
    <cellStyle name="40% - uthevingsfarge 5 8 5 2" xfId="17131"/>
    <cellStyle name="40% - uthevingsfarge 5 8 5 3" xfId="17132"/>
    <cellStyle name="40% - uthevingsfarge 5 8 6" xfId="17133"/>
    <cellStyle name="40% - uthevingsfarge 5 8 6 2" xfId="17134"/>
    <cellStyle name="40% - uthevingsfarge 5 8 6 3" xfId="17135"/>
    <cellStyle name="40% - uthevingsfarge 5 8 7" xfId="17136"/>
    <cellStyle name="40% - uthevingsfarge 5 8 7 2" xfId="17137"/>
    <cellStyle name="40% - uthevingsfarge 5 8 8" xfId="17138"/>
    <cellStyle name="40% - uthevingsfarge 5 8 8 2" xfId="17139"/>
    <cellStyle name="40% - uthevingsfarge 5 8 9" xfId="17140"/>
    <cellStyle name="40% - uthevingsfarge 5 8_Tabell 4.5-4.7" xfId="17077"/>
    <cellStyle name="40% - uthevingsfarge 5 9" xfId="953"/>
    <cellStyle name="40% - uthevingsfarge 5 9 10" xfId="17142"/>
    <cellStyle name="40% - uthevingsfarge 5 9 2" xfId="954"/>
    <cellStyle name="40% - uthevingsfarge 5 9 2 2" xfId="17144"/>
    <cellStyle name="40% - uthevingsfarge 5 9 2 2 2" xfId="17145"/>
    <cellStyle name="40% - uthevingsfarge 5 9 2 2 3" xfId="17146"/>
    <cellStyle name="40% - uthevingsfarge 5 9 2 3" xfId="17147"/>
    <cellStyle name="40% - uthevingsfarge 5 9 2 3 2" xfId="17148"/>
    <cellStyle name="40% - uthevingsfarge 5 9 2 3 3" xfId="17149"/>
    <cellStyle name="40% - uthevingsfarge 5 9 2 4" xfId="17150"/>
    <cellStyle name="40% - uthevingsfarge 5 9 2 5" xfId="17151"/>
    <cellStyle name="40% - uthevingsfarge 5 9 2_Tabell 4.5-4.7" xfId="17143"/>
    <cellStyle name="40% - uthevingsfarge 5 9 3" xfId="17152"/>
    <cellStyle name="40% - uthevingsfarge 5 9 3 2" xfId="17153"/>
    <cellStyle name="40% - uthevingsfarge 5 9 3 2 2" xfId="17154"/>
    <cellStyle name="40% - uthevingsfarge 5 9 3 2 3" xfId="17155"/>
    <cellStyle name="40% - uthevingsfarge 5 9 3 3" xfId="17156"/>
    <cellStyle name="40% - uthevingsfarge 5 9 3 3 2" xfId="17157"/>
    <cellStyle name="40% - uthevingsfarge 5 9 3 3 3" xfId="17158"/>
    <cellStyle name="40% - uthevingsfarge 5 9 3 4" xfId="17159"/>
    <cellStyle name="40% - uthevingsfarge 5 9 3 5" xfId="17160"/>
    <cellStyle name="40% - uthevingsfarge 5 9 4" xfId="17161"/>
    <cellStyle name="40% - uthevingsfarge 5 9 4 2" xfId="17162"/>
    <cellStyle name="40% - uthevingsfarge 5 9 4 3" xfId="17163"/>
    <cellStyle name="40% - uthevingsfarge 5 9 5" xfId="17164"/>
    <cellStyle name="40% - uthevingsfarge 5 9 5 2" xfId="17165"/>
    <cellStyle name="40% - uthevingsfarge 5 9 5 3" xfId="17166"/>
    <cellStyle name="40% - uthevingsfarge 5 9 6" xfId="17167"/>
    <cellStyle name="40% - uthevingsfarge 5 9 6 2" xfId="17168"/>
    <cellStyle name="40% - uthevingsfarge 5 9 7" xfId="17169"/>
    <cellStyle name="40% - uthevingsfarge 5 9 7 2" xfId="17170"/>
    <cellStyle name="40% - uthevingsfarge 5 9 8" xfId="17171"/>
    <cellStyle name="40% - uthevingsfarge 5 9 9" xfId="17172"/>
    <cellStyle name="40% - uthevingsfarge 5 9_Tabell 4.5-4.7" xfId="17141"/>
    <cellStyle name="40% - uthevingsfarge 6 10" xfId="955"/>
    <cellStyle name="40% - uthevingsfarge 6 10 2" xfId="17174"/>
    <cellStyle name="40% - uthevingsfarge 6 10 2 2" xfId="17175"/>
    <cellStyle name="40% - uthevingsfarge 6 10 2 3" xfId="17176"/>
    <cellStyle name="40% - uthevingsfarge 6 10 3" xfId="17177"/>
    <cellStyle name="40% - uthevingsfarge 6 10 3 2" xfId="17178"/>
    <cellStyle name="40% - uthevingsfarge 6 10 3 3" xfId="17179"/>
    <cellStyle name="40% - uthevingsfarge 6 10 4" xfId="17180"/>
    <cellStyle name="40% - uthevingsfarge 6 10 5" xfId="17181"/>
    <cellStyle name="40% - uthevingsfarge 6 10_Tabell 4.5-4.7" xfId="17173"/>
    <cellStyle name="40% - uthevingsfarge 6 11" xfId="17182"/>
    <cellStyle name="40% - uthevingsfarge 6 11 2" xfId="17183"/>
    <cellStyle name="40% - uthevingsfarge 6 11 2 2" xfId="17184"/>
    <cellStyle name="40% - uthevingsfarge 6 11 2 3" xfId="17185"/>
    <cellStyle name="40% - uthevingsfarge 6 11 3" xfId="17186"/>
    <cellStyle name="40% - uthevingsfarge 6 11 3 2" xfId="17187"/>
    <cellStyle name="40% - uthevingsfarge 6 11 3 3" xfId="17188"/>
    <cellStyle name="40% - uthevingsfarge 6 11 4" xfId="17189"/>
    <cellStyle name="40% - uthevingsfarge 6 11 5" xfId="17190"/>
    <cellStyle name="40% - uthevingsfarge 6 12" xfId="17191"/>
    <cellStyle name="40% - uthevingsfarge 6 12 2" xfId="17192"/>
    <cellStyle name="40% - uthevingsfarge 6 12 3" xfId="17193"/>
    <cellStyle name="40% - uthevingsfarge 6 13" xfId="17194"/>
    <cellStyle name="40% - uthevingsfarge 6 13 2" xfId="17195"/>
    <cellStyle name="40% - uthevingsfarge 6 13 3" xfId="17196"/>
    <cellStyle name="40% - uthevingsfarge 6 14" xfId="17197"/>
    <cellStyle name="40% - uthevingsfarge 6 14 2" xfId="17198"/>
    <cellStyle name="40% - uthevingsfarge 6 15" xfId="17199"/>
    <cellStyle name="40% - uthevingsfarge 6 15 2" xfId="17200"/>
    <cellStyle name="40% - uthevingsfarge 6 16" xfId="17201"/>
    <cellStyle name="40% - uthevingsfarge 6 17" xfId="17202"/>
    <cellStyle name="40% - uthevingsfarge 6 18" xfId="17203"/>
    <cellStyle name="40% - uthevingsfarge 6 2" xfId="956"/>
    <cellStyle name="40% - uthevingsfarge 6 2 10" xfId="17205"/>
    <cellStyle name="40% - uthevingsfarge 6 2 10 2" xfId="17206"/>
    <cellStyle name="40% - uthevingsfarge 6 2 11" xfId="17207"/>
    <cellStyle name="40% - uthevingsfarge 6 2 11 2" xfId="17208"/>
    <cellStyle name="40% - uthevingsfarge 6 2 12" xfId="17209"/>
    <cellStyle name="40% - uthevingsfarge 6 2 13" xfId="17210"/>
    <cellStyle name="40% - uthevingsfarge 6 2 14" xfId="17211"/>
    <cellStyle name="40% - uthevingsfarge 6 2 2" xfId="957"/>
    <cellStyle name="40% - uthevingsfarge 6 2 2 10" xfId="17213"/>
    <cellStyle name="40% - uthevingsfarge 6 2 2 11" xfId="17214"/>
    <cellStyle name="40% - uthevingsfarge 6 2 2 12" xfId="17215"/>
    <cellStyle name="40% - uthevingsfarge 6 2 2 2" xfId="958"/>
    <cellStyle name="40% - uthevingsfarge 6 2 2 2 10" xfId="17217"/>
    <cellStyle name="40% - uthevingsfarge 6 2 2 2 11" xfId="17218"/>
    <cellStyle name="40% - uthevingsfarge 6 2 2 2 2" xfId="959"/>
    <cellStyle name="40% - uthevingsfarge 6 2 2 2 2 10" xfId="17220"/>
    <cellStyle name="40% - uthevingsfarge 6 2 2 2 2 2" xfId="960"/>
    <cellStyle name="40% - uthevingsfarge 6 2 2 2 2 2 2" xfId="17222"/>
    <cellStyle name="40% - uthevingsfarge 6 2 2 2 2 2 2 2" xfId="17223"/>
    <cellStyle name="40% - uthevingsfarge 6 2 2 2 2 2 2 3" xfId="17224"/>
    <cellStyle name="40% - uthevingsfarge 6 2 2 2 2 2 3" xfId="17225"/>
    <cellStyle name="40% - uthevingsfarge 6 2 2 2 2 2 3 2" xfId="17226"/>
    <cellStyle name="40% - uthevingsfarge 6 2 2 2 2 2 3 3" xfId="17227"/>
    <cellStyle name="40% - uthevingsfarge 6 2 2 2 2 2 4" xfId="17228"/>
    <cellStyle name="40% - uthevingsfarge 6 2 2 2 2 2 5" xfId="17229"/>
    <cellStyle name="40% - uthevingsfarge 6 2 2 2 2 2_Tabell 4.5-4.7" xfId="17221"/>
    <cellStyle name="40% - uthevingsfarge 6 2 2 2 2 3" xfId="17230"/>
    <cellStyle name="40% - uthevingsfarge 6 2 2 2 2 3 2" xfId="17231"/>
    <cellStyle name="40% - uthevingsfarge 6 2 2 2 2 3 2 2" xfId="17232"/>
    <cellStyle name="40% - uthevingsfarge 6 2 2 2 2 3 2 3" xfId="17233"/>
    <cellStyle name="40% - uthevingsfarge 6 2 2 2 2 3 3" xfId="17234"/>
    <cellStyle name="40% - uthevingsfarge 6 2 2 2 2 3 3 2" xfId="17235"/>
    <cellStyle name="40% - uthevingsfarge 6 2 2 2 2 3 3 3" xfId="17236"/>
    <cellStyle name="40% - uthevingsfarge 6 2 2 2 2 3 4" xfId="17237"/>
    <cellStyle name="40% - uthevingsfarge 6 2 2 2 2 3 5" xfId="17238"/>
    <cellStyle name="40% - uthevingsfarge 6 2 2 2 2 4" xfId="17239"/>
    <cellStyle name="40% - uthevingsfarge 6 2 2 2 2 4 2" xfId="17240"/>
    <cellStyle name="40% - uthevingsfarge 6 2 2 2 2 4 3" xfId="17241"/>
    <cellStyle name="40% - uthevingsfarge 6 2 2 2 2 5" xfId="17242"/>
    <cellStyle name="40% - uthevingsfarge 6 2 2 2 2 5 2" xfId="17243"/>
    <cellStyle name="40% - uthevingsfarge 6 2 2 2 2 5 3" xfId="17244"/>
    <cellStyle name="40% - uthevingsfarge 6 2 2 2 2 6" xfId="17245"/>
    <cellStyle name="40% - uthevingsfarge 6 2 2 2 2 6 2" xfId="17246"/>
    <cellStyle name="40% - uthevingsfarge 6 2 2 2 2 7" xfId="17247"/>
    <cellStyle name="40% - uthevingsfarge 6 2 2 2 2 7 2" xfId="17248"/>
    <cellStyle name="40% - uthevingsfarge 6 2 2 2 2 8" xfId="17249"/>
    <cellStyle name="40% - uthevingsfarge 6 2 2 2 2 9" xfId="17250"/>
    <cellStyle name="40% - uthevingsfarge 6 2 2 2 2_Tabell 4.5-4.7" xfId="17219"/>
    <cellStyle name="40% - uthevingsfarge 6 2 2 2 3" xfId="961"/>
    <cellStyle name="40% - uthevingsfarge 6 2 2 2 3 2" xfId="17252"/>
    <cellStyle name="40% - uthevingsfarge 6 2 2 2 3 2 2" xfId="17253"/>
    <cellStyle name="40% - uthevingsfarge 6 2 2 2 3 2 3" xfId="17254"/>
    <cellStyle name="40% - uthevingsfarge 6 2 2 2 3 3" xfId="17255"/>
    <cellStyle name="40% - uthevingsfarge 6 2 2 2 3 3 2" xfId="17256"/>
    <cellStyle name="40% - uthevingsfarge 6 2 2 2 3 3 3" xfId="17257"/>
    <cellStyle name="40% - uthevingsfarge 6 2 2 2 3 4" xfId="17258"/>
    <cellStyle name="40% - uthevingsfarge 6 2 2 2 3 5" xfId="17259"/>
    <cellStyle name="40% - uthevingsfarge 6 2 2 2 3_Tabell 4.5-4.7" xfId="17251"/>
    <cellStyle name="40% - uthevingsfarge 6 2 2 2 4" xfId="17260"/>
    <cellStyle name="40% - uthevingsfarge 6 2 2 2 4 2" xfId="17261"/>
    <cellStyle name="40% - uthevingsfarge 6 2 2 2 4 2 2" xfId="17262"/>
    <cellStyle name="40% - uthevingsfarge 6 2 2 2 4 2 3" xfId="17263"/>
    <cellStyle name="40% - uthevingsfarge 6 2 2 2 4 3" xfId="17264"/>
    <cellStyle name="40% - uthevingsfarge 6 2 2 2 4 3 2" xfId="17265"/>
    <cellStyle name="40% - uthevingsfarge 6 2 2 2 4 3 3" xfId="17266"/>
    <cellStyle name="40% - uthevingsfarge 6 2 2 2 4 4" xfId="17267"/>
    <cellStyle name="40% - uthevingsfarge 6 2 2 2 4 5" xfId="17268"/>
    <cellStyle name="40% - uthevingsfarge 6 2 2 2 5" xfId="17269"/>
    <cellStyle name="40% - uthevingsfarge 6 2 2 2 5 2" xfId="17270"/>
    <cellStyle name="40% - uthevingsfarge 6 2 2 2 5 3" xfId="17271"/>
    <cellStyle name="40% - uthevingsfarge 6 2 2 2 6" xfId="17272"/>
    <cellStyle name="40% - uthevingsfarge 6 2 2 2 6 2" xfId="17273"/>
    <cellStyle name="40% - uthevingsfarge 6 2 2 2 6 3" xfId="17274"/>
    <cellStyle name="40% - uthevingsfarge 6 2 2 2 7" xfId="17275"/>
    <cellStyle name="40% - uthevingsfarge 6 2 2 2 7 2" xfId="17276"/>
    <cellStyle name="40% - uthevingsfarge 6 2 2 2 8" xfId="17277"/>
    <cellStyle name="40% - uthevingsfarge 6 2 2 2 8 2" xfId="17278"/>
    <cellStyle name="40% - uthevingsfarge 6 2 2 2 9" xfId="17279"/>
    <cellStyle name="40% - uthevingsfarge 6 2 2 2_Tabell 4.5-4.7" xfId="17216"/>
    <cellStyle name="40% - uthevingsfarge 6 2 2 3" xfId="962"/>
    <cellStyle name="40% - uthevingsfarge 6 2 2 3 10" xfId="17281"/>
    <cellStyle name="40% - uthevingsfarge 6 2 2 3 2" xfId="963"/>
    <cellStyle name="40% - uthevingsfarge 6 2 2 3 2 2" xfId="17283"/>
    <cellStyle name="40% - uthevingsfarge 6 2 2 3 2 2 2" xfId="17284"/>
    <cellStyle name="40% - uthevingsfarge 6 2 2 3 2 2 3" xfId="17285"/>
    <cellStyle name="40% - uthevingsfarge 6 2 2 3 2 3" xfId="17286"/>
    <cellStyle name="40% - uthevingsfarge 6 2 2 3 2 3 2" xfId="17287"/>
    <cellStyle name="40% - uthevingsfarge 6 2 2 3 2 3 3" xfId="17288"/>
    <cellStyle name="40% - uthevingsfarge 6 2 2 3 2 4" xfId="17289"/>
    <cellStyle name="40% - uthevingsfarge 6 2 2 3 2 5" xfId="17290"/>
    <cellStyle name="40% - uthevingsfarge 6 2 2 3 2_Tabell 4.5-4.7" xfId="17282"/>
    <cellStyle name="40% - uthevingsfarge 6 2 2 3 3" xfId="17291"/>
    <cellStyle name="40% - uthevingsfarge 6 2 2 3 3 2" xfId="17292"/>
    <cellStyle name="40% - uthevingsfarge 6 2 2 3 3 2 2" xfId="17293"/>
    <cellStyle name="40% - uthevingsfarge 6 2 2 3 3 2 3" xfId="17294"/>
    <cellStyle name="40% - uthevingsfarge 6 2 2 3 3 3" xfId="17295"/>
    <cellStyle name="40% - uthevingsfarge 6 2 2 3 3 3 2" xfId="17296"/>
    <cellStyle name="40% - uthevingsfarge 6 2 2 3 3 3 3" xfId="17297"/>
    <cellStyle name="40% - uthevingsfarge 6 2 2 3 3 4" xfId="17298"/>
    <cellStyle name="40% - uthevingsfarge 6 2 2 3 3 5" xfId="17299"/>
    <cellStyle name="40% - uthevingsfarge 6 2 2 3 4" xfId="17300"/>
    <cellStyle name="40% - uthevingsfarge 6 2 2 3 4 2" xfId="17301"/>
    <cellStyle name="40% - uthevingsfarge 6 2 2 3 4 3" xfId="17302"/>
    <cellStyle name="40% - uthevingsfarge 6 2 2 3 5" xfId="17303"/>
    <cellStyle name="40% - uthevingsfarge 6 2 2 3 5 2" xfId="17304"/>
    <cellStyle name="40% - uthevingsfarge 6 2 2 3 5 3" xfId="17305"/>
    <cellStyle name="40% - uthevingsfarge 6 2 2 3 6" xfId="17306"/>
    <cellStyle name="40% - uthevingsfarge 6 2 2 3 6 2" xfId="17307"/>
    <cellStyle name="40% - uthevingsfarge 6 2 2 3 7" xfId="17308"/>
    <cellStyle name="40% - uthevingsfarge 6 2 2 3 7 2" xfId="17309"/>
    <cellStyle name="40% - uthevingsfarge 6 2 2 3 8" xfId="17310"/>
    <cellStyle name="40% - uthevingsfarge 6 2 2 3 9" xfId="17311"/>
    <cellStyle name="40% - uthevingsfarge 6 2 2 3_Tabell 4.5-4.7" xfId="17280"/>
    <cellStyle name="40% - uthevingsfarge 6 2 2 4" xfId="964"/>
    <cellStyle name="40% - uthevingsfarge 6 2 2 4 2" xfId="17313"/>
    <cellStyle name="40% - uthevingsfarge 6 2 2 4 2 2" xfId="17314"/>
    <cellStyle name="40% - uthevingsfarge 6 2 2 4 2 3" xfId="17315"/>
    <cellStyle name="40% - uthevingsfarge 6 2 2 4 3" xfId="17316"/>
    <cellStyle name="40% - uthevingsfarge 6 2 2 4 3 2" xfId="17317"/>
    <cellStyle name="40% - uthevingsfarge 6 2 2 4 3 3" xfId="17318"/>
    <cellStyle name="40% - uthevingsfarge 6 2 2 4 4" xfId="17319"/>
    <cellStyle name="40% - uthevingsfarge 6 2 2 4 5" xfId="17320"/>
    <cellStyle name="40% - uthevingsfarge 6 2 2 4_Tabell 4.5-4.7" xfId="17312"/>
    <cellStyle name="40% - uthevingsfarge 6 2 2 5" xfId="17321"/>
    <cellStyle name="40% - uthevingsfarge 6 2 2 5 2" xfId="17322"/>
    <cellStyle name="40% - uthevingsfarge 6 2 2 5 2 2" xfId="17323"/>
    <cellStyle name="40% - uthevingsfarge 6 2 2 5 2 3" xfId="17324"/>
    <cellStyle name="40% - uthevingsfarge 6 2 2 5 3" xfId="17325"/>
    <cellStyle name="40% - uthevingsfarge 6 2 2 5 3 2" xfId="17326"/>
    <cellStyle name="40% - uthevingsfarge 6 2 2 5 3 3" xfId="17327"/>
    <cellStyle name="40% - uthevingsfarge 6 2 2 5 4" xfId="17328"/>
    <cellStyle name="40% - uthevingsfarge 6 2 2 5 5" xfId="17329"/>
    <cellStyle name="40% - uthevingsfarge 6 2 2 6" xfId="17330"/>
    <cellStyle name="40% - uthevingsfarge 6 2 2 6 2" xfId="17331"/>
    <cellStyle name="40% - uthevingsfarge 6 2 2 6 3" xfId="17332"/>
    <cellStyle name="40% - uthevingsfarge 6 2 2 7" xfId="17333"/>
    <cellStyle name="40% - uthevingsfarge 6 2 2 7 2" xfId="17334"/>
    <cellStyle name="40% - uthevingsfarge 6 2 2 7 3" xfId="17335"/>
    <cellStyle name="40% - uthevingsfarge 6 2 2 8" xfId="17336"/>
    <cellStyle name="40% - uthevingsfarge 6 2 2 8 2" xfId="17337"/>
    <cellStyle name="40% - uthevingsfarge 6 2 2 9" xfId="17338"/>
    <cellStyle name="40% - uthevingsfarge 6 2 2 9 2" xfId="17339"/>
    <cellStyle name="40% - uthevingsfarge 6 2 2_Tabell 4.5-4.7" xfId="17212"/>
    <cellStyle name="40% - uthevingsfarge 6 2 3" xfId="965"/>
    <cellStyle name="40% - uthevingsfarge 6 2 3 10" xfId="17341"/>
    <cellStyle name="40% - uthevingsfarge 6 2 3 11" xfId="17342"/>
    <cellStyle name="40% - uthevingsfarge 6 2 3 2" xfId="966"/>
    <cellStyle name="40% - uthevingsfarge 6 2 3 2 10" xfId="17344"/>
    <cellStyle name="40% - uthevingsfarge 6 2 3 2 2" xfId="967"/>
    <cellStyle name="40% - uthevingsfarge 6 2 3 2 2 2" xfId="17346"/>
    <cellStyle name="40% - uthevingsfarge 6 2 3 2 2 2 2" xfId="17347"/>
    <cellStyle name="40% - uthevingsfarge 6 2 3 2 2 2 3" xfId="17348"/>
    <cellStyle name="40% - uthevingsfarge 6 2 3 2 2 3" xfId="17349"/>
    <cellStyle name="40% - uthevingsfarge 6 2 3 2 2 3 2" xfId="17350"/>
    <cellStyle name="40% - uthevingsfarge 6 2 3 2 2 3 3" xfId="17351"/>
    <cellStyle name="40% - uthevingsfarge 6 2 3 2 2 4" xfId="17352"/>
    <cellStyle name="40% - uthevingsfarge 6 2 3 2 2 5" xfId="17353"/>
    <cellStyle name="40% - uthevingsfarge 6 2 3 2 2_Tabell 4.5-4.7" xfId="17345"/>
    <cellStyle name="40% - uthevingsfarge 6 2 3 2 3" xfId="17354"/>
    <cellStyle name="40% - uthevingsfarge 6 2 3 2 3 2" xfId="17355"/>
    <cellStyle name="40% - uthevingsfarge 6 2 3 2 3 2 2" xfId="17356"/>
    <cellStyle name="40% - uthevingsfarge 6 2 3 2 3 2 3" xfId="17357"/>
    <cellStyle name="40% - uthevingsfarge 6 2 3 2 3 3" xfId="17358"/>
    <cellStyle name="40% - uthevingsfarge 6 2 3 2 3 3 2" xfId="17359"/>
    <cellStyle name="40% - uthevingsfarge 6 2 3 2 3 3 3" xfId="17360"/>
    <cellStyle name="40% - uthevingsfarge 6 2 3 2 3 4" xfId="17361"/>
    <cellStyle name="40% - uthevingsfarge 6 2 3 2 3 5" xfId="17362"/>
    <cellStyle name="40% - uthevingsfarge 6 2 3 2 4" xfId="17363"/>
    <cellStyle name="40% - uthevingsfarge 6 2 3 2 4 2" xfId="17364"/>
    <cellStyle name="40% - uthevingsfarge 6 2 3 2 4 3" xfId="17365"/>
    <cellStyle name="40% - uthevingsfarge 6 2 3 2 5" xfId="17366"/>
    <cellStyle name="40% - uthevingsfarge 6 2 3 2 5 2" xfId="17367"/>
    <cellStyle name="40% - uthevingsfarge 6 2 3 2 5 3" xfId="17368"/>
    <cellStyle name="40% - uthevingsfarge 6 2 3 2 6" xfId="17369"/>
    <cellStyle name="40% - uthevingsfarge 6 2 3 2 6 2" xfId="17370"/>
    <cellStyle name="40% - uthevingsfarge 6 2 3 2 7" xfId="17371"/>
    <cellStyle name="40% - uthevingsfarge 6 2 3 2 7 2" xfId="17372"/>
    <cellStyle name="40% - uthevingsfarge 6 2 3 2 8" xfId="17373"/>
    <cellStyle name="40% - uthevingsfarge 6 2 3 2 9" xfId="17374"/>
    <cellStyle name="40% - uthevingsfarge 6 2 3 2_Tabell 4.5-4.7" xfId="17343"/>
    <cellStyle name="40% - uthevingsfarge 6 2 3 3" xfId="968"/>
    <cellStyle name="40% - uthevingsfarge 6 2 3 3 2" xfId="17376"/>
    <cellStyle name="40% - uthevingsfarge 6 2 3 3 2 2" xfId="17377"/>
    <cellStyle name="40% - uthevingsfarge 6 2 3 3 2 3" xfId="17378"/>
    <cellStyle name="40% - uthevingsfarge 6 2 3 3 3" xfId="17379"/>
    <cellStyle name="40% - uthevingsfarge 6 2 3 3 3 2" xfId="17380"/>
    <cellStyle name="40% - uthevingsfarge 6 2 3 3 3 3" xfId="17381"/>
    <cellStyle name="40% - uthevingsfarge 6 2 3 3 4" xfId="17382"/>
    <cellStyle name="40% - uthevingsfarge 6 2 3 3 5" xfId="17383"/>
    <cellStyle name="40% - uthevingsfarge 6 2 3 3_Tabell 4.5-4.7" xfId="17375"/>
    <cellStyle name="40% - uthevingsfarge 6 2 3 4" xfId="17384"/>
    <cellStyle name="40% - uthevingsfarge 6 2 3 4 2" xfId="17385"/>
    <cellStyle name="40% - uthevingsfarge 6 2 3 4 2 2" xfId="17386"/>
    <cellStyle name="40% - uthevingsfarge 6 2 3 4 2 3" xfId="17387"/>
    <cellStyle name="40% - uthevingsfarge 6 2 3 4 3" xfId="17388"/>
    <cellStyle name="40% - uthevingsfarge 6 2 3 4 3 2" xfId="17389"/>
    <cellStyle name="40% - uthevingsfarge 6 2 3 4 3 3" xfId="17390"/>
    <cellStyle name="40% - uthevingsfarge 6 2 3 4 4" xfId="17391"/>
    <cellStyle name="40% - uthevingsfarge 6 2 3 4 5" xfId="17392"/>
    <cellStyle name="40% - uthevingsfarge 6 2 3 5" xfId="17393"/>
    <cellStyle name="40% - uthevingsfarge 6 2 3 5 2" xfId="17394"/>
    <cellStyle name="40% - uthevingsfarge 6 2 3 5 3" xfId="17395"/>
    <cellStyle name="40% - uthevingsfarge 6 2 3 6" xfId="17396"/>
    <cellStyle name="40% - uthevingsfarge 6 2 3 6 2" xfId="17397"/>
    <cellStyle name="40% - uthevingsfarge 6 2 3 6 3" xfId="17398"/>
    <cellStyle name="40% - uthevingsfarge 6 2 3 7" xfId="17399"/>
    <cellStyle name="40% - uthevingsfarge 6 2 3 7 2" xfId="17400"/>
    <cellStyle name="40% - uthevingsfarge 6 2 3 8" xfId="17401"/>
    <cellStyle name="40% - uthevingsfarge 6 2 3 8 2" xfId="17402"/>
    <cellStyle name="40% - uthevingsfarge 6 2 3 9" xfId="17403"/>
    <cellStyle name="40% - uthevingsfarge 6 2 3_Tabell 4.5-4.7" xfId="17340"/>
    <cellStyle name="40% - uthevingsfarge 6 2 4" xfId="969"/>
    <cellStyle name="40% - uthevingsfarge 6 2 4 10" xfId="17405"/>
    <cellStyle name="40% - uthevingsfarge 6 2 4 2" xfId="970"/>
    <cellStyle name="40% - uthevingsfarge 6 2 4 2 2" xfId="17407"/>
    <cellStyle name="40% - uthevingsfarge 6 2 4 2 2 2" xfId="17408"/>
    <cellStyle name="40% - uthevingsfarge 6 2 4 2 2 3" xfId="17409"/>
    <cellStyle name="40% - uthevingsfarge 6 2 4 2 3" xfId="17410"/>
    <cellStyle name="40% - uthevingsfarge 6 2 4 2 3 2" xfId="17411"/>
    <cellStyle name="40% - uthevingsfarge 6 2 4 2 3 3" xfId="17412"/>
    <cellStyle name="40% - uthevingsfarge 6 2 4 2 4" xfId="17413"/>
    <cellStyle name="40% - uthevingsfarge 6 2 4 2 5" xfId="17414"/>
    <cellStyle name="40% - uthevingsfarge 6 2 4 2_Tabell 4.5-4.7" xfId="17406"/>
    <cellStyle name="40% - uthevingsfarge 6 2 4 3" xfId="17415"/>
    <cellStyle name="40% - uthevingsfarge 6 2 4 3 2" xfId="17416"/>
    <cellStyle name="40% - uthevingsfarge 6 2 4 3 2 2" xfId="17417"/>
    <cellStyle name="40% - uthevingsfarge 6 2 4 3 2 3" xfId="17418"/>
    <cellStyle name="40% - uthevingsfarge 6 2 4 3 3" xfId="17419"/>
    <cellStyle name="40% - uthevingsfarge 6 2 4 3 3 2" xfId="17420"/>
    <cellStyle name="40% - uthevingsfarge 6 2 4 3 3 3" xfId="17421"/>
    <cellStyle name="40% - uthevingsfarge 6 2 4 3 4" xfId="17422"/>
    <cellStyle name="40% - uthevingsfarge 6 2 4 3 5" xfId="17423"/>
    <cellStyle name="40% - uthevingsfarge 6 2 4 4" xfId="17424"/>
    <cellStyle name="40% - uthevingsfarge 6 2 4 4 2" xfId="17425"/>
    <cellStyle name="40% - uthevingsfarge 6 2 4 4 3" xfId="17426"/>
    <cellStyle name="40% - uthevingsfarge 6 2 4 5" xfId="17427"/>
    <cellStyle name="40% - uthevingsfarge 6 2 4 5 2" xfId="17428"/>
    <cellStyle name="40% - uthevingsfarge 6 2 4 5 3" xfId="17429"/>
    <cellStyle name="40% - uthevingsfarge 6 2 4 6" xfId="17430"/>
    <cellStyle name="40% - uthevingsfarge 6 2 4 6 2" xfId="17431"/>
    <cellStyle name="40% - uthevingsfarge 6 2 4 7" xfId="17432"/>
    <cellStyle name="40% - uthevingsfarge 6 2 4 7 2" xfId="17433"/>
    <cellStyle name="40% - uthevingsfarge 6 2 4 8" xfId="17434"/>
    <cellStyle name="40% - uthevingsfarge 6 2 4 9" xfId="17435"/>
    <cellStyle name="40% - uthevingsfarge 6 2 4_Tabell 4.5-4.7" xfId="17404"/>
    <cellStyle name="40% - uthevingsfarge 6 2 5" xfId="971"/>
    <cellStyle name="40% - uthevingsfarge 6 2 5 10" xfId="17437"/>
    <cellStyle name="40% - uthevingsfarge 6 2 5 2" xfId="972"/>
    <cellStyle name="40% - uthevingsfarge 6 2 5 2 2" xfId="17439"/>
    <cellStyle name="40% - uthevingsfarge 6 2 5 2 2 2" xfId="17440"/>
    <cellStyle name="40% - uthevingsfarge 6 2 5 2 2 3" xfId="17441"/>
    <cellStyle name="40% - uthevingsfarge 6 2 5 2 3" xfId="17442"/>
    <cellStyle name="40% - uthevingsfarge 6 2 5 2 3 2" xfId="17443"/>
    <cellStyle name="40% - uthevingsfarge 6 2 5 2 3 3" xfId="17444"/>
    <cellStyle name="40% - uthevingsfarge 6 2 5 2 4" xfId="17445"/>
    <cellStyle name="40% - uthevingsfarge 6 2 5 2 5" xfId="17446"/>
    <cellStyle name="40% - uthevingsfarge 6 2 5 2_Tabell 4.5-4.7" xfId="17438"/>
    <cellStyle name="40% - uthevingsfarge 6 2 5 3" xfId="17447"/>
    <cellStyle name="40% - uthevingsfarge 6 2 5 3 2" xfId="17448"/>
    <cellStyle name="40% - uthevingsfarge 6 2 5 3 2 2" xfId="17449"/>
    <cellStyle name="40% - uthevingsfarge 6 2 5 3 2 3" xfId="17450"/>
    <cellStyle name="40% - uthevingsfarge 6 2 5 3 3" xfId="17451"/>
    <cellStyle name="40% - uthevingsfarge 6 2 5 3 3 2" xfId="17452"/>
    <cellStyle name="40% - uthevingsfarge 6 2 5 3 3 3" xfId="17453"/>
    <cellStyle name="40% - uthevingsfarge 6 2 5 3 4" xfId="17454"/>
    <cellStyle name="40% - uthevingsfarge 6 2 5 3 5" xfId="17455"/>
    <cellStyle name="40% - uthevingsfarge 6 2 5 4" xfId="17456"/>
    <cellStyle name="40% - uthevingsfarge 6 2 5 4 2" xfId="17457"/>
    <cellStyle name="40% - uthevingsfarge 6 2 5 4 3" xfId="17458"/>
    <cellStyle name="40% - uthevingsfarge 6 2 5 5" xfId="17459"/>
    <cellStyle name="40% - uthevingsfarge 6 2 5 5 2" xfId="17460"/>
    <cellStyle name="40% - uthevingsfarge 6 2 5 5 3" xfId="17461"/>
    <cellStyle name="40% - uthevingsfarge 6 2 5 6" xfId="17462"/>
    <cellStyle name="40% - uthevingsfarge 6 2 5 6 2" xfId="17463"/>
    <cellStyle name="40% - uthevingsfarge 6 2 5 7" xfId="17464"/>
    <cellStyle name="40% - uthevingsfarge 6 2 5 7 2" xfId="17465"/>
    <cellStyle name="40% - uthevingsfarge 6 2 5 8" xfId="17466"/>
    <cellStyle name="40% - uthevingsfarge 6 2 5 9" xfId="17467"/>
    <cellStyle name="40% - uthevingsfarge 6 2 5_Tabell 4.5-4.7" xfId="17436"/>
    <cellStyle name="40% - uthevingsfarge 6 2 6" xfId="973"/>
    <cellStyle name="40% - uthevingsfarge 6 2 6 2" xfId="17469"/>
    <cellStyle name="40% - uthevingsfarge 6 2 6 2 2" xfId="17470"/>
    <cellStyle name="40% - uthevingsfarge 6 2 6 2 3" xfId="17471"/>
    <cellStyle name="40% - uthevingsfarge 6 2 6 3" xfId="17472"/>
    <cellStyle name="40% - uthevingsfarge 6 2 6 3 2" xfId="17473"/>
    <cellStyle name="40% - uthevingsfarge 6 2 6 3 3" xfId="17474"/>
    <cellStyle name="40% - uthevingsfarge 6 2 6 4" xfId="17475"/>
    <cellStyle name="40% - uthevingsfarge 6 2 6 5" xfId="17476"/>
    <cellStyle name="40% - uthevingsfarge 6 2 6_Tabell 4.5-4.7" xfId="17468"/>
    <cellStyle name="40% - uthevingsfarge 6 2 7" xfId="17477"/>
    <cellStyle name="40% - uthevingsfarge 6 2 7 2" xfId="17478"/>
    <cellStyle name="40% - uthevingsfarge 6 2 7 2 2" xfId="17479"/>
    <cellStyle name="40% - uthevingsfarge 6 2 7 2 3" xfId="17480"/>
    <cellStyle name="40% - uthevingsfarge 6 2 7 3" xfId="17481"/>
    <cellStyle name="40% - uthevingsfarge 6 2 7 3 2" xfId="17482"/>
    <cellStyle name="40% - uthevingsfarge 6 2 7 3 3" xfId="17483"/>
    <cellStyle name="40% - uthevingsfarge 6 2 7 4" xfId="17484"/>
    <cellStyle name="40% - uthevingsfarge 6 2 7 5" xfId="17485"/>
    <cellStyle name="40% - uthevingsfarge 6 2 8" xfId="17486"/>
    <cellStyle name="40% - uthevingsfarge 6 2 8 2" xfId="17487"/>
    <cellStyle name="40% - uthevingsfarge 6 2 8 3" xfId="17488"/>
    <cellStyle name="40% - uthevingsfarge 6 2 9" xfId="17489"/>
    <cellStyle name="40% - uthevingsfarge 6 2 9 2" xfId="17490"/>
    <cellStyle name="40% - uthevingsfarge 6 2 9 3" xfId="17491"/>
    <cellStyle name="40% - uthevingsfarge 6 2_Tabell 4.5-4.7" xfId="17204"/>
    <cellStyle name="40% - uthevingsfarge 6 3" xfId="974"/>
    <cellStyle name="40% - uthevingsfarge 6 3 10" xfId="17493"/>
    <cellStyle name="40% - uthevingsfarge 6 3 10 2" xfId="17494"/>
    <cellStyle name="40% - uthevingsfarge 6 3 11" xfId="17495"/>
    <cellStyle name="40% - uthevingsfarge 6 3 12" xfId="17496"/>
    <cellStyle name="40% - uthevingsfarge 6 3 13" xfId="17497"/>
    <cellStyle name="40% - uthevingsfarge 6 3 2" xfId="975"/>
    <cellStyle name="40% - uthevingsfarge 6 3 2 10" xfId="17499"/>
    <cellStyle name="40% - uthevingsfarge 6 3 2 11" xfId="17500"/>
    <cellStyle name="40% - uthevingsfarge 6 3 2 12" xfId="17501"/>
    <cellStyle name="40% - uthevingsfarge 6 3 2 2" xfId="976"/>
    <cellStyle name="40% - uthevingsfarge 6 3 2 2 10" xfId="17503"/>
    <cellStyle name="40% - uthevingsfarge 6 3 2 2 11" xfId="17504"/>
    <cellStyle name="40% - uthevingsfarge 6 3 2 2 2" xfId="977"/>
    <cellStyle name="40% - uthevingsfarge 6 3 2 2 2 10" xfId="17506"/>
    <cellStyle name="40% - uthevingsfarge 6 3 2 2 2 2" xfId="978"/>
    <cellStyle name="40% - uthevingsfarge 6 3 2 2 2 2 2" xfId="17508"/>
    <cellStyle name="40% - uthevingsfarge 6 3 2 2 2 2 2 2" xfId="17509"/>
    <cellStyle name="40% - uthevingsfarge 6 3 2 2 2 2 2 3" xfId="17510"/>
    <cellStyle name="40% - uthevingsfarge 6 3 2 2 2 2 3" xfId="17511"/>
    <cellStyle name="40% - uthevingsfarge 6 3 2 2 2 2 3 2" xfId="17512"/>
    <cellStyle name="40% - uthevingsfarge 6 3 2 2 2 2 3 3" xfId="17513"/>
    <cellStyle name="40% - uthevingsfarge 6 3 2 2 2 2 4" xfId="17514"/>
    <cellStyle name="40% - uthevingsfarge 6 3 2 2 2 2 5" xfId="17515"/>
    <cellStyle name="40% - uthevingsfarge 6 3 2 2 2 2_Tabell 4.5-4.7" xfId="17507"/>
    <cellStyle name="40% - uthevingsfarge 6 3 2 2 2 3" xfId="17516"/>
    <cellStyle name="40% - uthevingsfarge 6 3 2 2 2 3 2" xfId="17517"/>
    <cellStyle name="40% - uthevingsfarge 6 3 2 2 2 3 2 2" xfId="17518"/>
    <cellStyle name="40% - uthevingsfarge 6 3 2 2 2 3 2 3" xfId="17519"/>
    <cellStyle name="40% - uthevingsfarge 6 3 2 2 2 3 3" xfId="17520"/>
    <cellStyle name="40% - uthevingsfarge 6 3 2 2 2 3 3 2" xfId="17521"/>
    <cellStyle name="40% - uthevingsfarge 6 3 2 2 2 3 3 3" xfId="17522"/>
    <cellStyle name="40% - uthevingsfarge 6 3 2 2 2 3 4" xfId="17523"/>
    <cellStyle name="40% - uthevingsfarge 6 3 2 2 2 3 5" xfId="17524"/>
    <cellStyle name="40% - uthevingsfarge 6 3 2 2 2 4" xfId="17525"/>
    <cellStyle name="40% - uthevingsfarge 6 3 2 2 2 4 2" xfId="17526"/>
    <cellStyle name="40% - uthevingsfarge 6 3 2 2 2 4 3" xfId="17527"/>
    <cellStyle name="40% - uthevingsfarge 6 3 2 2 2 5" xfId="17528"/>
    <cellStyle name="40% - uthevingsfarge 6 3 2 2 2 5 2" xfId="17529"/>
    <cellStyle name="40% - uthevingsfarge 6 3 2 2 2 5 3" xfId="17530"/>
    <cellStyle name="40% - uthevingsfarge 6 3 2 2 2 6" xfId="17531"/>
    <cellStyle name="40% - uthevingsfarge 6 3 2 2 2 6 2" xfId="17532"/>
    <cellStyle name="40% - uthevingsfarge 6 3 2 2 2 7" xfId="17533"/>
    <cellStyle name="40% - uthevingsfarge 6 3 2 2 2 7 2" xfId="17534"/>
    <cellStyle name="40% - uthevingsfarge 6 3 2 2 2 8" xfId="17535"/>
    <cellStyle name="40% - uthevingsfarge 6 3 2 2 2 9" xfId="17536"/>
    <cellStyle name="40% - uthevingsfarge 6 3 2 2 2_Tabell 4.5-4.7" xfId="17505"/>
    <cellStyle name="40% - uthevingsfarge 6 3 2 2 3" xfId="979"/>
    <cellStyle name="40% - uthevingsfarge 6 3 2 2 3 2" xfId="17538"/>
    <cellStyle name="40% - uthevingsfarge 6 3 2 2 3 2 2" xfId="17539"/>
    <cellStyle name="40% - uthevingsfarge 6 3 2 2 3 2 3" xfId="17540"/>
    <cellStyle name="40% - uthevingsfarge 6 3 2 2 3 3" xfId="17541"/>
    <cellStyle name="40% - uthevingsfarge 6 3 2 2 3 3 2" xfId="17542"/>
    <cellStyle name="40% - uthevingsfarge 6 3 2 2 3 3 3" xfId="17543"/>
    <cellStyle name="40% - uthevingsfarge 6 3 2 2 3 4" xfId="17544"/>
    <cellStyle name="40% - uthevingsfarge 6 3 2 2 3 5" xfId="17545"/>
    <cellStyle name="40% - uthevingsfarge 6 3 2 2 3_Tabell 4.5-4.7" xfId="17537"/>
    <cellStyle name="40% - uthevingsfarge 6 3 2 2 4" xfId="17546"/>
    <cellStyle name="40% - uthevingsfarge 6 3 2 2 4 2" xfId="17547"/>
    <cellStyle name="40% - uthevingsfarge 6 3 2 2 4 2 2" xfId="17548"/>
    <cellStyle name="40% - uthevingsfarge 6 3 2 2 4 2 3" xfId="17549"/>
    <cellStyle name="40% - uthevingsfarge 6 3 2 2 4 3" xfId="17550"/>
    <cellStyle name="40% - uthevingsfarge 6 3 2 2 4 3 2" xfId="17551"/>
    <cellStyle name="40% - uthevingsfarge 6 3 2 2 4 3 3" xfId="17552"/>
    <cellStyle name="40% - uthevingsfarge 6 3 2 2 4 4" xfId="17553"/>
    <cellStyle name="40% - uthevingsfarge 6 3 2 2 4 5" xfId="17554"/>
    <cellStyle name="40% - uthevingsfarge 6 3 2 2 5" xfId="17555"/>
    <cellStyle name="40% - uthevingsfarge 6 3 2 2 5 2" xfId="17556"/>
    <cellStyle name="40% - uthevingsfarge 6 3 2 2 5 3" xfId="17557"/>
    <cellStyle name="40% - uthevingsfarge 6 3 2 2 6" xfId="17558"/>
    <cellStyle name="40% - uthevingsfarge 6 3 2 2 6 2" xfId="17559"/>
    <cellStyle name="40% - uthevingsfarge 6 3 2 2 6 3" xfId="17560"/>
    <cellStyle name="40% - uthevingsfarge 6 3 2 2 7" xfId="17561"/>
    <cellStyle name="40% - uthevingsfarge 6 3 2 2 7 2" xfId="17562"/>
    <cellStyle name="40% - uthevingsfarge 6 3 2 2 8" xfId="17563"/>
    <cellStyle name="40% - uthevingsfarge 6 3 2 2 8 2" xfId="17564"/>
    <cellStyle name="40% - uthevingsfarge 6 3 2 2 9" xfId="17565"/>
    <cellStyle name="40% - uthevingsfarge 6 3 2 2_Tabell 4.5-4.7" xfId="17502"/>
    <cellStyle name="40% - uthevingsfarge 6 3 2 3" xfId="980"/>
    <cellStyle name="40% - uthevingsfarge 6 3 2 3 10" xfId="17567"/>
    <cellStyle name="40% - uthevingsfarge 6 3 2 3 2" xfId="981"/>
    <cellStyle name="40% - uthevingsfarge 6 3 2 3 2 2" xfId="17569"/>
    <cellStyle name="40% - uthevingsfarge 6 3 2 3 2 2 2" xfId="17570"/>
    <cellStyle name="40% - uthevingsfarge 6 3 2 3 2 2 3" xfId="17571"/>
    <cellStyle name="40% - uthevingsfarge 6 3 2 3 2 3" xfId="17572"/>
    <cellStyle name="40% - uthevingsfarge 6 3 2 3 2 3 2" xfId="17573"/>
    <cellStyle name="40% - uthevingsfarge 6 3 2 3 2 3 3" xfId="17574"/>
    <cellStyle name="40% - uthevingsfarge 6 3 2 3 2 4" xfId="17575"/>
    <cellStyle name="40% - uthevingsfarge 6 3 2 3 2 5" xfId="17576"/>
    <cellStyle name="40% - uthevingsfarge 6 3 2 3 2_Tabell 4.5-4.7" xfId="17568"/>
    <cellStyle name="40% - uthevingsfarge 6 3 2 3 3" xfId="17577"/>
    <cellStyle name="40% - uthevingsfarge 6 3 2 3 3 2" xfId="17578"/>
    <cellStyle name="40% - uthevingsfarge 6 3 2 3 3 2 2" xfId="17579"/>
    <cellStyle name="40% - uthevingsfarge 6 3 2 3 3 2 3" xfId="17580"/>
    <cellStyle name="40% - uthevingsfarge 6 3 2 3 3 3" xfId="17581"/>
    <cellStyle name="40% - uthevingsfarge 6 3 2 3 3 3 2" xfId="17582"/>
    <cellStyle name="40% - uthevingsfarge 6 3 2 3 3 3 3" xfId="17583"/>
    <cellStyle name="40% - uthevingsfarge 6 3 2 3 3 4" xfId="17584"/>
    <cellStyle name="40% - uthevingsfarge 6 3 2 3 3 5" xfId="17585"/>
    <cellStyle name="40% - uthevingsfarge 6 3 2 3 4" xfId="17586"/>
    <cellStyle name="40% - uthevingsfarge 6 3 2 3 4 2" xfId="17587"/>
    <cellStyle name="40% - uthevingsfarge 6 3 2 3 4 3" xfId="17588"/>
    <cellStyle name="40% - uthevingsfarge 6 3 2 3 5" xfId="17589"/>
    <cellStyle name="40% - uthevingsfarge 6 3 2 3 5 2" xfId="17590"/>
    <cellStyle name="40% - uthevingsfarge 6 3 2 3 5 3" xfId="17591"/>
    <cellStyle name="40% - uthevingsfarge 6 3 2 3 6" xfId="17592"/>
    <cellStyle name="40% - uthevingsfarge 6 3 2 3 6 2" xfId="17593"/>
    <cellStyle name="40% - uthevingsfarge 6 3 2 3 7" xfId="17594"/>
    <cellStyle name="40% - uthevingsfarge 6 3 2 3 7 2" xfId="17595"/>
    <cellStyle name="40% - uthevingsfarge 6 3 2 3 8" xfId="17596"/>
    <cellStyle name="40% - uthevingsfarge 6 3 2 3 9" xfId="17597"/>
    <cellStyle name="40% - uthevingsfarge 6 3 2 3_Tabell 4.5-4.7" xfId="17566"/>
    <cellStyle name="40% - uthevingsfarge 6 3 2 4" xfId="982"/>
    <cellStyle name="40% - uthevingsfarge 6 3 2 4 2" xfId="17599"/>
    <cellStyle name="40% - uthevingsfarge 6 3 2 4 2 2" xfId="17600"/>
    <cellStyle name="40% - uthevingsfarge 6 3 2 4 2 3" xfId="17601"/>
    <cellStyle name="40% - uthevingsfarge 6 3 2 4 3" xfId="17602"/>
    <cellStyle name="40% - uthevingsfarge 6 3 2 4 3 2" xfId="17603"/>
    <cellStyle name="40% - uthevingsfarge 6 3 2 4 3 3" xfId="17604"/>
    <cellStyle name="40% - uthevingsfarge 6 3 2 4 4" xfId="17605"/>
    <cellStyle name="40% - uthevingsfarge 6 3 2 4 5" xfId="17606"/>
    <cellStyle name="40% - uthevingsfarge 6 3 2 4_Tabell 4.5-4.7" xfId="17598"/>
    <cellStyle name="40% - uthevingsfarge 6 3 2 5" xfId="17607"/>
    <cellStyle name="40% - uthevingsfarge 6 3 2 5 2" xfId="17608"/>
    <cellStyle name="40% - uthevingsfarge 6 3 2 5 2 2" xfId="17609"/>
    <cellStyle name="40% - uthevingsfarge 6 3 2 5 2 3" xfId="17610"/>
    <cellStyle name="40% - uthevingsfarge 6 3 2 5 3" xfId="17611"/>
    <cellStyle name="40% - uthevingsfarge 6 3 2 5 3 2" xfId="17612"/>
    <cellStyle name="40% - uthevingsfarge 6 3 2 5 3 3" xfId="17613"/>
    <cellStyle name="40% - uthevingsfarge 6 3 2 5 4" xfId="17614"/>
    <cellStyle name="40% - uthevingsfarge 6 3 2 5 5" xfId="17615"/>
    <cellStyle name="40% - uthevingsfarge 6 3 2 6" xfId="17616"/>
    <cellStyle name="40% - uthevingsfarge 6 3 2 6 2" xfId="17617"/>
    <cellStyle name="40% - uthevingsfarge 6 3 2 6 3" xfId="17618"/>
    <cellStyle name="40% - uthevingsfarge 6 3 2 7" xfId="17619"/>
    <cellStyle name="40% - uthevingsfarge 6 3 2 7 2" xfId="17620"/>
    <cellStyle name="40% - uthevingsfarge 6 3 2 7 3" xfId="17621"/>
    <cellStyle name="40% - uthevingsfarge 6 3 2 8" xfId="17622"/>
    <cellStyle name="40% - uthevingsfarge 6 3 2 8 2" xfId="17623"/>
    <cellStyle name="40% - uthevingsfarge 6 3 2 9" xfId="17624"/>
    <cellStyle name="40% - uthevingsfarge 6 3 2 9 2" xfId="17625"/>
    <cellStyle name="40% - uthevingsfarge 6 3 2_Tabell 4.5-4.7" xfId="17498"/>
    <cellStyle name="40% - uthevingsfarge 6 3 3" xfId="983"/>
    <cellStyle name="40% - uthevingsfarge 6 3 3 10" xfId="17627"/>
    <cellStyle name="40% - uthevingsfarge 6 3 3 11" xfId="17628"/>
    <cellStyle name="40% - uthevingsfarge 6 3 3 2" xfId="984"/>
    <cellStyle name="40% - uthevingsfarge 6 3 3 2 10" xfId="17630"/>
    <cellStyle name="40% - uthevingsfarge 6 3 3 2 2" xfId="985"/>
    <cellStyle name="40% - uthevingsfarge 6 3 3 2 2 2" xfId="17632"/>
    <cellStyle name="40% - uthevingsfarge 6 3 3 2 2 2 2" xfId="17633"/>
    <cellStyle name="40% - uthevingsfarge 6 3 3 2 2 2 3" xfId="17634"/>
    <cellStyle name="40% - uthevingsfarge 6 3 3 2 2 3" xfId="17635"/>
    <cellStyle name="40% - uthevingsfarge 6 3 3 2 2 3 2" xfId="17636"/>
    <cellStyle name="40% - uthevingsfarge 6 3 3 2 2 3 3" xfId="17637"/>
    <cellStyle name="40% - uthevingsfarge 6 3 3 2 2 4" xfId="17638"/>
    <cellStyle name="40% - uthevingsfarge 6 3 3 2 2 5" xfId="17639"/>
    <cellStyle name="40% - uthevingsfarge 6 3 3 2 2_Tabell 4.5-4.7" xfId="17631"/>
    <cellStyle name="40% - uthevingsfarge 6 3 3 2 3" xfId="17640"/>
    <cellStyle name="40% - uthevingsfarge 6 3 3 2 3 2" xfId="17641"/>
    <cellStyle name="40% - uthevingsfarge 6 3 3 2 3 2 2" xfId="17642"/>
    <cellStyle name="40% - uthevingsfarge 6 3 3 2 3 2 3" xfId="17643"/>
    <cellStyle name="40% - uthevingsfarge 6 3 3 2 3 3" xfId="17644"/>
    <cellStyle name="40% - uthevingsfarge 6 3 3 2 3 3 2" xfId="17645"/>
    <cellStyle name="40% - uthevingsfarge 6 3 3 2 3 3 3" xfId="17646"/>
    <cellStyle name="40% - uthevingsfarge 6 3 3 2 3 4" xfId="17647"/>
    <cellStyle name="40% - uthevingsfarge 6 3 3 2 3 5" xfId="17648"/>
    <cellStyle name="40% - uthevingsfarge 6 3 3 2 4" xfId="17649"/>
    <cellStyle name="40% - uthevingsfarge 6 3 3 2 4 2" xfId="17650"/>
    <cellStyle name="40% - uthevingsfarge 6 3 3 2 4 3" xfId="17651"/>
    <cellStyle name="40% - uthevingsfarge 6 3 3 2 5" xfId="17652"/>
    <cellStyle name="40% - uthevingsfarge 6 3 3 2 5 2" xfId="17653"/>
    <cellStyle name="40% - uthevingsfarge 6 3 3 2 5 3" xfId="17654"/>
    <cellStyle name="40% - uthevingsfarge 6 3 3 2 6" xfId="17655"/>
    <cellStyle name="40% - uthevingsfarge 6 3 3 2 6 2" xfId="17656"/>
    <cellStyle name="40% - uthevingsfarge 6 3 3 2 7" xfId="17657"/>
    <cellStyle name="40% - uthevingsfarge 6 3 3 2 7 2" xfId="17658"/>
    <cellStyle name="40% - uthevingsfarge 6 3 3 2 8" xfId="17659"/>
    <cellStyle name="40% - uthevingsfarge 6 3 3 2 9" xfId="17660"/>
    <cellStyle name="40% - uthevingsfarge 6 3 3 2_Tabell 4.5-4.7" xfId="17629"/>
    <cellStyle name="40% - uthevingsfarge 6 3 3 3" xfId="986"/>
    <cellStyle name="40% - uthevingsfarge 6 3 3 3 2" xfId="17662"/>
    <cellStyle name="40% - uthevingsfarge 6 3 3 3 2 2" xfId="17663"/>
    <cellStyle name="40% - uthevingsfarge 6 3 3 3 2 3" xfId="17664"/>
    <cellStyle name="40% - uthevingsfarge 6 3 3 3 3" xfId="17665"/>
    <cellStyle name="40% - uthevingsfarge 6 3 3 3 3 2" xfId="17666"/>
    <cellStyle name="40% - uthevingsfarge 6 3 3 3 3 3" xfId="17667"/>
    <cellStyle name="40% - uthevingsfarge 6 3 3 3 4" xfId="17668"/>
    <cellStyle name="40% - uthevingsfarge 6 3 3 3 5" xfId="17669"/>
    <cellStyle name="40% - uthevingsfarge 6 3 3 3_Tabell 4.5-4.7" xfId="17661"/>
    <cellStyle name="40% - uthevingsfarge 6 3 3 4" xfId="17670"/>
    <cellStyle name="40% - uthevingsfarge 6 3 3 4 2" xfId="17671"/>
    <cellStyle name="40% - uthevingsfarge 6 3 3 4 2 2" xfId="17672"/>
    <cellStyle name="40% - uthevingsfarge 6 3 3 4 2 3" xfId="17673"/>
    <cellStyle name="40% - uthevingsfarge 6 3 3 4 3" xfId="17674"/>
    <cellStyle name="40% - uthevingsfarge 6 3 3 4 3 2" xfId="17675"/>
    <cellStyle name="40% - uthevingsfarge 6 3 3 4 3 3" xfId="17676"/>
    <cellStyle name="40% - uthevingsfarge 6 3 3 4 4" xfId="17677"/>
    <cellStyle name="40% - uthevingsfarge 6 3 3 4 5" xfId="17678"/>
    <cellStyle name="40% - uthevingsfarge 6 3 3 5" xfId="17679"/>
    <cellStyle name="40% - uthevingsfarge 6 3 3 5 2" xfId="17680"/>
    <cellStyle name="40% - uthevingsfarge 6 3 3 5 3" xfId="17681"/>
    <cellStyle name="40% - uthevingsfarge 6 3 3 6" xfId="17682"/>
    <cellStyle name="40% - uthevingsfarge 6 3 3 6 2" xfId="17683"/>
    <cellStyle name="40% - uthevingsfarge 6 3 3 6 3" xfId="17684"/>
    <cellStyle name="40% - uthevingsfarge 6 3 3 7" xfId="17685"/>
    <cellStyle name="40% - uthevingsfarge 6 3 3 7 2" xfId="17686"/>
    <cellStyle name="40% - uthevingsfarge 6 3 3 8" xfId="17687"/>
    <cellStyle name="40% - uthevingsfarge 6 3 3 8 2" xfId="17688"/>
    <cellStyle name="40% - uthevingsfarge 6 3 3 9" xfId="17689"/>
    <cellStyle name="40% - uthevingsfarge 6 3 3_Tabell 4.5-4.7" xfId="17626"/>
    <cellStyle name="40% - uthevingsfarge 6 3 4" xfId="987"/>
    <cellStyle name="40% - uthevingsfarge 6 3 4 10" xfId="17691"/>
    <cellStyle name="40% - uthevingsfarge 6 3 4 2" xfId="988"/>
    <cellStyle name="40% - uthevingsfarge 6 3 4 2 2" xfId="17693"/>
    <cellStyle name="40% - uthevingsfarge 6 3 4 2 2 2" xfId="17694"/>
    <cellStyle name="40% - uthevingsfarge 6 3 4 2 2 3" xfId="17695"/>
    <cellStyle name="40% - uthevingsfarge 6 3 4 2 3" xfId="17696"/>
    <cellStyle name="40% - uthevingsfarge 6 3 4 2 3 2" xfId="17697"/>
    <cellStyle name="40% - uthevingsfarge 6 3 4 2 3 3" xfId="17698"/>
    <cellStyle name="40% - uthevingsfarge 6 3 4 2 4" xfId="17699"/>
    <cellStyle name="40% - uthevingsfarge 6 3 4 2 5" xfId="17700"/>
    <cellStyle name="40% - uthevingsfarge 6 3 4 2_Tabell 4.5-4.7" xfId="17692"/>
    <cellStyle name="40% - uthevingsfarge 6 3 4 3" xfId="17701"/>
    <cellStyle name="40% - uthevingsfarge 6 3 4 3 2" xfId="17702"/>
    <cellStyle name="40% - uthevingsfarge 6 3 4 3 2 2" xfId="17703"/>
    <cellStyle name="40% - uthevingsfarge 6 3 4 3 2 3" xfId="17704"/>
    <cellStyle name="40% - uthevingsfarge 6 3 4 3 3" xfId="17705"/>
    <cellStyle name="40% - uthevingsfarge 6 3 4 3 3 2" xfId="17706"/>
    <cellStyle name="40% - uthevingsfarge 6 3 4 3 3 3" xfId="17707"/>
    <cellStyle name="40% - uthevingsfarge 6 3 4 3 4" xfId="17708"/>
    <cellStyle name="40% - uthevingsfarge 6 3 4 3 5" xfId="17709"/>
    <cellStyle name="40% - uthevingsfarge 6 3 4 4" xfId="17710"/>
    <cellStyle name="40% - uthevingsfarge 6 3 4 4 2" xfId="17711"/>
    <cellStyle name="40% - uthevingsfarge 6 3 4 4 3" xfId="17712"/>
    <cellStyle name="40% - uthevingsfarge 6 3 4 5" xfId="17713"/>
    <cellStyle name="40% - uthevingsfarge 6 3 4 5 2" xfId="17714"/>
    <cellStyle name="40% - uthevingsfarge 6 3 4 5 3" xfId="17715"/>
    <cellStyle name="40% - uthevingsfarge 6 3 4 6" xfId="17716"/>
    <cellStyle name="40% - uthevingsfarge 6 3 4 6 2" xfId="17717"/>
    <cellStyle name="40% - uthevingsfarge 6 3 4 7" xfId="17718"/>
    <cellStyle name="40% - uthevingsfarge 6 3 4 7 2" xfId="17719"/>
    <cellStyle name="40% - uthevingsfarge 6 3 4 8" xfId="17720"/>
    <cellStyle name="40% - uthevingsfarge 6 3 4 9" xfId="17721"/>
    <cellStyle name="40% - uthevingsfarge 6 3 4_Tabell 4.5-4.7" xfId="17690"/>
    <cellStyle name="40% - uthevingsfarge 6 3 5" xfId="989"/>
    <cellStyle name="40% - uthevingsfarge 6 3 5 2" xfId="17723"/>
    <cellStyle name="40% - uthevingsfarge 6 3 5 2 2" xfId="17724"/>
    <cellStyle name="40% - uthevingsfarge 6 3 5 2 3" xfId="17725"/>
    <cellStyle name="40% - uthevingsfarge 6 3 5 3" xfId="17726"/>
    <cellStyle name="40% - uthevingsfarge 6 3 5 3 2" xfId="17727"/>
    <cellStyle name="40% - uthevingsfarge 6 3 5 3 3" xfId="17728"/>
    <cellStyle name="40% - uthevingsfarge 6 3 5 4" xfId="17729"/>
    <cellStyle name="40% - uthevingsfarge 6 3 5 5" xfId="17730"/>
    <cellStyle name="40% - uthevingsfarge 6 3 5_Tabell 4.5-4.7" xfId="17722"/>
    <cellStyle name="40% - uthevingsfarge 6 3 6" xfId="17731"/>
    <cellStyle name="40% - uthevingsfarge 6 3 6 2" xfId="17732"/>
    <cellStyle name="40% - uthevingsfarge 6 3 6 2 2" xfId="17733"/>
    <cellStyle name="40% - uthevingsfarge 6 3 6 2 3" xfId="17734"/>
    <cellStyle name="40% - uthevingsfarge 6 3 6 3" xfId="17735"/>
    <cellStyle name="40% - uthevingsfarge 6 3 6 3 2" xfId="17736"/>
    <cellStyle name="40% - uthevingsfarge 6 3 6 3 3" xfId="17737"/>
    <cellStyle name="40% - uthevingsfarge 6 3 6 4" xfId="17738"/>
    <cellStyle name="40% - uthevingsfarge 6 3 6 5" xfId="17739"/>
    <cellStyle name="40% - uthevingsfarge 6 3 7" xfId="17740"/>
    <cellStyle name="40% - uthevingsfarge 6 3 7 2" xfId="17741"/>
    <cellStyle name="40% - uthevingsfarge 6 3 7 3" xfId="17742"/>
    <cellStyle name="40% - uthevingsfarge 6 3 8" xfId="17743"/>
    <cellStyle name="40% - uthevingsfarge 6 3 8 2" xfId="17744"/>
    <cellStyle name="40% - uthevingsfarge 6 3 8 3" xfId="17745"/>
    <cellStyle name="40% - uthevingsfarge 6 3 9" xfId="17746"/>
    <cellStyle name="40% - uthevingsfarge 6 3 9 2" xfId="17747"/>
    <cellStyle name="40% - uthevingsfarge 6 3_Tabell 4.5-4.7" xfId="17492"/>
    <cellStyle name="40% - uthevingsfarge 6 4" xfId="990"/>
    <cellStyle name="40% - uthevingsfarge 6 4 10" xfId="17749"/>
    <cellStyle name="40% - uthevingsfarge 6 4 10 2" xfId="17750"/>
    <cellStyle name="40% - uthevingsfarge 6 4 11" xfId="17751"/>
    <cellStyle name="40% - uthevingsfarge 6 4 12" xfId="17752"/>
    <cellStyle name="40% - uthevingsfarge 6 4 13" xfId="17753"/>
    <cellStyle name="40% - uthevingsfarge 6 4 2" xfId="991"/>
    <cellStyle name="40% - uthevingsfarge 6 4 2 10" xfId="17755"/>
    <cellStyle name="40% - uthevingsfarge 6 4 2 11" xfId="17756"/>
    <cellStyle name="40% - uthevingsfarge 6 4 2 12" xfId="17757"/>
    <cellStyle name="40% - uthevingsfarge 6 4 2 2" xfId="992"/>
    <cellStyle name="40% - uthevingsfarge 6 4 2 2 10" xfId="17759"/>
    <cellStyle name="40% - uthevingsfarge 6 4 2 2 11" xfId="17760"/>
    <cellStyle name="40% - uthevingsfarge 6 4 2 2 2" xfId="993"/>
    <cellStyle name="40% - uthevingsfarge 6 4 2 2 2 10" xfId="17762"/>
    <cellStyle name="40% - uthevingsfarge 6 4 2 2 2 2" xfId="994"/>
    <cellStyle name="40% - uthevingsfarge 6 4 2 2 2 2 2" xfId="17764"/>
    <cellStyle name="40% - uthevingsfarge 6 4 2 2 2 2 2 2" xfId="17765"/>
    <cellStyle name="40% - uthevingsfarge 6 4 2 2 2 2 2 3" xfId="17766"/>
    <cellStyle name="40% - uthevingsfarge 6 4 2 2 2 2 3" xfId="17767"/>
    <cellStyle name="40% - uthevingsfarge 6 4 2 2 2 2 3 2" xfId="17768"/>
    <cellStyle name="40% - uthevingsfarge 6 4 2 2 2 2 3 3" xfId="17769"/>
    <cellStyle name="40% - uthevingsfarge 6 4 2 2 2 2 4" xfId="17770"/>
    <cellStyle name="40% - uthevingsfarge 6 4 2 2 2 2 5" xfId="17771"/>
    <cellStyle name="40% - uthevingsfarge 6 4 2 2 2 2_Tabell 4.5-4.7" xfId="17763"/>
    <cellStyle name="40% - uthevingsfarge 6 4 2 2 2 3" xfId="17772"/>
    <cellStyle name="40% - uthevingsfarge 6 4 2 2 2 3 2" xfId="17773"/>
    <cellStyle name="40% - uthevingsfarge 6 4 2 2 2 3 2 2" xfId="17774"/>
    <cellStyle name="40% - uthevingsfarge 6 4 2 2 2 3 2 3" xfId="17775"/>
    <cellStyle name="40% - uthevingsfarge 6 4 2 2 2 3 3" xfId="17776"/>
    <cellStyle name="40% - uthevingsfarge 6 4 2 2 2 3 3 2" xfId="17777"/>
    <cellStyle name="40% - uthevingsfarge 6 4 2 2 2 3 3 3" xfId="17778"/>
    <cellStyle name="40% - uthevingsfarge 6 4 2 2 2 3 4" xfId="17779"/>
    <cellStyle name="40% - uthevingsfarge 6 4 2 2 2 3 5" xfId="17780"/>
    <cellStyle name="40% - uthevingsfarge 6 4 2 2 2 4" xfId="17781"/>
    <cellStyle name="40% - uthevingsfarge 6 4 2 2 2 4 2" xfId="17782"/>
    <cellStyle name="40% - uthevingsfarge 6 4 2 2 2 4 3" xfId="17783"/>
    <cellStyle name="40% - uthevingsfarge 6 4 2 2 2 5" xfId="17784"/>
    <cellStyle name="40% - uthevingsfarge 6 4 2 2 2 5 2" xfId="17785"/>
    <cellStyle name="40% - uthevingsfarge 6 4 2 2 2 5 3" xfId="17786"/>
    <cellStyle name="40% - uthevingsfarge 6 4 2 2 2 6" xfId="17787"/>
    <cellStyle name="40% - uthevingsfarge 6 4 2 2 2 6 2" xfId="17788"/>
    <cellStyle name="40% - uthevingsfarge 6 4 2 2 2 7" xfId="17789"/>
    <cellStyle name="40% - uthevingsfarge 6 4 2 2 2 7 2" xfId="17790"/>
    <cellStyle name="40% - uthevingsfarge 6 4 2 2 2 8" xfId="17791"/>
    <cellStyle name="40% - uthevingsfarge 6 4 2 2 2 9" xfId="17792"/>
    <cellStyle name="40% - uthevingsfarge 6 4 2 2 2_Tabell 4.5-4.7" xfId="17761"/>
    <cellStyle name="40% - uthevingsfarge 6 4 2 2 3" xfId="995"/>
    <cellStyle name="40% - uthevingsfarge 6 4 2 2 3 2" xfId="17794"/>
    <cellStyle name="40% - uthevingsfarge 6 4 2 2 3 2 2" xfId="17795"/>
    <cellStyle name="40% - uthevingsfarge 6 4 2 2 3 2 3" xfId="17796"/>
    <cellStyle name="40% - uthevingsfarge 6 4 2 2 3 3" xfId="17797"/>
    <cellStyle name="40% - uthevingsfarge 6 4 2 2 3 3 2" xfId="17798"/>
    <cellStyle name="40% - uthevingsfarge 6 4 2 2 3 3 3" xfId="17799"/>
    <cellStyle name="40% - uthevingsfarge 6 4 2 2 3 4" xfId="17800"/>
    <cellStyle name="40% - uthevingsfarge 6 4 2 2 3 5" xfId="17801"/>
    <cellStyle name="40% - uthevingsfarge 6 4 2 2 3_Tabell 4.5-4.7" xfId="17793"/>
    <cellStyle name="40% - uthevingsfarge 6 4 2 2 4" xfId="17802"/>
    <cellStyle name="40% - uthevingsfarge 6 4 2 2 4 2" xfId="17803"/>
    <cellStyle name="40% - uthevingsfarge 6 4 2 2 4 2 2" xfId="17804"/>
    <cellStyle name="40% - uthevingsfarge 6 4 2 2 4 2 3" xfId="17805"/>
    <cellStyle name="40% - uthevingsfarge 6 4 2 2 4 3" xfId="17806"/>
    <cellStyle name="40% - uthevingsfarge 6 4 2 2 4 3 2" xfId="17807"/>
    <cellStyle name="40% - uthevingsfarge 6 4 2 2 4 3 3" xfId="17808"/>
    <cellStyle name="40% - uthevingsfarge 6 4 2 2 4 4" xfId="17809"/>
    <cellStyle name="40% - uthevingsfarge 6 4 2 2 4 5" xfId="17810"/>
    <cellStyle name="40% - uthevingsfarge 6 4 2 2 5" xfId="17811"/>
    <cellStyle name="40% - uthevingsfarge 6 4 2 2 5 2" xfId="17812"/>
    <cellStyle name="40% - uthevingsfarge 6 4 2 2 5 3" xfId="17813"/>
    <cellStyle name="40% - uthevingsfarge 6 4 2 2 6" xfId="17814"/>
    <cellStyle name="40% - uthevingsfarge 6 4 2 2 6 2" xfId="17815"/>
    <cellStyle name="40% - uthevingsfarge 6 4 2 2 6 3" xfId="17816"/>
    <cellStyle name="40% - uthevingsfarge 6 4 2 2 7" xfId="17817"/>
    <cellStyle name="40% - uthevingsfarge 6 4 2 2 7 2" xfId="17818"/>
    <cellStyle name="40% - uthevingsfarge 6 4 2 2 8" xfId="17819"/>
    <cellStyle name="40% - uthevingsfarge 6 4 2 2 8 2" xfId="17820"/>
    <cellStyle name="40% - uthevingsfarge 6 4 2 2 9" xfId="17821"/>
    <cellStyle name="40% - uthevingsfarge 6 4 2 2_Tabell 4.5-4.7" xfId="17758"/>
    <cellStyle name="40% - uthevingsfarge 6 4 2 3" xfId="996"/>
    <cellStyle name="40% - uthevingsfarge 6 4 2 3 10" xfId="17823"/>
    <cellStyle name="40% - uthevingsfarge 6 4 2 3 2" xfId="997"/>
    <cellStyle name="40% - uthevingsfarge 6 4 2 3 2 2" xfId="17825"/>
    <cellStyle name="40% - uthevingsfarge 6 4 2 3 2 2 2" xfId="17826"/>
    <cellStyle name="40% - uthevingsfarge 6 4 2 3 2 2 3" xfId="17827"/>
    <cellStyle name="40% - uthevingsfarge 6 4 2 3 2 3" xfId="17828"/>
    <cellStyle name="40% - uthevingsfarge 6 4 2 3 2 3 2" xfId="17829"/>
    <cellStyle name="40% - uthevingsfarge 6 4 2 3 2 3 3" xfId="17830"/>
    <cellStyle name="40% - uthevingsfarge 6 4 2 3 2 4" xfId="17831"/>
    <cellStyle name="40% - uthevingsfarge 6 4 2 3 2 5" xfId="17832"/>
    <cellStyle name="40% - uthevingsfarge 6 4 2 3 2_Tabell 4.5-4.7" xfId="17824"/>
    <cellStyle name="40% - uthevingsfarge 6 4 2 3 3" xfId="17833"/>
    <cellStyle name="40% - uthevingsfarge 6 4 2 3 3 2" xfId="17834"/>
    <cellStyle name="40% - uthevingsfarge 6 4 2 3 3 2 2" xfId="17835"/>
    <cellStyle name="40% - uthevingsfarge 6 4 2 3 3 2 3" xfId="17836"/>
    <cellStyle name="40% - uthevingsfarge 6 4 2 3 3 3" xfId="17837"/>
    <cellStyle name="40% - uthevingsfarge 6 4 2 3 3 3 2" xfId="17838"/>
    <cellStyle name="40% - uthevingsfarge 6 4 2 3 3 3 3" xfId="17839"/>
    <cellStyle name="40% - uthevingsfarge 6 4 2 3 3 4" xfId="17840"/>
    <cellStyle name="40% - uthevingsfarge 6 4 2 3 3 5" xfId="17841"/>
    <cellStyle name="40% - uthevingsfarge 6 4 2 3 4" xfId="17842"/>
    <cellStyle name="40% - uthevingsfarge 6 4 2 3 4 2" xfId="17843"/>
    <cellStyle name="40% - uthevingsfarge 6 4 2 3 4 3" xfId="17844"/>
    <cellStyle name="40% - uthevingsfarge 6 4 2 3 5" xfId="17845"/>
    <cellStyle name="40% - uthevingsfarge 6 4 2 3 5 2" xfId="17846"/>
    <cellStyle name="40% - uthevingsfarge 6 4 2 3 5 3" xfId="17847"/>
    <cellStyle name="40% - uthevingsfarge 6 4 2 3 6" xfId="17848"/>
    <cellStyle name="40% - uthevingsfarge 6 4 2 3 6 2" xfId="17849"/>
    <cellStyle name="40% - uthevingsfarge 6 4 2 3 7" xfId="17850"/>
    <cellStyle name="40% - uthevingsfarge 6 4 2 3 7 2" xfId="17851"/>
    <cellStyle name="40% - uthevingsfarge 6 4 2 3 8" xfId="17852"/>
    <cellStyle name="40% - uthevingsfarge 6 4 2 3 9" xfId="17853"/>
    <cellStyle name="40% - uthevingsfarge 6 4 2 3_Tabell 4.5-4.7" xfId="17822"/>
    <cellStyle name="40% - uthevingsfarge 6 4 2 4" xfId="998"/>
    <cellStyle name="40% - uthevingsfarge 6 4 2 4 2" xfId="17855"/>
    <cellStyle name="40% - uthevingsfarge 6 4 2 4 2 2" xfId="17856"/>
    <cellStyle name="40% - uthevingsfarge 6 4 2 4 2 3" xfId="17857"/>
    <cellStyle name="40% - uthevingsfarge 6 4 2 4 3" xfId="17858"/>
    <cellStyle name="40% - uthevingsfarge 6 4 2 4 3 2" xfId="17859"/>
    <cellStyle name="40% - uthevingsfarge 6 4 2 4 3 3" xfId="17860"/>
    <cellStyle name="40% - uthevingsfarge 6 4 2 4 4" xfId="17861"/>
    <cellStyle name="40% - uthevingsfarge 6 4 2 4 5" xfId="17862"/>
    <cellStyle name="40% - uthevingsfarge 6 4 2 4_Tabell 4.5-4.7" xfId="17854"/>
    <cellStyle name="40% - uthevingsfarge 6 4 2 5" xfId="17863"/>
    <cellStyle name="40% - uthevingsfarge 6 4 2 5 2" xfId="17864"/>
    <cellStyle name="40% - uthevingsfarge 6 4 2 5 2 2" xfId="17865"/>
    <cellStyle name="40% - uthevingsfarge 6 4 2 5 2 3" xfId="17866"/>
    <cellStyle name="40% - uthevingsfarge 6 4 2 5 3" xfId="17867"/>
    <cellStyle name="40% - uthevingsfarge 6 4 2 5 3 2" xfId="17868"/>
    <cellStyle name="40% - uthevingsfarge 6 4 2 5 3 3" xfId="17869"/>
    <cellStyle name="40% - uthevingsfarge 6 4 2 5 4" xfId="17870"/>
    <cellStyle name="40% - uthevingsfarge 6 4 2 5 5" xfId="17871"/>
    <cellStyle name="40% - uthevingsfarge 6 4 2 6" xfId="17872"/>
    <cellStyle name="40% - uthevingsfarge 6 4 2 6 2" xfId="17873"/>
    <cellStyle name="40% - uthevingsfarge 6 4 2 6 3" xfId="17874"/>
    <cellStyle name="40% - uthevingsfarge 6 4 2 7" xfId="17875"/>
    <cellStyle name="40% - uthevingsfarge 6 4 2 7 2" xfId="17876"/>
    <cellStyle name="40% - uthevingsfarge 6 4 2 7 3" xfId="17877"/>
    <cellStyle name="40% - uthevingsfarge 6 4 2 8" xfId="17878"/>
    <cellStyle name="40% - uthevingsfarge 6 4 2 8 2" xfId="17879"/>
    <cellStyle name="40% - uthevingsfarge 6 4 2 9" xfId="17880"/>
    <cellStyle name="40% - uthevingsfarge 6 4 2 9 2" xfId="17881"/>
    <cellStyle name="40% - uthevingsfarge 6 4 2_Tabell 4.5-4.7" xfId="17754"/>
    <cellStyle name="40% - uthevingsfarge 6 4 3" xfId="999"/>
    <cellStyle name="40% - uthevingsfarge 6 4 3 10" xfId="17883"/>
    <cellStyle name="40% - uthevingsfarge 6 4 3 11" xfId="17884"/>
    <cellStyle name="40% - uthevingsfarge 6 4 3 2" xfId="1000"/>
    <cellStyle name="40% - uthevingsfarge 6 4 3 2 10" xfId="17886"/>
    <cellStyle name="40% - uthevingsfarge 6 4 3 2 2" xfId="1001"/>
    <cellStyle name="40% - uthevingsfarge 6 4 3 2 2 2" xfId="17888"/>
    <cellStyle name="40% - uthevingsfarge 6 4 3 2 2 2 2" xfId="17889"/>
    <cellStyle name="40% - uthevingsfarge 6 4 3 2 2 2 3" xfId="17890"/>
    <cellStyle name="40% - uthevingsfarge 6 4 3 2 2 3" xfId="17891"/>
    <cellStyle name="40% - uthevingsfarge 6 4 3 2 2 3 2" xfId="17892"/>
    <cellStyle name="40% - uthevingsfarge 6 4 3 2 2 3 3" xfId="17893"/>
    <cellStyle name="40% - uthevingsfarge 6 4 3 2 2 4" xfId="17894"/>
    <cellStyle name="40% - uthevingsfarge 6 4 3 2 2 5" xfId="17895"/>
    <cellStyle name="40% - uthevingsfarge 6 4 3 2 2_Tabell 4.5-4.7" xfId="17887"/>
    <cellStyle name="40% - uthevingsfarge 6 4 3 2 3" xfId="17896"/>
    <cellStyle name="40% - uthevingsfarge 6 4 3 2 3 2" xfId="17897"/>
    <cellStyle name="40% - uthevingsfarge 6 4 3 2 3 2 2" xfId="17898"/>
    <cellStyle name="40% - uthevingsfarge 6 4 3 2 3 2 3" xfId="17899"/>
    <cellStyle name="40% - uthevingsfarge 6 4 3 2 3 3" xfId="17900"/>
    <cellStyle name="40% - uthevingsfarge 6 4 3 2 3 3 2" xfId="17901"/>
    <cellStyle name="40% - uthevingsfarge 6 4 3 2 3 3 3" xfId="17902"/>
    <cellStyle name="40% - uthevingsfarge 6 4 3 2 3 4" xfId="17903"/>
    <cellStyle name="40% - uthevingsfarge 6 4 3 2 3 5" xfId="17904"/>
    <cellStyle name="40% - uthevingsfarge 6 4 3 2 4" xfId="17905"/>
    <cellStyle name="40% - uthevingsfarge 6 4 3 2 4 2" xfId="17906"/>
    <cellStyle name="40% - uthevingsfarge 6 4 3 2 4 3" xfId="17907"/>
    <cellStyle name="40% - uthevingsfarge 6 4 3 2 5" xfId="17908"/>
    <cellStyle name="40% - uthevingsfarge 6 4 3 2 5 2" xfId="17909"/>
    <cellStyle name="40% - uthevingsfarge 6 4 3 2 5 3" xfId="17910"/>
    <cellStyle name="40% - uthevingsfarge 6 4 3 2 6" xfId="17911"/>
    <cellStyle name="40% - uthevingsfarge 6 4 3 2 6 2" xfId="17912"/>
    <cellStyle name="40% - uthevingsfarge 6 4 3 2 7" xfId="17913"/>
    <cellStyle name="40% - uthevingsfarge 6 4 3 2 7 2" xfId="17914"/>
    <cellStyle name="40% - uthevingsfarge 6 4 3 2 8" xfId="17915"/>
    <cellStyle name="40% - uthevingsfarge 6 4 3 2 9" xfId="17916"/>
    <cellStyle name="40% - uthevingsfarge 6 4 3 2_Tabell 4.5-4.7" xfId="17885"/>
    <cellStyle name="40% - uthevingsfarge 6 4 3 3" xfId="1002"/>
    <cellStyle name="40% - uthevingsfarge 6 4 3 3 2" xfId="17918"/>
    <cellStyle name="40% - uthevingsfarge 6 4 3 3 2 2" xfId="17919"/>
    <cellStyle name="40% - uthevingsfarge 6 4 3 3 2 3" xfId="17920"/>
    <cellStyle name="40% - uthevingsfarge 6 4 3 3 3" xfId="17921"/>
    <cellStyle name="40% - uthevingsfarge 6 4 3 3 3 2" xfId="17922"/>
    <cellStyle name="40% - uthevingsfarge 6 4 3 3 3 3" xfId="17923"/>
    <cellStyle name="40% - uthevingsfarge 6 4 3 3 4" xfId="17924"/>
    <cellStyle name="40% - uthevingsfarge 6 4 3 3 5" xfId="17925"/>
    <cellStyle name="40% - uthevingsfarge 6 4 3 3_Tabell 4.5-4.7" xfId="17917"/>
    <cellStyle name="40% - uthevingsfarge 6 4 3 4" xfId="17926"/>
    <cellStyle name="40% - uthevingsfarge 6 4 3 4 2" xfId="17927"/>
    <cellStyle name="40% - uthevingsfarge 6 4 3 4 2 2" xfId="17928"/>
    <cellStyle name="40% - uthevingsfarge 6 4 3 4 2 3" xfId="17929"/>
    <cellStyle name="40% - uthevingsfarge 6 4 3 4 3" xfId="17930"/>
    <cellStyle name="40% - uthevingsfarge 6 4 3 4 3 2" xfId="17931"/>
    <cellStyle name="40% - uthevingsfarge 6 4 3 4 3 3" xfId="17932"/>
    <cellStyle name="40% - uthevingsfarge 6 4 3 4 4" xfId="17933"/>
    <cellStyle name="40% - uthevingsfarge 6 4 3 4 5" xfId="17934"/>
    <cellStyle name="40% - uthevingsfarge 6 4 3 5" xfId="17935"/>
    <cellStyle name="40% - uthevingsfarge 6 4 3 5 2" xfId="17936"/>
    <cellStyle name="40% - uthevingsfarge 6 4 3 5 3" xfId="17937"/>
    <cellStyle name="40% - uthevingsfarge 6 4 3 6" xfId="17938"/>
    <cellStyle name="40% - uthevingsfarge 6 4 3 6 2" xfId="17939"/>
    <cellStyle name="40% - uthevingsfarge 6 4 3 6 3" xfId="17940"/>
    <cellStyle name="40% - uthevingsfarge 6 4 3 7" xfId="17941"/>
    <cellStyle name="40% - uthevingsfarge 6 4 3 7 2" xfId="17942"/>
    <cellStyle name="40% - uthevingsfarge 6 4 3 8" xfId="17943"/>
    <cellStyle name="40% - uthevingsfarge 6 4 3 8 2" xfId="17944"/>
    <cellStyle name="40% - uthevingsfarge 6 4 3 9" xfId="17945"/>
    <cellStyle name="40% - uthevingsfarge 6 4 3_Tabell 4.5-4.7" xfId="17882"/>
    <cellStyle name="40% - uthevingsfarge 6 4 4" xfId="1003"/>
    <cellStyle name="40% - uthevingsfarge 6 4 4 10" xfId="17947"/>
    <cellStyle name="40% - uthevingsfarge 6 4 4 2" xfId="1004"/>
    <cellStyle name="40% - uthevingsfarge 6 4 4 2 2" xfId="17949"/>
    <cellStyle name="40% - uthevingsfarge 6 4 4 2 2 2" xfId="17950"/>
    <cellStyle name="40% - uthevingsfarge 6 4 4 2 2 3" xfId="17951"/>
    <cellStyle name="40% - uthevingsfarge 6 4 4 2 3" xfId="17952"/>
    <cellStyle name="40% - uthevingsfarge 6 4 4 2 3 2" xfId="17953"/>
    <cellStyle name="40% - uthevingsfarge 6 4 4 2 3 3" xfId="17954"/>
    <cellStyle name="40% - uthevingsfarge 6 4 4 2 4" xfId="17955"/>
    <cellStyle name="40% - uthevingsfarge 6 4 4 2 5" xfId="17956"/>
    <cellStyle name="40% - uthevingsfarge 6 4 4 2_Tabell 4.5-4.7" xfId="17948"/>
    <cellStyle name="40% - uthevingsfarge 6 4 4 3" xfId="17957"/>
    <cellStyle name="40% - uthevingsfarge 6 4 4 3 2" xfId="17958"/>
    <cellStyle name="40% - uthevingsfarge 6 4 4 3 2 2" xfId="17959"/>
    <cellStyle name="40% - uthevingsfarge 6 4 4 3 2 3" xfId="17960"/>
    <cellStyle name="40% - uthevingsfarge 6 4 4 3 3" xfId="17961"/>
    <cellStyle name="40% - uthevingsfarge 6 4 4 3 3 2" xfId="17962"/>
    <cellStyle name="40% - uthevingsfarge 6 4 4 3 3 3" xfId="17963"/>
    <cellStyle name="40% - uthevingsfarge 6 4 4 3 4" xfId="17964"/>
    <cellStyle name="40% - uthevingsfarge 6 4 4 3 5" xfId="17965"/>
    <cellStyle name="40% - uthevingsfarge 6 4 4 4" xfId="17966"/>
    <cellStyle name="40% - uthevingsfarge 6 4 4 4 2" xfId="17967"/>
    <cellStyle name="40% - uthevingsfarge 6 4 4 4 3" xfId="17968"/>
    <cellStyle name="40% - uthevingsfarge 6 4 4 5" xfId="17969"/>
    <cellStyle name="40% - uthevingsfarge 6 4 4 5 2" xfId="17970"/>
    <cellStyle name="40% - uthevingsfarge 6 4 4 5 3" xfId="17971"/>
    <cellStyle name="40% - uthevingsfarge 6 4 4 6" xfId="17972"/>
    <cellStyle name="40% - uthevingsfarge 6 4 4 6 2" xfId="17973"/>
    <cellStyle name="40% - uthevingsfarge 6 4 4 7" xfId="17974"/>
    <cellStyle name="40% - uthevingsfarge 6 4 4 7 2" xfId="17975"/>
    <cellStyle name="40% - uthevingsfarge 6 4 4 8" xfId="17976"/>
    <cellStyle name="40% - uthevingsfarge 6 4 4 9" xfId="17977"/>
    <cellStyle name="40% - uthevingsfarge 6 4 4_Tabell 4.5-4.7" xfId="17946"/>
    <cellStyle name="40% - uthevingsfarge 6 4 5" xfId="1005"/>
    <cellStyle name="40% - uthevingsfarge 6 4 5 2" xfId="17979"/>
    <cellStyle name="40% - uthevingsfarge 6 4 5 2 2" xfId="17980"/>
    <cellStyle name="40% - uthevingsfarge 6 4 5 2 3" xfId="17981"/>
    <cellStyle name="40% - uthevingsfarge 6 4 5 3" xfId="17982"/>
    <cellStyle name="40% - uthevingsfarge 6 4 5 3 2" xfId="17983"/>
    <cellStyle name="40% - uthevingsfarge 6 4 5 3 3" xfId="17984"/>
    <cellStyle name="40% - uthevingsfarge 6 4 5 4" xfId="17985"/>
    <cellStyle name="40% - uthevingsfarge 6 4 5 5" xfId="17986"/>
    <cellStyle name="40% - uthevingsfarge 6 4 5_Tabell 4.5-4.7" xfId="17978"/>
    <cellStyle name="40% - uthevingsfarge 6 4 6" xfId="17987"/>
    <cellStyle name="40% - uthevingsfarge 6 4 6 2" xfId="17988"/>
    <cellStyle name="40% - uthevingsfarge 6 4 6 2 2" xfId="17989"/>
    <cellStyle name="40% - uthevingsfarge 6 4 6 2 3" xfId="17990"/>
    <cellStyle name="40% - uthevingsfarge 6 4 6 3" xfId="17991"/>
    <cellStyle name="40% - uthevingsfarge 6 4 6 3 2" xfId="17992"/>
    <cellStyle name="40% - uthevingsfarge 6 4 6 3 3" xfId="17993"/>
    <cellStyle name="40% - uthevingsfarge 6 4 6 4" xfId="17994"/>
    <cellStyle name="40% - uthevingsfarge 6 4 6 5" xfId="17995"/>
    <cellStyle name="40% - uthevingsfarge 6 4 7" xfId="17996"/>
    <cellStyle name="40% - uthevingsfarge 6 4 7 2" xfId="17997"/>
    <cellStyle name="40% - uthevingsfarge 6 4 7 3" xfId="17998"/>
    <cellStyle name="40% - uthevingsfarge 6 4 8" xfId="17999"/>
    <cellStyle name="40% - uthevingsfarge 6 4 8 2" xfId="18000"/>
    <cellStyle name="40% - uthevingsfarge 6 4 8 3" xfId="18001"/>
    <cellStyle name="40% - uthevingsfarge 6 4 9" xfId="18002"/>
    <cellStyle name="40% - uthevingsfarge 6 4 9 2" xfId="18003"/>
    <cellStyle name="40% - uthevingsfarge 6 4_Tabell 4.5-4.7" xfId="17748"/>
    <cellStyle name="40% - uthevingsfarge 6 5" xfId="1006"/>
    <cellStyle name="40% - uthevingsfarge 6 5 10" xfId="18005"/>
    <cellStyle name="40% - uthevingsfarge 6 5 10 2" xfId="18006"/>
    <cellStyle name="40% - uthevingsfarge 6 5 11" xfId="18007"/>
    <cellStyle name="40% - uthevingsfarge 6 5 12" xfId="18008"/>
    <cellStyle name="40% - uthevingsfarge 6 5 13" xfId="18009"/>
    <cellStyle name="40% - uthevingsfarge 6 5 2" xfId="1007"/>
    <cellStyle name="40% - uthevingsfarge 6 5 2 10" xfId="18011"/>
    <cellStyle name="40% - uthevingsfarge 6 5 2 11" xfId="18012"/>
    <cellStyle name="40% - uthevingsfarge 6 5 2 12" xfId="18013"/>
    <cellStyle name="40% - uthevingsfarge 6 5 2 2" xfId="1008"/>
    <cellStyle name="40% - uthevingsfarge 6 5 2 2 10" xfId="18015"/>
    <cellStyle name="40% - uthevingsfarge 6 5 2 2 11" xfId="18016"/>
    <cellStyle name="40% - uthevingsfarge 6 5 2 2 2" xfId="1009"/>
    <cellStyle name="40% - uthevingsfarge 6 5 2 2 2 10" xfId="18018"/>
    <cellStyle name="40% - uthevingsfarge 6 5 2 2 2 2" xfId="1010"/>
    <cellStyle name="40% - uthevingsfarge 6 5 2 2 2 2 2" xfId="18020"/>
    <cellStyle name="40% - uthevingsfarge 6 5 2 2 2 2 2 2" xfId="18021"/>
    <cellStyle name="40% - uthevingsfarge 6 5 2 2 2 2 2 3" xfId="18022"/>
    <cellStyle name="40% - uthevingsfarge 6 5 2 2 2 2 3" xfId="18023"/>
    <cellStyle name="40% - uthevingsfarge 6 5 2 2 2 2 3 2" xfId="18024"/>
    <cellStyle name="40% - uthevingsfarge 6 5 2 2 2 2 3 3" xfId="18025"/>
    <cellStyle name="40% - uthevingsfarge 6 5 2 2 2 2 4" xfId="18026"/>
    <cellStyle name="40% - uthevingsfarge 6 5 2 2 2 2 5" xfId="18027"/>
    <cellStyle name="40% - uthevingsfarge 6 5 2 2 2 2_Tabell 4.5-4.7" xfId="18019"/>
    <cellStyle name="40% - uthevingsfarge 6 5 2 2 2 3" xfId="18028"/>
    <cellStyle name="40% - uthevingsfarge 6 5 2 2 2 3 2" xfId="18029"/>
    <cellStyle name="40% - uthevingsfarge 6 5 2 2 2 3 2 2" xfId="18030"/>
    <cellStyle name="40% - uthevingsfarge 6 5 2 2 2 3 2 3" xfId="18031"/>
    <cellStyle name="40% - uthevingsfarge 6 5 2 2 2 3 3" xfId="18032"/>
    <cellStyle name="40% - uthevingsfarge 6 5 2 2 2 3 3 2" xfId="18033"/>
    <cellStyle name="40% - uthevingsfarge 6 5 2 2 2 3 3 3" xfId="18034"/>
    <cellStyle name="40% - uthevingsfarge 6 5 2 2 2 3 4" xfId="18035"/>
    <cellStyle name="40% - uthevingsfarge 6 5 2 2 2 3 5" xfId="18036"/>
    <cellStyle name="40% - uthevingsfarge 6 5 2 2 2 4" xfId="18037"/>
    <cellStyle name="40% - uthevingsfarge 6 5 2 2 2 4 2" xfId="18038"/>
    <cellStyle name="40% - uthevingsfarge 6 5 2 2 2 4 3" xfId="18039"/>
    <cellStyle name="40% - uthevingsfarge 6 5 2 2 2 5" xfId="18040"/>
    <cellStyle name="40% - uthevingsfarge 6 5 2 2 2 5 2" xfId="18041"/>
    <cellStyle name="40% - uthevingsfarge 6 5 2 2 2 5 3" xfId="18042"/>
    <cellStyle name="40% - uthevingsfarge 6 5 2 2 2 6" xfId="18043"/>
    <cellStyle name="40% - uthevingsfarge 6 5 2 2 2 6 2" xfId="18044"/>
    <cellStyle name="40% - uthevingsfarge 6 5 2 2 2 7" xfId="18045"/>
    <cellStyle name="40% - uthevingsfarge 6 5 2 2 2 7 2" xfId="18046"/>
    <cellStyle name="40% - uthevingsfarge 6 5 2 2 2 8" xfId="18047"/>
    <cellStyle name="40% - uthevingsfarge 6 5 2 2 2 9" xfId="18048"/>
    <cellStyle name="40% - uthevingsfarge 6 5 2 2 2_Tabell 4.5-4.7" xfId="18017"/>
    <cellStyle name="40% - uthevingsfarge 6 5 2 2 3" xfId="1011"/>
    <cellStyle name="40% - uthevingsfarge 6 5 2 2 3 2" xfId="18050"/>
    <cellStyle name="40% - uthevingsfarge 6 5 2 2 3 2 2" xfId="18051"/>
    <cellStyle name="40% - uthevingsfarge 6 5 2 2 3 2 3" xfId="18052"/>
    <cellStyle name="40% - uthevingsfarge 6 5 2 2 3 3" xfId="18053"/>
    <cellStyle name="40% - uthevingsfarge 6 5 2 2 3 3 2" xfId="18054"/>
    <cellStyle name="40% - uthevingsfarge 6 5 2 2 3 3 3" xfId="18055"/>
    <cellStyle name="40% - uthevingsfarge 6 5 2 2 3 4" xfId="18056"/>
    <cellStyle name="40% - uthevingsfarge 6 5 2 2 3 5" xfId="18057"/>
    <cellStyle name="40% - uthevingsfarge 6 5 2 2 3_Tabell 4.5-4.7" xfId="18049"/>
    <cellStyle name="40% - uthevingsfarge 6 5 2 2 4" xfId="18058"/>
    <cellStyle name="40% - uthevingsfarge 6 5 2 2 4 2" xfId="18059"/>
    <cellStyle name="40% - uthevingsfarge 6 5 2 2 4 2 2" xfId="18060"/>
    <cellStyle name="40% - uthevingsfarge 6 5 2 2 4 2 3" xfId="18061"/>
    <cellStyle name="40% - uthevingsfarge 6 5 2 2 4 3" xfId="18062"/>
    <cellStyle name="40% - uthevingsfarge 6 5 2 2 4 3 2" xfId="18063"/>
    <cellStyle name="40% - uthevingsfarge 6 5 2 2 4 3 3" xfId="18064"/>
    <cellStyle name="40% - uthevingsfarge 6 5 2 2 4 4" xfId="18065"/>
    <cellStyle name="40% - uthevingsfarge 6 5 2 2 4 5" xfId="18066"/>
    <cellStyle name="40% - uthevingsfarge 6 5 2 2 5" xfId="18067"/>
    <cellStyle name="40% - uthevingsfarge 6 5 2 2 5 2" xfId="18068"/>
    <cellStyle name="40% - uthevingsfarge 6 5 2 2 5 3" xfId="18069"/>
    <cellStyle name="40% - uthevingsfarge 6 5 2 2 6" xfId="18070"/>
    <cellStyle name="40% - uthevingsfarge 6 5 2 2 6 2" xfId="18071"/>
    <cellStyle name="40% - uthevingsfarge 6 5 2 2 6 3" xfId="18072"/>
    <cellStyle name="40% - uthevingsfarge 6 5 2 2 7" xfId="18073"/>
    <cellStyle name="40% - uthevingsfarge 6 5 2 2 7 2" xfId="18074"/>
    <cellStyle name="40% - uthevingsfarge 6 5 2 2 8" xfId="18075"/>
    <cellStyle name="40% - uthevingsfarge 6 5 2 2 8 2" xfId="18076"/>
    <cellStyle name="40% - uthevingsfarge 6 5 2 2 9" xfId="18077"/>
    <cellStyle name="40% - uthevingsfarge 6 5 2 2_Tabell 4.5-4.7" xfId="18014"/>
    <cellStyle name="40% - uthevingsfarge 6 5 2 3" xfId="1012"/>
    <cellStyle name="40% - uthevingsfarge 6 5 2 3 10" xfId="18079"/>
    <cellStyle name="40% - uthevingsfarge 6 5 2 3 2" xfId="1013"/>
    <cellStyle name="40% - uthevingsfarge 6 5 2 3 2 2" xfId="18081"/>
    <cellStyle name="40% - uthevingsfarge 6 5 2 3 2 2 2" xfId="18082"/>
    <cellStyle name="40% - uthevingsfarge 6 5 2 3 2 2 3" xfId="18083"/>
    <cellStyle name="40% - uthevingsfarge 6 5 2 3 2 3" xfId="18084"/>
    <cellStyle name="40% - uthevingsfarge 6 5 2 3 2 3 2" xfId="18085"/>
    <cellStyle name="40% - uthevingsfarge 6 5 2 3 2 3 3" xfId="18086"/>
    <cellStyle name="40% - uthevingsfarge 6 5 2 3 2 4" xfId="18087"/>
    <cellStyle name="40% - uthevingsfarge 6 5 2 3 2 5" xfId="18088"/>
    <cellStyle name="40% - uthevingsfarge 6 5 2 3 2_Tabell 4.5-4.7" xfId="18080"/>
    <cellStyle name="40% - uthevingsfarge 6 5 2 3 3" xfId="18089"/>
    <cellStyle name="40% - uthevingsfarge 6 5 2 3 3 2" xfId="18090"/>
    <cellStyle name="40% - uthevingsfarge 6 5 2 3 3 2 2" xfId="18091"/>
    <cellStyle name="40% - uthevingsfarge 6 5 2 3 3 2 3" xfId="18092"/>
    <cellStyle name="40% - uthevingsfarge 6 5 2 3 3 3" xfId="18093"/>
    <cellStyle name="40% - uthevingsfarge 6 5 2 3 3 3 2" xfId="18094"/>
    <cellStyle name="40% - uthevingsfarge 6 5 2 3 3 3 3" xfId="18095"/>
    <cellStyle name="40% - uthevingsfarge 6 5 2 3 3 4" xfId="18096"/>
    <cellStyle name="40% - uthevingsfarge 6 5 2 3 3 5" xfId="18097"/>
    <cellStyle name="40% - uthevingsfarge 6 5 2 3 4" xfId="18098"/>
    <cellStyle name="40% - uthevingsfarge 6 5 2 3 4 2" xfId="18099"/>
    <cellStyle name="40% - uthevingsfarge 6 5 2 3 4 3" xfId="18100"/>
    <cellStyle name="40% - uthevingsfarge 6 5 2 3 5" xfId="18101"/>
    <cellStyle name="40% - uthevingsfarge 6 5 2 3 5 2" xfId="18102"/>
    <cellStyle name="40% - uthevingsfarge 6 5 2 3 5 3" xfId="18103"/>
    <cellStyle name="40% - uthevingsfarge 6 5 2 3 6" xfId="18104"/>
    <cellStyle name="40% - uthevingsfarge 6 5 2 3 6 2" xfId="18105"/>
    <cellStyle name="40% - uthevingsfarge 6 5 2 3 7" xfId="18106"/>
    <cellStyle name="40% - uthevingsfarge 6 5 2 3 7 2" xfId="18107"/>
    <cellStyle name="40% - uthevingsfarge 6 5 2 3 8" xfId="18108"/>
    <cellStyle name="40% - uthevingsfarge 6 5 2 3 9" xfId="18109"/>
    <cellStyle name="40% - uthevingsfarge 6 5 2 3_Tabell 4.5-4.7" xfId="18078"/>
    <cellStyle name="40% - uthevingsfarge 6 5 2 4" xfId="1014"/>
    <cellStyle name="40% - uthevingsfarge 6 5 2 4 2" xfId="18111"/>
    <cellStyle name="40% - uthevingsfarge 6 5 2 4 2 2" xfId="18112"/>
    <cellStyle name="40% - uthevingsfarge 6 5 2 4 2 3" xfId="18113"/>
    <cellStyle name="40% - uthevingsfarge 6 5 2 4 3" xfId="18114"/>
    <cellStyle name="40% - uthevingsfarge 6 5 2 4 3 2" xfId="18115"/>
    <cellStyle name="40% - uthevingsfarge 6 5 2 4 3 3" xfId="18116"/>
    <cellStyle name="40% - uthevingsfarge 6 5 2 4 4" xfId="18117"/>
    <cellStyle name="40% - uthevingsfarge 6 5 2 4 5" xfId="18118"/>
    <cellStyle name="40% - uthevingsfarge 6 5 2 4_Tabell 4.5-4.7" xfId="18110"/>
    <cellStyle name="40% - uthevingsfarge 6 5 2 5" xfId="18119"/>
    <cellStyle name="40% - uthevingsfarge 6 5 2 5 2" xfId="18120"/>
    <cellStyle name="40% - uthevingsfarge 6 5 2 5 2 2" xfId="18121"/>
    <cellStyle name="40% - uthevingsfarge 6 5 2 5 2 3" xfId="18122"/>
    <cellStyle name="40% - uthevingsfarge 6 5 2 5 3" xfId="18123"/>
    <cellStyle name="40% - uthevingsfarge 6 5 2 5 3 2" xfId="18124"/>
    <cellStyle name="40% - uthevingsfarge 6 5 2 5 3 3" xfId="18125"/>
    <cellStyle name="40% - uthevingsfarge 6 5 2 5 4" xfId="18126"/>
    <cellStyle name="40% - uthevingsfarge 6 5 2 5 5" xfId="18127"/>
    <cellStyle name="40% - uthevingsfarge 6 5 2 6" xfId="18128"/>
    <cellStyle name="40% - uthevingsfarge 6 5 2 6 2" xfId="18129"/>
    <cellStyle name="40% - uthevingsfarge 6 5 2 6 3" xfId="18130"/>
    <cellStyle name="40% - uthevingsfarge 6 5 2 7" xfId="18131"/>
    <cellStyle name="40% - uthevingsfarge 6 5 2 7 2" xfId="18132"/>
    <cellStyle name="40% - uthevingsfarge 6 5 2 7 3" xfId="18133"/>
    <cellStyle name="40% - uthevingsfarge 6 5 2 8" xfId="18134"/>
    <cellStyle name="40% - uthevingsfarge 6 5 2 8 2" xfId="18135"/>
    <cellStyle name="40% - uthevingsfarge 6 5 2 9" xfId="18136"/>
    <cellStyle name="40% - uthevingsfarge 6 5 2 9 2" xfId="18137"/>
    <cellStyle name="40% - uthevingsfarge 6 5 2_Tabell 4.5-4.7" xfId="18010"/>
    <cellStyle name="40% - uthevingsfarge 6 5 3" xfId="1015"/>
    <cellStyle name="40% - uthevingsfarge 6 5 3 10" xfId="18139"/>
    <cellStyle name="40% - uthevingsfarge 6 5 3 11" xfId="18140"/>
    <cellStyle name="40% - uthevingsfarge 6 5 3 2" xfId="1016"/>
    <cellStyle name="40% - uthevingsfarge 6 5 3 2 10" xfId="18142"/>
    <cellStyle name="40% - uthevingsfarge 6 5 3 2 2" xfId="1017"/>
    <cellStyle name="40% - uthevingsfarge 6 5 3 2 2 2" xfId="18144"/>
    <cellStyle name="40% - uthevingsfarge 6 5 3 2 2 2 2" xfId="18145"/>
    <cellStyle name="40% - uthevingsfarge 6 5 3 2 2 2 3" xfId="18146"/>
    <cellStyle name="40% - uthevingsfarge 6 5 3 2 2 3" xfId="18147"/>
    <cellStyle name="40% - uthevingsfarge 6 5 3 2 2 3 2" xfId="18148"/>
    <cellStyle name="40% - uthevingsfarge 6 5 3 2 2 3 3" xfId="18149"/>
    <cellStyle name="40% - uthevingsfarge 6 5 3 2 2 4" xfId="18150"/>
    <cellStyle name="40% - uthevingsfarge 6 5 3 2 2 5" xfId="18151"/>
    <cellStyle name="40% - uthevingsfarge 6 5 3 2 2_Tabell 4.5-4.7" xfId="18143"/>
    <cellStyle name="40% - uthevingsfarge 6 5 3 2 3" xfId="18152"/>
    <cellStyle name="40% - uthevingsfarge 6 5 3 2 3 2" xfId="18153"/>
    <cellStyle name="40% - uthevingsfarge 6 5 3 2 3 2 2" xfId="18154"/>
    <cellStyle name="40% - uthevingsfarge 6 5 3 2 3 2 3" xfId="18155"/>
    <cellStyle name="40% - uthevingsfarge 6 5 3 2 3 3" xfId="18156"/>
    <cellStyle name="40% - uthevingsfarge 6 5 3 2 3 3 2" xfId="18157"/>
    <cellStyle name="40% - uthevingsfarge 6 5 3 2 3 3 3" xfId="18158"/>
    <cellStyle name="40% - uthevingsfarge 6 5 3 2 3 4" xfId="18159"/>
    <cellStyle name="40% - uthevingsfarge 6 5 3 2 3 5" xfId="18160"/>
    <cellStyle name="40% - uthevingsfarge 6 5 3 2 4" xfId="18161"/>
    <cellStyle name="40% - uthevingsfarge 6 5 3 2 4 2" xfId="18162"/>
    <cellStyle name="40% - uthevingsfarge 6 5 3 2 4 3" xfId="18163"/>
    <cellStyle name="40% - uthevingsfarge 6 5 3 2 5" xfId="18164"/>
    <cellStyle name="40% - uthevingsfarge 6 5 3 2 5 2" xfId="18165"/>
    <cellStyle name="40% - uthevingsfarge 6 5 3 2 5 3" xfId="18166"/>
    <cellStyle name="40% - uthevingsfarge 6 5 3 2 6" xfId="18167"/>
    <cellStyle name="40% - uthevingsfarge 6 5 3 2 6 2" xfId="18168"/>
    <cellStyle name="40% - uthevingsfarge 6 5 3 2 7" xfId="18169"/>
    <cellStyle name="40% - uthevingsfarge 6 5 3 2 7 2" xfId="18170"/>
    <cellStyle name="40% - uthevingsfarge 6 5 3 2 8" xfId="18171"/>
    <cellStyle name="40% - uthevingsfarge 6 5 3 2 9" xfId="18172"/>
    <cellStyle name="40% - uthevingsfarge 6 5 3 2_Tabell 4.5-4.7" xfId="18141"/>
    <cellStyle name="40% - uthevingsfarge 6 5 3 3" xfId="1018"/>
    <cellStyle name="40% - uthevingsfarge 6 5 3 3 2" xfId="18174"/>
    <cellStyle name="40% - uthevingsfarge 6 5 3 3 2 2" xfId="18175"/>
    <cellStyle name="40% - uthevingsfarge 6 5 3 3 2 3" xfId="18176"/>
    <cellStyle name="40% - uthevingsfarge 6 5 3 3 3" xfId="18177"/>
    <cellStyle name="40% - uthevingsfarge 6 5 3 3 3 2" xfId="18178"/>
    <cellStyle name="40% - uthevingsfarge 6 5 3 3 3 3" xfId="18179"/>
    <cellStyle name="40% - uthevingsfarge 6 5 3 3 4" xfId="18180"/>
    <cellStyle name="40% - uthevingsfarge 6 5 3 3 5" xfId="18181"/>
    <cellStyle name="40% - uthevingsfarge 6 5 3 3_Tabell 4.5-4.7" xfId="18173"/>
    <cellStyle name="40% - uthevingsfarge 6 5 3 4" xfId="18182"/>
    <cellStyle name="40% - uthevingsfarge 6 5 3 4 2" xfId="18183"/>
    <cellStyle name="40% - uthevingsfarge 6 5 3 4 2 2" xfId="18184"/>
    <cellStyle name="40% - uthevingsfarge 6 5 3 4 2 3" xfId="18185"/>
    <cellStyle name="40% - uthevingsfarge 6 5 3 4 3" xfId="18186"/>
    <cellStyle name="40% - uthevingsfarge 6 5 3 4 3 2" xfId="18187"/>
    <cellStyle name="40% - uthevingsfarge 6 5 3 4 3 3" xfId="18188"/>
    <cellStyle name="40% - uthevingsfarge 6 5 3 4 4" xfId="18189"/>
    <cellStyle name="40% - uthevingsfarge 6 5 3 4 5" xfId="18190"/>
    <cellStyle name="40% - uthevingsfarge 6 5 3 5" xfId="18191"/>
    <cellStyle name="40% - uthevingsfarge 6 5 3 5 2" xfId="18192"/>
    <cellStyle name="40% - uthevingsfarge 6 5 3 5 3" xfId="18193"/>
    <cellStyle name="40% - uthevingsfarge 6 5 3 6" xfId="18194"/>
    <cellStyle name="40% - uthevingsfarge 6 5 3 6 2" xfId="18195"/>
    <cellStyle name="40% - uthevingsfarge 6 5 3 6 3" xfId="18196"/>
    <cellStyle name="40% - uthevingsfarge 6 5 3 7" xfId="18197"/>
    <cellStyle name="40% - uthevingsfarge 6 5 3 7 2" xfId="18198"/>
    <cellStyle name="40% - uthevingsfarge 6 5 3 8" xfId="18199"/>
    <cellStyle name="40% - uthevingsfarge 6 5 3 8 2" xfId="18200"/>
    <cellStyle name="40% - uthevingsfarge 6 5 3 9" xfId="18201"/>
    <cellStyle name="40% - uthevingsfarge 6 5 3_Tabell 4.5-4.7" xfId="18138"/>
    <cellStyle name="40% - uthevingsfarge 6 5 4" xfId="1019"/>
    <cellStyle name="40% - uthevingsfarge 6 5 4 10" xfId="18203"/>
    <cellStyle name="40% - uthevingsfarge 6 5 4 2" xfId="1020"/>
    <cellStyle name="40% - uthevingsfarge 6 5 4 2 2" xfId="18205"/>
    <cellStyle name="40% - uthevingsfarge 6 5 4 2 2 2" xfId="18206"/>
    <cellStyle name="40% - uthevingsfarge 6 5 4 2 2 3" xfId="18207"/>
    <cellStyle name="40% - uthevingsfarge 6 5 4 2 3" xfId="18208"/>
    <cellStyle name="40% - uthevingsfarge 6 5 4 2 3 2" xfId="18209"/>
    <cellStyle name="40% - uthevingsfarge 6 5 4 2 3 3" xfId="18210"/>
    <cellStyle name="40% - uthevingsfarge 6 5 4 2 4" xfId="18211"/>
    <cellStyle name="40% - uthevingsfarge 6 5 4 2 5" xfId="18212"/>
    <cellStyle name="40% - uthevingsfarge 6 5 4 2_Tabell 4.5-4.7" xfId="18204"/>
    <cellStyle name="40% - uthevingsfarge 6 5 4 3" xfId="18213"/>
    <cellStyle name="40% - uthevingsfarge 6 5 4 3 2" xfId="18214"/>
    <cellStyle name="40% - uthevingsfarge 6 5 4 3 2 2" xfId="18215"/>
    <cellStyle name="40% - uthevingsfarge 6 5 4 3 2 3" xfId="18216"/>
    <cellStyle name="40% - uthevingsfarge 6 5 4 3 3" xfId="18217"/>
    <cellStyle name="40% - uthevingsfarge 6 5 4 3 3 2" xfId="18218"/>
    <cellStyle name="40% - uthevingsfarge 6 5 4 3 3 3" xfId="18219"/>
    <cellStyle name="40% - uthevingsfarge 6 5 4 3 4" xfId="18220"/>
    <cellStyle name="40% - uthevingsfarge 6 5 4 3 5" xfId="18221"/>
    <cellStyle name="40% - uthevingsfarge 6 5 4 4" xfId="18222"/>
    <cellStyle name="40% - uthevingsfarge 6 5 4 4 2" xfId="18223"/>
    <cellStyle name="40% - uthevingsfarge 6 5 4 4 3" xfId="18224"/>
    <cellStyle name="40% - uthevingsfarge 6 5 4 5" xfId="18225"/>
    <cellStyle name="40% - uthevingsfarge 6 5 4 5 2" xfId="18226"/>
    <cellStyle name="40% - uthevingsfarge 6 5 4 5 3" xfId="18227"/>
    <cellStyle name="40% - uthevingsfarge 6 5 4 6" xfId="18228"/>
    <cellStyle name="40% - uthevingsfarge 6 5 4 6 2" xfId="18229"/>
    <cellStyle name="40% - uthevingsfarge 6 5 4 7" xfId="18230"/>
    <cellStyle name="40% - uthevingsfarge 6 5 4 7 2" xfId="18231"/>
    <cellStyle name="40% - uthevingsfarge 6 5 4 8" xfId="18232"/>
    <cellStyle name="40% - uthevingsfarge 6 5 4 9" xfId="18233"/>
    <cellStyle name="40% - uthevingsfarge 6 5 4_Tabell 4.5-4.7" xfId="18202"/>
    <cellStyle name="40% - uthevingsfarge 6 5 5" xfId="1021"/>
    <cellStyle name="40% - uthevingsfarge 6 5 5 2" xfId="18235"/>
    <cellStyle name="40% - uthevingsfarge 6 5 5 2 2" xfId="18236"/>
    <cellStyle name="40% - uthevingsfarge 6 5 5 2 3" xfId="18237"/>
    <cellStyle name="40% - uthevingsfarge 6 5 5 3" xfId="18238"/>
    <cellStyle name="40% - uthevingsfarge 6 5 5 3 2" xfId="18239"/>
    <cellStyle name="40% - uthevingsfarge 6 5 5 3 3" xfId="18240"/>
    <cellStyle name="40% - uthevingsfarge 6 5 5 4" xfId="18241"/>
    <cellStyle name="40% - uthevingsfarge 6 5 5 5" xfId="18242"/>
    <cellStyle name="40% - uthevingsfarge 6 5 5_Tabell 4.5-4.7" xfId="18234"/>
    <cellStyle name="40% - uthevingsfarge 6 5 6" xfId="18243"/>
    <cellStyle name="40% - uthevingsfarge 6 5 6 2" xfId="18244"/>
    <cellStyle name="40% - uthevingsfarge 6 5 6 2 2" xfId="18245"/>
    <cellStyle name="40% - uthevingsfarge 6 5 6 2 3" xfId="18246"/>
    <cellStyle name="40% - uthevingsfarge 6 5 6 3" xfId="18247"/>
    <cellStyle name="40% - uthevingsfarge 6 5 6 3 2" xfId="18248"/>
    <cellStyle name="40% - uthevingsfarge 6 5 6 3 3" xfId="18249"/>
    <cellStyle name="40% - uthevingsfarge 6 5 6 4" xfId="18250"/>
    <cellStyle name="40% - uthevingsfarge 6 5 6 5" xfId="18251"/>
    <cellStyle name="40% - uthevingsfarge 6 5 7" xfId="18252"/>
    <cellStyle name="40% - uthevingsfarge 6 5 7 2" xfId="18253"/>
    <cellStyle name="40% - uthevingsfarge 6 5 7 3" xfId="18254"/>
    <cellStyle name="40% - uthevingsfarge 6 5 8" xfId="18255"/>
    <cellStyle name="40% - uthevingsfarge 6 5 8 2" xfId="18256"/>
    <cellStyle name="40% - uthevingsfarge 6 5 8 3" xfId="18257"/>
    <cellStyle name="40% - uthevingsfarge 6 5 9" xfId="18258"/>
    <cellStyle name="40% - uthevingsfarge 6 5 9 2" xfId="18259"/>
    <cellStyle name="40% - uthevingsfarge 6 5_Tabell 4.5-4.7" xfId="18004"/>
    <cellStyle name="40% - uthevingsfarge 6 6" xfId="1022"/>
    <cellStyle name="40% - uthevingsfarge 6 6 10" xfId="18261"/>
    <cellStyle name="40% - uthevingsfarge 6 6 11" xfId="18262"/>
    <cellStyle name="40% - uthevingsfarge 6 6 12" xfId="18263"/>
    <cellStyle name="40% - uthevingsfarge 6 6 2" xfId="1023"/>
    <cellStyle name="40% - uthevingsfarge 6 6 2 10" xfId="18265"/>
    <cellStyle name="40% - uthevingsfarge 6 6 2 11" xfId="18266"/>
    <cellStyle name="40% - uthevingsfarge 6 6 2 2" xfId="1024"/>
    <cellStyle name="40% - uthevingsfarge 6 6 2 2 10" xfId="18268"/>
    <cellStyle name="40% - uthevingsfarge 6 6 2 2 2" xfId="1025"/>
    <cellStyle name="40% - uthevingsfarge 6 6 2 2 2 2" xfId="18270"/>
    <cellStyle name="40% - uthevingsfarge 6 6 2 2 2 2 2" xfId="18271"/>
    <cellStyle name="40% - uthevingsfarge 6 6 2 2 2 2 3" xfId="18272"/>
    <cellStyle name="40% - uthevingsfarge 6 6 2 2 2 3" xfId="18273"/>
    <cellStyle name="40% - uthevingsfarge 6 6 2 2 2 3 2" xfId="18274"/>
    <cellStyle name="40% - uthevingsfarge 6 6 2 2 2 3 3" xfId="18275"/>
    <cellStyle name="40% - uthevingsfarge 6 6 2 2 2 4" xfId="18276"/>
    <cellStyle name="40% - uthevingsfarge 6 6 2 2 2 5" xfId="18277"/>
    <cellStyle name="40% - uthevingsfarge 6 6 2 2 2_Tabell 4.5-4.7" xfId="18269"/>
    <cellStyle name="40% - uthevingsfarge 6 6 2 2 3" xfId="18278"/>
    <cellStyle name="40% - uthevingsfarge 6 6 2 2 3 2" xfId="18279"/>
    <cellStyle name="40% - uthevingsfarge 6 6 2 2 3 2 2" xfId="18280"/>
    <cellStyle name="40% - uthevingsfarge 6 6 2 2 3 2 3" xfId="18281"/>
    <cellStyle name="40% - uthevingsfarge 6 6 2 2 3 3" xfId="18282"/>
    <cellStyle name="40% - uthevingsfarge 6 6 2 2 3 3 2" xfId="18283"/>
    <cellStyle name="40% - uthevingsfarge 6 6 2 2 3 3 3" xfId="18284"/>
    <cellStyle name="40% - uthevingsfarge 6 6 2 2 3 4" xfId="18285"/>
    <cellStyle name="40% - uthevingsfarge 6 6 2 2 3 5" xfId="18286"/>
    <cellStyle name="40% - uthevingsfarge 6 6 2 2 4" xfId="18287"/>
    <cellStyle name="40% - uthevingsfarge 6 6 2 2 4 2" xfId="18288"/>
    <cellStyle name="40% - uthevingsfarge 6 6 2 2 4 3" xfId="18289"/>
    <cellStyle name="40% - uthevingsfarge 6 6 2 2 5" xfId="18290"/>
    <cellStyle name="40% - uthevingsfarge 6 6 2 2 5 2" xfId="18291"/>
    <cellStyle name="40% - uthevingsfarge 6 6 2 2 5 3" xfId="18292"/>
    <cellStyle name="40% - uthevingsfarge 6 6 2 2 6" xfId="18293"/>
    <cellStyle name="40% - uthevingsfarge 6 6 2 2 6 2" xfId="18294"/>
    <cellStyle name="40% - uthevingsfarge 6 6 2 2 7" xfId="18295"/>
    <cellStyle name="40% - uthevingsfarge 6 6 2 2 7 2" xfId="18296"/>
    <cellStyle name="40% - uthevingsfarge 6 6 2 2 8" xfId="18297"/>
    <cellStyle name="40% - uthevingsfarge 6 6 2 2 9" xfId="18298"/>
    <cellStyle name="40% - uthevingsfarge 6 6 2 2_Tabell 4.5-4.7" xfId="18267"/>
    <cellStyle name="40% - uthevingsfarge 6 6 2 3" xfId="1026"/>
    <cellStyle name="40% - uthevingsfarge 6 6 2 3 2" xfId="18300"/>
    <cellStyle name="40% - uthevingsfarge 6 6 2 3 2 2" xfId="18301"/>
    <cellStyle name="40% - uthevingsfarge 6 6 2 3 2 3" xfId="18302"/>
    <cellStyle name="40% - uthevingsfarge 6 6 2 3 3" xfId="18303"/>
    <cellStyle name="40% - uthevingsfarge 6 6 2 3 3 2" xfId="18304"/>
    <cellStyle name="40% - uthevingsfarge 6 6 2 3 3 3" xfId="18305"/>
    <cellStyle name="40% - uthevingsfarge 6 6 2 3 4" xfId="18306"/>
    <cellStyle name="40% - uthevingsfarge 6 6 2 3 5" xfId="18307"/>
    <cellStyle name="40% - uthevingsfarge 6 6 2 3_Tabell 4.5-4.7" xfId="18299"/>
    <cellStyle name="40% - uthevingsfarge 6 6 2 4" xfId="18308"/>
    <cellStyle name="40% - uthevingsfarge 6 6 2 4 2" xfId="18309"/>
    <cellStyle name="40% - uthevingsfarge 6 6 2 4 2 2" xfId="18310"/>
    <cellStyle name="40% - uthevingsfarge 6 6 2 4 2 3" xfId="18311"/>
    <cellStyle name="40% - uthevingsfarge 6 6 2 4 3" xfId="18312"/>
    <cellStyle name="40% - uthevingsfarge 6 6 2 4 3 2" xfId="18313"/>
    <cellStyle name="40% - uthevingsfarge 6 6 2 4 3 3" xfId="18314"/>
    <cellStyle name="40% - uthevingsfarge 6 6 2 4 4" xfId="18315"/>
    <cellStyle name="40% - uthevingsfarge 6 6 2 4 5" xfId="18316"/>
    <cellStyle name="40% - uthevingsfarge 6 6 2 5" xfId="18317"/>
    <cellStyle name="40% - uthevingsfarge 6 6 2 5 2" xfId="18318"/>
    <cellStyle name="40% - uthevingsfarge 6 6 2 5 3" xfId="18319"/>
    <cellStyle name="40% - uthevingsfarge 6 6 2 6" xfId="18320"/>
    <cellStyle name="40% - uthevingsfarge 6 6 2 6 2" xfId="18321"/>
    <cellStyle name="40% - uthevingsfarge 6 6 2 6 3" xfId="18322"/>
    <cellStyle name="40% - uthevingsfarge 6 6 2 7" xfId="18323"/>
    <cellStyle name="40% - uthevingsfarge 6 6 2 7 2" xfId="18324"/>
    <cellStyle name="40% - uthevingsfarge 6 6 2 8" xfId="18325"/>
    <cellStyle name="40% - uthevingsfarge 6 6 2 8 2" xfId="18326"/>
    <cellStyle name="40% - uthevingsfarge 6 6 2 9" xfId="18327"/>
    <cellStyle name="40% - uthevingsfarge 6 6 2_Tabell 4.5-4.7" xfId="18264"/>
    <cellStyle name="40% - uthevingsfarge 6 6 3" xfId="1027"/>
    <cellStyle name="40% - uthevingsfarge 6 6 3 10" xfId="18329"/>
    <cellStyle name="40% - uthevingsfarge 6 6 3 2" xfId="1028"/>
    <cellStyle name="40% - uthevingsfarge 6 6 3 2 2" xfId="18331"/>
    <cellStyle name="40% - uthevingsfarge 6 6 3 2 2 2" xfId="18332"/>
    <cellStyle name="40% - uthevingsfarge 6 6 3 2 2 3" xfId="18333"/>
    <cellStyle name="40% - uthevingsfarge 6 6 3 2 3" xfId="18334"/>
    <cellStyle name="40% - uthevingsfarge 6 6 3 2 3 2" xfId="18335"/>
    <cellStyle name="40% - uthevingsfarge 6 6 3 2 3 3" xfId="18336"/>
    <cellStyle name="40% - uthevingsfarge 6 6 3 2 4" xfId="18337"/>
    <cellStyle name="40% - uthevingsfarge 6 6 3 2 5" xfId="18338"/>
    <cellStyle name="40% - uthevingsfarge 6 6 3 2_Tabell 4.5-4.7" xfId="18330"/>
    <cellStyle name="40% - uthevingsfarge 6 6 3 3" xfId="18339"/>
    <cellStyle name="40% - uthevingsfarge 6 6 3 3 2" xfId="18340"/>
    <cellStyle name="40% - uthevingsfarge 6 6 3 3 2 2" xfId="18341"/>
    <cellStyle name="40% - uthevingsfarge 6 6 3 3 2 3" xfId="18342"/>
    <cellStyle name="40% - uthevingsfarge 6 6 3 3 3" xfId="18343"/>
    <cellStyle name="40% - uthevingsfarge 6 6 3 3 3 2" xfId="18344"/>
    <cellStyle name="40% - uthevingsfarge 6 6 3 3 3 3" xfId="18345"/>
    <cellStyle name="40% - uthevingsfarge 6 6 3 3 4" xfId="18346"/>
    <cellStyle name="40% - uthevingsfarge 6 6 3 3 5" xfId="18347"/>
    <cellStyle name="40% - uthevingsfarge 6 6 3 4" xfId="18348"/>
    <cellStyle name="40% - uthevingsfarge 6 6 3 4 2" xfId="18349"/>
    <cellStyle name="40% - uthevingsfarge 6 6 3 4 3" xfId="18350"/>
    <cellStyle name="40% - uthevingsfarge 6 6 3 5" xfId="18351"/>
    <cellStyle name="40% - uthevingsfarge 6 6 3 5 2" xfId="18352"/>
    <cellStyle name="40% - uthevingsfarge 6 6 3 5 3" xfId="18353"/>
    <cellStyle name="40% - uthevingsfarge 6 6 3 6" xfId="18354"/>
    <cellStyle name="40% - uthevingsfarge 6 6 3 6 2" xfId="18355"/>
    <cellStyle name="40% - uthevingsfarge 6 6 3 7" xfId="18356"/>
    <cellStyle name="40% - uthevingsfarge 6 6 3 7 2" xfId="18357"/>
    <cellStyle name="40% - uthevingsfarge 6 6 3 8" xfId="18358"/>
    <cellStyle name="40% - uthevingsfarge 6 6 3 9" xfId="18359"/>
    <cellStyle name="40% - uthevingsfarge 6 6 3_Tabell 4.5-4.7" xfId="18328"/>
    <cellStyle name="40% - uthevingsfarge 6 6 4" xfId="1029"/>
    <cellStyle name="40% - uthevingsfarge 6 6 4 2" xfId="18361"/>
    <cellStyle name="40% - uthevingsfarge 6 6 4 2 2" xfId="18362"/>
    <cellStyle name="40% - uthevingsfarge 6 6 4 2 3" xfId="18363"/>
    <cellStyle name="40% - uthevingsfarge 6 6 4 3" xfId="18364"/>
    <cellStyle name="40% - uthevingsfarge 6 6 4 3 2" xfId="18365"/>
    <cellStyle name="40% - uthevingsfarge 6 6 4 3 3" xfId="18366"/>
    <cellStyle name="40% - uthevingsfarge 6 6 4 4" xfId="18367"/>
    <cellStyle name="40% - uthevingsfarge 6 6 4 5" xfId="18368"/>
    <cellStyle name="40% - uthevingsfarge 6 6 4_Tabell 4.5-4.7" xfId="18360"/>
    <cellStyle name="40% - uthevingsfarge 6 6 5" xfId="18369"/>
    <cellStyle name="40% - uthevingsfarge 6 6 5 2" xfId="18370"/>
    <cellStyle name="40% - uthevingsfarge 6 6 5 2 2" xfId="18371"/>
    <cellStyle name="40% - uthevingsfarge 6 6 5 2 3" xfId="18372"/>
    <cellStyle name="40% - uthevingsfarge 6 6 5 3" xfId="18373"/>
    <cellStyle name="40% - uthevingsfarge 6 6 5 3 2" xfId="18374"/>
    <cellStyle name="40% - uthevingsfarge 6 6 5 3 3" xfId="18375"/>
    <cellStyle name="40% - uthevingsfarge 6 6 5 4" xfId="18376"/>
    <cellStyle name="40% - uthevingsfarge 6 6 5 5" xfId="18377"/>
    <cellStyle name="40% - uthevingsfarge 6 6 6" xfId="18378"/>
    <cellStyle name="40% - uthevingsfarge 6 6 6 2" xfId="18379"/>
    <cellStyle name="40% - uthevingsfarge 6 6 6 3" xfId="18380"/>
    <cellStyle name="40% - uthevingsfarge 6 6 7" xfId="18381"/>
    <cellStyle name="40% - uthevingsfarge 6 6 7 2" xfId="18382"/>
    <cellStyle name="40% - uthevingsfarge 6 6 7 3" xfId="18383"/>
    <cellStyle name="40% - uthevingsfarge 6 6 8" xfId="18384"/>
    <cellStyle name="40% - uthevingsfarge 6 6 8 2" xfId="18385"/>
    <cellStyle name="40% - uthevingsfarge 6 6 9" xfId="18386"/>
    <cellStyle name="40% - uthevingsfarge 6 6 9 2" xfId="18387"/>
    <cellStyle name="40% - uthevingsfarge 6 6_Tabell 4.5-4.7" xfId="18260"/>
    <cellStyle name="40% - uthevingsfarge 6 7" xfId="1030"/>
    <cellStyle name="40% - uthevingsfarge 6 7 10" xfId="18389"/>
    <cellStyle name="40% - uthevingsfarge 6 7 11" xfId="18390"/>
    <cellStyle name="40% - uthevingsfarge 6 7 2" xfId="1031"/>
    <cellStyle name="40% - uthevingsfarge 6 7 2 10" xfId="18392"/>
    <cellStyle name="40% - uthevingsfarge 6 7 2 2" xfId="1032"/>
    <cellStyle name="40% - uthevingsfarge 6 7 2 2 2" xfId="18394"/>
    <cellStyle name="40% - uthevingsfarge 6 7 2 2 2 2" xfId="18395"/>
    <cellStyle name="40% - uthevingsfarge 6 7 2 2 2 3" xfId="18396"/>
    <cellStyle name="40% - uthevingsfarge 6 7 2 2 3" xfId="18397"/>
    <cellStyle name="40% - uthevingsfarge 6 7 2 2 3 2" xfId="18398"/>
    <cellStyle name="40% - uthevingsfarge 6 7 2 2 3 3" xfId="18399"/>
    <cellStyle name="40% - uthevingsfarge 6 7 2 2 4" xfId="18400"/>
    <cellStyle name="40% - uthevingsfarge 6 7 2 2 5" xfId="18401"/>
    <cellStyle name="40% - uthevingsfarge 6 7 2 2_Tabell 4.5-4.7" xfId="18393"/>
    <cellStyle name="40% - uthevingsfarge 6 7 2 3" xfId="18402"/>
    <cellStyle name="40% - uthevingsfarge 6 7 2 3 2" xfId="18403"/>
    <cellStyle name="40% - uthevingsfarge 6 7 2 3 2 2" xfId="18404"/>
    <cellStyle name="40% - uthevingsfarge 6 7 2 3 2 3" xfId="18405"/>
    <cellStyle name="40% - uthevingsfarge 6 7 2 3 3" xfId="18406"/>
    <cellStyle name="40% - uthevingsfarge 6 7 2 3 3 2" xfId="18407"/>
    <cellStyle name="40% - uthevingsfarge 6 7 2 3 3 3" xfId="18408"/>
    <cellStyle name="40% - uthevingsfarge 6 7 2 3 4" xfId="18409"/>
    <cellStyle name="40% - uthevingsfarge 6 7 2 3 5" xfId="18410"/>
    <cellStyle name="40% - uthevingsfarge 6 7 2 4" xfId="18411"/>
    <cellStyle name="40% - uthevingsfarge 6 7 2 4 2" xfId="18412"/>
    <cellStyle name="40% - uthevingsfarge 6 7 2 4 3" xfId="18413"/>
    <cellStyle name="40% - uthevingsfarge 6 7 2 5" xfId="18414"/>
    <cellStyle name="40% - uthevingsfarge 6 7 2 5 2" xfId="18415"/>
    <cellStyle name="40% - uthevingsfarge 6 7 2 5 3" xfId="18416"/>
    <cellStyle name="40% - uthevingsfarge 6 7 2 6" xfId="18417"/>
    <cellStyle name="40% - uthevingsfarge 6 7 2 6 2" xfId="18418"/>
    <cellStyle name="40% - uthevingsfarge 6 7 2 7" xfId="18419"/>
    <cellStyle name="40% - uthevingsfarge 6 7 2 7 2" xfId="18420"/>
    <cellStyle name="40% - uthevingsfarge 6 7 2 8" xfId="18421"/>
    <cellStyle name="40% - uthevingsfarge 6 7 2 9" xfId="18422"/>
    <cellStyle name="40% - uthevingsfarge 6 7 2_Tabell 4.5-4.7" xfId="18391"/>
    <cellStyle name="40% - uthevingsfarge 6 7 3" xfId="1033"/>
    <cellStyle name="40% - uthevingsfarge 6 7 3 2" xfId="18424"/>
    <cellStyle name="40% - uthevingsfarge 6 7 3 2 2" xfId="18425"/>
    <cellStyle name="40% - uthevingsfarge 6 7 3 2 3" xfId="18426"/>
    <cellStyle name="40% - uthevingsfarge 6 7 3 3" xfId="18427"/>
    <cellStyle name="40% - uthevingsfarge 6 7 3 3 2" xfId="18428"/>
    <cellStyle name="40% - uthevingsfarge 6 7 3 3 3" xfId="18429"/>
    <cellStyle name="40% - uthevingsfarge 6 7 3 4" xfId="18430"/>
    <cellStyle name="40% - uthevingsfarge 6 7 3 5" xfId="18431"/>
    <cellStyle name="40% - uthevingsfarge 6 7 3_Tabell 4.5-4.7" xfId="18423"/>
    <cellStyle name="40% - uthevingsfarge 6 7 4" xfId="18432"/>
    <cellStyle name="40% - uthevingsfarge 6 7 4 2" xfId="18433"/>
    <cellStyle name="40% - uthevingsfarge 6 7 4 2 2" xfId="18434"/>
    <cellStyle name="40% - uthevingsfarge 6 7 4 2 3" xfId="18435"/>
    <cellStyle name="40% - uthevingsfarge 6 7 4 3" xfId="18436"/>
    <cellStyle name="40% - uthevingsfarge 6 7 4 3 2" xfId="18437"/>
    <cellStyle name="40% - uthevingsfarge 6 7 4 3 3" xfId="18438"/>
    <cellStyle name="40% - uthevingsfarge 6 7 4 4" xfId="18439"/>
    <cellStyle name="40% - uthevingsfarge 6 7 4 5" xfId="18440"/>
    <cellStyle name="40% - uthevingsfarge 6 7 5" xfId="18441"/>
    <cellStyle name="40% - uthevingsfarge 6 7 5 2" xfId="18442"/>
    <cellStyle name="40% - uthevingsfarge 6 7 5 3" xfId="18443"/>
    <cellStyle name="40% - uthevingsfarge 6 7 6" xfId="18444"/>
    <cellStyle name="40% - uthevingsfarge 6 7 6 2" xfId="18445"/>
    <cellStyle name="40% - uthevingsfarge 6 7 6 3" xfId="18446"/>
    <cellStyle name="40% - uthevingsfarge 6 7 7" xfId="18447"/>
    <cellStyle name="40% - uthevingsfarge 6 7 7 2" xfId="18448"/>
    <cellStyle name="40% - uthevingsfarge 6 7 8" xfId="18449"/>
    <cellStyle name="40% - uthevingsfarge 6 7 8 2" xfId="18450"/>
    <cellStyle name="40% - uthevingsfarge 6 7 9" xfId="18451"/>
    <cellStyle name="40% - uthevingsfarge 6 7_Tabell 4.5-4.7" xfId="18388"/>
    <cellStyle name="40% - uthevingsfarge 6 8" xfId="1034"/>
    <cellStyle name="40% - uthevingsfarge 6 8 10" xfId="18453"/>
    <cellStyle name="40% - uthevingsfarge 6 8 11" xfId="18454"/>
    <cellStyle name="40% - uthevingsfarge 6 8 2" xfId="1035"/>
    <cellStyle name="40% - uthevingsfarge 6 8 2 10" xfId="18456"/>
    <cellStyle name="40% - uthevingsfarge 6 8 2 2" xfId="1036"/>
    <cellStyle name="40% - uthevingsfarge 6 8 2 2 2" xfId="18458"/>
    <cellStyle name="40% - uthevingsfarge 6 8 2 2 2 2" xfId="18459"/>
    <cellStyle name="40% - uthevingsfarge 6 8 2 2 2 3" xfId="18460"/>
    <cellStyle name="40% - uthevingsfarge 6 8 2 2 3" xfId="18461"/>
    <cellStyle name="40% - uthevingsfarge 6 8 2 2 3 2" xfId="18462"/>
    <cellStyle name="40% - uthevingsfarge 6 8 2 2 3 3" xfId="18463"/>
    <cellStyle name="40% - uthevingsfarge 6 8 2 2 4" xfId="18464"/>
    <cellStyle name="40% - uthevingsfarge 6 8 2 2 5" xfId="18465"/>
    <cellStyle name="40% - uthevingsfarge 6 8 2 2_Tabell 4.5-4.7" xfId="18457"/>
    <cellStyle name="40% - uthevingsfarge 6 8 2 3" xfId="18466"/>
    <cellStyle name="40% - uthevingsfarge 6 8 2 3 2" xfId="18467"/>
    <cellStyle name="40% - uthevingsfarge 6 8 2 3 2 2" xfId="18468"/>
    <cellStyle name="40% - uthevingsfarge 6 8 2 3 2 3" xfId="18469"/>
    <cellStyle name="40% - uthevingsfarge 6 8 2 3 3" xfId="18470"/>
    <cellStyle name="40% - uthevingsfarge 6 8 2 3 3 2" xfId="18471"/>
    <cellStyle name="40% - uthevingsfarge 6 8 2 3 3 3" xfId="18472"/>
    <cellStyle name="40% - uthevingsfarge 6 8 2 3 4" xfId="18473"/>
    <cellStyle name="40% - uthevingsfarge 6 8 2 3 5" xfId="18474"/>
    <cellStyle name="40% - uthevingsfarge 6 8 2 4" xfId="18475"/>
    <cellStyle name="40% - uthevingsfarge 6 8 2 4 2" xfId="18476"/>
    <cellStyle name="40% - uthevingsfarge 6 8 2 4 3" xfId="18477"/>
    <cellStyle name="40% - uthevingsfarge 6 8 2 5" xfId="18478"/>
    <cellStyle name="40% - uthevingsfarge 6 8 2 5 2" xfId="18479"/>
    <cellStyle name="40% - uthevingsfarge 6 8 2 5 3" xfId="18480"/>
    <cellStyle name="40% - uthevingsfarge 6 8 2 6" xfId="18481"/>
    <cellStyle name="40% - uthevingsfarge 6 8 2 6 2" xfId="18482"/>
    <cellStyle name="40% - uthevingsfarge 6 8 2 7" xfId="18483"/>
    <cellStyle name="40% - uthevingsfarge 6 8 2 7 2" xfId="18484"/>
    <cellStyle name="40% - uthevingsfarge 6 8 2 8" xfId="18485"/>
    <cellStyle name="40% - uthevingsfarge 6 8 2 9" xfId="18486"/>
    <cellStyle name="40% - uthevingsfarge 6 8 2_Tabell 4.5-4.7" xfId="18455"/>
    <cellStyle name="40% - uthevingsfarge 6 8 3" xfId="1037"/>
    <cellStyle name="40% - uthevingsfarge 6 8 3 2" xfId="18488"/>
    <cellStyle name="40% - uthevingsfarge 6 8 3 2 2" xfId="18489"/>
    <cellStyle name="40% - uthevingsfarge 6 8 3 2 3" xfId="18490"/>
    <cellStyle name="40% - uthevingsfarge 6 8 3 3" xfId="18491"/>
    <cellStyle name="40% - uthevingsfarge 6 8 3 3 2" xfId="18492"/>
    <cellStyle name="40% - uthevingsfarge 6 8 3 3 3" xfId="18493"/>
    <cellStyle name="40% - uthevingsfarge 6 8 3 4" xfId="18494"/>
    <cellStyle name="40% - uthevingsfarge 6 8 3 5" xfId="18495"/>
    <cellStyle name="40% - uthevingsfarge 6 8 3_Tabell 4.5-4.7" xfId="18487"/>
    <cellStyle name="40% - uthevingsfarge 6 8 4" xfId="18496"/>
    <cellStyle name="40% - uthevingsfarge 6 8 4 2" xfId="18497"/>
    <cellStyle name="40% - uthevingsfarge 6 8 4 2 2" xfId="18498"/>
    <cellStyle name="40% - uthevingsfarge 6 8 4 2 3" xfId="18499"/>
    <cellStyle name="40% - uthevingsfarge 6 8 4 3" xfId="18500"/>
    <cellStyle name="40% - uthevingsfarge 6 8 4 3 2" xfId="18501"/>
    <cellStyle name="40% - uthevingsfarge 6 8 4 3 3" xfId="18502"/>
    <cellStyle name="40% - uthevingsfarge 6 8 4 4" xfId="18503"/>
    <cellStyle name="40% - uthevingsfarge 6 8 4 5" xfId="18504"/>
    <cellStyle name="40% - uthevingsfarge 6 8 5" xfId="18505"/>
    <cellStyle name="40% - uthevingsfarge 6 8 5 2" xfId="18506"/>
    <cellStyle name="40% - uthevingsfarge 6 8 5 3" xfId="18507"/>
    <cellStyle name="40% - uthevingsfarge 6 8 6" xfId="18508"/>
    <cellStyle name="40% - uthevingsfarge 6 8 6 2" xfId="18509"/>
    <cellStyle name="40% - uthevingsfarge 6 8 6 3" xfId="18510"/>
    <cellStyle name="40% - uthevingsfarge 6 8 7" xfId="18511"/>
    <cellStyle name="40% - uthevingsfarge 6 8 7 2" xfId="18512"/>
    <cellStyle name="40% - uthevingsfarge 6 8 8" xfId="18513"/>
    <cellStyle name="40% - uthevingsfarge 6 8 8 2" xfId="18514"/>
    <cellStyle name="40% - uthevingsfarge 6 8 9" xfId="18515"/>
    <cellStyle name="40% - uthevingsfarge 6 8_Tabell 4.5-4.7" xfId="18452"/>
    <cellStyle name="40% - uthevingsfarge 6 9" xfId="1038"/>
    <cellStyle name="40% - uthevingsfarge 6 9 10" xfId="18517"/>
    <cellStyle name="40% - uthevingsfarge 6 9 2" xfId="1039"/>
    <cellStyle name="40% - uthevingsfarge 6 9 2 2" xfId="18519"/>
    <cellStyle name="40% - uthevingsfarge 6 9 2 2 2" xfId="18520"/>
    <cellStyle name="40% - uthevingsfarge 6 9 2 2 3" xfId="18521"/>
    <cellStyle name="40% - uthevingsfarge 6 9 2 3" xfId="18522"/>
    <cellStyle name="40% - uthevingsfarge 6 9 2 3 2" xfId="18523"/>
    <cellStyle name="40% - uthevingsfarge 6 9 2 3 3" xfId="18524"/>
    <cellStyle name="40% - uthevingsfarge 6 9 2 4" xfId="18525"/>
    <cellStyle name="40% - uthevingsfarge 6 9 2 5" xfId="18526"/>
    <cellStyle name="40% - uthevingsfarge 6 9 2_Tabell 4.5-4.7" xfId="18518"/>
    <cellStyle name="40% - uthevingsfarge 6 9 3" xfId="18527"/>
    <cellStyle name="40% - uthevingsfarge 6 9 3 2" xfId="18528"/>
    <cellStyle name="40% - uthevingsfarge 6 9 3 2 2" xfId="18529"/>
    <cellStyle name="40% - uthevingsfarge 6 9 3 2 3" xfId="18530"/>
    <cellStyle name="40% - uthevingsfarge 6 9 3 3" xfId="18531"/>
    <cellStyle name="40% - uthevingsfarge 6 9 3 3 2" xfId="18532"/>
    <cellStyle name="40% - uthevingsfarge 6 9 3 3 3" xfId="18533"/>
    <cellStyle name="40% - uthevingsfarge 6 9 3 4" xfId="18534"/>
    <cellStyle name="40% - uthevingsfarge 6 9 3 5" xfId="18535"/>
    <cellStyle name="40% - uthevingsfarge 6 9 4" xfId="18536"/>
    <cellStyle name="40% - uthevingsfarge 6 9 4 2" xfId="18537"/>
    <cellStyle name="40% - uthevingsfarge 6 9 4 3" xfId="18538"/>
    <cellStyle name="40% - uthevingsfarge 6 9 5" xfId="18539"/>
    <cellStyle name="40% - uthevingsfarge 6 9 5 2" xfId="18540"/>
    <cellStyle name="40% - uthevingsfarge 6 9 5 3" xfId="18541"/>
    <cellStyle name="40% - uthevingsfarge 6 9 6" xfId="18542"/>
    <cellStyle name="40% - uthevingsfarge 6 9 6 2" xfId="18543"/>
    <cellStyle name="40% - uthevingsfarge 6 9 7" xfId="18544"/>
    <cellStyle name="40% - uthevingsfarge 6 9 7 2" xfId="18545"/>
    <cellStyle name="40% - uthevingsfarge 6 9 8" xfId="18546"/>
    <cellStyle name="40% - uthevingsfarge 6 9 9" xfId="18547"/>
    <cellStyle name="40% - uthevingsfarge 6 9_Tabell 4.5-4.7" xfId="18516"/>
    <cellStyle name="Benyttet hyperkobling 2" xfId="1040"/>
    <cellStyle name="Comma" xfId="18548"/>
    <cellStyle name="Comma [0]" xfId="18549"/>
    <cellStyle name="Currency" xfId="18550"/>
    <cellStyle name="Currency [0]" xfId="18551"/>
    <cellStyle name="Hyperkobling" xfId="2044" builtinId="8"/>
    <cellStyle name="Hyperkobling 2" xfId="1041"/>
    <cellStyle name="Hyperkobling 3" xfId="18552"/>
    <cellStyle name="Hyperkobling 4" xfId="18553"/>
    <cellStyle name="Komma" xfId="1" builtinId="3"/>
    <cellStyle name="Komma 10" xfId="2028"/>
    <cellStyle name="Komma 10 2" xfId="18555"/>
    <cellStyle name="Komma 10 2 2" xfId="18556"/>
    <cellStyle name="Komma 10 2 3" xfId="18557"/>
    <cellStyle name="Komma 10 3" xfId="18558"/>
    <cellStyle name="Komma 10 3 2" xfId="18559"/>
    <cellStyle name="Komma 10 3 3" xfId="18560"/>
    <cellStyle name="Komma 10 4" xfId="18561"/>
    <cellStyle name="Komma 10 5" xfId="18562"/>
    <cellStyle name="Komma 10_Tabell 4.5-4.7" xfId="18554"/>
    <cellStyle name="Komma 11" xfId="2040"/>
    <cellStyle name="Komma 11 2" xfId="18564"/>
    <cellStyle name="Komma 11_Tabell 4.5-4.7" xfId="18563"/>
    <cellStyle name="Komma 12" xfId="2046"/>
    <cellStyle name="Komma 12 2" xfId="18566"/>
    <cellStyle name="Komma 12_Tabell 4.5-4.7" xfId="18565"/>
    <cellStyle name="Komma 13" xfId="18567"/>
    <cellStyle name="Komma 13 2" xfId="18568"/>
    <cellStyle name="Komma 14" xfId="18569"/>
    <cellStyle name="Komma 2" xfId="19"/>
    <cellStyle name="Komma 2 10" xfId="34306"/>
    <cellStyle name="Komma 2 2" xfId="1042"/>
    <cellStyle name="Komma 2 2 2" xfId="2011"/>
    <cellStyle name="Komma 2 2_Tabell 4.5-4.7" xfId="18571"/>
    <cellStyle name="Komma 2 3" xfId="1043"/>
    <cellStyle name="Komma 2 3 10" xfId="18573"/>
    <cellStyle name="Komma 2 3 2" xfId="1044"/>
    <cellStyle name="Komma 2 3 2 2" xfId="18575"/>
    <cellStyle name="Komma 2 3 2 2 2" xfId="18576"/>
    <cellStyle name="Komma 2 3 2 2 3" xfId="18577"/>
    <cellStyle name="Komma 2 3 2 3" xfId="18578"/>
    <cellStyle name="Komma 2 3 2 3 2" xfId="18579"/>
    <cellStyle name="Komma 2 3 2 3 3" xfId="18580"/>
    <cellStyle name="Komma 2 3 2 4" xfId="18581"/>
    <cellStyle name="Komma 2 3 2 5" xfId="18582"/>
    <cellStyle name="Komma 2 3 2_Tabell 4.5-4.7" xfId="18574"/>
    <cellStyle name="Komma 2 3 3" xfId="18583"/>
    <cellStyle name="Komma 2 3 3 2" xfId="18584"/>
    <cellStyle name="Komma 2 3 3 2 2" xfId="18585"/>
    <cellStyle name="Komma 2 3 3 2 3" xfId="18586"/>
    <cellStyle name="Komma 2 3 3 3" xfId="18587"/>
    <cellStyle name="Komma 2 3 3 3 2" xfId="18588"/>
    <cellStyle name="Komma 2 3 3 3 3" xfId="18589"/>
    <cellStyle name="Komma 2 3 3 4" xfId="18590"/>
    <cellStyle name="Komma 2 3 3 5" xfId="18591"/>
    <cellStyle name="Komma 2 3 4" xfId="18592"/>
    <cellStyle name="Komma 2 3 4 2" xfId="18593"/>
    <cellStyle name="Komma 2 3 4 3" xfId="18594"/>
    <cellStyle name="Komma 2 3 5" xfId="18595"/>
    <cellStyle name="Komma 2 3 5 2" xfId="18596"/>
    <cellStyle name="Komma 2 3 5 3" xfId="18597"/>
    <cellStyle name="Komma 2 3 6" xfId="18598"/>
    <cellStyle name="Komma 2 3 6 2" xfId="18599"/>
    <cellStyle name="Komma 2 3 7" xfId="18600"/>
    <cellStyle name="Komma 2 3 7 2" xfId="18601"/>
    <cellStyle name="Komma 2 3 8" xfId="18602"/>
    <cellStyle name="Komma 2 3 9" xfId="18603"/>
    <cellStyle name="Komma 2 3_Tabell 4.5-4.7" xfId="18572"/>
    <cellStyle name="Komma 2 4" xfId="2010"/>
    <cellStyle name="Komma 2 5" xfId="2032"/>
    <cellStyle name="Komma 2 6" xfId="2035"/>
    <cellStyle name="Komma 2 7" xfId="34297"/>
    <cellStyle name="Komma 2 8" xfId="34300"/>
    <cellStyle name="Komma 2 9" xfId="34303"/>
    <cellStyle name="Komma 2_Tabell 4.5-4.7" xfId="18570"/>
    <cellStyle name="Komma 3" xfId="1045"/>
    <cellStyle name="Komma 3 2" xfId="1046"/>
    <cellStyle name="Komma 3 2 10" xfId="18606"/>
    <cellStyle name="Komma 3 2 10 2" xfId="18607"/>
    <cellStyle name="Komma 3 2 11" xfId="18608"/>
    <cellStyle name="Komma 3 2 12" xfId="18609"/>
    <cellStyle name="Komma 3 2 13" xfId="18610"/>
    <cellStyle name="Komma 3 2 2" xfId="1047"/>
    <cellStyle name="Komma 3 2 2 10" xfId="18612"/>
    <cellStyle name="Komma 3 2 2 11" xfId="18613"/>
    <cellStyle name="Komma 3 2 2 12" xfId="18614"/>
    <cellStyle name="Komma 3 2 2 2" xfId="1048"/>
    <cellStyle name="Komma 3 2 2 2 2" xfId="18616"/>
    <cellStyle name="Komma 3 2 2 2 2 2" xfId="18617"/>
    <cellStyle name="Komma 3 2 2 2 2 3" xfId="18618"/>
    <cellStyle name="Komma 3 2 2 2 3" xfId="18619"/>
    <cellStyle name="Komma 3 2 2 2 3 2" xfId="18620"/>
    <cellStyle name="Komma 3 2 2 2 3 3" xfId="18621"/>
    <cellStyle name="Komma 3 2 2 2 4" xfId="18622"/>
    <cellStyle name="Komma 3 2 2 2 5" xfId="18623"/>
    <cellStyle name="Komma 3 2 2 2_Tabell 4.5-4.7" xfId="18615"/>
    <cellStyle name="Komma 3 2 2 3" xfId="18624"/>
    <cellStyle name="Komma 3 2 2 3 2" xfId="18625"/>
    <cellStyle name="Komma 3 2 2 3 2 2" xfId="18626"/>
    <cellStyle name="Komma 3 2 2 3 2 3" xfId="18627"/>
    <cellStyle name="Komma 3 2 2 3 3" xfId="18628"/>
    <cellStyle name="Komma 3 2 2 3 3 2" xfId="18629"/>
    <cellStyle name="Komma 3 2 2 3 3 3" xfId="18630"/>
    <cellStyle name="Komma 3 2 2 3 4" xfId="18631"/>
    <cellStyle name="Komma 3 2 2 3 5" xfId="18632"/>
    <cellStyle name="Komma 3 2 2 4" xfId="18633"/>
    <cellStyle name="Komma 3 2 2 4 2" xfId="18634"/>
    <cellStyle name="Komma 3 2 2 4 2 2" xfId="18635"/>
    <cellStyle name="Komma 3 2 2 4 2 3" xfId="18636"/>
    <cellStyle name="Komma 3 2 2 4 3" xfId="18637"/>
    <cellStyle name="Komma 3 2 2 4 3 2" xfId="18638"/>
    <cellStyle name="Komma 3 2 2 4 3 3" xfId="18639"/>
    <cellStyle name="Komma 3 2 2 4 4" xfId="18640"/>
    <cellStyle name="Komma 3 2 2 4 5" xfId="18641"/>
    <cellStyle name="Komma 3 2 2 5" xfId="18642"/>
    <cellStyle name="Komma 3 2 2 5 2" xfId="18643"/>
    <cellStyle name="Komma 3 2 2 5 2 2" xfId="18644"/>
    <cellStyle name="Komma 3 2 2 5 2 3" xfId="18645"/>
    <cellStyle name="Komma 3 2 2 5 3" xfId="18646"/>
    <cellStyle name="Komma 3 2 2 5 3 2" xfId="18647"/>
    <cellStyle name="Komma 3 2 2 5 3 3" xfId="18648"/>
    <cellStyle name="Komma 3 2 2 5 4" xfId="18649"/>
    <cellStyle name="Komma 3 2 2 5 5" xfId="18650"/>
    <cellStyle name="Komma 3 2 2 6" xfId="18651"/>
    <cellStyle name="Komma 3 2 2 6 2" xfId="18652"/>
    <cellStyle name="Komma 3 2 2 6 3" xfId="18653"/>
    <cellStyle name="Komma 3 2 2 7" xfId="18654"/>
    <cellStyle name="Komma 3 2 2 7 2" xfId="18655"/>
    <cellStyle name="Komma 3 2 2 7 3" xfId="18656"/>
    <cellStyle name="Komma 3 2 2 8" xfId="18657"/>
    <cellStyle name="Komma 3 2 2 8 2" xfId="18658"/>
    <cellStyle name="Komma 3 2 2 9" xfId="18659"/>
    <cellStyle name="Komma 3 2 2 9 2" xfId="18660"/>
    <cellStyle name="Komma 3 2 2_Tabell 4.5-4.7" xfId="18611"/>
    <cellStyle name="Komma 3 2 3" xfId="1049"/>
    <cellStyle name="Komma 3 2 3 2" xfId="18662"/>
    <cellStyle name="Komma 3 2 3 2 2" xfId="18663"/>
    <cellStyle name="Komma 3 2 3 2 3" xfId="18664"/>
    <cellStyle name="Komma 3 2 3 3" xfId="18665"/>
    <cellStyle name="Komma 3 2 3 3 2" xfId="18666"/>
    <cellStyle name="Komma 3 2 3 3 3" xfId="18667"/>
    <cellStyle name="Komma 3 2 3 4" xfId="18668"/>
    <cellStyle name="Komma 3 2 3 5" xfId="18669"/>
    <cellStyle name="Komma 3 2 3_Tabell 4.5-4.7" xfId="18661"/>
    <cellStyle name="Komma 3 2 4" xfId="18670"/>
    <cellStyle name="Komma 3 2 4 2" xfId="18671"/>
    <cellStyle name="Komma 3 2 4 2 2" xfId="18672"/>
    <cellStyle name="Komma 3 2 4 2 3" xfId="18673"/>
    <cellStyle name="Komma 3 2 4 3" xfId="18674"/>
    <cellStyle name="Komma 3 2 4 3 2" xfId="18675"/>
    <cellStyle name="Komma 3 2 4 3 3" xfId="18676"/>
    <cellStyle name="Komma 3 2 4 4" xfId="18677"/>
    <cellStyle name="Komma 3 2 4 5" xfId="18678"/>
    <cellStyle name="Komma 3 2 5" xfId="18679"/>
    <cellStyle name="Komma 3 2 5 2" xfId="18680"/>
    <cellStyle name="Komma 3 2 5 2 2" xfId="18681"/>
    <cellStyle name="Komma 3 2 5 2 3" xfId="18682"/>
    <cellStyle name="Komma 3 2 5 3" xfId="18683"/>
    <cellStyle name="Komma 3 2 5 3 2" xfId="18684"/>
    <cellStyle name="Komma 3 2 5 3 3" xfId="18685"/>
    <cellStyle name="Komma 3 2 5 4" xfId="18686"/>
    <cellStyle name="Komma 3 2 5 5" xfId="18687"/>
    <cellStyle name="Komma 3 2 6" xfId="18688"/>
    <cellStyle name="Komma 3 2 6 2" xfId="18689"/>
    <cellStyle name="Komma 3 2 6 2 2" xfId="18690"/>
    <cellStyle name="Komma 3 2 6 2 3" xfId="18691"/>
    <cellStyle name="Komma 3 2 6 3" xfId="18692"/>
    <cellStyle name="Komma 3 2 6 3 2" xfId="18693"/>
    <cellStyle name="Komma 3 2 6 3 3" xfId="18694"/>
    <cellStyle name="Komma 3 2 6 4" xfId="18695"/>
    <cellStyle name="Komma 3 2 6 5" xfId="18696"/>
    <cellStyle name="Komma 3 2 7" xfId="18697"/>
    <cellStyle name="Komma 3 2 7 2" xfId="18698"/>
    <cellStyle name="Komma 3 2 7 3" xfId="18699"/>
    <cellStyle name="Komma 3 2 8" xfId="18700"/>
    <cellStyle name="Komma 3 2 8 2" xfId="18701"/>
    <cellStyle name="Komma 3 2 8 3" xfId="18702"/>
    <cellStyle name="Komma 3 2 9" xfId="18703"/>
    <cellStyle name="Komma 3 2 9 2" xfId="18704"/>
    <cellStyle name="Komma 3 2_Tabell 4.5-4.7" xfId="18605"/>
    <cellStyle name="Komma 3 3" xfId="1050"/>
    <cellStyle name="Komma 3 3 10" xfId="18706"/>
    <cellStyle name="Komma 3 3 10 2" xfId="18707"/>
    <cellStyle name="Komma 3 3 11" xfId="18708"/>
    <cellStyle name="Komma 3 3 12" xfId="18709"/>
    <cellStyle name="Komma 3 3 13" xfId="18710"/>
    <cellStyle name="Komma 3 3 2" xfId="1051"/>
    <cellStyle name="Komma 3 3 2 10" xfId="18712"/>
    <cellStyle name="Komma 3 3 2 2" xfId="1052"/>
    <cellStyle name="Komma 3 3 2 2 2" xfId="18714"/>
    <cellStyle name="Komma 3 3 2 2 2 2" xfId="18715"/>
    <cellStyle name="Komma 3 3 2 2 2 3" xfId="18716"/>
    <cellStyle name="Komma 3 3 2 2 3" xfId="18717"/>
    <cellStyle name="Komma 3 3 2 2 3 2" xfId="18718"/>
    <cellStyle name="Komma 3 3 2 2 3 3" xfId="18719"/>
    <cellStyle name="Komma 3 3 2 2 4" xfId="18720"/>
    <cellStyle name="Komma 3 3 2 2 5" xfId="18721"/>
    <cellStyle name="Komma 3 3 2 2_Tabell 4.5-4.7" xfId="18713"/>
    <cellStyle name="Komma 3 3 2 3" xfId="18722"/>
    <cellStyle name="Komma 3 3 2 3 2" xfId="18723"/>
    <cellStyle name="Komma 3 3 2 3 2 2" xfId="18724"/>
    <cellStyle name="Komma 3 3 2 3 2 3" xfId="18725"/>
    <cellStyle name="Komma 3 3 2 3 3" xfId="18726"/>
    <cellStyle name="Komma 3 3 2 3 3 2" xfId="18727"/>
    <cellStyle name="Komma 3 3 2 3 3 3" xfId="18728"/>
    <cellStyle name="Komma 3 3 2 3 4" xfId="18729"/>
    <cellStyle name="Komma 3 3 2 3 5" xfId="18730"/>
    <cellStyle name="Komma 3 3 2 4" xfId="18731"/>
    <cellStyle name="Komma 3 3 2 4 2" xfId="18732"/>
    <cellStyle name="Komma 3 3 2 4 3" xfId="18733"/>
    <cellStyle name="Komma 3 3 2 5" xfId="18734"/>
    <cellStyle name="Komma 3 3 2 5 2" xfId="18735"/>
    <cellStyle name="Komma 3 3 2 5 3" xfId="18736"/>
    <cellStyle name="Komma 3 3 2 6" xfId="18737"/>
    <cellStyle name="Komma 3 3 2 6 2" xfId="18738"/>
    <cellStyle name="Komma 3 3 2 7" xfId="18739"/>
    <cellStyle name="Komma 3 3 2 7 2" xfId="18740"/>
    <cellStyle name="Komma 3 3 2 8" xfId="18741"/>
    <cellStyle name="Komma 3 3 2 9" xfId="18742"/>
    <cellStyle name="Komma 3 3 2_Tabell 4.5-4.7" xfId="18711"/>
    <cellStyle name="Komma 3 3 3" xfId="1053"/>
    <cellStyle name="Komma 3 3 3 2" xfId="18744"/>
    <cellStyle name="Komma 3 3 3 2 2" xfId="18745"/>
    <cellStyle name="Komma 3 3 3 2 3" xfId="18746"/>
    <cellStyle name="Komma 3 3 3 3" xfId="18747"/>
    <cellStyle name="Komma 3 3 3 3 2" xfId="18748"/>
    <cellStyle name="Komma 3 3 3 3 3" xfId="18749"/>
    <cellStyle name="Komma 3 3 3 4" xfId="18750"/>
    <cellStyle name="Komma 3 3 3 5" xfId="18751"/>
    <cellStyle name="Komma 3 3 3_Tabell 4.5-4.7" xfId="18743"/>
    <cellStyle name="Komma 3 3 4" xfId="18752"/>
    <cellStyle name="Komma 3 3 4 2" xfId="18753"/>
    <cellStyle name="Komma 3 3 4 2 2" xfId="18754"/>
    <cellStyle name="Komma 3 3 4 2 3" xfId="18755"/>
    <cellStyle name="Komma 3 3 4 3" xfId="18756"/>
    <cellStyle name="Komma 3 3 4 3 2" xfId="18757"/>
    <cellStyle name="Komma 3 3 4 3 3" xfId="18758"/>
    <cellStyle name="Komma 3 3 4 4" xfId="18759"/>
    <cellStyle name="Komma 3 3 4 5" xfId="18760"/>
    <cellStyle name="Komma 3 3 5" xfId="18761"/>
    <cellStyle name="Komma 3 3 5 2" xfId="18762"/>
    <cellStyle name="Komma 3 3 5 2 2" xfId="18763"/>
    <cellStyle name="Komma 3 3 5 2 3" xfId="18764"/>
    <cellStyle name="Komma 3 3 5 3" xfId="18765"/>
    <cellStyle name="Komma 3 3 5 3 2" xfId="18766"/>
    <cellStyle name="Komma 3 3 5 3 3" xfId="18767"/>
    <cellStyle name="Komma 3 3 5 4" xfId="18768"/>
    <cellStyle name="Komma 3 3 5 5" xfId="18769"/>
    <cellStyle name="Komma 3 3 6" xfId="18770"/>
    <cellStyle name="Komma 3 3 6 2" xfId="18771"/>
    <cellStyle name="Komma 3 3 6 2 2" xfId="18772"/>
    <cellStyle name="Komma 3 3 6 2 3" xfId="18773"/>
    <cellStyle name="Komma 3 3 6 3" xfId="18774"/>
    <cellStyle name="Komma 3 3 6 3 2" xfId="18775"/>
    <cellStyle name="Komma 3 3 6 3 3" xfId="18776"/>
    <cellStyle name="Komma 3 3 6 4" xfId="18777"/>
    <cellStyle name="Komma 3 3 6 5" xfId="18778"/>
    <cellStyle name="Komma 3 3 7" xfId="18779"/>
    <cellStyle name="Komma 3 3 7 2" xfId="18780"/>
    <cellStyle name="Komma 3 3 7 3" xfId="18781"/>
    <cellStyle name="Komma 3 3 8" xfId="18782"/>
    <cellStyle name="Komma 3 3 8 2" xfId="18783"/>
    <cellStyle name="Komma 3 3 8 3" xfId="18784"/>
    <cellStyle name="Komma 3 3 9" xfId="18785"/>
    <cellStyle name="Komma 3 3 9 2" xfId="18786"/>
    <cellStyle name="Komma 3 3_Tabell 4.5-4.7" xfId="18705"/>
    <cellStyle name="Komma 3 4" xfId="2012"/>
    <cellStyle name="Komma 3 4 2" xfId="18788"/>
    <cellStyle name="Komma 3 4_Tabell 4.5-4.7" xfId="18787"/>
    <cellStyle name="Komma 3 5" xfId="2033"/>
    <cellStyle name="Komma 3 5 2" xfId="18790"/>
    <cellStyle name="Komma 3 5 2 2" xfId="18791"/>
    <cellStyle name="Komma 3 5 2 3" xfId="18792"/>
    <cellStyle name="Komma 3 5 3" xfId="18793"/>
    <cellStyle name="Komma 3 5 3 2" xfId="18794"/>
    <cellStyle name="Komma 3 5 3 3" xfId="18795"/>
    <cellStyle name="Komma 3 5 4" xfId="18796"/>
    <cellStyle name="Komma 3 5 5" xfId="18797"/>
    <cellStyle name="Komma 3 5 6" xfId="18798"/>
    <cellStyle name="Komma 3 5_Tabell 4.5-4.7" xfId="18789"/>
    <cellStyle name="Komma 3 6" xfId="2023"/>
    <cellStyle name="Komma 3 6 2" xfId="18800"/>
    <cellStyle name="Komma 3 6 3" xfId="18801"/>
    <cellStyle name="Komma 3 6 4" xfId="18802"/>
    <cellStyle name="Komma 3 6_Tabell 4.5-4.7" xfId="18799"/>
    <cellStyle name="Komma 3 7" xfId="18803"/>
    <cellStyle name="Komma 3 7 2" xfId="18804"/>
    <cellStyle name="Komma 3 7 3" xfId="18805"/>
    <cellStyle name="Komma 3 8" xfId="18806"/>
    <cellStyle name="Komma 3 9" xfId="18807"/>
    <cellStyle name="Komma 3_Tabell 4.5-4.7" xfId="18604"/>
    <cellStyle name="Komma 4" xfId="1054"/>
    <cellStyle name="Komma 4 10" xfId="1055"/>
    <cellStyle name="Komma 4 10 10" xfId="18810"/>
    <cellStyle name="Komma 4 10 2" xfId="1056"/>
    <cellStyle name="Komma 4 10 2 2" xfId="18812"/>
    <cellStyle name="Komma 4 10 2 2 2" xfId="18813"/>
    <cellStyle name="Komma 4 10 2 2 3" xfId="18814"/>
    <cellStyle name="Komma 4 10 2 3" xfId="18815"/>
    <cellStyle name="Komma 4 10 2 3 2" xfId="18816"/>
    <cellStyle name="Komma 4 10 2 3 3" xfId="18817"/>
    <cellStyle name="Komma 4 10 2 4" xfId="18818"/>
    <cellStyle name="Komma 4 10 2 5" xfId="18819"/>
    <cellStyle name="Komma 4 10 2_Tabell 4.5-4.7" xfId="18811"/>
    <cellStyle name="Komma 4 10 3" xfId="18820"/>
    <cellStyle name="Komma 4 10 3 2" xfId="18821"/>
    <cellStyle name="Komma 4 10 3 2 2" xfId="18822"/>
    <cellStyle name="Komma 4 10 3 2 3" xfId="18823"/>
    <cellStyle name="Komma 4 10 3 3" xfId="18824"/>
    <cellStyle name="Komma 4 10 3 3 2" xfId="18825"/>
    <cellStyle name="Komma 4 10 3 3 3" xfId="18826"/>
    <cellStyle name="Komma 4 10 3 4" xfId="18827"/>
    <cellStyle name="Komma 4 10 3 5" xfId="18828"/>
    <cellStyle name="Komma 4 10 4" xfId="18829"/>
    <cellStyle name="Komma 4 10 4 2" xfId="18830"/>
    <cellStyle name="Komma 4 10 4 3" xfId="18831"/>
    <cellStyle name="Komma 4 10 5" xfId="18832"/>
    <cellStyle name="Komma 4 10 5 2" xfId="18833"/>
    <cellStyle name="Komma 4 10 5 3" xfId="18834"/>
    <cellStyle name="Komma 4 10 6" xfId="18835"/>
    <cellStyle name="Komma 4 10 6 2" xfId="18836"/>
    <cellStyle name="Komma 4 10 7" xfId="18837"/>
    <cellStyle name="Komma 4 10 7 2" xfId="18838"/>
    <cellStyle name="Komma 4 10 8" xfId="18839"/>
    <cellStyle name="Komma 4 10 9" xfId="18840"/>
    <cellStyle name="Komma 4 10_Tabell 4.5-4.7" xfId="18809"/>
    <cellStyle name="Komma 4 11" xfId="1057"/>
    <cellStyle name="Komma 4 11 2" xfId="18842"/>
    <cellStyle name="Komma 4 11 2 2" xfId="18843"/>
    <cellStyle name="Komma 4 11 2 3" xfId="18844"/>
    <cellStyle name="Komma 4 11 3" xfId="18845"/>
    <cellStyle name="Komma 4 11 3 2" xfId="18846"/>
    <cellStyle name="Komma 4 11 3 3" xfId="18847"/>
    <cellStyle name="Komma 4 11 4" xfId="18848"/>
    <cellStyle name="Komma 4 11 5" xfId="18849"/>
    <cellStyle name="Komma 4 11_Tabell 4.5-4.7" xfId="18841"/>
    <cellStyle name="Komma 4 12" xfId="18850"/>
    <cellStyle name="Komma 4 12 2" xfId="18851"/>
    <cellStyle name="Komma 4 12 2 2" xfId="18852"/>
    <cellStyle name="Komma 4 12 2 3" xfId="18853"/>
    <cellStyle name="Komma 4 12 3" xfId="18854"/>
    <cellStyle name="Komma 4 12 3 2" xfId="18855"/>
    <cellStyle name="Komma 4 12 3 3" xfId="18856"/>
    <cellStyle name="Komma 4 12 4" xfId="18857"/>
    <cellStyle name="Komma 4 12 5" xfId="18858"/>
    <cellStyle name="Komma 4 13" xfId="18859"/>
    <cellStyle name="Komma 4 13 2" xfId="18860"/>
    <cellStyle name="Komma 4 13 2 2" xfId="18861"/>
    <cellStyle name="Komma 4 13 2 3" xfId="18862"/>
    <cellStyle name="Komma 4 13 3" xfId="18863"/>
    <cellStyle name="Komma 4 13 3 2" xfId="18864"/>
    <cellStyle name="Komma 4 13 3 3" xfId="18865"/>
    <cellStyle name="Komma 4 13 4" xfId="18866"/>
    <cellStyle name="Komma 4 13 5" xfId="18867"/>
    <cellStyle name="Komma 4 14" xfId="18868"/>
    <cellStyle name="Komma 4 14 2" xfId="18869"/>
    <cellStyle name="Komma 4 15" xfId="18870"/>
    <cellStyle name="Komma 4 15 2" xfId="18871"/>
    <cellStyle name="Komma 4 16" xfId="18872"/>
    <cellStyle name="Komma 4 17" xfId="18873"/>
    <cellStyle name="Komma 4 2" xfId="1058"/>
    <cellStyle name="Komma 4 2 10" xfId="18875"/>
    <cellStyle name="Komma 4 2 10 2" xfId="18876"/>
    <cellStyle name="Komma 4 2 11" xfId="18877"/>
    <cellStyle name="Komma 4 2 12" xfId="18878"/>
    <cellStyle name="Komma 4 2 13" xfId="18879"/>
    <cellStyle name="Komma 4 2 2" xfId="1059"/>
    <cellStyle name="Komma 4 2 2 10" xfId="18881"/>
    <cellStyle name="Komma 4 2 2 11" xfId="18882"/>
    <cellStyle name="Komma 4 2 2 12" xfId="18883"/>
    <cellStyle name="Komma 4 2 2 2" xfId="1060"/>
    <cellStyle name="Komma 4 2 2 2 10" xfId="18885"/>
    <cellStyle name="Komma 4 2 2 2 11" xfId="18886"/>
    <cellStyle name="Komma 4 2 2 2 2" xfId="1061"/>
    <cellStyle name="Komma 4 2 2 2 2 10" xfId="18888"/>
    <cellStyle name="Komma 4 2 2 2 2 2" xfId="1062"/>
    <cellStyle name="Komma 4 2 2 2 2 2 2" xfId="18890"/>
    <cellStyle name="Komma 4 2 2 2 2 2 2 2" xfId="18891"/>
    <cellStyle name="Komma 4 2 2 2 2 2 2 3" xfId="18892"/>
    <cellStyle name="Komma 4 2 2 2 2 2 3" xfId="18893"/>
    <cellStyle name="Komma 4 2 2 2 2 2 3 2" xfId="18894"/>
    <cellStyle name="Komma 4 2 2 2 2 2 3 3" xfId="18895"/>
    <cellStyle name="Komma 4 2 2 2 2 2 4" xfId="18896"/>
    <cellStyle name="Komma 4 2 2 2 2 2 5" xfId="18897"/>
    <cellStyle name="Komma 4 2 2 2 2 2_Tabell 4.5-4.7" xfId="18889"/>
    <cellStyle name="Komma 4 2 2 2 2 3" xfId="18898"/>
    <cellStyle name="Komma 4 2 2 2 2 3 2" xfId="18899"/>
    <cellStyle name="Komma 4 2 2 2 2 3 2 2" xfId="18900"/>
    <cellStyle name="Komma 4 2 2 2 2 3 2 3" xfId="18901"/>
    <cellStyle name="Komma 4 2 2 2 2 3 3" xfId="18902"/>
    <cellStyle name="Komma 4 2 2 2 2 3 3 2" xfId="18903"/>
    <cellStyle name="Komma 4 2 2 2 2 3 3 3" xfId="18904"/>
    <cellStyle name="Komma 4 2 2 2 2 3 4" xfId="18905"/>
    <cellStyle name="Komma 4 2 2 2 2 3 5" xfId="18906"/>
    <cellStyle name="Komma 4 2 2 2 2 4" xfId="18907"/>
    <cellStyle name="Komma 4 2 2 2 2 4 2" xfId="18908"/>
    <cellStyle name="Komma 4 2 2 2 2 4 3" xfId="18909"/>
    <cellStyle name="Komma 4 2 2 2 2 5" xfId="18910"/>
    <cellStyle name="Komma 4 2 2 2 2 5 2" xfId="18911"/>
    <cellStyle name="Komma 4 2 2 2 2 5 3" xfId="18912"/>
    <cellStyle name="Komma 4 2 2 2 2 6" xfId="18913"/>
    <cellStyle name="Komma 4 2 2 2 2 6 2" xfId="18914"/>
    <cellStyle name="Komma 4 2 2 2 2 7" xfId="18915"/>
    <cellStyle name="Komma 4 2 2 2 2 7 2" xfId="18916"/>
    <cellStyle name="Komma 4 2 2 2 2 8" xfId="18917"/>
    <cellStyle name="Komma 4 2 2 2 2 9" xfId="18918"/>
    <cellStyle name="Komma 4 2 2 2 2_Tabell 4.5-4.7" xfId="18887"/>
    <cellStyle name="Komma 4 2 2 2 3" xfId="1063"/>
    <cellStyle name="Komma 4 2 2 2 3 2" xfId="18920"/>
    <cellStyle name="Komma 4 2 2 2 3 2 2" xfId="18921"/>
    <cellStyle name="Komma 4 2 2 2 3 2 3" xfId="18922"/>
    <cellStyle name="Komma 4 2 2 2 3 3" xfId="18923"/>
    <cellStyle name="Komma 4 2 2 2 3 3 2" xfId="18924"/>
    <cellStyle name="Komma 4 2 2 2 3 3 3" xfId="18925"/>
    <cellStyle name="Komma 4 2 2 2 3 4" xfId="18926"/>
    <cellStyle name="Komma 4 2 2 2 3 5" xfId="18927"/>
    <cellStyle name="Komma 4 2 2 2 3_Tabell 4.5-4.7" xfId="18919"/>
    <cellStyle name="Komma 4 2 2 2 4" xfId="18928"/>
    <cellStyle name="Komma 4 2 2 2 4 2" xfId="18929"/>
    <cellStyle name="Komma 4 2 2 2 4 2 2" xfId="18930"/>
    <cellStyle name="Komma 4 2 2 2 4 2 3" xfId="18931"/>
    <cellStyle name="Komma 4 2 2 2 4 3" xfId="18932"/>
    <cellStyle name="Komma 4 2 2 2 4 3 2" xfId="18933"/>
    <cellStyle name="Komma 4 2 2 2 4 3 3" xfId="18934"/>
    <cellStyle name="Komma 4 2 2 2 4 4" xfId="18935"/>
    <cellStyle name="Komma 4 2 2 2 4 5" xfId="18936"/>
    <cellStyle name="Komma 4 2 2 2 5" xfId="18937"/>
    <cellStyle name="Komma 4 2 2 2 5 2" xfId="18938"/>
    <cellStyle name="Komma 4 2 2 2 5 3" xfId="18939"/>
    <cellStyle name="Komma 4 2 2 2 6" xfId="18940"/>
    <cellStyle name="Komma 4 2 2 2 6 2" xfId="18941"/>
    <cellStyle name="Komma 4 2 2 2 6 3" xfId="18942"/>
    <cellStyle name="Komma 4 2 2 2 7" xfId="18943"/>
    <cellStyle name="Komma 4 2 2 2 7 2" xfId="18944"/>
    <cellStyle name="Komma 4 2 2 2 8" xfId="18945"/>
    <cellStyle name="Komma 4 2 2 2 8 2" xfId="18946"/>
    <cellStyle name="Komma 4 2 2 2 9" xfId="18947"/>
    <cellStyle name="Komma 4 2 2 2_Tabell 4.5-4.7" xfId="18884"/>
    <cellStyle name="Komma 4 2 2 3" xfId="1064"/>
    <cellStyle name="Komma 4 2 2 3 10" xfId="18949"/>
    <cellStyle name="Komma 4 2 2 3 2" xfId="1065"/>
    <cellStyle name="Komma 4 2 2 3 2 2" xfId="18951"/>
    <cellStyle name="Komma 4 2 2 3 2 2 2" xfId="18952"/>
    <cellStyle name="Komma 4 2 2 3 2 2 3" xfId="18953"/>
    <cellStyle name="Komma 4 2 2 3 2 3" xfId="18954"/>
    <cellStyle name="Komma 4 2 2 3 2 3 2" xfId="18955"/>
    <cellStyle name="Komma 4 2 2 3 2 3 3" xfId="18956"/>
    <cellStyle name="Komma 4 2 2 3 2 4" xfId="18957"/>
    <cellStyle name="Komma 4 2 2 3 2 5" xfId="18958"/>
    <cellStyle name="Komma 4 2 2 3 2_Tabell 4.5-4.7" xfId="18950"/>
    <cellStyle name="Komma 4 2 2 3 3" xfId="18959"/>
    <cellStyle name="Komma 4 2 2 3 3 2" xfId="18960"/>
    <cellStyle name="Komma 4 2 2 3 3 2 2" xfId="18961"/>
    <cellStyle name="Komma 4 2 2 3 3 2 3" xfId="18962"/>
    <cellStyle name="Komma 4 2 2 3 3 3" xfId="18963"/>
    <cellStyle name="Komma 4 2 2 3 3 3 2" xfId="18964"/>
    <cellStyle name="Komma 4 2 2 3 3 3 3" xfId="18965"/>
    <cellStyle name="Komma 4 2 2 3 3 4" xfId="18966"/>
    <cellStyle name="Komma 4 2 2 3 3 5" xfId="18967"/>
    <cellStyle name="Komma 4 2 2 3 4" xfId="18968"/>
    <cellStyle name="Komma 4 2 2 3 4 2" xfId="18969"/>
    <cellStyle name="Komma 4 2 2 3 4 3" xfId="18970"/>
    <cellStyle name="Komma 4 2 2 3 5" xfId="18971"/>
    <cellStyle name="Komma 4 2 2 3 5 2" xfId="18972"/>
    <cellStyle name="Komma 4 2 2 3 5 3" xfId="18973"/>
    <cellStyle name="Komma 4 2 2 3 6" xfId="18974"/>
    <cellStyle name="Komma 4 2 2 3 6 2" xfId="18975"/>
    <cellStyle name="Komma 4 2 2 3 7" xfId="18976"/>
    <cellStyle name="Komma 4 2 2 3 7 2" xfId="18977"/>
    <cellStyle name="Komma 4 2 2 3 8" xfId="18978"/>
    <cellStyle name="Komma 4 2 2 3 9" xfId="18979"/>
    <cellStyle name="Komma 4 2 2 3_Tabell 4.5-4.7" xfId="18948"/>
    <cellStyle name="Komma 4 2 2 4" xfId="1066"/>
    <cellStyle name="Komma 4 2 2 4 2" xfId="18981"/>
    <cellStyle name="Komma 4 2 2 4 2 2" xfId="18982"/>
    <cellStyle name="Komma 4 2 2 4 2 3" xfId="18983"/>
    <cellStyle name="Komma 4 2 2 4 3" xfId="18984"/>
    <cellStyle name="Komma 4 2 2 4 3 2" xfId="18985"/>
    <cellStyle name="Komma 4 2 2 4 3 3" xfId="18986"/>
    <cellStyle name="Komma 4 2 2 4 4" xfId="18987"/>
    <cellStyle name="Komma 4 2 2 4 5" xfId="18988"/>
    <cellStyle name="Komma 4 2 2 4_Tabell 4.5-4.7" xfId="18980"/>
    <cellStyle name="Komma 4 2 2 5" xfId="18989"/>
    <cellStyle name="Komma 4 2 2 5 2" xfId="18990"/>
    <cellStyle name="Komma 4 2 2 5 2 2" xfId="18991"/>
    <cellStyle name="Komma 4 2 2 5 2 3" xfId="18992"/>
    <cellStyle name="Komma 4 2 2 5 3" xfId="18993"/>
    <cellStyle name="Komma 4 2 2 5 3 2" xfId="18994"/>
    <cellStyle name="Komma 4 2 2 5 3 3" xfId="18995"/>
    <cellStyle name="Komma 4 2 2 5 4" xfId="18996"/>
    <cellStyle name="Komma 4 2 2 5 5" xfId="18997"/>
    <cellStyle name="Komma 4 2 2 6" xfId="18998"/>
    <cellStyle name="Komma 4 2 2 6 2" xfId="18999"/>
    <cellStyle name="Komma 4 2 2 6 3" xfId="19000"/>
    <cellStyle name="Komma 4 2 2 7" xfId="19001"/>
    <cellStyle name="Komma 4 2 2 7 2" xfId="19002"/>
    <cellStyle name="Komma 4 2 2 7 3" xfId="19003"/>
    <cellStyle name="Komma 4 2 2 8" xfId="19004"/>
    <cellStyle name="Komma 4 2 2 8 2" xfId="19005"/>
    <cellStyle name="Komma 4 2 2 9" xfId="19006"/>
    <cellStyle name="Komma 4 2 2 9 2" xfId="19007"/>
    <cellStyle name="Komma 4 2 2_Tabell 4.5-4.7" xfId="18880"/>
    <cellStyle name="Komma 4 2 3" xfId="1067"/>
    <cellStyle name="Komma 4 2 3 10" xfId="19009"/>
    <cellStyle name="Komma 4 2 3 11" xfId="19010"/>
    <cellStyle name="Komma 4 2 3 2" xfId="1068"/>
    <cellStyle name="Komma 4 2 3 2 10" xfId="19012"/>
    <cellStyle name="Komma 4 2 3 2 2" xfId="1069"/>
    <cellStyle name="Komma 4 2 3 2 2 2" xfId="19014"/>
    <cellStyle name="Komma 4 2 3 2 2 2 2" xfId="19015"/>
    <cellStyle name="Komma 4 2 3 2 2 2 3" xfId="19016"/>
    <cellStyle name="Komma 4 2 3 2 2 3" xfId="19017"/>
    <cellStyle name="Komma 4 2 3 2 2 3 2" xfId="19018"/>
    <cellStyle name="Komma 4 2 3 2 2 3 3" xfId="19019"/>
    <cellStyle name="Komma 4 2 3 2 2 4" xfId="19020"/>
    <cellStyle name="Komma 4 2 3 2 2 5" xfId="19021"/>
    <cellStyle name="Komma 4 2 3 2 2_Tabell 4.5-4.7" xfId="19013"/>
    <cellStyle name="Komma 4 2 3 2 3" xfId="19022"/>
    <cellStyle name="Komma 4 2 3 2 3 2" xfId="19023"/>
    <cellStyle name="Komma 4 2 3 2 3 2 2" xfId="19024"/>
    <cellStyle name="Komma 4 2 3 2 3 2 3" xfId="19025"/>
    <cellStyle name="Komma 4 2 3 2 3 3" xfId="19026"/>
    <cellStyle name="Komma 4 2 3 2 3 3 2" xfId="19027"/>
    <cellStyle name="Komma 4 2 3 2 3 3 3" xfId="19028"/>
    <cellStyle name="Komma 4 2 3 2 3 4" xfId="19029"/>
    <cellStyle name="Komma 4 2 3 2 3 5" xfId="19030"/>
    <cellStyle name="Komma 4 2 3 2 4" xfId="19031"/>
    <cellStyle name="Komma 4 2 3 2 4 2" xfId="19032"/>
    <cellStyle name="Komma 4 2 3 2 4 3" xfId="19033"/>
    <cellStyle name="Komma 4 2 3 2 5" xfId="19034"/>
    <cellStyle name="Komma 4 2 3 2 5 2" xfId="19035"/>
    <cellStyle name="Komma 4 2 3 2 5 3" xfId="19036"/>
    <cellStyle name="Komma 4 2 3 2 6" xfId="19037"/>
    <cellStyle name="Komma 4 2 3 2 6 2" xfId="19038"/>
    <cellStyle name="Komma 4 2 3 2 7" xfId="19039"/>
    <cellStyle name="Komma 4 2 3 2 7 2" xfId="19040"/>
    <cellStyle name="Komma 4 2 3 2 8" xfId="19041"/>
    <cellStyle name="Komma 4 2 3 2 9" xfId="19042"/>
    <cellStyle name="Komma 4 2 3 2_Tabell 4.5-4.7" xfId="19011"/>
    <cellStyle name="Komma 4 2 3 3" xfId="1070"/>
    <cellStyle name="Komma 4 2 3 3 2" xfId="19044"/>
    <cellStyle name="Komma 4 2 3 3 2 2" xfId="19045"/>
    <cellStyle name="Komma 4 2 3 3 2 3" xfId="19046"/>
    <cellStyle name="Komma 4 2 3 3 3" xfId="19047"/>
    <cellStyle name="Komma 4 2 3 3 3 2" xfId="19048"/>
    <cellStyle name="Komma 4 2 3 3 3 3" xfId="19049"/>
    <cellStyle name="Komma 4 2 3 3 4" xfId="19050"/>
    <cellStyle name="Komma 4 2 3 3 5" xfId="19051"/>
    <cellStyle name="Komma 4 2 3 3_Tabell 4.5-4.7" xfId="19043"/>
    <cellStyle name="Komma 4 2 3 4" xfId="19052"/>
    <cellStyle name="Komma 4 2 3 4 2" xfId="19053"/>
    <cellStyle name="Komma 4 2 3 4 2 2" xfId="19054"/>
    <cellStyle name="Komma 4 2 3 4 2 3" xfId="19055"/>
    <cellStyle name="Komma 4 2 3 4 3" xfId="19056"/>
    <cellStyle name="Komma 4 2 3 4 3 2" xfId="19057"/>
    <cellStyle name="Komma 4 2 3 4 3 3" xfId="19058"/>
    <cellStyle name="Komma 4 2 3 4 4" xfId="19059"/>
    <cellStyle name="Komma 4 2 3 4 5" xfId="19060"/>
    <cellStyle name="Komma 4 2 3 5" xfId="19061"/>
    <cellStyle name="Komma 4 2 3 5 2" xfId="19062"/>
    <cellStyle name="Komma 4 2 3 5 3" xfId="19063"/>
    <cellStyle name="Komma 4 2 3 6" xfId="19064"/>
    <cellStyle name="Komma 4 2 3 6 2" xfId="19065"/>
    <cellStyle name="Komma 4 2 3 6 3" xfId="19066"/>
    <cellStyle name="Komma 4 2 3 7" xfId="19067"/>
    <cellStyle name="Komma 4 2 3 7 2" xfId="19068"/>
    <cellStyle name="Komma 4 2 3 8" xfId="19069"/>
    <cellStyle name="Komma 4 2 3 8 2" xfId="19070"/>
    <cellStyle name="Komma 4 2 3 9" xfId="19071"/>
    <cellStyle name="Komma 4 2 3_Tabell 4.5-4.7" xfId="19008"/>
    <cellStyle name="Komma 4 2 4" xfId="1071"/>
    <cellStyle name="Komma 4 2 4 10" xfId="19073"/>
    <cellStyle name="Komma 4 2 4 2" xfId="1072"/>
    <cellStyle name="Komma 4 2 4 2 2" xfId="19075"/>
    <cellStyle name="Komma 4 2 4 2 2 2" xfId="19076"/>
    <cellStyle name="Komma 4 2 4 2 2 3" xfId="19077"/>
    <cellStyle name="Komma 4 2 4 2 3" xfId="19078"/>
    <cellStyle name="Komma 4 2 4 2 3 2" xfId="19079"/>
    <cellStyle name="Komma 4 2 4 2 3 3" xfId="19080"/>
    <cellStyle name="Komma 4 2 4 2 4" xfId="19081"/>
    <cellStyle name="Komma 4 2 4 2 5" xfId="19082"/>
    <cellStyle name="Komma 4 2 4 2_Tabell 4.5-4.7" xfId="19074"/>
    <cellStyle name="Komma 4 2 4 3" xfId="19083"/>
    <cellStyle name="Komma 4 2 4 3 2" xfId="19084"/>
    <cellStyle name="Komma 4 2 4 3 2 2" xfId="19085"/>
    <cellStyle name="Komma 4 2 4 3 2 3" xfId="19086"/>
    <cellStyle name="Komma 4 2 4 3 3" xfId="19087"/>
    <cellStyle name="Komma 4 2 4 3 3 2" xfId="19088"/>
    <cellStyle name="Komma 4 2 4 3 3 3" xfId="19089"/>
    <cellStyle name="Komma 4 2 4 3 4" xfId="19090"/>
    <cellStyle name="Komma 4 2 4 3 5" xfId="19091"/>
    <cellStyle name="Komma 4 2 4 4" xfId="19092"/>
    <cellStyle name="Komma 4 2 4 4 2" xfId="19093"/>
    <cellStyle name="Komma 4 2 4 4 3" xfId="19094"/>
    <cellStyle name="Komma 4 2 4 5" xfId="19095"/>
    <cellStyle name="Komma 4 2 4 5 2" xfId="19096"/>
    <cellStyle name="Komma 4 2 4 5 3" xfId="19097"/>
    <cellStyle name="Komma 4 2 4 6" xfId="19098"/>
    <cellStyle name="Komma 4 2 4 6 2" xfId="19099"/>
    <cellStyle name="Komma 4 2 4 7" xfId="19100"/>
    <cellStyle name="Komma 4 2 4 7 2" xfId="19101"/>
    <cellStyle name="Komma 4 2 4 8" xfId="19102"/>
    <cellStyle name="Komma 4 2 4 9" xfId="19103"/>
    <cellStyle name="Komma 4 2 4_Tabell 4.5-4.7" xfId="19072"/>
    <cellStyle name="Komma 4 2 5" xfId="1073"/>
    <cellStyle name="Komma 4 2 5 2" xfId="19105"/>
    <cellStyle name="Komma 4 2 5 2 2" xfId="19106"/>
    <cellStyle name="Komma 4 2 5 2 3" xfId="19107"/>
    <cellStyle name="Komma 4 2 5 3" xfId="19108"/>
    <cellStyle name="Komma 4 2 5 3 2" xfId="19109"/>
    <cellStyle name="Komma 4 2 5 3 3" xfId="19110"/>
    <cellStyle name="Komma 4 2 5 4" xfId="19111"/>
    <cellStyle name="Komma 4 2 5 5" xfId="19112"/>
    <cellStyle name="Komma 4 2 5_Tabell 4.5-4.7" xfId="19104"/>
    <cellStyle name="Komma 4 2 6" xfId="19113"/>
    <cellStyle name="Komma 4 2 6 2" xfId="19114"/>
    <cellStyle name="Komma 4 2 6 2 2" xfId="19115"/>
    <cellStyle name="Komma 4 2 6 2 3" xfId="19116"/>
    <cellStyle name="Komma 4 2 6 3" xfId="19117"/>
    <cellStyle name="Komma 4 2 6 3 2" xfId="19118"/>
    <cellStyle name="Komma 4 2 6 3 3" xfId="19119"/>
    <cellStyle name="Komma 4 2 6 4" xfId="19120"/>
    <cellStyle name="Komma 4 2 6 5" xfId="19121"/>
    <cellStyle name="Komma 4 2 7" xfId="19122"/>
    <cellStyle name="Komma 4 2 7 2" xfId="19123"/>
    <cellStyle name="Komma 4 2 7 3" xfId="19124"/>
    <cellStyle name="Komma 4 2 8" xfId="19125"/>
    <cellStyle name="Komma 4 2 8 2" xfId="19126"/>
    <cellStyle name="Komma 4 2 8 3" xfId="19127"/>
    <cellStyle name="Komma 4 2 9" xfId="19128"/>
    <cellStyle name="Komma 4 2 9 2" xfId="19129"/>
    <cellStyle name="Komma 4 2_Tabell 4.5-4.7" xfId="18874"/>
    <cellStyle name="Komma 4 3" xfId="1074"/>
    <cellStyle name="Komma 4 3 10" xfId="19131"/>
    <cellStyle name="Komma 4 3 10 2" xfId="19132"/>
    <cellStyle name="Komma 4 3 11" xfId="19133"/>
    <cellStyle name="Komma 4 3 12" xfId="19134"/>
    <cellStyle name="Komma 4 3 13" xfId="19135"/>
    <cellStyle name="Komma 4 3 2" xfId="1075"/>
    <cellStyle name="Komma 4 3 2 10" xfId="19137"/>
    <cellStyle name="Komma 4 3 2 11" xfId="19138"/>
    <cellStyle name="Komma 4 3 2 12" xfId="19139"/>
    <cellStyle name="Komma 4 3 2 2" xfId="1076"/>
    <cellStyle name="Komma 4 3 2 2 10" xfId="19141"/>
    <cellStyle name="Komma 4 3 2 2 11" xfId="19142"/>
    <cellStyle name="Komma 4 3 2 2 2" xfId="1077"/>
    <cellStyle name="Komma 4 3 2 2 2 10" xfId="19144"/>
    <cellStyle name="Komma 4 3 2 2 2 2" xfId="1078"/>
    <cellStyle name="Komma 4 3 2 2 2 2 2" xfId="19146"/>
    <cellStyle name="Komma 4 3 2 2 2 2 2 2" xfId="19147"/>
    <cellStyle name="Komma 4 3 2 2 2 2 2 3" xfId="19148"/>
    <cellStyle name="Komma 4 3 2 2 2 2 3" xfId="19149"/>
    <cellStyle name="Komma 4 3 2 2 2 2 3 2" xfId="19150"/>
    <cellStyle name="Komma 4 3 2 2 2 2 3 3" xfId="19151"/>
    <cellStyle name="Komma 4 3 2 2 2 2 4" xfId="19152"/>
    <cellStyle name="Komma 4 3 2 2 2 2 5" xfId="19153"/>
    <cellStyle name="Komma 4 3 2 2 2 2_Tabell 4.5-4.7" xfId="19145"/>
    <cellStyle name="Komma 4 3 2 2 2 3" xfId="19154"/>
    <cellStyle name="Komma 4 3 2 2 2 3 2" xfId="19155"/>
    <cellStyle name="Komma 4 3 2 2 2 3 2 2" xfId="19156"/>
    <cellStyle name="Komma 4 3 2 2 2 3 2 3" xfId="19157"/>
    <cellStyle name="Komma 4 3 2 2 2 3 3" xfId="19158"/>
    <cellStyle name="Komma 4 3 2 2 2 3 3 2" xfId="19159"/>
    <cellStyle name="Komma 4 3 2 2 2 3 3 3" xfId="19160"/>
    <cellStyle name="Komma 4 3 2 2 2 3 4" xfId="19161"/>
    <cellStyle name="Komma 4 3 2 2 2 3 5" xfId="19162"/>
    <cellStyle name="Komma 4 3 2 2 2 4" xfId="19163"/>
    <cellStyle name="Komma 4 3 2 2 2 4 2" xfId="19164"/>
    <cellStyle name="Komma 4 3 2 2 2 4 3" xfId="19165"/>
    <cellStyle name="Komma 4 3 2 2 2 5" xfId="19166"/>
    <cellStyle name="Komma 4 3 2 2 2 5 2" xfId="19167"/>
    <cellStyle name="Komma 4 3 2 2 2 5 3" xfId="19168"/>
    <cellStyle name="Komma 4 3 2 2 2 6" xfId="19169"/>
    <cellStyle name="Komma 4 3 2 2 2 6 2" xfId="19170"/>
    <cellStyle name="Komma 4 3 2 2 2 7" xfId="19171"/>
    <cellStyle name="Komma 4 3 2 2 2 7 2" xfId="19172"/>
    <cellStyle name="Komma 4 3 2 2 2 8" xfId="19173"/>
    <cellStyle name="Komma 4 3 2 2 2 9" xfId="19174"/>
    <cellStyle name="Komma 4 3 2 2 2_Tabell 4.5-4.7" xfId="19143"/>
    <cellStyle name="Komma 4 3 2 2 3" xfId="1079"/>
    <cellStyle name="Komma 4 3 2 2 3 2" xfId="19176"/>
    <cellStyle name="Komma 4 3 2 2 3 2 2" xfId="19177"/>
    <cellStyle name="Komma 4 3 2 2 3 2 3" xfId="19178"/>
    <cellStyle name="Komma 4 3 2 2 3 3" xfId="19179"/>
    <cellStyle name="Komma 4 3 2 2 3 3 2" xfId="19180"/>
    <cellStyle name="Komma 4 3 2 2 3 3 3" xfId="19181"/>
    <cellStyle name="Komma 4 3 2 2 3 4" xfId="19182"/>
    <cellStyle name="Komma 4 3 2 2 3 5" xfId="19183"/>
    <cellStyle name="Komma 4 3 2 2 3_Tabell 4.5-4.7" xfId="19175"/>
    <cellStyle name="Komma 4 3 2 2 4" xfId="19184"/>
    <cellStyle name="Komma 4 3 2 2 4 2" xfId="19185"/>
    <cellStyle name="Komma 4 3 2 2 4 2 2" xfId="19186"/>
    <cellStyle name="Komma 4 3 2 2 4 2 3" xfId="19187"/>
    <cellStyle name="Komma 4 3 2 2 4 3" xfId="19188"/>
    <cellStyle name="Komma 4 3 2 2 4 3 2" xfId="19189"/>
    <cellStyle name="Komma 4 3 2 2 4 3 3" xfId="19190"/>
    <cellStyle name="Komma 4 3 2 2 4 4" xfId="19191"/>
    <cellStyle name="Komma 4 3 2 2 4 5" xfId="19192"/>
    <cellStyle name="Komma 4 3 2 2 5" xfId="19193"/>
    <cellStyle name="Komma 4 3 2 2 5 2" xfId="19194"/>
    <cellStyle name="Komma 4 3 2 2 5 3" xfId="19195"/>
    <cellStyle name="Komma 4 3 2 2 6" xfId="19196"/>
    <cellStyle name="Komma 4 3 2 2 6 2" xfId="19197"/>
    <cellStyle name="Komma 4 3 2 2 6 3" xfId="19198"/>
    <cellStyle name="Komma 4 3 2 2 7" xfId="19199"/>
    <cellStyle name="Komma 4 3 2 2 7 2" xfId="19200"/>
    <cellStyle name="Komma 4 3 2 2 8" xfId="19201"/>
    <cellStyle name="Komma 4 3 2 2 8 2" xfId="19202"/>
    <cellStyle name="Komma 4 3 2 2 9" xfId="19203"/>
    <cellStyle name="Komma 4 3 2 2_Tabell 4.5-4.7" xfId="19140"/>
    <cellStyle name="Komma 4 3 2 3" xfId="1080"/>
    <cellStyle name="Komma 4 3 2 3 10" xfId="19205"/>
    <cellStyle name="Komma 4 3 2 3 2" xfId="1081"/>
    <cellStyle name="Komma 4 3 2 3 2 2" xfId="19207"/>
    <cellStyle name="Komma 4 3 2 3 2 2 2" xfId="19208"/>
    <cellStyle name="Komma 4 3 2 3 2 2 3" xfId="19209"/>
    <cellStyle name="Komma 4 3 2 3 2 3" xfId="19210"/>
    <cellStyle name="Komma 4 3 2 3 2 3 2" xfId="19211"/>
    <cellStyle name="Komma 4 3 2 3 2 3 3" xfId="19212"/>
    <cellStyle name="Komma 4 3 2 3 2 4" xfId="19213"/>
    <cellStyle name="Komma 4 3 2 3 2 5" xfId="19214"/>
    <cellStyle name="Komma 4 3 2 3 2_Tabell 4.5-4.7" xfId="19206"/>
    <cellStyle name="Komma 4 3 2 3 3" xfId="19215"/>
    <cellStyle name="Komma 4 3 2 3 3 2" xfId="19216"/>
    <cellStyle name="Komma 4 3 2 3 3 2 2" xfId="19217"/>
    <cellStyle name="Komma 4 3 2 3 3 2 3" xfId="19218"/>
    <cellStyle name="Komma 4 3 2 3 3 3" xfId="19219"/>
    <cellStyle name="Komma 4 3 2 3 3 3 2" xfId="19220"/>
    <cellStyle name="Komma 4 3 2 3 3 3 3" xfId="19221"/>
    <cellStyle name="Komma 4 3 2 3 3 4" xfId="19222"/>
    <cellStyle name="Komma 4 3 2 3 3 5" xfId="19223"/>
    <cellStyle name="Komma 4 3 2 3 4" xfId="19224"/>
    <cellStyle name="Komma 4 3 2 3 4 2" xfId="19225"/>
    <cellStyle name="Komma 4 3 2 3 4 3" xfId="19226"/>
    <cellStyle name="Komma 4 3 2 3 5" xfId="19227"/>
    <cellStyle name="Komma 4 3 2 3 5 2" xfId="19228"/>
    <cellStyle name="Komma 4 3 2 3 5 3" xfId="19229"/>
    <cellStyle name="Komma 4 3 2 3 6" xfId="19230"/>
    <cellStyle name="Komma 4 3 2 3 6 2" xfId="19231"/>
    <cellStyle name="Komma 4 3 2 3 7" xfId="19232"/>
    <cellStyle name="Komma 4 3 2 3 7 2" xfId="19233"/>
    <cellStyle name="Komma 4 3 2 3 8" xfId="19234"/>
    <cellStyle name="Komma 4 3 2 3 9" xfId="19235"/>
    <cellStyle name="Komma 4 3 2 3_Tabell 4.5-4.7" xfId="19204"/>
    <cellStyle name="Komma 4 3 2 4" xfId="1082"/>
    <cellStyle name="Komma 4 3 2 4 2" xfId="19237"/>
    <cellStyle name="Komma 4 3 2 4 2 2" xfId="19238"/>
    <cellStyle name="Komma 4 3 2 4 2 3" xfId="19239"/>
    <cellStyle name="Komma 4 3 2 4 3" xfId="19240"/>
    <cellStyle name="Komma 4 3 2 4 3 2" xfId="19241"/>
    <cellStyle name="Komma 4 3 2 4 3 3" xfId="19242"/>
    <cellStyle name="Komma 4 3 2 4 4" xfId="19243"/>
    <cellStyle name="Komma 4 3 2 4 5" xfId="19244"/>
    <cellStyle name="Komma 4 3 2 4_Tabell 4.5-4.7" xfId="19236"/>
    <cellStyle name="Komma 4 3 2 5" xfId="19245"/>
    <cellStyle name="Komma 4 3 2 5 2" xfId="19246"/>
    <cellStyle name="Komma 4 3 2 5 2 2" xfId="19247"/>
    <cellStyle name="Komma 4 3 2 5 2 3" xfId="19248"/>
    <cellStyle name="Komma 4 3 2 5 3" xfId="19249"/>
    <cellStyle name="Komma 4 3 2 5 3 2" xfId="19250"/>
    <cellStyle name="Komma 4 3 2 5 3 3" xfId="19251"/>
    <cellStyle name="Komma 4 3 2 5 4" xfId="19252"/>
    <cellStyle name="Komma 4 3 2 5 5" xfId="19253"/>
    <cellStyle name="Komma 4 3 2 6" xfId="19254"/>
    <cellStyle name="Komma 4 3 2 6 2" xfId="19255"/>
    <cellStyle name="Komma 4 3 2 6 3" xfId="19256"/>
    <cellStyle name="Komma 4 3 2 7" xfId="19257"/>
    <cellStyle name="Komma 4 3 2 7 2" xfId="19258"/>
    <cellStyle name="Komma 4 3 2 7 3" xfId="19259"/>
    <cellStyle name="Komma 4 3 2 8" xfId="19260"/>
    <cellStyle name="Komma 4 3 2 8 2" xfId="19261"/>
    <cellStyle name="Komma 4 3 2 9" xfId="19262"/>
    <cellStyle name="Komma 4 3 2 9 2" xfId="19263"/>
    <cellStyle name="Komma 4 3 2_Tabell 4.5-4.7" xfId="19136"/>
    <cellStyle name="Komma 4 3 3" xfId="1083"/>
    <cellStyle name="Komma 4 3 3 10" xfId="19265"/>
    <cellStyle name="Komma 4 3 3 11" xfId="19266"/>
    <cellStyle name="Komma 4 3 3 2" xfId="1084"/>
    <cellStyle name="Komma 4 3 3 2 10" xfId="19268"/>
    <cellStyle name="Komma 4 3 3 2 2" xfId="1085"/>
    <cellStyle name="Komma 4 3 3 2 2 2" xfId="19270"/>
    <cellStyle name="Komma 4 3 3 2 2 2 2" xfId="19271"/>
    <cellStyle name="Komma 4 3 3 2 2 2 3" xfId="19272"/>
    <cellStyle name="Komma 4 3 3 2 2 3" xfId="19273"/>
    <cellStyle name="Komma 4 3 3 2 2 3 2" xfId="19274"/>
    <cellStyle name="Komma 4 3 3 2 2 3 3" xfId="19275"/>
    <cellStyle name="Komma 4 3 3 2 2 4" xfId="19276"/>
    <cellStyle name="Komma 4 3 3 2 2 5" xfId="19277"/>
    <cellStyle name="Komma 4 3 3 2 2_Tabell 4.5-4.7" xfId="19269"/>
    <cellStyle name="Komma 4 3 3 2 3" xfId="19278"/>
    <cellStyle name="Komma 4 3 3 2 3 2" xfId="19279"/>
    <cellStyle name="Komma 4 3 3 2 3 2 2" xfId="19280"/>
    <cellStyle name="Komma 4 3 3 2 3 2 3" xfId="19281"/>
    <cellStyle name="Komma 4 3 3 2 3 3" xfId="19282"/>
    <cellStyle name="Komma 4 3 3 2 3 3 2" xfId="19283"/>
    <cellStyle name="Komma 4 3 3 2 3 3 3" xfId="19284"/>
    <cellStyle name="Komma 4 3 3 2 3 4" xfId="19285"/>
    <cellStyle name="Komma 4 3 3 2 3 5" xfId="19286"/>
    <cellStyle name="Komma 4 3 3 2 4" xfId="19287"/>
    <cellStyle name="Komma 4 3 3 2 4 2" xfId="19288"/>
    <cellStyle name="Komma 4 3 3 2 4 3" xfId="19289"/>
    <cellStyle name="Komma 4 3 3 2 5" xfId="19290"/>
    <cellStyle name="Komma 4 3 3 2 5 2" xfId="19291"/>
    <cellStyle name="Komma 4 3 3 2 5 3" xfId="19292"/>
    <cellStyle name="Komma 4 3 3 2 6" xfId="19293"/>
    <cellStyle name="Komma 4 3 3 2 6 2" xfId="19294"/>
    <cellStyle name="Komma 4 3 3 2 7" xfId="19295"/>
    <cellStyle name="Komma 4 3 3 2 7 2" xfId="19296"/>
    <cellStyle name="Komma 4 3 3 2 8" xfId="19297"/>
    <cellStyle name="Komma 4 3 3 2 9" xfId="19298"/>
    <cellStyle name="Komma 4 3 3 2_Tabell 4.5-4.7" xfId="19267"/>
    <cellStyle name="Komma 4 3 3 3" xfId="1086"/>
    <cellStyle name="Komma 4 3 3 3 2" xfId="19300"/>
    <cellStyle name="Komma 4 3 3 3 2 2" xfId="19301"/>
    <cellStyle name="Komma 4 3 3 3 2 3" xfId="19302"/>
    <cellStyle name="Komma 4 3 3 3 3" xfId="19303"/>
    <cellStyle name="Komma 4 3 3 3 3 2" xfId="19304"/>
    <cellStyle name="Komma 4 3 3 3 3 3" xfId="19305"/>
    <cellStyle name="Komma 4 3 3 3 4" xfId="19306"/>
    <cellStyle name="Komma 4 3 3 3 5" xfId="19307"/>
    <cellStyle name="Komma 4 3 3 3_Tabell 4.5-4.7" xfId="19299"/>
    <cellStyle name="Komma 4 3 3 4" xfId="19308"/>
    <cellStyle name="Komma 4 3 3 4 2" xfId="19309"/>
    <cellStyle name="Komma 4 3 3 4 2 2" xfId="19310"/>
    <cellStyle name="Komma 4 3 3 4 2 3" xfId="19311"/>
    <cellStyle name="Komma 4 3 3 4 3" xfId="19312"/>
    <cellStyle name="Komma 4 3 3 4 3 2" xfId="19313"/>
    <cellStyle name="Komma 4 3 3 4 3 3" xfId="19314"/>
    <cellStyle name="Komma 4 3 3 4 4" xfId="19315"/>
    <cellStyle name="Komma 4 3 3 4 5" xfId="19316"/>
    <cellStyle name="Komma 4 3 3 5" xfId="19317"/>
    <cellStyle name="Komma 4 3 3 5 2" xfId="19318"/>
    <cellStyle name="Komma 4 3 3 5 3" xfId="19319"/>
    <cellStyle name="Komma 4 3 3 6" xfId="19320"/>
    <cellStyle name="Komma 4 3 3 6 2" xfId="19321"/>
    <cellStyle name="Komma 4 3 3 6 3" xfId="19322"/>
    <cellStyle name="Komma 4 3 3 7" xfId="19323"/>
    <cellStyle name="Komma 4 3 3 7 2" xfId="19324"/>
    <cellStyle name="Komma 4 3 3 8" xfId="19325"/>
    <cellStyle name="Komma 4 3 3 8 2" xfId="19326"/>
    <cellStyle name="Komma 4 3 3 9" xfId="19327"/>
    <cellStyle name="Komma 4 3 3_Tabell 4.5-4.7" xfId="19264"/>
    <cellStyle name="Komma 4 3 4" xfId="1087"/>
    <cellStyle name="Komma 4 3 4 10" xfId="19329"/>
    <cellStyle name="Komma 4 3 4 2" xfId="1088"/>
    <cellStyle name="Komma 4 3 4 2 2" xfId="19331"/>
    <cellStyle name="Komma 4 3 4 2 2 2" xfId="19332"/>
    <cellStyle name="Komma 4 3 4 2 2 3" xfId="19333"/>
    <cellStyle name="Komma 4 3 4 2 3" xfId="19334"/>
    <cellStyle name="Komma 4 3 4 2 3 2" xfId="19335"/>
    <cellStyle name="Komma 4 3 4 2 3 3" xfId="19336"/>
    <cellStyle name="Komma 4 3 4 2 4" xfId="19337"/>
    <cellStyle name="Komma 4 3 4 2 5" xfId="19338"/>
    <cellStyle name="Komma 4 3 4 2_Tabell 4.5-4.7" xfId="19330"/>
    <cellStyle name="Komma 4 3 4 3" xfId="19339"/>
    <cellStyle name="Komma 4 3 4 3 2" xfId="19340"/>
    <cellStyle name="Komma 4 3 4 3 2 2" xfId="19341"/>
    <cellStyle name="Komma 4 3 4 3 2 3" xfId="19342"/>
    <cellStyle name="Komma 4 3 4 3 3" xfId="19343"/>
    <cellStyle name="Komma 4 3 4 3 3 2" xfId="19344"/>
    <cellStyle name="Komma 4 3 4 3 3 3" xfId="19345"/>
    <cellStyle name="Komma 4 3 4 3 4" xfId="19346"/>
    <cellStyle name="Komma 4 3 4 3 5" xfId="19347"/>
    <cellStyle name="Komma 4 3 4 4" xfId="19348"/>
    <cellStyle name="Komma 4 3 4 4 2" xfId="19349"/>
    <cellStyle name="Komma 4 3 4 4 3" xfId="19350"/>
    <cellStyle name="Komma 4 3 4 5" xfId="19351"/>
    <cellStyle name="Komma 4 3 4 5 2" xfId="19352"/>
    <cellStyle name="Komma 4 3 4 5 3" xfId="19353"/>
    <cellStyle name="Komma 4 3 4 6" xfId="19354"/>
    <cellStyle name="Komma 4 3 4 6 2" xfId="19355"/>
    <cellStyle name="Komma 4 3 4 7" xfId="19356"/>
    <cellStyle name="Komma 4 3 4 7 2" xfId="19357"/>
    <cellStyle name="Komma 4 3 4 8" xfId="19358"/>
    <cellStyle name="Komma 4 3 4 9" xfId="19359"/>
    <cellStyle name="Komma 4 3 4_Tabell 4.5-4.7" xfId="19328"/>
    <cellStyle name="Komma 4 3 5" xfId="1089"/>
    <cellStyle name="Komma 4 3 5 2" xfId="19361"/>
    <cellStyle name="Komma 4 3 5 2 2" xfId="19362"/>
    <cellStyle name="Komma 4 3 5 2 3" xfId="19363"/>
    <cellStyle name="Komma 4 3 5 3" xfId="19364"/>
    <cellStyle name="Komma 4 3 5 3 2" xfId="19365"/>
    <cellStyle name="Komma 4 3 5 3 3" xfId="19366"/>
    <cellStyle name="Komma 4 3 5 4" xfId="19367"/>
    <cellStyle name="Komma 4 3 5 5" xfId="19368"/>
    <cellStyle name="Komma 4 3 5_Tabell 4.5-4.7" xfId="19360"/>
    <cellStyle name="Komma 4 3 6" xfId="19369"/>
    <cellStyle name="Komma 4 3 6 2" xfId="19370"/>
    <cellStyle name="Komma 4 3 6 2 2" xfId="19371"/>
    <cellStyle name="Komma 4 3 6 2 3" xfId="19372"/>
    <cellStyle name="Komma 4 3 6 3" xfId="19373"/>
    <cellStyle name="Komma 4 3 6 3 2" xfId="19374"/>
    <cellStyle name="Komma 4 3 6 3 3" xfId="19375"/>
    <cellStyle name="Komma 4 3 6 4" xfId="19376"/>
    <cellStyle name="Komma 4 3 6 5" xfId="19377"/>
    <cellStyle name="Komma 4 3 7" xfId="19378"/>
    <cellStyle name="Komma 4 3 7 2" xfId="19379"/>
    <cellStyle name="Komma 4 3 7 3" xfId="19380"/>
    <cellStyle name="Komma 4 3 8" xfId="19381"/>
    <cellStyle name="Komma 4 3 8 2" xfId="19382"/>
    <cellStyle name="Komma 4 3 8 3" xfId="19383"/>
    <cellStyle name="Komma 4 3 9" xfId="19384"/>
    <cellStyle name="Komma 4 3 9 2" xfId="19385"/>
    <cellStyle name="Komma 4 3_Tabell 4.5-4.7" xfId="19130"/>
    <cellStyle name="Komma 4 4" xfId="1090"/>
    <cellStyle name="Komma 4 4 10" xfId="19387"/>
    <cellStyle name="Komma 4 4 10 2" xfId="19388"/>
    <cellStyle name="Komma 4 4 11" xfId="19389"/>
    <cellStyle name="Komma 4 4 12" xfId="19390"/>
    <cellStyle name="Komma 4 4 13" xfId="19391"/>
    <cellStyle name="Komma 4 4 2" xfId="1091"/>
    <cellStyle name="Komma 4 4 2 10" xfId="19393"/>
    <cellStyle name="Komma 4 4 2 11" xfId="19394"/>
    <cellStyle name="Komma 4 4 2 12" xfId="19395"/>
    <cellStyle name="Komma 4 4 2 2" xfId="1092"/>
    <cellStyle name="Komma 4 4 2 2 10" xfId="19397"/>
    <cellStyle name="Komma 4 4 2 2 11" xfId="19398"/>
    <cellStyle name="Komma 4 4 2 2 2" xfId="1093"/>
    <cellStyle name="Komma 4 4 2 2 2 10" xfId="19400"/>
    <cellStyle name="Komma 4 4 2 2 2 2" xfId="1094"/>
    <cellStyle name="Komma 4 4 2 2 2 2 2" xfId="19402"/>
    <cellStyle name="Komma 4 4 2 2 2 2 2 2" xfId="19403"/>
    <cellStyle name="Komma 4 4 2 2 2 2 2 3" xfId="19404"/>
    <cellStyle name="Komma 4 4 2 2 2 2 3" xfId="19405"/>
    <cellStyle name="Komma 4 4 2 2 2 2 3 2" xfId="19406"/>
    <cellStyle name="Komma 4 4 2 2 2 2 3 3" xfId="19407"/>
    <cellStyle name="Komma 4 4 2 2 2 2 4" xfId="19408"/>
    <cellStyle name="Komma 4 4 2 2 2 2 5" xfId="19409"/>
    <cellStyle name="Komma 4 4 2 2 2 2_Tabell 4.5-4.7" xfId="19401"/>
    <cellStyle name="Komma 4 4 2 2 2 3" xfId="19410"/>
    <cellStyle name="Komma 4 4 2 2 2 3 2" xfId="19411"/>
    <cellStyle name="Komma 4 4 2 2 2 3 2 2" xfId="19412"/>
    <cellStyle name="Komma 4 4 2 2 2 3 2 3" xfId="19413"/>
    <cellStyle name="Komma 4 4 2 2 2 3 3" xfId="19414"/>
    <cellStyle name="Komma 4 4 2 2 2 3 3 2" xfId="19415"/>
    <cellStyle name="Komma 4 4 2 2 2 3 3 3" xfId="19416"/>
    <cellStyle name="Komma 4 4 2 2 2 3 4" xfId="19417"/>
    <cellStyle name="Komma 4 4 2 2 2 3 5" xfId="19418"/>
    <cellStyle name="Komma 4 4 2 2 2 4" xfId="19419"/>
    <cellStyle name="Komma 4 4 2 2 2 4 2" xfId="19420"/>
    <cellStyle name="Komma 4 4 2 2 2 4 3" xfId="19421"/>
    <cellStyle name="Komma 4 4 2 2 2 5" xfId="19422"/>
    <cellStyle name="Komma 4 4 2 2 2 5 2" xfId="19423"/>
    <cellStyle name="Komma 4 4 2 2 2 5 3" xfId="19424"/>
    <cellStyle name="Komma 4 4 2 2 2 6" xfId="19425"/>
    <cellStyle name="Komma 4 4 2 2 2 6 2" xfId="19426"/>
    <cellStyle name="Komma 4 4 2 2 2 7" xfId="19427"/>
    <cellStyle name="Komma 4 4 2 2 2 7 2" xfId="19428"/>
    <cellStyle name="Komma 4 4 2 2 2 8" xfId="19429"/>
    <cellStyle name="Komma 4 4 2 2 2 9" xfId="19430"/>
    <cellStyle name="Komma 4 4 2 2 2_Tabell 4.5-4.7" xfId="19399"/>
    <cellStyle name="Komma 4 4 2 2 3" xfId="1095"/>
    <cellStyle name="Komma 4 4 2 2 3 2" xfId="19432"/>
    <cellStyle name="Komma 4 4 2 2 3 2 2" xfId="19433"/>
    <cellStyle name="Komma 4 4 2 2 3 2 3" xfId="19434"/>
    <cellStyle name="Komma 4 4 2 2 3 3" xfId="19435"/>
    <cellStyle name="Komma 4 4 2 2 3 3 2" xfId="19436"/>
    <cellStyle name="Komma 4 4 2 2 3 3 3" xfId="19437"/>
    <cellStyle name="Komma 4 4 2 2 3 4" xfId="19438"/>
    <cellStyle name="Komma 4 4 2 2 3 5" xfId="19439"/>
    <cellStyle name="Komma 4 4 2 2 3_Tabell 4.5-4.7" xfId="19431"/>
    <cellStyle name="Komma 4 4 2 2 4" xfId="19440"/>
    <cellStyle name="Komma 4 4 2 2 4 2" xfId="19441"/>
    <cellStyle name="Komma 4 4 2 2 4 2 2" xfId="19442"/>
    <cellStyle name="Komma 4 4 2 2 4 2 3" xfId="19443"/>
    <cellStyle name="Komma 4 4 2 2 4 3" xfId="19444"/>
    <cellStyle name="Komma 4 4 2 2 4 3 2" xfId="19445"/>
    <cellStyle name="Komma 4 4 2 2 4 3 3" xfId="19446"/>
    <cellStyle name="Komma 4 4 2 2 4 4" xfId="19447"/>
    <cellStyle name="Komma 4 4 2 2 4 5" xfId="19448"/>
    <cellStyle name="Komma 4 4 2 2 5" xfId="19449"/>
    <cellStyle name="Komma 4 4 2 2 5 2" xfId="19450"/>
    <cellStyle name="Komma 4 4 2 2 5 3" xfId="19451"/>
    <cellStyle name="Komma 4 4 2 2 6" xfId="19452"/>
    <cellStyle name="Komma 4 4 2 2 6 2" xfId="19453"/>
    <cellStyle name="Komma 4 4 2 2 6 3" xfId="19454"/>
    <cellStyle name="Komma 4 4 2 2 7" xfId="19455"/>
    <cellStyle name="Komma 4 4 2 2 7 2" xfId="19456"/>
    <cellStyle name="Komma 4 4 2 2 8" xfId="19457"/>
    <cellStyle name="Komma 4 4 2 2 8 2" xfId="19458"/>
    <cellStyle name="Komma 4 4 2 2 9" xfId="19459"/>
    <cellStyle name="Komma 4 4 2 2_Tabell 4.5-4.7" xfId="19396"/>
    <cellStyle name="Komma 4 4 2 3" xfId="1096"/>
    <cellStyle name="Komma 4 4 2 3 10" xfId="19461"/>
    <cellStyle name="Komma 4 4 2 3 2" xfId="1097"/>
    <cellStyle name="Komma 4 4 2 3 2 2" xfId="19463"/>
    <cellStyle name="Komma 4 4 2 3 2 2 2" xfId="19464"/>
    <cellStyle name="Komma 4 4 2 3 2 2 3" xfId="19465"/>
    <cellStyle name="Komma 4 4 2 3 2 3" xfId="19466"/>
    <cellStyle name="Komma 4 4 2 3 2 3 2" xfId="19467"/>
    <cellStyle name="Komma 4 4 2 3 2 3 3" xfId="19468"/>
    <cellStyle name="Komma 4 4 2 3 2 4" xfId="19469"/>
    <cellStyle name="Komma 4 4 2 3 2 5" xfId="19470"/>
    <cellStyle name="Komma 4 4 2 3 2_Tabell 4.5-4.7" xfId="19462"/>
    <cellStyle name="Komma 4 4 2 3 3" xfId="19471"/>
    <cellStyle name="Komma 4 4 2 3 3 2" xfId="19472"/>
    <cellStyle name="Komma 4 4 2 3 3 2 2" xfId="19473"/>
    <cellStyle name="Komma 4 4 2 3 3 2 3" xfId="19474"/>
    <cellStyle name="Komma 4 4 2 3 3 3" xfId="19475"/>
    <cellStyle name="Komma 4 4 2 3 3 3 2" xfId="19476"/>
    <cellStyle name="Komma 4 4 2 3 3 3 3" xfId="19477"/>
    <cellStyle name="Komma 4 4 2 3 3 4" xfId="19478"/>
    <cellStyle name="Komma 4 4 2 3 3 5" xfId="19479"/>
    <cellStyle name="Komma 4 4 2 3 4" xfId="19480"/>
    <cellStyle name="Komma 4 4 2 3 4 2" xfId="19481"/>
    <cellStyle name="Komma 4 4 2 3 4 3" xfId="19482"/>
    <cellStyle name="Komma 4 4 2 3 5" xfId="19483"/>
    <cellStyle name="Komma 4 4 2 3 5 2" xfId="19484"/>
    <cellStyle name="Komma 4 4 2 3 5 3" xfId="19485"/>
    <cellStyle name="Komma 4 4 2 3 6" xfId="19486"/>
    <cellStyle name="Komma 4 4 2 3 6 2" xfId="19487"/>
    <cellStyle name="Komma 4 4 2 3 7" xfId="19488"/>
    <cellStyle name="Komma 4 4 2 3 7 2" xfId="19489"/>
    <cellStyle name="Komma 4 4 2 3 8" xfId="19490"/>
    <cellStyle name="Komma 4 4 2 3 9" xfId="19491"/>
    <cellStyle name="Komma 4 4 2 3_Tabell 4.5-4.7" xfId="19460"/>
    <cellStyle name="Komma 4 4 2 4" xfId="1098"/>
    <cellStyle name="Komma 4 4 2 4 2" xfId="19493"/>
    <cellStyle name="Komma 4 4 2 4 2 2" xfId="19494"/>
    <cellStyle name="Komma 4 4 2 4 2 3" xfId="19495"/>
    <cellStyle name="Komma 4 4 2 4 3" xfId="19496"/>
    <cellStyle name="Komma 4 4 2 4 3 2" xfId="19497"/>
    <cellStyle name="Komma 4 4 2 4 3 3" xfId="19498"/>
    <cellStyle name="Komma 4 4 2 4 4" xfId="19499"/>
    <cellStyle name="Komma 4 4 2 4 5" xfId="19500"/>
    <cellStyle name="Komma 4 4 2 4_Tabell 4.5-4.7" xfId="19492"/>
    <cellStyle name="Komma 4 4 2 5" xfId="19501"/>
    <cellStyle name="Komma 4 4 2 5 2" xfId="19502"/>
    <cellStyle name="Komma 4 4 2 5 2 2" xfId="19503"/>
    <cellStyle name="Komma 4 4 2 5 2 3" xfId="19504"/>
    <cellStyle name="Komma 4 4 2 5 3" xfId="19505"/>
    <cellStyle name="Komma 4 4 2 5 3 2" xfId="19506"/>
    <cellStyle name="Komma 4 4 2 5 3 3" xfId="19507"/>
    <cellStyle name="Komma 4 4 2 5 4" xfId="19508"/>
    <cellStyle name="Komma 4 4 2 5 5" xfId="19509"/>
    <cellStyle name="Komma 4 4 2 6" xfId="19510"/>
    <cellStyle name="Komma 4 4 2 6 2" xfId="19511"/>
    <cellStyle name="Komma 4 4 2 6 3" xfId="19512"/>
    <cellStyle name="Komma 4 4 2 7" xfId="19513"/>
    <cellStyle name="Komma 4 4 2 7 2" xfId="19514"/>
    <cellStyle name="Komma 4 4 2 7 3" xfId="19515"/>
    <cellStyle name="Komma 4 4 2 8" xfId="19516"/>
    <cellStyle name="Komma 4 4 2 8 2" xfId="19517"/>
    <cellStyle name="Komma 4 4 2 9" xfId="19518"/>
    <cellStyle name="Komma 4 4 2 9 2" xfId="19519"/>
    <cellStyle name="Komma 4 4 2_Tabell 4.5-4.7" xfId="19392"/>
    <cellStyle name="Komma 4 4 3" xfId="1099"/>
    <cellStyle name="Komma 4 4 3 10" xfId="19521"/>
    <cellStyle name="Komma 4 4 3 11" xfId="19522"/>
    <cellStyle name="Komma 4 4 3 2" xfId="1100"/>
    <cellStyle name="Komma 4 4 3 2 10" xfId="19524"/>
    <cellStyle name="Komma 4 4 3 2 2" xfId="1101"/>
    <cellStyle name="Komma 4 4 3 2 2 2" xfId="19526"/>
    <cellStyle name="Komma 4 4 3 2 2 2 2" xfId="19527"/>
    <cellStyle name="Komma 4 4 3 2 2 2 3" xfId="19528"/>
    <cellStyle name="Komma 4 4 3 2 2 3" xfId="19529"/>
    <cellStyle name="Komma 4 4 3 2 2 3 2" xfId="19530"/>
    <cellStyle name="Komma 4 4 3 2 2 3 3" xfId="19531"/>
    <cellStyle name="Komma 4 4 3 2 2 4" xfId="19532"/>
    <cellStyle name="Komma 4 4 3 2 2 5" xfId="19533"/>
    <cellStyle name="Komma 4 4 3 2 2_Tabell 4.5-4.7" xfId="19525"/>
    <cellStyle name="Komma 4 4 3 2 3" xfId="19534"/>
    <cellStyle name="Komma 4 4 3 2 3 2" xfId="19535"/>
    <cellStyle name="Komma 4 4 3 2 3 2 2" xfId="19536"/>
    <cellStyle name="Komma 4 4 3 2 3 2 3" xfId="19537"/>
    <cellStyle name="Komma 4 4 3 2 3 3" xfId="19538"/>
    <cellStyle name="Komma 4 4 3 2 3 3 2" xfId="19539"/>
    <cellStyle name="Komma 4 4 3 2 3 3 3" xfId="19540"/>
    <cellStyle name="Komma 4 4 3 2 3 4" xfId="19541"/>
    <cellStyle name="Komma 4 4 3 2 3 5" xfId="19542"/>
    <cellStyle name="Komma 4 4 3 2 4" xfId="19543"/>
    <cellStyle name="Komma 4 4 3 2 4 2" xfId="19544"/>
    <cellStyle name="Komma 4 4 3 2 4 3" xfId="19545"/>
    <cellStyle name="Komma 4 4 3 2 5" xfId="19546"/>
    <cellStyle name="Komma 4 4 3 2 5 2" xfId="19547"/>
    <cellStyle name="Komma 4 4 3 2 5 3" xfId="19548"/>
    <cellStyle name="Komma 4 4 3 2 6" xfId="19549"/>
    <cellStyle name="Komma 4 4 3 2 6 2" xfId="19550"/>
    <cellStyle name="Komma 4 4 3 2 7" xfId="19551"/>
    <cellStyle name="Komma 4 4 3 2 7 2" xfId="19552"/>
    <cellStyle name="Komma 4 4 3 2 8" xfId="19553"/>
    <cellStyle name="Komma 4 4 3 2 9" xfId="19554"/>
    <cellStyle name="Komma 4 4 3 2_Tabell 4.5-4.7" xfId="19523"/>
    <cellStyle name="Komma 4 4 3 3" xfId="1102"/>
    <cellStyle name="Komma 4 4 3 3 2" xfId="19556"/>
    <cellStyle name="Komma 4 4 3 3 2 2" xfId="19557"/>
    <cellStyle name="Komma 4 4 3 3 2 3" xfId="19558"/>
    <cellStyle name="Komma 4 4 3 3 3" xfId="19559"/>
    <cellStyle name="Komma 4 4 3 3 3 2" xfId="19560"/>
    <cellStyle name="Komma 4 4 3 3 3 3" xfId="19561"/>
    <cellStyle name="Komma 4 4 3 3 4" xfId="19562"/>
    <cellStyle name="Komma 4 4 3 3 5" xfId="19563"/>
    <cellStyle name="Komma 4 4 3 3_Tabell 4.5-4.7" xfId="19555"/>
    <cellStyle name="Komma 4 4 3 4" xfId="19564"/>
    <cellStyle name="Komma 4 4 3 4 2" xfId="19565"/>
    <cellStyle name="Komma 4 4 3 4 2 2" xfId="19566"/>
    <cellStyle name="Komma 4 4 3 4 2 3" xfId="19567"/>
    <cellStyle name="Komma 4 4 3 4 3" xfId="19568"/>
    <cellStyle name="Komma 4 4 3 4 3 2" xfId="19569"/>
    <cellStyle name="Komma 4 4 3 4 3 3" xfId="19570"/>
    <cellStyle name="Komma 4 4 3 4 4" xfId="19571"/>
    <cellStyle name="Komma 4 4 3 4 5" xfId="19572"/>
    <cellStyle name="Komma 4 4 3 5" xfId="19573"/>
    <cellStyle name="Komma 4 4 3 5 2" xfId="19574"/>
    <cellStyle name="Komma 4 4 3 5 3" xfId="19575"/>
    <cellStyle name="Komma 4 4 3 6" xfId="19576"/>
    <cellStyle name="Komma 4 4 3 6 2" xfId="19577"/>
    <cellStyle name="Komma 4 4 3 6 3" xfId="19578"/>
    <cellStyle name="Komma 4 4 3 7" xfId="19579"/>
    <cellStyle name="Komma 4 4 3 7 2" xfId="19580"/>
    <cellStyle name="Komma 4 4 3 8" xfId="19581"/>
    <cellStyle name="Komma 4 4 3 8 2" xfId="19582"/>
    <cellStyle name="Komma 4 4 3 9" xfId="19583"/>
    <cellStyle name="Komma 4 4 3_Tabell 4.5-4.7" xfId="19520"/>
    <cellStyle name="Komma 4 4 4" xfId="1103"/>
    <cellStyle name="Komma 4 4 4 10" xfId="19585"/>
    <cellStyle name="Komma 4 4 4 2" xfId="1104"/>
    <cellStyle name="Komma 4 4 4 2 2" xfId="19587"/>
    <cellStyle name="Komma 4 4 4 2 2 2" xfId="19588"/>
    <cellStyle name="Komma 4 4 4 2 2 3" xfId="19589"/>
    <cellStyle name="Komma 4 4 4 2 3" xfId="19590"/>
    <cellStyle name="Komma 4 4 4 2 3 2" xfId="19591"/>
    <cellStyle name="Komma 4 4 4 2 3 3" xfId="19592"/>
    <cellStyle name="Komma 4 4 4 2 4" xfId="19593"/>
    <cellStyle name="Komma 4 4 4 2 5" xfId="19594"/>
    <cellStyle name="Komma 4 4 4 2_Tabell 4.5-4.7" xfId="19586"/>
    <cellStyle name="Komma 4 4 4 3" xfId="19595"/>
    <cellStyle name="Komma 4 4 4 3 2" xfId="19596"/>
    <cellStyle name="Komma 4 4 4 3 2 2" xfId="19597"/>
    <cellStyle name="Komma 4 4 4 3 2 3" xfId="19598"/>
    <cellStyle name="Komma 4 4 4 3 3" xfId="19599"/>
    <cellStyle name="Komma 4 4 4 3 3 2" xfId="19600"/>
    <cellStyle name="Komma 4 4 4 3 3 3" xfId="19601"/>
    <cellStyle name="Komma 4 4 4 3 4" xfId="19602"/>
    <cellStyle name="Komma 4 4 4 3 5" xfId="19603"/>
    <cellStyle name="Komma 4 4 4 4" xfId="19604"/>
    <cellStyle name="Komma 4 4 4 4 2" xfId="19605"/>
    <cellStyle name="Komma 4 4 4 4 3" xfId="19606"/>
    <cellStyle name="Komma 4 4 4 5" xfId="19607"/>
    <cellStyle name="Komma 4 4 4 5 2" xfId="19608"/>
    <cellStyle name="Komma 4 4 4 5 3" xfId="19609"/>
    <cellStyle name="Komma 4 4 4 6" xfId="19610"/>
    <cellStyle name="Komma 4 4 4 6 2" xfId="19611"/>
    <cellStyle name="Komma 4 4 4 7" xfId="19612"/>
    <cellStyle name="Komma 4 4 4 7 2" xfId="19613"/>
    <cellStyle name="Komma 4 4 4 8" xfId="19614"/>
    <cellStyle name="Komma 4 4 4 9" xfId="19615"/>
    <cellStyle name="Komma 4 4 4_Tabell 4.5-4.7" xfId="19584"/>
    <cellStyle name="Komma 4 4 5" xfId="1105"/>
    <cellStyle name="Komma 4 4 5 2" xfId="19617"/>
    <cellStyle name="Komma 4 4 5 2 2" xfId="19618"/>
    <cellStyle name="Komma 4 4 5 2 3" xfId="19619"/>
    <cellStyle name="Komma 4 4 5 3" xfId="19620"/>
    <cellStyle name="Komma 4 4 5 3 2" xfId="19621"/>
    <cellStyle name="Komma 4 4 5 3 3" xfId="19622"/>
    <cellStyle name="Komma 4 4 5 4" xfId="19623"/>
    <cellStyle name="Komma 4 4 5 5" xfId="19624"/>
    <cellStyle name="Komma 4 4 5_Tabell 4.5-4.7" xfId="19616"/>
    <cellStyle name="Komma 4 4 6" xfId="19625"/>
    <cellStyle name="Komma 4 4 6 2" xfId="19626"/>
    <cellStyle name="Komma 4 4 6 2 2" xfId="19627"/>
    <cellStyle name="Komma 4 4 6 2 3" xfId="19628"/>
    <cellStyle name="Komma 4 4 6 3" xfId="19629"/>
    <cellStyle name="Komma 4 4 6 3 2" xfId="19630"/>
    <cellStyle name="Komma 4 4 6 3 3" xfId="19631"/>
    <cellStyle name="Komma 4 4 6 4" xfId="19632"/>
    <cellStyle name="Komma 4 4 6 5" xfId="19633"/>
    <cellStyle name="Komma 4 4 7" xfId="19634"/>
    <cellStyle name="Komma 4 4 7 2" xfId="19635"/>
    <cellStyle name="Komma 4 4 7 3" xfId="19636"/>
    <cellStyle name="Komma 4 4 8" xfId="19637"/>
    <cellStyle name="Komma 4 4 8 2" xfId="19638"/>
    <cellStyle name="Komma 4 4 8 3" xfId="19639"/>
    <cellStyle name="Komma 4 4 9" xfId="19640"/>
    <cellStyle name="Komma 4 4 9 2" xfId="19641"/>
    <cellStyle name="Komma 4 4_Tabell 4.5-4.7" xfId="19386"/>
    <cellStyle name="Komma 4 5" xfId="1106"/>
    <cellStyle name="Komma 4 5 10" xfId="19643"/>
    <cellStyle name="Komma 4 5 10 2" xfId="19644"/>
    <cellStyle name="Komma 4 5 11" xfId="19645"/>
    <cellStyle name="Komma 4 5 12" xfId="19646"/>
    <cellStyle name="Komma 4 5 13" xfId="19647"/>
    <cellStyle name="Komma 4 5 2" xfId="1107"/>
    <cellStyle name="Komma 4 5 2 10" xfId="19649"/>
    <cellStyle name="Komma 4 5 2 11" xfId="19650"/>
    <cellStyle name="Komma 4 5 2 12" xfId="19651"/>
    <cellStyle name="Komma 4 5 2 2" xfId="1108"/>
    <cellStyle name="Komma 4 5 2 2 10" xfId="19653"/>
    <cellStyle name="Komma 4 5 2 2 11" xfId="19654"/>
    <cellStyle name="Komma 4 5 2 2 2" xfId="1109"/>
    <cellStyle name="Komma 4 5 2 2 2 10" xfId="19656"/>
    <cellStyle name="Komma 4 5 2 2 2 2" xfId="1110"/>
    <cellStyle name="Komma 4 5 2 2 2 2 2" xfId="19658"/>
    <cellStyle name="Komma 4 5 2 2 2 2 2 2" xfId="19659"/>
    <cellStyle name="Komma 4 5 2 2 2 2 2 3" xfId="19660"/>
    <cellStyle name="Komma 4 5 2 2 2 2 3" xfId="19661"/>
    <cellStyle name="Komma 4 5 2 2 2 2 3 2" xfId="19662"/>
    <cellStyle name="Komma 4 5 2 2 2 2 3 3" xfId="19663"/>
    <cellStyle name="Komma 4 5 2 2 2 2 4" xfId="19664"/>
    <cellStyle name="Komma 4 5 2 2 2 2 5" xfId="19665"/>
    <cellStyle name="Komma 4 5 2 2 2 2_Tabell 4.5-4.7" xfId="19657"/>
    <cellStyle name="Komma 4 5 2 2 2 3" xfId="19666"/>
    <cellStyle name="Komma 4 5 2 2 2 3 2" xfId="19667"/>
    <cellStyle name="Komma 4 5 2 2 2 3 2 2" xfId="19668"/>
    <cellStyle name="Komma 4 5 2 2 2 3 2 3" xfId="19669"/>
    <cellStyle name="Komma 4 5 2 2 2 3 3" xfId="19670"/>
    <cellStyle name="Komma 4 5 2 2 2 3 3 2" xfId="19671"/>
    <cellStyle name="Komma 4 5 2 2 2 3 3 3" xfId="19672"/>
    <cellStyle name="Komma 4 5 2 2 2 3 4" xfId="19673"/>
    <cellStyle name="Komma 4 5 2 2 2 3 5" xfId="19674"/>
    <cellStyle name="Komma 4 5 2 2 2 4" xfId="19675"/>
    <cellStyle name="Komma 4 5 2 2 2 4 2" xfId="19676"/>
    <cellStyle name="Komma 4 5 2 2 2 4 3" xfId="19677"/>
    <cellStyle name="Komma 4 5 2 2 2 5" xfId="19678"/>
    <cellStyle name="Komma 4 5 2 2 2 5 2" xfId="19679"/>
    <cellStyle name="Komma 4 5 2 2 2 5 3" xfId="19680"/>
    <cellStyle name="Komma 4 5 2 2 2 6" xfId="19681"/>
    <cellStyle name="Komma 4 5 2 2 2 6 2" xfId="19682"/>
    <cellStyle name="Komma 4 5 2 2 2 7" xfId="19683"/>
    <cellStyle name="Komma 4 5 2 2 2 7 2" xfId="19684"/>
    <cellStyle name="Komma 4 5 2 2 2 8" xfId="19685"/>
    <cellStyle name="Komma 4 5 2 2 2 9" xfId="19686"/>
    <cellStyle name="Komma 4 5 2 2 2_Tabell 4.5-4.7" xfId="19655"/>
    <cellStyle name="Komma 4 5 2 2 3" xfId="1111"/>
    <cellStyle name="Komma 4 5 2 2 3 2" xfId="19688"/>
    <cellStyle name="Komma 4 5 2 2 3 2 2" xfId="19689"/>
    <cellStyle name="Komma 4 5 2 2 3 2 3" xfId="19690"/>
    <cellStyle name="Komma 4 5 2 2 3 3" xfId="19691"/>
    <cellStyle name="Komma 4 5 2 2 3 3 2" xfId="19692"/>
    <cellStyle name="Komma 4 5 2 2 3 3 3" xfId="19693"/>
    <cellStyle name="Komma 4 5 2 2 3 4" xfId="19694"/>
    <cellStyle name="Komma 4 5 2 2 3 5" xfId="19695"/>
    <cellStyle name="Komma 4 5 2 2 3_Tabell 4.5-4.7" xfId="19687"/>
    <cellStyle name="Komma 4 5 2 2 4" xfId="19696"/>
    <cellStyle name="Komma 4 5 2 2 4 2" xfId="19697"/>
    <cellStyle name="Komma 4 5 2 2 4 2 2" xfId="19698"/>
    <cellStyle name="Komma 4 5 2 2 4 2 3" xfId="19699"/>
    <cellStyle name="Komma 4 5 2 2 4 3" xfId="19700"/>
    <cellStyle name="Komma 4 5 2 2 4 3 2" xfId="19701"/>
    <cellStyle name="Komma 4 5 2 2 4 3 3" xfId="19702"/>
    <cellStyle name="Komma 4 5 2 2 4 4" xfId="19703"/>
    <cellStyle name="Komma 4 5 2 2 4 5" xfId="19704"/>
    <cellStyle name="Komma 4 5 2 2 5" xfId="19705"/>
    <cellStyle name="Komma 4 5 2 2 5 2" xfId="19706"/>
    <cellStyle name="Komma 4 5 2 2 5 3" xfId="19707"/>
    <cellStyle name="Komma 4 5 2 2 6" xfId="19708"/>
    <cellStyle name="Komma 4 5 2 2 6 2" xfId="19709"/>
    <cellStyle name="Komma 4 5 2 2 6 3" xfId="19710"/>
    <cellStyle name="Komma 4 5 2 2 7" xfId="19711"/>
    <cellStyle name="Komma 4 5 2 2 7 2" xfId="19712"/>
    <cellStyle name="Komma 4 5 2 2 8" xfId="19713"/>
    <cellStyle name="Komma 4 5 2 2 8 2" xfId="19714"/>
    <cellStyle name="Komma 4 5 2 2 9" xfId="19715"/>
    <cellStyle name="Komma 4 5 2 2_Tabell 4.5-4.7" xfId="19652"/>
    <cellStyle name="Komma 4 5 2 3" xfId="1112"/>
    <cellStyle name="Komma 4 5 2 3 10" xfId="19717"/>
    <cellStyle name="Komma 4 5 2 3 2" xfId="1113"/>
    <cellStyle name="Komma 4 5 2 3 2 2" xfId="19719"/>
    <cellStyle name="Komma 4 5 2 3 2 2 2" xfId="19720"/>
    <cellStyle name="Komma 4 5 2 3 2 2 3" xfId="19721"/>
    <cellStyle name="Komma 4 5 2 3 2 3" xfId="19722"/>
    <cellStyle name="Komma 4 5 2 3 2 3 2" xfId="19723"/>
    <cellStyle name="Komma 4 5 2 3 2 3 3" xfId="19724"/>
    <cellStyle name="Komma 4 5 2 3 2 4" xfId="19725"/>
    <cellStyle name="Komma 4 5 2 3 2 5" xfId="19726"/>
    <cellStyle name="Komma 4 5 2 3 2_Tabell 4.5-4.7" xfId="19718"/>
    <cellStyle name="Komma 4 5 2 3 3" xfId="19727"/>
    <cellStyle name="Komma 4 5 2 3 3 2" xfId="19728"/>
    <cellStyle name="Komma 4 5 2 3 3 2 2" xfId="19729"/>
    <cellStyle name="Komma 4 5 2 3 3 2 3" xfId="19730"/>
    <cellStyle name="Komma 4 5 2 3 3 3" xfId="19731"/>
    <cellStyle name="Komma 4 5 2 3 3 3 2" xfId="19732"/>
    <cellStyle name="Komma 4 5 2 3 3 3 3" xfId="19733"/>
    <cellStyle name="Komma 4 5 2 3 3 4" xfId="19734"/>
    <cellStyle name="Komma 4 5 2 3 3 5" xfId="19735"/>
    <cellStyle name="Komma 4 5 2 3 4" xfId="19736"/>
    <cellStyle name="Komma 4 5 2 3 4 2" xfId="19737"/>
    <cellStyle name="Komma 4 5 2 3 4 3" xfId="19738"/>
    <cellStyle name="Komma 4 5 2 3 5" xfId="19739"/>
    <cellStyle name="Komma 4 5 2 3 5 2" xfId="19740"/>
    <cellStyle name="Komma 4 5 2 3 5 3" xfId="19741"/>
    <cellStyle name="Komma 4 5 2 3 6" xfId="19742"/>
    <cellStyle name="Komma 4 5 2 3 6 2" xfId="19743"/>
    <cellStyle name="Komma 4 5 2 3 7" xfId="19744"/>
    <cellStyle name="Komma 4 5 2 3 7 2" xfId="19745"/>
    <cellStyle name="Komma 4 5 2 3 8" xfId="19746"/>
    <cellStyle name="Komma 4 5 2 3 9" xfId="19747"/>
    <cellStyle name="Komma 4 5 2 3_Tabell 4.5-4.7" xfId="19716"/>
    <cellStyle name="Komma 4 5 2 4" xfId="1114"/>
    <cellStyle name="Komma 4 5 2 4 2" xfId="19749"/>
    <cellStyle name="Komma 4 5 2 4 2 2" xfId="19750"/>
    <cellStyle name="Komma 4 5 2 4 2 3" xfId="19751"/>
    <cellStyle name="Komma 4 5 2 4 3" xfId="19752"/>
    <cellStyle name="Komma 4 5 2 4 3 2" xfId="19753"/>
    <cellStyle name="Komma 4 5 2 4 3 3" xfId="19754"/>
    <cellStyle name="Komma 4 5 2 4 4" xfId="19755"/>
    <cellStyle name="Komma 4 5 2 4 5" xfId="19756"/>
    <cellStyle name="Komma 4 5 2 4_Tabell 4.5-4.7" xfId="19748"/>
    <cellStyle name="Komma 4 5 2 5" xfId="19757"/>
    <cellStyle name="Komma 4 5 2 5 2" xfId="19758"/>
    <cellStyle name="Komma 4 5 2 5 2 2" xfId="19759"/>
    <cellStyle name="Komma 4 5 2 5 2 3" xfId="19760"/>
    <cellStyle name="Komma 4 5 2 5 3" xfId="19761"/>
    <cellStyle name="Komma 4 5 2 5 3 2" xfId="19762"/>
    <cellStyle name="Komma 4 5 2 5 3 3" xfId="19763"/>
    <cellStyle name="Komma 4 5 2 5 4" xfId="19764"/>
    <cellStyle name="Komma 4 5 2 5 5" xfId="19765"/>
    <cellStyle name="Komma 4 5 2 6" xfId="19766"/>
    <cellStyle name="Komma 4 5 2 6 2" xfId="19767"/>
    <cellStyle name="Komma 4 5 2 6 3" xfId="19768"/>
    <cellStyle name="Komma 4 5 2 7" xfId="19769"/>
    <cellStyle name="Komma 4 5 2 7 2" xfId="19770"/>
    <cellStyle name="Komma 4 5 2 7 3" xfId="19771"/>
    <cellStyle name="Komma 4 5 2 8" xfId="19772"/>
    <cellStyle name="Komma 4 5 2 8 2" xfId="19773"/>
    <cellStyle name="Komma 4 5 2 9" xfId="19774"/>
    <cellStyle name="Komma 4 5 2 9 2" xfId="19775"/>
    <cellStyle name="Komma 4 5 2_Tabell 4.5-4.7" xfId="19648"/>
    <cellStyle name="Komma 4 5 3" xfId="1115"/>
    <cellStyle name="Komma 4 5 3 10" xfId="19777"/>
    <cellStyle name="Komma 4 5 3 11" xfId="19778"/>
    <cellStyle name="Komma 4 5 3 2" xfId="1116"/>
    <cellStyle name="Komma 4 5 3 2 10" xfId="19780"/>
    <cellStyle name="Komma 4 5 3 2 2" xfId="1117"/>
    <cellStyle name="Komma 4 5 3 2 2 2" xfId="19782"/>
    <cellStyle name="Komma 4 5 3 2 2 2 2" xfId="19783"/>
    <cellStyle name="Komma 4 5 3 2 2 2 3" xfId="19784"/>
    <cellStyle name="Komma 4 5 3 2 2 3" xfId="19785"/>
    <cellStyle name="Komma 4 5 3 2 2 3 2" xfId="19786"/>
    <cellStyle name="Komma 4 5 3 2 2 3 3" xfId="19787"/>
    <cellStyle name="Komma 4 5 3 2 2 4" xfId="19788"/>
    <cellStyle name="Komma 4 5 3 2 2 5" xfId="19789"/>
    <cellStyle name="Komma 4 5 3 2 2_Tabell 4.5-4.7" xfId="19781"/>
    <cellStyle name="Komma 4 5 3 2 3" xfId="19790"/>
    <cellStyle name="Komma 4 5 3 2 3 2" xfId="19791"/>
    <cellStyle name="Komma 4 5 3 2 3 2 2" xfId="19792"/>
    <cellStyle name="Komma 4 5 3 2 3 2 3" xfId="19793"/>
    <cellStyle name="Komma 4 5 3 2 3 3" xfId="19794"/>
    <cellStyle name="Komma 4 5 3 2 3 3 2" xfId="19795"/>
    <cellStyle name="Komma 4 5 3 2 3 3 3" xfId="19796"/>
    <cellStyle name="Komma 4 5 3 2 3 4" xfId="19797"/>
    <cellStyle name="Komma 4 5 3 2 3 5" xfId="19798"/>
    <cellStyle name="Komma 4 5 3 2 4" xfId="19799"/>
    <cellStyle name="Komma 4 5 3 2 4 2" xfId="19800"/>
    <cellStyle name="Komma 4 5 3 2 4 3" xfId="19801"/>
    <cellStyle name="Komma 4 5 3 2 5" xfId="19802"/>
    <cellStyle name="Komma 4 5 3 2 5 2" xfId="19803"/>
    <cellStyle name="Komma 4 5 3 2 5 3" xfId="19804"/>
    <cellStyle name="Komma 4 5 3 2 6" xfId="19805"/>
    <cellStyle name="Komma 4 5 3 2 6 2" xfId="19806"/>
    <cellStyle name="Komma 4 5 3 2 7" xfId="19807"/>
    <cellStyle name="Komma 4 5 3 2 7 2" xfId="19808"/>
    <cellStyle name="Komma 4 5 3 2 8" xfId="19809"/>
    <cellStyle name="Komma 4 5 3 2 9" xfId="19810"/>
    <cellStyle name="Komma 4 5 3 2_Tabell 4.5-4.7" xfId="19779"/>
    <cellStyle name="Komma 4 5 3 3" xfId="1118"/>
    <cellStyle name="Komma 4 5 3 3 2" xfId="19812"/>
    <cellStyle name="Komma 4 5 3 3 2 2" xfId="19813"/>
    <cellStyle name="Komma 4 5 3 3 2 3" xfId="19814"/>
    <cellStyle name="Komma 4 5 3 3 3" xfId="19815"/>
    <cellStyle name="Komma 4 5 3 3 3 2" xfId="19816"/>
    <cellStyle name="Komma 4 5 3 3 3 3" xfId="19817"/>
    <cellStyle name="Komma 4 5 3 3 4" xfId="19818"/>
    <cellStyle name="Komma 4 5 3 3 5" xfId="19819"/>
    <cellStyle name="Komma 4 5 3 3_Tabell 4.5-4.7" xfId="19811"/>
    <cellStyle name="Komma 4 5 3 4" xfId="19820"/>
    <cellStyle name="Komma 4 5 3 4 2" xfId="19821"/>
    <cellStyle name="Komma 4 5 3 4 2 2" xfId="19822"/>
    <cellStyle name="Komma 4 5 3 4 2 3" xfId="19823"/>
    <cellStyle name="Komma 4 5 3 4 3" xfId="19824"/>
    <cellStyle name="Komma 4 5 3 4 3 2" xfId="19825"/>
    <cellStyle name="Komma 4 5 3 4 3 3" xfId="19826"/>
    <cellStyle name="Komma 4 5 3 4 4" xfId="19827"/>
    <cellStyle name="Komma 4 5 3 4 5" xfId="19828"/>
    <cellStyle name="Komma 4 5 3 5" xfId="19829"/>
    <cellStyle name="Komma 4 5 3 5 2" xfId="19830"/>
    <cellStyle name="Komma 4 5 3 5 3" xfId="19831"/>
    <cellStyle name="Komma 4 5 3 6" xfId="19832"/>
    <cellStyle name="Komma 4 5 3 6 2" xfId="19833"/>
    <cellStyle name="Komma 4 5 3 6 3" xfId="19834"/>
    <cellStyle name="Komma 4 5 3 7" xfId="19835"/>
    <cellStyle name="Komma 4 5 3 7 2" xfId="19836"/>
    <cellStyle name="Komma 4 5 3 8" xfId="19837"/>
    <cellStyle name="Komma 4 5 3 8 2" xfId="19838"/>
    <cellStyle name="Komma 4 5 3 9" xfId="19839"/>
    <cellStyle name="Komma 4 5 3_Tabell 4.5-4.7" xfId="19776"/>
    <cellStyle name="Komma 4 5 4" xfId="1119"/>
    <cellStyle name="Komma 4 5 4 10" xfId="19841"/>
    <cellStyle name="Komma 4 5 4 2" xfId="1120"/>
    <cellStyle name="Komma 4 5 4 2 2" xfId="19843"/>
    <cellStyle name="Komma 4 5 4 2 2 2" xfId="19844"/>
    <cellStyle name="Komma 4 5 4 2 2 3" xfId="19845"/>
    <cellStyle name="Komma 4 5 4 2 3" xfId="19846"/>
    <cellStyle name="Komma 4 5 4 2 3 2" xfId="19847"/>
    <cellStyle name="Komma 4 5 4 2 3 3" xfId="19848"/>
    <cellStyle name="Komma 4 5 4 2 4" xfId="19849"/>
    <cellStyle name="Komma 4 5 4 2 5" xfId="19850"/>
    <cellStyle name="Komma 4 5 4 2_Tabell 4.5-4.7" xfId="19842"/>
    <cellStyle name="Komma 4 5 4 3" xfId="19851"/>
    <cellStyle name="Komma 4 5 4 3 2" xfId="19852"/>
    <cellStyle name="Komma 4 5 4 3 2 2" xfId="19853"/>
    <cellStyle name="Komma 4 5 4 3 2 3" xfId="19854"/>
    <cellStyle name="Komma 4 5 4 3 3" xfId="19855"/>
    <cellStyle name="Komma 4 5 4 3 3 2" xfId="19856"/>
    <cellStyle name="Komma 4 5 4 3 3 3" xfId="19857"/>
    <cellStyle name="Komma 4 5 4 3 4" xfId="19858"/>
    <cellStyle name="Komma 4 5 4 3 5" xfId="19859"/>
    <cellStyle name="Komma 4 5 4 4" xfId="19860"/>
    <cellStyle name="Komma 4 5 4 4 2" xfId="19861"/>
    <cellStyle name="Komma 4 5 4 4 3" xfId="19862"/>
    <cellStyle name="Komma 4 5 4 5" xfId="19863"/>
    <cellStyle name="Komma 4 5 4 5 2" xfId="19864"/>
    <cellStyle name="Komma 4 5 4 5 3" xfId="19865"/>
    <cellStyle name="Komma 4 5 4 6" xfId="19866"/>
    <cellStyle name="Komma 4 5 4 6 2" xfId="19867"/>
    <cellStyle name="Komma 4 5 4 7" xfId="19868"/>
    <cellStyle name="Komma 4 5 4 7 2" xfId="19869"/>
    <cellStyle name="Komma 4 5 4 8" xfId="19870"/>
    <cellStyle name="Komma 4 5 4 9" xfId="19871"/>
    <cellStyle name="Komma 4 5 4_Tabell 4.5-4.7" xfId="19840"/>
    <cellStyle name="Komma 4 5 5" xfId="1121"/>
    <cellStyle name="Komma 4 5 5 2" xfId="19873"/>
    <cellStyle name="Komma 4 5 5 2 2" xfId="19874"/>
    <cellStyle name="Komma 4 5 5 2 3" xfId="19875"/>
    <cellStyle name="Komma 4 5 5 3" xfId="19876"/>
    <cellStyle name="Komma 4 5 5 3 2" xfId="19877"/>
    <cellStyle name="Komma 4 5 5 3 3" xfId="19878"/>
    <cellStyle name="Komma 4 5 5 4" xfId="19879"/>
    <cellStyle name="Komma 4 5 5 5" xfId="19880"/>
    <cellStyle name="Komma 4 5 5_Tabell 4.5-4.7" xfId="19872"/>
    <cellStyle name="Komma 4 5 6" xfId="19881"/>
    <cellStyle name="Komma 4 5 6 2" xfId="19882"/>
    <cellStyle name="Komma 4 5 6 2 2" xfId="19883"/>
    <cellStyle name="Komma 4 5 6 2 3" xfId="19884"/>
    <cellStyle name="Komma 4 5 6 3" xfId="19885"/>
    <cellStyle name="Komma 4 5 6 3 2" xfId="19886"/>
    <cellStyle name="Komma 4 5 6 3 3" xfId="19887"/>
    <cellStyle name="Komma 4 5 6 4" xfId="19888"/>
    <cellStyle name="Komma 4 5 6 5" xfId="19889"/>
    <cellStyle name="Komma 4 5 7" xfId="19890"/>
    <cellStyle name="Komma 4 5 7 2" xfId="19891"/>
    <cellStyle name="Komma 4 5 7 3" xfId="19892"/>
    <cellStyle name="Komma 4 5 8" xfId="19893"/>
    <cellStyle name="Komma 4 5 8 2" xfId="19894"/>
    <cellStyle name="Komma 4 5 8 3" xfId="19895"/>
    <cellStyle name="Komma 4 5 9" xfId="19896"/>
    <cellStyle name="Komma 4 5 9 2" xfId="19897"/>
    <cellStyle name="Komma 4 5_Tabell 4.5-4.7" xfId="19642"/>
    <cellStyle name="Komma 4 6" xfId="1122"/>
    <cellStyle name="Komma 4 6 10" xfId="19899"/>
    <cellStyle name="Komma 4 6 11" xfId="19900"/>
    <cellStyle name="Komma 4 6 12" xfId="19901"/>
    <cellStyle name="Komma 4 6 2" xfId="1123"/>
    <cellStyle name="Komma 4 6 2 10" xfId="19903"/>
    <cellStyle name="Komma 4 6 2 11" xfId="19904"/>
    <cellStyle name="Komma 4 6 2 2" xfId="1124"/>
    <cellStyle name="Komma 4 6 2 2 10" xfId="19906"/>
    <cellStyle name="Komma 4 6 2 2 2" xfId="1125"/>
    <cellStyle name="Komma 4 6 2 2 2 2" xfId="19908"/>
    <cellStyle name="Komma 4 6 2 2 2 2 2" xfId="19909"/>
    <cellStyle name="Komma 4 6 2 2 2 2 3" xfId="19910"/>
    <cellStyle name="Komma 4 6 2 2 2 3" xfId="19911"/>
    <cellStyle name="Komma 4 6 2 2 2 3 2" xfId="19912"/>
    <cellStyle name="Komma 4 6 2 2 2 3 3" xfId="19913"/>
    <cellStyle name="Komma 4 6 2 2 2 4" xfId="19914"/>
    <cellStyle name="Komma 4 6 2 2 2 5" xfId="19915"/>
    <cellStyle name="Komma 4 6 2 2 2_Tabell 4.5-4.7" xfId="19907"/>
    <cellStyle name="Komma 4 6 2 2 3" xfId="19916"/>
    <cellStyle name="Komma 4 6 2 2 3 2" xfId="19917"/>
    <cellStyle name="Komma 4 6 2 2 3 2 2" xfId="19918"/>
    <cellStyle name="Komma 4 6 2 2 3 2 3" xfId="19919"/>
    <cellStyle name="Komma 4 6 2 2 3 3" xfId="19920"/>
    <cellStyle name="Komma 4 6 2 2 3 3 2" xfId="19921"/>
    <cellStyle name="Komma 4 6 2 2 3 3 3" xfId="19922"/>
    <cellStyle name="Komma 4 6 2 2 3 4" xfId="19923"/>
    <cellStyle name="Komma 4 6 2 2 3 5" xfId="19924"/>
    <cellStyle name="Komma 4 6 2 2 4" xfId="19925"/>
    <cellStyle name="Komma 4 6 2 2 4 2" xfId="19926"/>
    <cellStyle name="Komma 4 6 2 2 4 3" xfId="19927"/>
    <cellStyle name="Komma 4 6 2 2 5" xfId="19928"/>
    <cellStyle name="Komma 4 6 2 2 5 2" xfId="19929"/>
    <cellStyle name="Komma 4 6 2 2 5 3" xfId="19930"/>
    <cellStyle name="Komma 4 6 2 2 6" xfId="19931"/>
    <cellStyle name="Komma 4 6 2 2 6 2" xfId="19932"/>
    <cellStyle name="Komma 4 6 2 2 7" xfId="19933"/>
    <cellStyle name="Komma 4 6 2 2 7 2" xfId="19934"/>
    <cellStyle name="Komma 4 6 2 2 8" xfId="19935"/>
    <cellStyle name="Komma 4 6 2 2 9" xfId="19936"/>
    <cellStyle name="Komma 4 6 2 2_Tabell 4.5-4.7" xfId="19905"/>
    <cellStyle name="Komma 4 6 2 3" xfId="1126"/>
    <cellStyle name="Komma 4 6 2 3 2" xfId="19938"/>
    <cellStyle name="Komma 4 6 2 3 2 2" xfId="19939"/>
    <cellStyle name="Komma 4 6 2 3 2 3" xfId="19940"/>
    <cellStyle name="Komma 4 6 2 3 3" xfId="19941"/>
    <cellStyle name="Komma 4 6 2 3 3 2" xfId="19942"/>
    <cellStyle name="Komma 4 6 2 3 3 3" xfId="19943"/>
    <cellStyle name="Komma 4 6 2 3 4" xfId="19944"/>
    <cellStyle name="Komma 4 6 2 3 5" xfId="19945"/>
    <cellStyle name="Komma 4 6 2 3_Tabell 4.5-4.7" xfId="19937"/>
    <cellStyle name="Komma 4 6 2 4" xfId="19946"/>
    <cellStyle name="Komma 4 6 2 4 2" xfId="19947"/>
    <cellStyle name="Komma 4 6 2 4 2 2" xfId="19948"/>
    <cellStyle name="Komma 4 6 2 4 2 3" xfId="19949"/>
    <cellStyle name="Komma 4 6 2 4 3" xfId="19950"/>
    <cellStyle name="Komma 4 6 2 4 3 2" xfId="19951"/>
    <cellStyle name="Komma 4 6 2 4 3 3" xfId="19952"/>
    <cellStyle name="Komma 4 6 2 4 4" xfId="19953"/>
    <cellStyle name="Komma 4 6 2 4 5" xfId="19954"/>
    <cellStyle name="Komma 4 6 2 5" xfId="19955"/>
    <cellStyle name="Komma 4 6 2 5 2" xfId="19956"/>
    <cellStyle name="Komma 4 6 2 5 3" xfId="19957"/>
    <cellStyle name="Komma 4 6 2 6" xfId="19958"/>
    <cellStyle name="Komma 4 6 2 6 2" xfId="19959"/>
    <cellStyle name="Komma 4 6 2 6 3" xfId="19960"/>
    <cellStyle name="Komma 4 6 2 7" xfId="19961"/>
    <cellStyle name="Komma 4 6 2 7 2" xfId="19962"/>
    <cellStyle name="Komma 4 6 2 8" xfId="19963"/>
    <cellStyle name="Komma 4 6 2 8 2" xfId="19964"/>
    <cellStyle name="Komma 4 6 2 9" xfId="19965"/>
    <cellStyle name="Komma 4 6 2_Tabell 4.5-4.7" xfId="19902"/>
    <cellStyle name="Komma 4 6 3" xfId="1127"/>
    <cellStyle name="Komma 4 6 3 10" xfId="19967"/>
    <cellStyle name="Komma 4 6 3 2" xfId="1128"/>
    <cellStyle name="Komma 4 6 3 2 2" xfId="19969"/>
    <cellStyle name="Komma 4 6 3 2 2 2" xfId="19970"/>
    <cellStyle name="Komma 4 6 3 2 2 3" xfId="19971"/>
    <cellStyle name="Komma 4 6 3 2 3" xfId="19972"/>
    <cellStyle name="Komma 4 6 3 2 3 2" xfId="19973"/>
    <cellStyle name="Komma 4 6 3 2 3 3" xfId="19974"/>
    <cellStyle name="Komma 4 6 3 2 4" xfId="19975"/>
    <cellStyle name="Komma 4 6 3 2 5" xfId="19976"/>
    <cellStyle name="Komma 4 6 3 2_Tabell 4.5-4.7" xfId="19968"/>
    <cellStyle name="Komma 4 6 3 3" xfId="19977"/>
    <cellStyle name="Komma 4 6 3 3 2" xfId="19978"/>
    <cellStyle name="Komma 4 6 3 3 2 2" xfId="19979"/>
    <cellStyle name="Komma 4 6 3 3 2 3" xfId="19980"/>
    <cellStyle name="Komma 4 6 3 3 3" xfId="19981"/>
    <cellStyle name="Komma 4 6 3 3 3 2" xfId="19982"/>
    <cellStyle name="Komma 4 6 3 3 3 3" xfId="19983"/>
    <cellStyle name="Komma 4 6 3 3 4" xfId="19984"/>
    <cellStyle name="Komma 4 6 3 3 5" xfId="19985"/>
    <cellStyle name="Komma 4 6 3 4" xfId="19986"/>
    <cellStyle name="Komma 4 6 3 4 2" xfId="19987"/>
    <cellStyle name="Komma 4 6 3 4 3" xfId="19988"/>
    <cellStyle name="Komma 4 6 3 5" xfId="19989"/>
    <cellStyle name="Komma 4 6 3 5 2" xfId="19990"/>
    <cellStyle name="Komma 4 6 3 5 3" xfId="19991"/>
    <cellStyle name="Komma 4 6 3 6" xfId="19992"/>
    <cellStyle name="Komma 4 6 3 6 2" xfId="19993"/>
    <cellStyle name="Komma 4 6 3 7" xfId="19994"/>
    <cellStyle name="Komma 4 6 3 7 2" xfId="19995"/>
    <cellStyle name="Komma 4 6 3 8" xfId="19996"/>
    <cellStyle name="Komma 4 6 3 9" xfId="19997"/>
    <cellStyle name="Komma 4 6 3_Tabell 4.5-4.7" xfId="19966"/>
    <cellStyle name="Komma 4 6 4" xfId="1129"/>
    <cellStyle name="Komma 4 6 4 2" xfId="19999"/>
    <cellStyle name="Komma 4 6 4 2 2" xfId="20000"/>
    <cellStyle name="Komma 4 6 4 2 3" xfId="20001"/>
    <cellStyle name="Komma 4 6 4 3" xfId="20002"/>
    <cellStyle name="Komma 4 6 4 3 2" xfId="20003"/>
    <cellStyle name="Komma 4 6 4 3 3" xfId="20004"/>
    <cellStyle name="Komma 4 6 4 4" xfId="20005"/>
    <cellStyle name="Komma 4 6 4 5" xfId="20006"/>
    <cellStyle name="Komma 4 6 4_Tabell 4.5-4.7" xfId="19998"/>
    <cellStyle name="Komma 4 6 5" xfId="20007"/>
    <cellStyle name="Komma 4 6 5 2" xfId="20008"/>
    <cellStyle name="Komma 4 6 5 2 2" xfId="20009"/>
    <cellStyle name="Komma 4 6 5 2 3" xfId="20010"/>
    <cellStyle name="Komma 4 6 5 3" xfId="20011"/>
    <cellStyle name="Komma 4 6 5 3 2" xfId="20012"/>
    <cellStyle name="Komma 4 6 5 3 3" xfId="20013"/>
    <cellStyle name="Komma 4 6 5 4" xfId="20014"/>
    <cellStyle name="Komma 4 6 5 5" xfId="20015"/>
    <cellStyle name="Komma 4 6 6" xfId="20016"/>
    <cellStyle name="Komma 4 6 6 2" xfId="20017"/>
    <cellStyle name="Komma 4 6 6 3" xfId="20018"/>
    <cellStyle name="Komma 4 6 7" xfId="20019"/>
    <cellStyle name="Komma 4 6 7 2" xfId="20020"/>
    <cellStyle name="Komma 4 6 7 3" xfId="20021"/>
    <cellStyle name="Komma 4 6 8" xfId="20022"/>
    <cellStyle name="Komma 4 6 8 2" xfId="20023"/>
    <cellStyle name="Komma 4 6 9" xfId="20024"/>
    <cellStyle name="Komma 4 6 9 2" xfId="20025"/>
    <cellStyle name="Komma 4 6_Tabell 4.5-4.7" xfId="19898"/>
    <cellStyle name="Komma 4 7" xfId="1130"/>
    <cellStyle name="Komma 4 7 10" xfId="20027"/>
    <cellStyle name="Komma 4 7 11" xfId="20028"/>
    <cellStyle name="Komma 4 7 2" xfId="1131"/>
    <cellStyle name="Komma 4 7 2 10" xfId="20030"/>
    <cellStyle name="Komma 4 7 2 2" xfId="1132"/>
    <cellStyle name="Komma 4 7 2 2 2" xfId="20032"/>
    <cellStyle name="Komma 4 7 2 2 2 2" xfId="20033"/>
    <cellStyle name="Komma 4 7 2 2 2 3" xfId="20034"/>
    <cellStyle name="Komma 4 7 2 2 3" xfId="20035"/>
    <cellStyle name="Komma 4 7 2 2 3 2" xfId="20036"/>
    <cellStyle name="Komma 4 7 2 2 3 3" xfId="20037"/>
    <cellStyle name="Komma 4 7 2 2 4" xfId="20038"/>
    <cellStyle name="Komma 4 7 2 2 5" xfId="20039"/>
    <cellStyle name="Komma 4 7 2 2_Tabell 4.5-4.7" xfId="20031"/>
    <cellStyle name="Komma 4 7 2 3" xfId="20040"/>
    <cellStyle name="Komma 4 7 2 3 2" xfId="20041"/>
    <cellStyle name="Komma 4 7 2 3 2 2" xfId="20042"/>
    <cellStyle name="Komma 4 7 2 3 2 3" xfId="20043"/>
    <cellStyle name="Komma 4 7 2 3 3" xfId="20044"/>
    <cellStyle name="Komma 4 7 2 3 3 2" xfId="20045"/>
    <cellStyle name="Komma 4 7 2 3 3 3" xfId="20046"/>
    <cellStyle name="Komma 4 7 2 3 4" xfId="20047"/>
    <cellStyle name="Komma 4 7 2 3 5" xfId="20048"/>
    <cellStyle name="Komma 4 7 2 4" xfId="20049"/>
    <cellStyle name="Komma 4 7 2 4 2" xfId="20050"/>
    <cellStyle name="Komma 4 7 2 4 3" xfId="20051"/>
    <cellStyle name="Komma 4 7 2 5" xfId="20052"/>
    <cellStyle name="Komma 4 7 2 5 2" xfId="20053"/>
    <cellStyle name="Komma 4 7 2 5 3" xfId="20054"/>
    <cellStyle name="Komma 4 7 2 6" xfId="20055"/>
    <cellStyle name="Komma 4 7 2 6 2" xfId="20056"/>
    <cellStyle name="Komma 4 7 2 7" xfId="20057"/>
    <cellStyle name="Komma 4 7 2 7 2" xfId="20058"/>
    <cellStyle name="Komma 4 7 2 8" xfId="20059"/>
    <cellStyle name="Komma 4 7 2 9" xfId="20060"/>
    <cellStyle name="Komma 4 7 2_Tabell 4.5-4.7" xfId="20029"/>
    <cellStyle name="Komma 4 7 3" xfId="1133"/>
    <cellStyle name="Komma 4 7 3 2" xfId="20062"/>
    <cellStyle name="Komma 4 7 3 2 2" xfId="20063"/>
    <cellStyle name="Komma 4 7 3 2 3" xfId="20064"/>
    <cellStyle name="Komma 4 7 3 3" xfId="20065"/>
    <cellStyle name="Komma 4 7 3 3 2" xfId="20066"/>
    <cellStyle name="Komma 4 7 3 3 3" xfId="20067"/>
    <cellStyle name="Komma 4 7 3 4" xfId="20068"/>
    <cellStyle name="Komma 4 7 3 5" xfId="20069"/>
    <cellStyle name="Komma 4 7 3_Tabell 4.5-4.7" xfId="20061"/>
    <cellStyle name="Komma 4 7 4" xfId="20070"/>
    <cellStyle name="Komma 4 7 4 2" xfId="20071"/>
    <cellStyle name="Komma 4 7 4 2 2" xfId="20072"/>
    <cellStyle name="Komma 4 7 4 2 3" xfId="20073"/>
    <cellStyle name="Komma 4 7 4 3" xfId="20074"/>
    <cellStyle name="Komma 4 7 4 3 2" xfId="20075"/>
    <cellStyle name="Komma 4 7 4 3 3" xfId="20076"/>
    <cellStyle name="Komma 4 7 4 4" xfId="20077"/>
    <cellStyle name="Komma 4 7 4 5" xfId="20078"/>
    <cellStyle name="Komma 4 7 5" xfId="20079"/>
    <cellStyle name="Komma 4 7 5 2" xfId="20080"/>
    <cellStyle name="Komma 4 7 5 3" xfId="20081"/>
    <cellStyle name="Komma 4 7 6" xfId="20082"/>
    <cellStyle name="Komma 4 7 6 2" xfId="20083"/>
    <cellStyle name="Komma 4 7 6 3" xfId="20084"/>
    <cellStyle name="Komma 4 7 7" xfId="20085"/>
    <cellStyle name="Komma 4 7 7 2" xfId="20086"/>
    <cellStyle name="Komma 4 7 8" xfId="20087"/>
    <cellStyle name="Komma 4 7 8 2" xfId="20088"/>
    <cellStyle name="Komma 4 7 9" xfId="20089"/>
    <cellStyle name="Komma 4 7_Tabell 4.5-4.7" xfId="20026"/>
    <cellStyle name="Komma 4 8" xfId="1134"/>
    <cellStyle name="Komma 4 8 10" xfId="20091"/>
    <cellStyle name="Komma 4 8 11" xfId="20092"/>
    <cellStyle name="Komma 4 8 2" xfId="1135"/>
    <cellStyle name="Komma 4 8 2 10" xfId="20094"/>
    <cellStyle name="Komma 4 8 2 2" xfId="1136"/>
    <cellStyle name="Komma 4 8 2 2 2" xfId="20096"/>
    <cellStyle name="Komma 4 8 2 2 2 2" xfId="20097"/>
    <cellStyle name="Komma 4 8 2 2 2 3" xfId="20098"/>
    <cellStyle name="Komma 4 8 2 2 3" xfId="20099"/>
    <cellStyle name="Komma 4 8 2 2 3 2" xfId="20100"/>
    <cellStyle name="Komma 4 8 2 2 3 3" xfId="20101"/>
    <cellStyle name="Komma 4 8 2 2 4" xfId="20102"/>
    <cellStyle name="Komma 4 8 2 2 5" xfId="20103"/>
    <cellStyle name="Komma 4 8 2 2_Tabell 4.5-4.7" xfId="20095"/>
    <cellStyle name="Komma 4 8 2 3" xfId="20104"/>
    <cellStyle name="Komma 4 8 2 3 2" xfId="20105"/>
    <cellStyle name="Komma 4 8 2 3 2 2" xfId="20106"/>
    <cellStyle name="Komma 4 8 2 3 2 3" xfId="20107"/>
    <cellStyle name="Komma 4 8 2 3 3" xfId="20108"/>
    <cellStyle name="Komma 4 8 2 3 3 2" xfId="20109"/>
    <cellStyle name="Komma 4 8 2 3 3 3" xfId="20110"/>
    <cellStyle name="Komma 4 8 2 3 4" xfId="20111"/>
    <cellStyle name="Komma 4 8 2 3 5" xfId="20112"/>
    <cellStyle name="Komma 4 8 2 4" xfId="20113"/>
    <cellStyle name="Komma 4 8 2 4 2" xfId="20114"/>
    <cellStyle name="Komma 4 8 2 4 3" xfId="20115"/>
    <cellStyle name="Komma 4 8 2 5" xfId="20116"/>
    <cellStyle name="Komma 4 8 2 5 2" xfId="20117"/>
    <cellStyle name="Komma 4 8 2 5 3" xfId="20118"/>
    <cellStyle name="Komma 4 8 2 6" xfId="20119"/>
    <cellStyle name="Komma 4 8 2 6 2" xfId="20120"/>
    <cellStyle name="Komma 4 8 2 7" xfId="20121"/>
    <cellStyle name="Komma 4 8 2 7 2" xfId="20122"/>
    <cellStyle name="Komma 4 8 2 8" xfId="20123"/>
    <cellStyle name="Komma 4 8 2 9" xfId="20124"/>
    <cellStyle name="Komma 4 8 2_Tabell 4.5-4.7" xfId="20093"/>
    <cellStyle name="Komma 4 8 3" xfId="1137"/>
    <cellStyle name="Komma 4 8 3 2" xfId="20126"/>
    <cellStyle name="Komma 4 8 3 2 2" xfId="20127"/>
    <cellStyle name="Komma 4 8 3 2 3" xfId="20128"/>
    <cellStyle name="Komma 4 8 3 3" xfId="20129"/>
    <cellStyle name="Komma 4 8 3 3 2" xfId="20130"/>
    <cellStyle name="Komma 4 8 3 3 3" xfId="20131"/>
    <cellStyle name="Komma 4 8 3 4" xfId="20132"/>
    <cellStyle name="Komma 4 8 3 5" xfId="20133"/>
    <cellStyle name="Komma 4 8 3_Tabell 4.5-4.7" xfId="20125"/>
    <cellStyle name="Komma 4 8 4" xfId="20134"/>
    <cellStyle name="Komma 4 8 4 2" xfId="20135"/>
    <cellStyle name="Komma 4 8 4 2 2" xfId="20136"/>
    <cellStyle name="Komma 4 8 4 2 3" xfId="20137"/>
    <cellStyle name="Komma 4 8 4 3" xfId="20138"/>
    <cellStyle name="Komma 4 8 4 3 2" xfId="20139"/>
    <cellStyle name="Komma 4 8 4 3 3" xfId="20140"/>
    <cellStyle name="Komma 4 8 4 4" xfId="20141"/>
    <cellStyle name="Komma 4 8 4 5" xfId="20142"/>
    <cellStyle name="Komma 4 8 5" xfId="20143"/>
    <cellStyle name="Komma 4 8 5 2" xfId="20144"/>
    <cellStyle name="Komma 4 8 5 3" xfId="20145"/>
    <cellStyle name="Komma 4 8 6" xfId="20146"/>
    <cellStyle name="Komma 4 8 6 2" xfId="20147"/>
    <cellStyle name="Komma 4 8 6 3" xfId="20148"/>
    <cellStyle name="Komma 4 8 7" xfId="20149"/>
    <cellStyle name="Komma 4 8 7 2" xfId="20150"/>
    <cellStyle name="Komma 4 8 8" xfId="20151"/>
    <cellStyle name="Komma 4 8 8 2" xfId="20152"/>
    <cellStyle name="Komma 4 8 9" xfId="20153"/>
    <cellStyle name="Komma 4 8_Tabell 4.5-4.7" xfId="20090"/>
    <cellStyle name="Komma 4 9" xfId="1138"/>
    <cellStyle name="Komma 4 9 10" xfId="20155"/>
    <cellStyle name="Komma 4 9 2" xfId="1139"/>
    <cellStyle name="Komma 4 9 2 2" xfId="20157"/>
    <cellStyle name="Komma 4 9 2 2 2" xfId="20158"/>
    <cellStyle name="Komma 4 9 2 2 3" xfId="20159"/>
    <cellStyle name="Komma 4 9 2 3" xfId="20160"/>
    <cellStyle name="Komma 4 9 2 3 2" xfId="20161"/>
    <cellStyle name="Komma 4 9 2 3 3" xfId="20162"/>
    <cellStyle name="Komma 4 9 2 4" xfId="20163"/>
    <cellStyle name="Komma 4 9 2 5" xfId="20164"/>
    <cellStyle name="Komma 4 9 2_Tabell 4.5-4.7" xfId="20156"/>
    <cellStyle name="Komma 4 9 3" xfId="20165"/>
    <cellStyle name="Komma 4 9 3 2" xfId="20166"/>
    <cellStyle name="Komma 4 9 3 2 2" xfId="20167"/>
    <cellStyle name="Komma 4 9 3 2 3" xfId="20168"/>
    <cellStyle name="Komma 4 9 3 3" xfId="20169"/>
    <cellStyle name="Komma 4 9 3 3 2" xfId="20170"/>
    <cellStyle name="Komma 4 9 3 3 3" xfId="20171"/>
    <cellStyle name="Komma 4 9 3 4" xfId="20172"/>
    <cellStyle name="Komma 4 9 3 5" xfId="20173"/>
    <cellStyle name="Komma 4 9 4" xfId="20174"/>
    <cellStyle name="Komma 4 9 4 2" xfId="20175"/>
    <cellStyle name="Komma 4 9 4 3" xfId="20176"/>
    <cellStyle name="Komma 4 9 5" xfId="20177"/>
    <cellStyle name="Komma 4 9 5 2" xfId="20178"/>
    <cellStyle name="Komma 4 9 5 3" xfId="20179"/>
    <cellStyle name="Komma 4 9 6" xfId="20180"/>
    <cellStyle name="Komma 4 9 6 2" xfId="20181"/>
    <cellStyle name="Komma 4 9 7" xfId="20182"/>
    <cellStyle name="Komma 4 9 7 2" xfId="20183"/>
    <cellStyle name="Komma 4 9 8" xfId="20184"/>
    <cellStyle name="Komma 4 9 9" xfId="20185"/>
    <cellStyle name="Komma 4 9_Tabell 4.5-4.7" xfId="20154"/>
    <cellStyle name="Komma 4_Tabell 4.5-4.7" xfId="18808"/>
    <cellStyle name="Komma 5" xfId="1140"/>
    <cellStyle name="Komma 5 10" xfId="20187"/>
    <cellStyle name="Komma 5 11" xfId="20188"/>
    <cellStyle name="Komma 5 12" xfId="20189"/>
    <cellStyle name="Komma 5 2" xfId="1141"/>
    <cellStyle name="Komma 5 3" xfId="1142"/>
    <cellStyle name="Komma 5 4" xfId="1143"/>
    <cellStyle name="Komma 5 4 2" xfId="20191"/>
    <cellStyle name="Komma 5 4 2 2" xfId="20192"/>
    <cellStyle name="Komma 5 4 2 3" xfId="20193"/>
    <cellStyle name="Komma 5 4 3" xfId="20194"/>
    <cellStyle name="Komma 5 4 3 2" xfId="20195"/>
    <cellStyle name="Komma 5 4 3 3" xfId="20196"/>
    <cellStyle name="Komma 5 4 4" xfId="20197"/>
    <cellStyle name="Komma 5 4 5" xfId="20198"/>
    <cellStyle name="Komma 5 4_Tabell 4.5-4.7" xfId="20190"/>
    <cellStyle name="Komma 5 5" xfId="20199"/>
    <cellStyle name="Komma 5 5 2" xfId="20200"/>
    <cellStyle name="Komma 5 5 2 2" xfId="20201"/>
    <cellStyle name="Komma 5 5 2 3" xfId="20202"/>
    <cellStyle name="Komma 5 5 3" xfId="20203"/>
    <cellStyle name="Komma 5 5 3 2" xfId="20204"/>
    <cellStyle name="Komma 5 5 3 3" xfId="20205"/>
    <cellStyle name="Komma 5 5 4" xfId="20206"/>
    <cellStyle name="Komma 5 5 5" xfId="20207"/>
    <cellStyle name="Komma 5 6" xfId="20208"/>
    <cellStyle name="Komma 5 6 2" xfId="20209"/>
    <cellStyle name="Komma 5 6 3" xfId="20210"/>
    <cellStyle name="Komma 5 7" xfId="20211"/>
    <cellStyle name="Komma 5 7 2" xfId="20212"/>
    <cellStyle name="Komma 5 7 3" xfId="20213"/>
    <cellStyle name="Komma 5 8" xfId="20214"/>
    <cellStyle name="Komma 5 8 2" xfId="20215"/>
    <cellStyle name="Komma 5 9" xfId="20216"/>
    <cellStyle name="Komma 5 9 2" xfId="20217"/>
    <cellStyle name="Komma 5_Tabell 4.5-4.7" xfId="20186"/>
    <cellStyle name="Komma 6" xfId="1144"/>
    <cellStyle name="Komma 6 10" xfId="20219"/>
    <cellStyle name="Komma 6 11" xfId="20220"/>
    <cellStyle name="Komma 6 2" xfId="1145"/>
    <cellStyle name="Komma 6 2 10" xfId="20222"/>
    <cellStyle name="Komma 6 2 2" xfId="1146"/>
    <cellStyle name="Komma 6 2 2 2" xfId="20224"/>
    <cellStyle name="Komma 6 2 2 2 2" xfId="20225"/>
    <cellStyle name="Komma 6 2 2 2 3" xfId="20226"/>
    <cellStyle name="Komma 6 2 2 3" xfId="20227"/>
    <cellStyle name="Komma 6 2 2 3 2" xfId="20228"/>
    <cellStyle name="Komma 6 2 2 3 3" xfId="20229"/>
    <cellStyle name="Komma 6 2 2 4" xfId="20230"/>
    <cellStyle name="Komma 6 2 2 5" xfId="20231"/>
    <cellStyle name="Komma 6 2 2_Tabell 4.5-4.7" xfId="20223"/>
    <cellStyle name="Komma 6 2 3" xfId="20232"/>
    <cellStyle name="Komma 6 2 3 2" xfId="20233"/>
    <cellStyle name="Komma 6 2 3 2 2" xfId="20234"/>
    <cellStyle name="Komma 6 2 3 2 3" xfId="20235"/>
    <cellStyle name="Komma 6 2 3 3" xfId="20236"/>
    <cellStyle name="Komma 6 2 3 3 2" xfId="20237"/>
    <cellStyle name="Komma 6 2 3 3 3" xfId="20238"/>
    <cellStyle name="Komma 6 2 3 4" xfId="20239"/>
    <cellStyle name="Komma 6 2 3 5" xfId="20240"/>
    <cellStyle name="Komma 6 2 4" xfId="20241"/>
    <cellStyle name="Komma 6 2 4 2" xfId="20242"/>
    <cellStyle name="Komma 6 2 4 3" xfId="20243"/>
    <cellStyle name="Komma 6 2 5" xfId="20244"/>
    <cellStyle name="Komma 6 2 5 2" xfId="20245"/>
    <cellStyle name="Komma 6 2 5 3" xfId="20246"/>
    <cellStyle name="Komma 6 2 6" xfId="20247"/>
    <cellStyle name="Komma 6 2 6 2" xfId="20248"/>
    <cellStyle name="Komma 6 2 7" xfId="20249"/>
    <cellStyle name="Komma 6 2 7 2" xfId="20250"/>
    <cellStyle name="Komma 6 2 8" xfId="20251"/>
    <cellStyle name="Komma 6 2 9" xfId="20252"/>
    <cellStyle name="Komma 6 2_Tabell 4.5-4.7" xfId="20221"/>
    <cellStyle name="Komma 6 3" xfId="1147"/>
    <cellStyle name="Komma 6 3 2" xfId="20254"/>
    <cellStyle name="Komma 6 3 2 2" xfId="20255"/>
    <cellStyle name="Komma 6 3 2 3" xfId="20256"/>
    <cellStyle name="Komma 6 3 3" xfId="20257"/>
    <cellStyle name="Komma 6 3 3 2" xfId="20258"/>
    <cellStyle name="Komma 6 3 3 3" xfId="20259"/>
    <cellStyle name="Komma 6 3 4" xfId="20260"/>
    <cellStyle name="Komma 6 3 5" xfId="20261"/>
    <cellStyle name="Komma 6 3_Tabell 4.5-4.7" xfId="20253"/>
    <cellStyle name="Komma 6 4" xfId="20262"/>
    <cellStyle name="Komma 6 4 2" xfId="20263"/>
    <cellStyle name="Komma 6 4 2 2" xfId="20264"/>
    <cellStyle name="Komma 6 4 2 3" xfId="20265"/>
    <cellStyle name="Komma 6 4 3" xfId="20266"/>
    <cellStyle name="Komma 6 4 3 2" xfId="20267"/>
    <cellStyle name="Komma 6 4 3 3" xfId="20268"/>
    <cellStyle name="Komma 6 4 4" xfId="20269"/>
    <cellStyle name="Komma 6 4 5" xfId="20270"/>
    <cellStyle name="Komma 6 5" xfId="20271"/>
    <cellStyle name="Komma 6 5 2" xfId="20272"/>
    <cellStyle name="Komma 6 5 3" xfId="20273"/>
    <cellStyle name="Komma 6 6" xfId="20274"/>
    <cellStyle name="Komma 6 6 2" xfId="20275"/>
    <cellStyle name="Komma 6 6 3" xfId="20276"/>
    <cellStyle name="Komma 6 7" xfId="20277"/>
    <cellStyle name="Komma 6 7 2" xfId="20278"/>
    <cellStyle name="Komma 6 8" xfId="20279"/>
    <cellStyle name="Komma 6 8 2" xfId="20280"/>
    <cellStyle name="Komma 6 9" xfId="20281"/>
    <cellStyle name="Komma 6_Tabell 4.5-4.7" xfId="20218"/>
    <cellStyle name="Komma 7" xfId="1148"/>
    <cellStyle name="Komma 8" xfId="2000"/>
    <cellStyle name="Komma 8 2" xfId="20283"/>
    <cellStyle name="Komma 8 2 2" xfId="20284"/>
    <cellStyle name="Komma 8 2 3" xfId="20285"/>
    <cellStyle name="Komma 8 3" xfId="20286"/>
    <cellStyle name="Komma 8 3 2" xfId="20287"/>
    <cellStyle name="Komma 8 3 3" xfId="20288"/>
    <cellStyle name="Komma 8 4" xfId="20289"/>
    <cellStyle name="Komma 8 5" xfId="20290"/>
    <cellStyle name="Komma 8 6" xfId="20291"/>
    <cellStyle name="Komma 8_Tabell 4.5-4.7" xfId="20282"/>
    <cellStyle name="Komma 9" xfId="2005"/>
    <cellStyle name="Komma 9 2" xfId="20293"/>
    <cellStyle name="Komma 9 2 2" xfId="20294"/>
    <cellStyle name="Komma 9 2 3" xfId="20295"/>
    <cellStyle name="Komma 9 3" xfId="20296"/>
    <cellStyle name="Komma 9 3 2" xfId="20297"/>
    <cellStyle name="Komma 9 3 3" xfId="20298"/>
    <cellStyle name="Komma 9 4" xfId="20299"/>
    <cellStyle name="Komma 9 5" xfId="20300"/>
    <cellStyle name="Komma 9_Tabell 4.5-4.7" xfId="20292"/>
    <cellStyle name="Merknad 10" xfId="20301"/>
    <cellStyle name="Merknad 2" xfId="1149"/>
    <cellStyle name="Merknad 2 2" xfId="1150"/>
    <cellStyle name="Merknad 2 2 10" xfId="20304"/>
    <cellStyle name="Merknad 2 2 11" xfId="20305"/>
    <cellStyle name="Merknad 2 2 2" xfId="1151"/>
    <cellStyle name="Merknad 2 2 2 10" xfId="20307"/>
    <cellStyle name="Merknad 2 2 2 2" xfId="1152"/>
    <cellStyle name="Merknad 2 2 2 2 2" xfId="20309"/>
    <cellStyle name="Merknad 2 2 2 2 2 2" xfId="20310"/>
    <cellStyle name="Merknad 2 2 2 2 2 3" xfId="20311"/>
    <cellStyle name="Merknad 2 2 2 2 3" xfId="20312"/>
    <cellStyle name="Merknad 2 2 2 2 3 2" xfId="20313"/>
    <cellStyle name="Merknad 2 2 2 2 3 3" xfId="20314"/>
    <cellStyle name="Merknad 2 2 2 2 4" xfId="20315"/>
    <cellStyle name="Merknad 2 2 2 2 5" xfId="20316"/>
    <cellStyle name="Merknad 2 2 2 2_Tabell 4.5-4.7" xfId="20308"/>
    <cellStyle name="Merknad 2 2 2 3" xfId="20317"/>
    <cellStyle name="Merknad 2 2 2 3 2" xfId="20318"/>
    <cellStyle name="Merknad 2 2 2 3 2 2" xfId="20319"/>
    <cellStyle name="Merknad 2 2 2 3 2 3" xfId="20320"/>
    <cellStyle name="Merknad 2 2 2 3 3" xfId="20321"/>
    <cellStyle name="Merknad 2 2 2 3 3 2" xfId="20322"/>
    <cellStyle name="Merknad 2 2 2 3 3 3" xfId="20323"/>
    <cellStyle name="Merknad 2 2 2 3 4" xfId="20324"/>
    <cellStyle name="Merknad 2 2 2 3 5" xfId="20325"/>
    <cellStyle name="Merknad 2 2 2 4" xfId="20326"/>
    <cellStyle name="Merknad 2 2 2 4 2" xfId="20327"/>
    <cellStyle name="Merknad 2 2 2 4 3" xfId="20328"/>
    <cellStyle name="Merknad 2 2 2 5" xfId="20329"/>
    <cellStyle name="Merknad 2 2 2 5 2" xfId="20330"/>
    <cellStyle name="Merknad 2 2 2 5 3" xfId="20331"/>
    <cellStyle name="Merknad 2 2 2 6" xfId="20332"/>
    <cellStyle name="Merknad 2 2 2 6 2" xfId="20333"/>
    <cellStyle name="Merknad 2 2 2 7" xfId="20334"/>
    <cellStyle name="Merknad 2 2 2 7 2" xfId="20335"/>
    <cellStyle name="Merknad 2 2 2 8" xfId="20336"/>
    <cellStyle name="Merknad 2 2 2 9" xfId="20337"/>
    <cellStyle name="Merknad 2 2 2_Tabell 4.5-4.7" xfId="20306"/>
    <cellStyle name="Merknad 2 2 3" xfId="1153"/>
    <cellStyle name="Merknad 2 2 3 2" xfId="20339"/>
    <cellStyle name="Merknad 2 2 3 2 2" xfId="20340"/>
    <cellStyle name="Merknad 2 2 3 2 3" xfId="20341"/>
    <cellStyle name="Merknad 2 2 3 3" xfId="20342"/>
    <cellStyle name="Merknad 2 2 3 3 2" xfId="20343"/>
    <cellStyle name="Merknad 2 2 3 3 3" xfId="20344"/>
    <cellStyle name="Merknad 2 2 3 4" xfId="20345"/>
    <cellStyle name="Merknad 2 2 3 5" xfId="20346"/>
    <cellStyle name="Merknad 2 2 3_Tabell 4.5-4.7" xfId="20338"/>
    <cellStyle name="Merknad 2 2 4" xfId="20347"/>
    <cellStyle name="Merknad 2 2 4 2" xfId="20348"/>
    <cellStyle name="Merknad 2 2 4 2 2" xfId="20349"/>
    <cellStyle name="Merknad 2 2 4 2 3" xfId="20350"/>
    <cellStyle name="Merknad 2 2 4 3" xfId="20351"/>
    <cellStyle name="Merknad 2 2 4 3 2" xfId="20352"/>
    <cellStyle name="Merknad 2 2 4 3 3" xfId="20353"/>
    <cellStyle name="Merknad 2 2 4 4" xfId="20354"/>
    <cellStyle name="Merknad 2 2 4 5" xfId="20355"/>
    <cellStyle name="Merknad 2 2 5" xfId="20356"/>
    <cellStyle name="Merknad 2 2 5 2" xfId="20357"/>
    <cellStyle name="Merknad 2 2 5 3" xfId="20358"/>
    <cellStyle name="Merknad 2 2 6" xfId="20359"/>
    <cellStyle name="Merknad 2 2 6 2" xfId="20360"/>
    <cellStyle name="Merknad 2 2 6 3" xfId="20361"/>
    <cellStyle name="Merknad 2 2 7" xfId="20362"/>
    <cellStyle name="Merknad 2 2 7 2" xfId="20363"/>
    <cellStyle name="Merknad 2 2 8" xfId="20364"/>
    <cellStyle name="Merknad 2 2 8 2" xfId="20365"/>
    <cellStyle name="Merknad 2 2 9" xfId="20366"/>
    <cellStyle name="Merknad 2 2_Tabell 4.5-4.7" xfId="20303"/>
    <cellStyle name="Merknad 2 3" xfId="1154"/>
    <cellStyle name="Merknad 2 4" xfId="1155"/>
    <cellStyle name="Merknad 2 4 10" xfId="20368"/>
    <cellStyle name="Merknad 2 4 2" xfId="1156"/>
    <cellStyle name="Merknad 2 4 2 2" xfId="20370"/>
    <cellStyle name="Merknad 2 4 2 2 2" xfId="20371"/>
    <cellStyle name="Merknad 2 4 2 2 3" xfId="20372"/>
    <cellStyle name="Merknad 2 4 2 3" xfId="20373"/>
    <cellStyle name="Merknad 2 4 2 3 2" xfId="20374"/>
    <cellStyle name="Merknad 2 4 2 3 3" xfId="20375"/>
    <cellStyle name="Merknad 2 4 2 4" xfId="20376"/>
    <cellStyle name="Merknad 2 4 2 5" xfId="20377"/>
    <cellStyle name="Merknad 2 4 2_Tabell 4.5-4.7" xfId="20369"/>
    <cellStyle name="Merknad 2 4 3" xfId="20378"/>
    <cellStyle name="Merknad 2 4 3 2" xfId="20379"/>
    <cellStyle name="Merknad 2 4 3 2 2" xfId="20380"/>
    <cellStyle name="Merknad 2 4 3 2 3" xfId="20381"/>
    <cellStyle name="Merknad 2 4 3 3" xfId="20382"/>
    <cellStyle name="Merknad 2 4 3 3 2" xfId="20383"/>
    <cellStyle name="Merknad 2 4 3 3 3" xfId="20384"/>
    <cellStyle name="Merknad 2 4 3 4" xfId="20385"/>
    <cellStyle name="Merknad 2 4 3 5" xfId="20386"/>
    <cellStyle name="Merknad 2 4 4" xfId="20387"/>
    <cellStyle name="Merknad 2 4 4 2" xfId="20388"/>
    <cellStyle name="Merknad 2 4 4 3" xfId="20389"/>
    <cellStyle name="Merknad 2 4 5" xfId="20390"/>
    <cellStyle name="Merknad 2 4 5 2" xfId="20391"/>
    <cellStyle name="Merknad 2 4 5 3" xfId="20392"/>
    <cellStyle name="Merknad 2 4 6" xfId="20393"/>
    <cellStyle name="Merknad 2 4 6 2" xfId="20394"/>
    <cellStyle name="Merknad 2 4 7" xfId="20395"/>
    <cellStyle name="Merknad 2 4 7 2" xfId="20396"/>
    <cellStyle name="Merknad 2 4 8" xfId="20397"/>
    <cellStyle name="Merknad 2 4 9" xfId="20398"/>
    <cellStyle name="Merknad 2 4_Tabell 4.5-4.7" xfId="20367"/>
    <cellStyle name="Merknad 2 5" xfId="1157"/>
    <cellStyle name="Merknad 2 5 10" xfId="20400"/>
    <cellStyle name="Merknad 2 5 2" xfId="20401"/>
    <cellStyle name="Merknad 2 5 2 2" xfId="20402"/>
    <cellStyle name="Merknad 2 5 2 2 2" xfId="20403"/>
    <cellStyle name="Merknad 2 5 2 2 3" xfId="20404"/>
    <cellStyle name="Merknad 2 5 2 3" xfId="20405"/>
    <cellStyle name="Merknad 2 5 2 3 2" xfId="20406"/>
    <cellStyle name="Merknad 2 5 2 3 3" xfId="20407"/>
    <cellStyle name="Merknad 2 5 2 4" xfId="20408"/>
    <cellStyle name="Merknad 2 5 2 5" xfId="20409"/>
    <cellStyle name="Merknad 2 5 3" xfId="20410"/>
    <cellStyle name="Merknad 2 5 3 2" xfId="20411"/>
    <cellStyle name="Merknad 2 5 3 2 2" xfId="20412"/>
    <cellStyle name="Merknad 2 5 3 2 3" xfId="20413"/>
    <cellStyle name="Merknad 2 5 3 3" xfId="20414"/>
    <cellStyle name="Merknad 2 5 3 3 2" xfId="20415"/>
    <cellStyle name="Merknad 2 5 3 3 3" xfId="20416"/>
    <cellStyle name="Merknad 2 5 3 4" xfId="20417"/>
    <cellStyle name="Merknad 2 5 3 5" xfId="20418"/>
    <cellStyle name="Merknad 2 5 4" xfId="20419"/>
    <cellStyle name="Merknad 2 5 4 2" xfId="20420"/>
    <cellStyle name="Merknad 2 5 4 3" xfId="20421"/>
    <cellStyle name="Merknad 2 5 5" xfId="20422"/>
    <cellStyle name="Merknad 2 5 5 2" xfId="20423"/>
    <cellStyle name="Merknad 2 5 5 3" xfId="20424"/>
    <cellStyle name="Merknad 2 5 6" xfId="20425"/>
    <cellStyle name="Merknad 2 5 6 2" xfId="20426"/>
    <cellStyle name="Merknad 2 5 7" xfId="20427"/>
    <cellStyle name="Merknad 2 5 7 2" xfId="20428"/>
    <cellStyle name="Merknad 2 5 8" xfId="20429"/>
    <cellStyle name="Merknad 2 5 9" xfId="20430"/>
    <cellStyle name="Merknad 2 5_Tabell 4.5-4.7" xfId="20399"/>
    <cellStyle name="Merknad 2 6" xfId="20431"/>
    <cellStyle name="Merknad 2_Tabell 4.5-4.7" xfId="20302"/>
    <cellStyle name="Merknad 3" xfId="1158"/>
    <cellStyle name="Merknad 3 10" xfId="1159"/>
    <cellStyle name="Merknad 3 10 2" xfId="20434"/>
    <cellStyle name="Merknad 3 10 2 2" xfId="20435"/>
    <cellStyle name="Merknad 3 10 2 3" xfId="20436"/>
    <cellStyle name="Merknad 3 10 3" xfId="20437"/>
    <cellStyle name="Merknad 3 10 3 2" xfId="20438"/>
    <cellStyle name="Merknad 3 10 3 3" xfId="20439"/>
    <cellStyle name="Merknad 3 10 4" xfId="20440"/>
    <cellStyle name="Merknad 3 10 5" xfId="20441"/>
    <cellStyle name="Merknad 3 10_Tabell 4.5-4.7" xfId="20433"/>
    <cellStyle name="Merknad 3 11" xfId="20442"/>
    <cellStyle name="Merknad 3 11 2" xfId="20443"/>
    <cellStyle name="Merknad 3 11 2 2" xfId="20444"/>
    <cellStyle name="Merknad 3 11 2 3" xfId="20445"/>
    <cellStyle name="Merknad 3 11 3" xfId="20446"/>
    <cellStyle name="Merknad 3 11 3 2" xfId="20447"/>
    <cellStyle name="Merknad 3 11 3 3" xfId="20448"/>
    <cellStyle name="Merknad 3 11 4" xfId="20449"/>
    <cellStyle name="Merknad 3 11 5" xfId="20450"/>
    <cellStyle name="Merknad 3 12" xfId="20451"/>
    <cellStyle name="Merknad 3 12 2" xfId="20452"/>
    <cellStyle name="Merknad 3 12 3" xfId="20453"/>
    <cellStyle name="Merknad 3 13" xfId="20454"/>
    <cellStyle name="Merknad 3 13 2" xfId="20455"/>
    <cellStyle name="Merknad 3 13 3" xfId="20456"/>
    <cellStyle name="Merknad 3 14" xfId="20457"/>
    <cellStyle name="Merknad 3 14 2" xfId="20458"/>
    <cellStyle name="Merknad 3 15" xfId="20459"/>
    <cellStyle name="Merknad 3 15 2" xfId="20460"/>
    <cellStyle name="Merknad 3 16" xfId="20461"/>
    <cellStyle name="Merknad 3 17" xfId="20462"/>
    <cellStyle name="Merknad 3 18" xfId="20463"/>
    <cellStyle name="Merknad 3 2" xfId="1160"/>
    <cellStyle name="Merknad 3 2 10" xfId="20465"/>
    <cellStyle name="Merknad 3 2 10 2" xfId="20466"/>
    <cellStyle name="Merknad 3 2 11" xfId="20467"/>
    <cellStyle name="Merknad 3 2 12" xfId="20468"/>
    <cellStyle name="Merknad 3 2 13" xfId="20469"/>
    <cellStyle name="Merknad 3 2 2" xfId="1161"/>
    <cellStyle name="Merknad 3 2 2 10" xfId="20471"/>
    <cellStyle name="Merknad 3 2 2 11" xfId="20472"/>
    <cellStyle name="Merknad 3 2 2 12" xfId="20473"/>
    <cellStyle name="Merknad 3 2 2 2" xfId="1162"/>
    <cellStyle name="Merknad 3 2 2 2 10" xfId="20475"/>
    <cellStyle name="Merknad 3 2 2 2 11" xfId="20476"/>
    <cellStyle name="Merknad 3 2 2 2 2" xfId="1163"/>
    <cellStyle name="Merknad 3 2 2 2 2 10" xfId="20478"/>
    <cellStyle name="Merknad 3 2 2 2 2 2" xfId="1164"/>
    <cellStyle name="Merknad 3 2 2 2 2 2 2" xfId="20480"/>
    <cellStyle name="Merknad 3 2 2 2 2 2 2 2" xfId="20481"/>
    <cellStyle name="Merknad 3 2 2 2 2 2 2 3" xfId="20482"/>
    <cellStyle name="Merknad 3 2 2 2 2 2 3" xfId="20483"/>
    <cellStyle name="Merknad 3 2 2 2 2 2 3 2" xfId="20484"/>
    <cellStyle name="Merknad 3 2 2 2 2 2 3 3" xfId="20485"/>
    <cellStyle name="Merknad 3 2 2 2 2 2 4" xfId="20486"/>
    <cellStyle name="Merknad 3 2 2 2 2 2 5" xfId="20487"/>
    <cellStyle name="Merknad 3 2 2 2 2 2_Tabell 4.5-4.7" xfId="20479"/>
    <cellStyle name="Merknad 3 2 2 2 2 3" xfId="20488"/>
    <cellStyle name="Merknad 3 2 2 2 2 3 2" xfId="20489"/>
    <cellStyle name="Merknad 3 2 2 2 2 3 2 2" xfId="20490"/>
    <cellStyle name="Merknad 3 2 2 2 2 3 2 3" xfId="20491"/>
    <cellStyle name="Merknad 3 2 2 2 2 3 3" xfId="20492"/>
    <cellStyle name="Merknad 3 2 2 2 2 3 3 2" xfId="20493"/>
    <cellStyle name="Merknad 3 2 2 2 2 3 3 3" xfId="20494"/>
    <cellStyle name="Merknad 3 2 2 2 2 3 4" xfId="20495"/>
    <cellStyle name="Merknad 3 2 2 2 2 3 5" xfId="20496"/>
    <cellStyle name="Merknad 3 2 2 2 2 4" xfId="20497"/>
    <cellStyle name="Merknad 3 2 2 2 2 4 2" xfId="20498"/>
    <cellStyle name="Merknad 3 2 2 2 2 4 3" xfId="20499"/>
    <cellStyle name="Merknad 3 2 2 2 2 5" xfId="20500"/>
    <cellStyle name="Merknad 3 2 2 2 2 5 2" xfId="20501"/>
    <cellStyle name="Merknad 3 2 2 2 2 5 3" xfId="20502"/>
    <cellStyle name="Merknad 3 2 2 2 2 6" xfId="20503"/>
    <cellStyle name="Merknad 3 2 2 2 2 6 2" xfId="20504"/>
    <cellStyle name="Merknad 3 2 2 2 2 7" xfId="20505"/>
    <cellStyle name="Merknad 3 2 2 2 2 7 2" xfId="20506"/>
    <cellStyle name="Merknad 3 2 2 2 2 8" xfId="20507"/>
    <cellStyle name="Merknad 3 2 2 2 2 9" xfId="20508"/>
    <cellStyle name="Merknad 3 2 2 2 2_Tabell 4.5-4.7" xfId="20477"/>
    <cellStyle name="Merknad 3 2 2 2 3" xfId="1165"/>
    <cellStyle name="Merknad 3 2 2 2 3 2" xfId="20510"/>
    <cellStyle name="Merknad 3 2 2 2 3 2 2" xfId="20511"/>
    <cellStyle name="Merknad 3 2 2 2 3 2 3" xfId="20512"/>
    <cellStyle name="Merknad 3 2 2 2 3 3" xfId="20513"/>
    <cellStyle name="Merknad 3 2 2 2 3 3 2" xfId="20514"/>
    <cellStyle name="Merknad 3 2 2 2 3 3 3" xfId="20515"/>
    <cellStyle name="Merknad 3 2 2 2 3 4" xfId="20516"/>
    <cellStyle name="Merknad 3 2 2 2 3 5" xfId="20517"/>
    <cellStyle name="Merknad 3 2 2 2 3_Tabell 4.5-4.7" xfId="20509"/>
    <cellStyle name="Merknad 3 2 2 2 4" xfId="20518"/>
    <cellStyle name="Merknad 3 2 2 2 4 2" xfId="20519"/>
    <cellStyle name="Merknad 3 2 2 2 4 2 2" xfId="20520"/>
    <cellStyle name="Merknad 3 2 2 2 4 2 3" xfId="20521"/>
    <cellStyle name="Merknad 3 2 2 2 4 3" xfId="20522"/>
    <cellStyle name="Merknad 3 2 2 2 4 3 2" xfId="20523"/>
    <cellStyle name="Merknad 3 2 2 2 4 3 3" xfId="20524"/>
    <cellStyle name="Merknad 3 2 2 2 4 4" xfId="20525"/>
    <cellStyle name="Merknad 3 2 2 2 4 5" xfId="20526"/>
    <cellStyle name="Merknad 3 2 2 2 5" xfId="20527"/>
    <cellStyle name="Merknad 3 2 2 2 5 2" xfId="20528"/>
    <cellStyle name="Merknad 3 2 2 2 5 3" xfId="20529"/>
    <cellStyle name="Merknad 3 2 2 2 6" xfId="20530"/>
    <cellStyle name="Merknad 3 2 2 2 6 2" xfId="20531"/>
    <cellStyle name="Merknad 3 2 2 2 6 3" xfId="20532"/>
    <cellStyle name="Merknad 3 2 2 2 7" xfId="20533"/>
    <cellStyle name="Merknad 3 2 2 2 7 2" xfId="20534"/>
    <cellStyle name="Merknad 3 2 2 2 8" xfId="20535"/>
    <cellStyle name="Merknad 3 2 2 2 8 2" xfId="20536"/>
    <cellStyle name="Merknad 3 2 2 2 9" xfId="20537"/>
    <cellStyle name="Merknad 3 2 2 2_Tabell 4.5-4.7" xfId="20474"/>
    <cellStyle name="Merknad 3 2 2 3" xfId="1166"/>
    <cellStyle name="Merknad 3 2 2 3 10" xfId="20539"/>
    <cellStyle name="Merknad 3 2 2 3 2" xfId="1167"/>
    <cellStyle name="Merknad 3 2 2 3 2 2" xfId="20541"/>
    <cellStyle name="Merknad 3 2 2 3 2 2 2" xfId="20542"/>
    <cellStyle name="Merknad 3 2 2 3 2 2 3" xfId="20543"/>
    <cellStyle name="Merknad 3 2 2 3 2 3" xfId="20544"/>
    <cellStyle name="Merknad 3 2 2 3 2 3 2" xfId="20545"/>
    <cellStyle name="Merknad 3 2 2 3 2 3 3" xfId="20546"/>
    <cellStyle name="Merknad 3 2 2 3 2 4" xfId="20547"/>
    <cellStyle name="Merknad 3 2 2 3 2 5" xfId="20548"/>
    <cellStyle name="Merknad 3 2 2 3 2_Tabell 4.5-4.7" xfId="20540"/>
    <cellStyle name="Merknad 3 2 2 3 3" xfId="20549"/>
    <cellStyle name="Merknad 3 2 2 3 3 2" xfId="20550"/>
    <cellStyle name="Merknad 3 2 2 3 3 2 2" xfId="20551"/>
    <cellStyle name="Merknad 3 2 2 3 3 2 3" xfId="20552"/>
    <cellStyle name="Merknad 3 2 2 3 3 3" xfId="20553"/>
    <cellStyle name="Merknad 3 2 2 3 3 3 2" xfId="20554"/>
    <cellStyle name="Merknad 3 2 2 3 3 3 3" xfId="20555"/>
    <cellStyle name="Merknad 3 2 2 3 3 4" xfId="20556"/>
    <cellStyle name="Merknad 3 2 2 3 3 5" xfId="20557"/>
    <cellStyle name="Merknad 3 2 2 3 4" xfId="20558"/>
    <cellStyle name="Merknad 3 2 2 3 4 2" xfId="20559"/>
    <cellStyle name="Merknad 3 2 2 3 4 3" xfId="20560"/>
    <cellStyle name="Merknad 3 2 2 3 5" xfId="20561"/>
    <cellStyle name="Merknad 3 2 2 3 5 2" xfId="20562"/>
    <cellStyle name="Merknad 3 2 2 3 5 3" xfId="20563"/>
    <cellStyle name="Merknad 3 2 2 3 6" xfId="20564"/>
    <cellStyle name="Merknad 3 2 2 3 6 2" xfId="20565"/>
    <cellStyle name="Merknad 3 2 2 3 7" xfId="20566"/>
    <cellStyle name="Merknad 3 2 2 3 7 2" xfId="20567"/>
    <cellStyle name="Merknad 3 2 2 3 8" xfId="20568"/>
    <cellStyle name="Merknad 3 2 2 3 9" xfId="20569"/>
    <cellStyle name="Merknad 3 2 2 3_Tabell 4.5-4.7" xfId="20538"/>
    <cellStyle name="Merknad 3 2 2 4" xfId="1168"/>
    <cellStyle name="Merknad 3 2 2 4 2" xfId="20571"/>
    <cellStyle name="Merknad 3 2 2 4 2 2" xfId="20572"/>
    <cellStyle name="Merknad 3 2 2 4 2 3" xfId="20573"/>
    <cellStyle name="Merknad 3 2 2 4 3" xfId="20574"/>
    <cellStyle name="Merknad 3 2 2 4 3 2" xfId="20575"/>
    <cellStyle name="Merknad 3 2 2 4 3 3" xfId="20576"/>
    <cellStyle name="Merknad 3 2 2 4 4" xfId="20577"/>
    <cellStyle name="Merknad 3 2 2 4 5" xfId="20578"/>
    <cellStyle name="Merknad 3 2 2 4_Tabell 4.5-4.7" xfId="20570"/>
    <cellStyle name="Merknad 3 2 2 5" xfId="20579"/>
    <cellStyle name="Merknad 3 2 2 5 2" xfId="20580"/>
    <cellStyle name="Merknad 3 2 2 5 2 2" xfId="20581"/>
    <cellStyle name="Merknad 3 2 2 5 2 3" xfId="20582"/>
    <cellStyle name="Merknad 3 2 2 5 3" xfId="20583"/>
    <cellStyle name="Merknad 3 2 2 5 3 2" xfId="20584"/>
    <cellStyle name="Merknad 3 2 2 5 3 3" xfId="20585"/>
    <cellStyle name="Merknad 3 2 2 5 4" xfId="20586"/>
    <cellStyle name="Merknad 3 2 2 5 5" xfId="20587"/>
    <cellStyle name="Merknad 3 2 2 6" xfId="20588"/>
    <cellStyle name="Merknad 3 2 2 6 2" xfId="20589"/>
    <cellStyle name="Merknad 3 2 2 6 3" xfId="20590"/>
    <cellStyle name="Merknad 3 2 2 7" xfId="20591"/>
    <cellStyle name="Merknad 3 2 2 7 2" xfId="20592"/>
    <cellStyle name="Merknad 3 2 2 7 3" xfId="20593"/>
    <cellStyle name="Merknad 3 2 2 8" xfId="20594"/>
    <cellStyle name="Merknad 3 2 2 8 2" xfId="20595"/>
    <cellStyle name="Merknad 3 2 2 9" xfId="20596"/>
    <cellStyle name="Merknad 3 2 2 9 2" xfId="20597"/>
    <cellStyle name="Merknad 3 2 2_Tabell 4.5-4.7" xfId="20470"/>
    <cellStyle name="Merknad 3 2 3" xfId="1169"/>
    <cellStyle name="Merknad 3 2 3 10" xfId="20599"/>
    <cellStyle name="Merknad 3 2 3 11" xfId="20600"/>
    <cellStyle name="Merknad 3 2 3 2" xfId="1170"/>
    <cellStyle name="Merknad 3 2 3 2 10" xfId="20602"/>
    <cellStyle name="Merknad 3 2 3 2 2" xfId="1171"/>
    <cellStyle name="Merknad 3 2 3 2 2 2" xfId="20604"/>
    <cellStyle name="Merknad 3 2 3 2 2 2 2" xfId="20605"/>
    <cellStyle name="Merknad 3 2 3 2 2 2 3" xfId="20606"/>
    <cellStyle name="Merknad 3 2 3 2 2 3" xfId="20607"/>
    <cellStyle name="Merknad 3 2 3 2 2 3 2" xfId="20608"/>
    <cellStyle name="Merknad 3 2 3 2 2 3 3" xfId="20609"/>
    <cellStyle name="Merknad 3 2 3 2 2 4" xfId="20610"/>
    <cellStyle name="Merknad 3 2 3 2 2 5" xfId="20611"/>
    <cellStyle name="Merknad 3 2 3 2 2_Tabell 4.5-4.7" xfId="20603"/>
    <cellStyle name="Merknad 3 2 3 2 3" xfId="20612"/>
    <cellStyle name="Merknad 3 2 3 2 3 2" xfId="20613"/>
    <cellStyle name="Merknad 3 2 3 2 3 2 2" xfId="20614"/>
    <cellStyle name="Merknad 3 2 3 2 3 2 3" xfId="20615"/>
    <cellStyle name="Merknad 3 2 3 2 3 3" xfId="20616"/>
    <cellStyle name="Merknad 3 2 3 2 3 3 2" xfId="20617"/>
    <cellStyle name="Merknad 3 2 3 2 3 3 3" xfId="20618"/>
    <cellStyle name="Merknad 3 2 3 2 3 4" xfId="20619"/>
    <cellStyle name="Merknad 3 2 3 2 3 5" xfId="20620"/>
    <cellStyle name="Merknad 3 2 3 2 4" xfId="20621"/>
    <cellStyle name="Merknad 3 2 3 2 4 2" xfId="20622"/>
    <cellStyle name="Merknad 3 2 3 2 4 3" xfId="20623"/>
    <cellStyle name="Merknad 3 2 3 2 5" xfId="20624"/>
    <cellStyle name="Merknad 3 2 3 2 5 2" xfId="20625"/>
    <cellStyle name="Merknad 3 2 3 2 5 3" xfId="20626"/>
    <cellStyle name="Merknad 3 2 3 2 6" xfId="20627"/>
    <cellStyle name="Merknad 3 2 3 2 6 2" xfId="20628"/>
    <cellStyle name="Merknad 3 2 3 2 7" xfId="20629"/>
    <cellStyle name="Merknad 3 2 3 2 7 2" xfId="20630"/>
    <cellStyle name="Merknad 3 2 3 2 8" xfId="20631"/>
    <cellStyle name="Merknad 3 2 3 2 9" xfId="20632"/>
    <cellStyle name="Merknad 3 2 3 2_Tabell 4.5-4.7" xfId="20601"/>
    <cellStyle name="Merknad 3 2 3 3" xfId="1172"/>
    <cellStyle name="Merknad 3 2 3 3 2" xfId="20634"/>
    <cellStyle name="Merknad 3 2 3 3 2 2" xfId="20635"/>
    <cellStyle name="Merknad 3 2 3 3 2 3" xfId="20636"/>
    <cellStyle name="Merknad 3 2 3 3 3" xfId="20637"/>
    <cellStyle name="Merknad 3 2 3 3 3 2" xfId="20638"/>
    <cellStyle name="Merknad 3 2 3 3 3 3" xfId="20639"/>
    <cellStyle name="Merknad 3 2 3 3 4" xfId="20640"/>
    <cellStyle name="Merknad 3 2 3 3 5" xfId="20641"/>
    <cellStyle name="Merknad 3 2 3 3_Tabell 4.5-4.7" xfId="20633"/>
    <cellStyle name="Merknad 3 2 3 4" xfId="20642"/>
    <cellStyle name="Merknad 3 2 3 4 2" xfId="20643"/>
    <cellStyle name="Merknad 3 2 3 4 2 2" xfId="20644"/>
    <cellStyle name="Merknad 3 2 3 4 2 3" xfId="20645"/>
    <cellStyle name="Merknad 3 2 3 4 3" xfId="20646"/>
    <cellStyle name="Merknad 3 2 3 4 3 2" xfId="20647"/>
    <cellStyle name="Merknad 3 2 3 4 3 3" xfId="20648"/>
    <cellStyle name="Merknad 3 2 3 4 4" xfId="20649"/>
    <cellStyle name="Merknad 3 2 3 4 5" xfId="20650"/>
    <cellStyle name="Merknad 3 2 3 5" xfId="20651"/>
    <cellStyle name="Merknad 3 2 3 5 2" xfId="20652"/>
    <cellStyle name="Merknad 3 2 3 5 3" xfId="20653"/>
    <cellStyle name="Merknad 3 2 3 6" xfId="20654"/>
    <cellStyle name="Merknad 3 2 3 6 2" xfId="20655"/>
    <cellStyle name="Merknad 3 2 3 6 3" xfId="20656"/>
    <cellStyle name="Merknad 3 2 3 7" xfId="20657"/>
    <cellStyle name="Merknad 3 2 3 7 2" xfId="20658"/>
    <cellStyle name="Merknad 3 2 3 8" xfId="20659"/>
    <cellStyle name="Merknad 3 2 3 8 2" xfId="20660"/>
    <cellStyle name="Merknad 3 2 3 9" xfId="20661"/>
    <cellStyle name="Merknad 3 2 3_Tabell 4.5-4.7" xfId="20598"/>
    <cellStyle name="Merknad 3 2 4" xfId="1173"/>
    <cellStyle name="Merknad 3 2 4 10" xfId="20663"/>
    <cellStyle name="Merknad 3 2 4 2" xfId="1174"/>
    <cellStyle name="Merknad 3 2 4 2 2" xfId="20665"/>
    <cellStyle name="Merknad 3 2 4 2 2 2" xfId="20666"/>
    <cellStyle name="Merknad 3 2 4 2 2 3" xfId="20667"/>
    <cellStyle name="Merknad 3 2 4 2 3" xfId="20668"/>
    <cellStyle name="Merknad 3 2 4 2 3 2" xfId="20669"/>
    <cellStyle name="Merknad 3 2 4 2 3 3" xfId="20670"/>
    <cellStyle name="Merknad 3 2 4 2 4" xfId="20671"/>
    <cellStyle name="Merknad 3 2 4 2 5" xfId="20672"/>
    <cellStyle name="Merknad 3 2 4 2_Tabell 4.5-4.7" xfId="20664"/>
    <cellStyle name="Merknad 3 2 4 3" xfId="20673"/>
    <cellStyle name="Merknad 3 2 4 3 2" xfId="20674"/>
    <cellStyle name="Merknad 3 2 4 3 2 2" xfId="20675"/>
    <cellStyle name="Merknad 3 2 4 3 2 3" xfId="20676"/>
    <cellStyle name="Merknad 3 2 4 3 3" xfId="20677"/>
    <cellStyle name="Merknad 3 2 4 3 3 2" xfId="20678"/>
    <cellStyle name="Merknad 3 2 4 3 3 3" xfId="20679"/>
    <cellStyle name="Merknad 3 2 4 3 4" xfId="20680"/>
    <cellStyle name="Merknad 3 2 4 3 5" xfId="20681"/>
    <cellStyle name="Merknad 3 2 4 4" xfId="20682"/>
    <cellStyle name="Merknad 3 2 4 4 2" xfId="20683"/>
    <cellStyle name="Merknad 3 2 4 4 3" xfId="20684"/>
    <cellStyle name="Merknad 3 2 4 5" xfId="20685"/>
    <cellStyle name="Merknad 3 2 4 5 2" xfId="20686"/>
    <cellStyle name="Merknad 3 2 4 5 3" xfId="20687"/>
    <cellStyle name="Merknad 3 2 4 6" xfId="20688"/>
    <cellStyle name="Merknad 3 2 4 6 2" xfId="20689"/>
    <cellStyle name="Merknad 3 2 4 7" xfId="20690"/>
    <cellStyle name="Merknad 3 2 4 7 2" xfId="20691"/>
    <cellStyle name="Merknad 3 2 4 8" xfId="20692"/>
    <cellStyle name="Merknad 3 2 4 9" xfId="20693"/>
    <cellStyle name="Merknad 3 2 4_Tabell 4.5-4.7" xfId="20662"/>
    <cellStyle name="Merknad 3 2 5" xfId="1175"/>
    <cellStyle name="Merknad 3 2 5 2" xfId="20695"/>
    <cellStyle name="Merknad 3 2 5 2 2" xfId="20696"/>
    <cellStyle name="Merknad 3 2 5 2 3" xfId="20697"/>
    <cellStyle name="Merknad 3 2 5 3" xfId="20698"/>
    <cellStyle name="Merknad 3 2 5 3 2" xfId="20699"/>
    <cellStyle name="Merknad 3 2 5 3 3" xfId="20700"/>
    <cellStyle name="Merknad 3 2 5 4" xfId="20701"/>
    <cellStyle name="Merknad 3 2 5 5" xfId="20702"/>
    <cellStyle name="Merknad 3 2 5_Tabell 4.5-4.7" xfId="20694"/>
    <cellStyle name="Merknad 3 2 6" xfId="20703"/>
    <cellStyle name="Merknad 3 2 6 2" xfId="20704"/>
    <cellStyle name="Merknad 3 2 6 2 2" xfId="20705"/>
    <cellStyle name="Merknad 3 2 6 2 3" xfId="20706"/>
    <cellStyle name="Merknad 3 2 6 3" xfId="20707"/>
    <cellStyle name="Merknad 3 2 6 3 2" xfId="20708"/>
    <cellStyle name="Merknad 3 2 6 3 3" xfId="20709"/>
    <cellStyle name="Merknad 3 2 6 4" xfId="20710"/>
    <cellStyle name="Merknad 3 2 6 5" xfId="20711"/>
    <cellStyle name="Merknad 3 2 7" xfId="20712"/>
    <cellStyle name="Merknad 3 2 7 2" xfId="20713"/>
    <cellStyle name="Merknad 3 2 7 3" xfId="20714"/>
    <cellStyle name="Merknad 3 2 8" xfId="20715"/>
    <cellStyle name="Merknad 3 2 8 2" xfId="20716"/>
    <cellStyle name="Merknad 3 2 8 3" xfId="20717"/>
    <cellStyle name="Merknad 3 2 9" xfId="20718"/>
    <cellStyle name="Merknad 3 2 9 2" xfId="20719"/>
    <cellStyle name="Merknad 3 2_Tabell 4.5-4.7" xfId="20464"/>
    <cellStyle name="Merknad 3 3" xfId="1176"/>
    <cellStyle name="Merknad 3 3 10" xfId="20721"/>
    <cellStyle name="Merknad 3 3 10 2" xfId="20722"/>
    <cellStyle name="Merknad 3 3 11" xfId="20723"/>
    <cellStyle name="Merknad 3 3 12" xfId="20724"/>
    <cellStyle name="Merknad 3 3 13" xfId="20725"/>
    <cellStyle name="Merknad 3 3 2" xfId="1177"/>
    <cellStyle name="Merknad 3 3 2 10" xfId="20727"/>
    <cellStyle name="Merknad 3 3 2 11" xfId="20728"/>
    <cellStyle name="Merknad 3 3 2 12" xfId="20729"/>
    <cellStyle name="Merknad 3 3 2 2" xfId="1178"/>
    <cellStyle name="Merknad 3 3 2 2 10" xfId="20731"/>
    <cellStyle name="Merknad 3 3 2 2 11" xfId="20732"/>
    <cellStyle name="Merknad 3 3 2 2 2" xfId="1179"/>
    <cellStyle name="Merknad 3 3 2 2 2 10" xfId="20734"/>
    <cellStyle name="Merknad 3 3 2 2 2 2" xfId="1180"/>
    <cellStyle name="Merknad 3 3 2 2 2 2 2" xfId="20736"/>
    <cellStyle name="Merknad 3 3 2 2 2 2 2 2" xfId="20737"/>
    <cellStyle name="Merknad 3 3 2 2 2 2 2 3" xfId="20738"/>
    <cellStyle name="Merknad 3 3 2 2 2 2 3" xfId="20739"/>
    <cellStyle name="Merknad 3 3 2 2 2 2 3 2" xfId="20740"/>
    <cellStyle name="Merknad 3 3 2 2 2 2 3 3" xfId="20741"/>
    <cellStyle name="Merknad 3 3 2 2 2 2 4" xfId="20742"/>
    <cellStyle name="Merknad 3 3 2 2 2 2 5" xfId="20743"/>
    <cellStyle name="Merknad 3 3 2 2 2 2_Tabell 4.5-4.7" xfId="20735"/>
    <cellStyle name="Merknad 3 3 2 2 2 3" xfId="20744"/>
    <cellStyle name="Merknad 3 3 2 2 2 3 2" xfId="20745"/>
    <cellStyle name="Merknad 3 3 2 2 2 3 2 2" xfId="20746"/>
    <cellStyle name="Merknad 3 3 2 2 2 3 2 3" xfId="20747"/>
    <cellStyle name="Merknad 3 3 2 2 2 3 3" xfId="20748"/>
    <cellStyle name="Merknad 3 3 2 2 2 3 3 2" xfId="20749"/>
    <cellStyle name="Merknad 3 3 2 2 2 3 3 3" xfId="20750"/>
    <cellStyle name="Merknad 3 3 2 2 2 3 4" xfId="20751"/>
    <cellStyle name="Merknad 3 3 2 2 2 3 5" xfId="20752"/>
    <cellStyle name="Merknad 3 3 2 2 2 4" xfId="20753"/>
    <cellStyle name="Merknad 3 3 2 2 2 4 2" xfId="20754"/>
    <cellStyle name="Merknad 3 3 2 2 2 4 3" xfId="20755"/>
    <cellStyle name="Merknad 3 3 2 2 2 5" xfId="20756"/>
    <cellStyle name="Merknad 3 3 2 2 2 5 2" xfId="20757"/>
    <cellStyle name="Merknad 3 3 2 2 2 5 3" xfId="20758"/>
    <cellStyle name="Merknad 3 3 2 2 2 6" xfId="20759"/>
    <cellStyle name="Merknad 3 3 2 2 2 6 2" xfId="20760"/>
    <cellStyle name="Merknad 3 3 2 2 2 7" xfId="20761"/>
    <cellStyle name="Merknad 3 3 2 2 2 7 2" xfId="20762"/>
    <cellStyle name="Merknad 3 3 2 2 2 8" xfId="20763"/>
    <cellStyle name="Merknad 3 3 2 2 2 9" xfId="20764"/>
    <cellStyle name="Merknad 3 3 2 2 2_Tabell 4.5-4.7" xfId="20733"/>
    <cellStyle name="Merknad 3 3 2 2 3" xfId="1181"/>
    <cellStyle name="Merknad 3 3 2 2 3 2" xfId="20766"/>
    <cellStyle name="Merknad 3 3 2 2 3 2 2" xfId="20767"/>
    <cellStyle name="Merknad 3 3 2 2 3 2 3" xfId="20768"/>
    <cellStyle name="Merknad 3 3 2 2 3 3" xfId="20769"/>
    <cellStyle name="Merknad 3 3 2 2 3 3 2" xfId="20770"/>
    <cellStyle name="Merknad 3 3 2 2 3 3 3" xfId="20771"/>
    <cellStyle name="Merknad 3 3 2 2 3 4" xfId="20772"/>
    <cellStyle name="Merknad 3 3 2 2 3 5" xfId="20773"/>
    <cellStyle name="Merknad 3 3 2 2 3_Tabell 4.5-4.7" xfId="20765"/>
    <cellStyle name="Merknad 3 3 2 2 4" xfId="20774"/>
    <cellStyle name="Merknad 3 3 2 2 4 2" xfId="20775"/>
    <cellStyle name="Merknad 3 3 2 2 4 2 2" xfId="20776"/>
    <cellStyle name="Merknad 3 3 2 2 4 2 3" xfId="20777"/>
    <cellStyle name="Merknad 3 3 2 2 4 3" xfId="20778"/>
    <cellStyle name="Merknad 3 3 2 2 4 3 2" xfId="20779"/>
    <cellStyle name="Merknad 3 3 2 2 4 3 3" xfId="20780"/>
    <cellStyle name="Merknad 3 3 2 2 4 4" xfId="20781"/>
    <cellStyle name="Merknad 3 3 2 2 4 5" xfId="20782"/>
    <cellStyle name="Merknad 3 3 2 2 5" xfId="20783"/>
    <cellStyle name="Merknad 3 3 2 2 5 2" xfId="20784"/>
    <cellStyle name="Merknad 3 3 2 2 5 3" xfId="20785"/>
    <cellStyle name="Merknad 3 3 2 2 6" xfId="20786"/>
    <cellStyle name="Merknad 3 3 2 2 6 2" xfId="20787"/>
    <cellStyle name="Merknad 3 3 2 2 6 3" xfId="20788"/>
    <cellStyle name="Merknad 3 3 2 2 7" xfId="20789"/>
    <cellStyle name="Merknad 3 3 2 2 7 2" xfId="20790"/>
    <cellStyle name="Merknad 3 3 2 2 8" xfId="20791"/>
    <cellStyle name="Merknad 3 3 2 2 8 2" xfId="20792"/>
    <cellStyle name="Merknad 3 3 2 2 9" xfId="20793"/>
    <cellStyle name="Merknad 3 3 2 2_Tabell 4.5-4.7" xfId="20730"/>
    <cellStyle name="Merknad 3 3 2 3" xfId="1182"/>
    <cellStyle name="Merknad 3 3 2 3 10" xfId="20795"/>
    <cellStyle name="Merknad 3 3 2 3 2" xfId="1183"/>
    <cellStyle name="Merknad 3 3 2 3 2 2" xfId="20797"/>
    <cellStyle name="Merknad 3 3 2 3 2 2 2" xfId="20798"/>
    <cellStyle name="Merknad 3 3 2 3 2 2 3" xfId="20799"/>
    <cellStyle name="Merknad 3 3 2 3 2 3" xfId="20800"/>
    <cellStyle name="Merknad 3 3 2 3 2 3 2" xfId="20801"/>
    <cellStyle name="Merknad 3 3 2 3 2 3 3" xfId="20802"/>
    <cellStyle name="Merknad 3 3 2 3 2 4" xfId="20803"/>
    <cellStyle name="Merknad 3 3 2 3 2 5" xfId="20804"/>
    <cellStyle name="Merknad 3 3 2 3 2_Tabell 4.5-4.7" xfId="20796"/>
    <cellStyle name="Merknad 3 3 2 3 3" xfId="20805"/>
    <cellStyle name="Merknad 3 3 2 3 3 2" xfId="20806"/>
    <cellStyle name="Merknad 3 3 2 3 3 2 2" xfId="20807"/>
    <cellStyle name="Merknad 3 3 2 3 3 2 3" xfId="20808"/>
    <cellStyle name="Merknad 3 3 2 3 3 3" xfId="20809"/>
    <cellStyle name="Merknad 3 3 2 3 3 3 2" xfId="20810"/>
    <cellStyle name="Merknad 3 3 2 3 3 3 3" xfId="20811"/>
    <cellStyle name="Merknad 3 3 2 3 3 4" xfId="20812"/>
    <cellStyle name="Merknad 3 3 2 3 3 5" xfId="20813"/>
    <cellStyle name="Merknad 3 3 2 3 4" xfId="20814"/>
    <cellStyle name="Merknad 3 3 2 3 4 2" xfId="20815"/>
    <cellStyle name="Merknad 3 3 2 3 4 3" xfId="20816"/>
    <cellStyle name="Merknad 3 3 2 3 5" xfId="20817"/>
    <cellStyle name="Merknad 3 3 2 3 5 2" xfId="20818"/>
    <cellStyle name="Merknad 3 3 2 3 5 3" xfId="20819"/>
    <cellStyle name="Merknad 3 3 2 3 6" xfId="20820"/>
    <cellStyle name="Merknad 3 3 2 3 6 2" xfId="20821"/>
    <cellStyle name="Merknad 3 3 2 3 7" xfId="20822"/>
    <cellStyle name="Merknad 3 3 2 3 7 2" xfId="20823"/>
    <cellStyle name="Merknad 3 3 2 3 8" xfId="20824"/>
    <cellStyle name="Merknad 3 3 2 3 9" xfId="20825"/>
    <cellStyle name="Merknad 3 3 2 3_Tabell 4.5-4.7" xfId="20794"/>
    <cellStyle name="Merknad 3 3 2 4" xfId="1184"/>
    <cellStyle name="Merknad 3 3 2 4 2" xfId="20827"/>
    <cellStyle name="Merknad 3 3 2 4 2 2" xfId="20828"/>
    <cellStyle name="Merknad 3 3 2 4 2 3" xfId="20829"/>
    <cellStyle name="Merknad 3 3 2 4 3" xfId="20830"/>
    <cellStyle name="Merknad 3 3 2 4 3 2" xfId="20831"/>
    <cellStyle name="Merknad 3 3 2 4 3 3" xfId="20832"/>
    <cellStyle name="Merknad 3 3 2 4 4" xfId="20833"/>
    <cellStyle name="Merknad 3 3 2 4 5" xfId="20834"/>
    <cellStyle name="Merknad 3 3 2 4_Tabell 4.5-4.7" xfId="20826"/>
    <cellStyle name="Merknad 3 3 2 5" xfId="20835"/>
    <cellStyle name="Merknad 3 3 2 5 2" xfId="20836"/>
    <cellStyle name="Merknad 3 3 2 5 2 2" xfId="20837"/>
    <cellStyle name="Merknad 3 3 2 5 2 3" xfId="20838"/>
    <cellStyle name="Merknad 3 3 2 5 3" xfId="20839"/>
    <cellStyle name="Merknad 3 3 2 5 3 2" xfId="20840"/>
    <cellStyle name="Merknad 3 3 2 5 3 3" xfId="20841"/>
    <cellStyle name="Merknad 3 3 2 5 4" xfId="20842"/>
    <cellStyle name="Merknad 3 3 2 5 5" xfId="20843"/>
    <cellStyle name="Merknad 3 3 2 6" xfId="20844"/>
    <cellStyle name="Merknad 3 3 2 6 2" xfId="20845"/>
    <cellStyle name="Merknad 3 3 2 6 3" xfId="20846"/>
    <cellStyle name="Merknad 3 3 2 7" xfId="20847"/>
    <cellStyle name="Merknad 3 3 2 7 2" xfId="20848"/>
    <cellStyle name="Merknad 3 3 2 7 3" xfId="20849"/>
    <cellStyle name="Merknad 3 3 2 8" xfId="20850"/>
    <cellStyle name="Merknad 3 3 2 8 2" xfId="20851"/>
    <cellStyle name="Merknad 3 3 2 9" xfId="20852"/>
    <cellStyle name="Merknad 3 3 2 9 2" xfId="20853"/>
    <cellStyle name="Merknad 3 3 2_Tabell 4.5-4.7" xfId="20726"/>
    <cellStyle name="Merknad 3 3 3" xfId="1185"/>
    <cellStyle name="Merknad 3 3 3 10" xfId="20855"/>
    <cellStyle name="Merknad 3 3 3 11" xfId="20856"/>
    <cellStyle name="Merknad 3 3 3 2" xfId="1186"/>
    <cellStyle name="Merknad 3 3 3 2 10" xfId="20858"/>
    <cellStyle name="Merknad 3 3 3 2 2" xfId="1187"/>
    <cellStyle name="Merknad 3 3 3 2 2 2" xfId="20860"/>
    <cellStyle name="Merknad 3 3 3 2 2 2 2" xfId="20861"/>
    <cellStyle name="Merknad 3 3 3 2 2 2 3" xfId="20862"/>
    <cellStyle name="Merknad 3 3 3 2 2 3" xfId="20863"/>
    <cellStyle name="Merknad 3 3 3 2 2 3 2" xfId="20864"/>
    <cellStyle name="Merknad 3 3 3 2 2 3 3" xfId="20865"/>
    <cellStyle name="Merknad 3 3 3 2 2 4" xfId="20866"/>
    <cellStyle name="Merknad 3 3 3 2 2 5" xfId="20867"/>
    <cellStyle name="Merknad 3 3 3 2 2_Tabell 4.5-4.7" xfId="20859"/>
    <cellStyle name="Merknad 3 3 3 2 3" xfId="20868"/>
    <cellStyle name="Merknad 3 3 3 2 3 2" xfId="20869"/>
    <cellStyle name="Merknad 3 3 3 2 3 2 2" xfId="20870"/>
    <cellStyle name="Merknad 3 3 3 2 3 2 3" xfId="20871"/>
    <cellStyle name="Merknad 3 3 3 2 3 3" xfId="20872"/>
    <cellStyle name="Merknad 3 3 3 2 3 3 2" xfId="20873"/>
    <cellStyle name="Merknad 3 3 3 2 3 3 3" xfId="20874"/>
    <cellStyle name="Merknad 3 3 3 2 3 4" xfId="20875"/>
    <cellStyle name="Merknad 3 3 3 2 3 5" xfId="20876"/>
    <cellStyle name="Merknad 3 3 3 2 4" xfId="20877"/>
    <cellStyle name="Merknad 3 3 3 2 4 2" xfId="20878"/>
    <cellStyle name="Merknad 3 3 3 2 4 3" xfId="20879"/>
    <cellStyle name="Merknad 3 3 3 2 5" xfId="20880"/>
    <cellStyle name="Merknad 3 3 3 2 5 2" xfId="20881"/>
    <cellStyle name="Merknad 3 3 3 2 5 3" xfId="20882"/>
    <cellStyle name="Merknad 3 3 3 2 6" xfId="20883"/>
    <cellStyle name="Merknad 3 3 3 2 6 2" xfId="20884"/>
    <cellStyle name="Merknad 3 3 3 2 7" xfId="20885"/>
    <cellStyle name="Merknad 3 3 3 2 7 2" xfId="20886"/>
    <cellStyle name="Merknad 3 3 3 2 8" xfId="20887"/>
    <cellStyle name="Merknad 3 3 3 2 9" xfId="20888"/>
    <cellStyle name="Merknad 3 3 3 2_Tabell 4.5-4.7" xfId="20857"/>
    <cellStyle name="Merknad 3 3 3 3" xfId="1188"/>
    <cellStyle name="Merknad 3 3 3 3 2" xfId="20890"/>
    <cellStyle name="Merknad 3 3 3 3 2 2" xfId="20891"/>
    <cellStyle name="Merknad 3 3 3 3 2 3" xfId="20892"/>
    <cellStyle name="Merknad 3 3 3 3 3" xfId="20893"/>
    <cellStyle name="Merknad 3 3 3 3 3 2" xfId="20894"/>
    <cellStyle name="Merknad 3 3 3 3 3 3" xfId="20895"/>
    <cellStyle name="Merknad 3 3 3 3 4" xfId="20896"/>
    <cellStyle name="Merknad 3 3 3 3 5" xfId="20897"/>
    <cellStyle name="Merknad 3 3 3 3_Tabell 4.5-4.7" xfId="20889"/>
    <cellStyle name="Merknad 3 3 3 4" xfId="20898"/>
    <cellStyle name="Merknad 3 3 3 4 2" xfId="20899"/>
    <cellStyle name="Merknad 3 3 3 4 2 2" xfId="20900"/>
    <cellStyle name="Merknad 3 3 3 4 2 3" xfId="20901"/>
    <cellStyle name="Merknad 3 3 3 4 3" xfId="20902"/>
    <cellStyle name="Merknad 3 3 3 4 3 2" xfId="20903"/>
    <cellStyle name="Merknad 3 3 3 4 3 3" xfId="20904"/>
    <cellStyle name="Merknad 3 3 3 4 4" xfId="20905"/>
    <cellStyle name="Merknad 3 3 3 4 5" xfId="20906"/>
    <cellStyle name="Merknad 3 3 3 5" xfId="20907"/>
    <cellStyle name="Merknad 3 3 3 5 2" xfId="20908"/>
    <cellStyle name="Merknad 3 3 3 5 3" xfId="20909"/>
    <cellStyle name="Merknad 3 3 3 6" xfId="20910"/>
    <cellStyle name="Merknad 3 3 3 6 2" xfId="20911"/>
    <cellStyle name="Merknad 3 3 3 6 3" xfId="20912"/>
    <cellStyle name="Merknad 3 3 3 7" xfId="20913"/>
    <cellStyle name="Merknad 3 3 3 7 2" xfId="20914"/>
    <cellStyle name="Merknad 3 3 3 8" xfId="20915"/>
    <cellStyle name="Merknad 3 3 3 8 2" xfId="20916"/>
    <cellStyle name="Merknad 3 3 3 9" xfId="20917"/>
    <cellStyle name="Merknad 3 3 3_Tabell 4.5-4.7" xfId="20854"/>
    <cellStyle name="Merknad 3 3 4" xfId="1189"/>
    <cellStyle name="Merknad 3 3 4 10" xfId="20919"/>
    <cellStyle name="Merknad 3 3 4 2" xfId="1190"/>
    <cellStyle name="Merknad 3 3 4 2 2" xfId="20921"/>
    <cellStyle name="Merknad 3 3 4 2 2 2" xfId="20922"/>
    <cellStyle name="Merknad 3 3 4 2 2 3" xfId="20923"/>
    <cellStyle name="Merknad 3 3 4 2 3" xfId="20924"/>
    <cellStyle name="Merknad 3 3 4 2 3 2" xfId="20925"/>
    <cellStyle name="Merknad 3 3 4 2 3 3" xfId="20926"/>
    <cellStyle name="Merknad 3 3 4 2 4" xfId="20927"/>
    <cellStyle name="Merknad 3 3 4 2 5" xfId="20928"/>
    <cellStyle name="Merknad 3 3 4 2_Tabell 4.5-4.7" xfId="20920"/>
    <cellStyle name="Merknad 3 3 4 3" xfId="20929"/>
    <cellStyle name="Merknad 3 3 4 3 2" xfId="20930"/>
    <cellStyle name="Merknad 3 3 4 3 2 2" xfId="20931"/>
    <cellStyle name="Merknad 3 3 4 3 2 3" xfId="20932"/>
    <cellStyle name="Merknad 3 3 4 3 3" xfId="20933"/>
    <cellStyle name="Merknad 3 3 4 3 3 2" xfId="20934"/>
    <cellStyle name="Merknad 3 3 4 3 3 3" xfId="20935"/>
    <cellStyle name="Merknad 3 3 4 3 4" xfId="20936"/>
    <cellStyle name="Merknad 3 3 4 3 5" xfId="20937"/>
    <cellStyle name="Merknad 3 3 4 4" xfId="20938"/>
    <cellStyle name="Merknad 3 3 4 4 2" xfId="20939"/>
    <cellStyle name="Merknad 3 3 4 4 3" xfId="20940"/>
    <cellStyle name="Merknad 3 3 4 5" xfId="20941"/>
    <cellStyle name="Merknad 3 3 4 5 2" xfId="20942"/>
    <cellStyle name="Merknad 3 3 4 5 3" xfId="20943"/>
    <cellStyle name="Merknad 3 3 4 6" xfId="20944"/>
    <cellStyle name="Merknad 3 3 4 6 2" xfId="20945"/>
    <cellStyle name="Merknad 3 3 4 7" xfId="20946"/>
    <cellStyle name="Merknad 3 3 4 7 2" xfId="20947"/>
    <cellStyle name="Merknad 3 3 4 8" xfId="20948"/>
    <cellStyle name="Merknad 3 3 4 9" xfId="20949"/>
    <cellStyle name="Merknad 3 3 4_Tabell 4.5-4.7" xfId="20918"/>
    <cellStyle name="Merknad 3 3 5" xfId="1191"/>
    <cellStyle name="Merknad 3 3 5 2" xfId="20951"/>
    <cellStyle name="Merknad 3 3 5 2 2" xfId="20952"/>
    <cellStyle name="Merknad 3 3 5 2 3" xfId="20953"/>
    <cellStyle name="Merknad 3 3 5 3" xfId="20954"/>
    <cellStyle name="Merknad 3 3 5 3 2" xfId="20955"/>
    <cellStyle name="Merknad 3 3 5 3 3" xfId="20956"/>
    <cellStyle name="Merknad 3 3 5 4" xfId="20957"/>
    <cellStyle name="Merknad 3 3 5 5" xfId="20958"/>
    <cellStyle name="Merknad 3 3 5_Tabell 4.5-4.7" xfId="20950"/>
    <cellStyle name="Merknad 3 3 6" xfId="20959"/>
    <cellStyle name="Merknad 3 3 6 2" xfId="20960"/>
    <cellStyle name="Merknad 3 3 6 2 2" xfId="20961"/>
    <cellStyle name="Merknad 3 3 6 2 3" xfId="20962"/>
    <cellStyle name="Merknad 3 3 6 3" xfId="20963"/>
    <cellStyle name="Merknad 3 3 6 3 2" xfId="20964"/>
    <cellStyle name="Merknad 3 3 6 3 3" xfId="20965"/>
    <cellStyle name="Merknad 3 3 6 4" xfId="20966"/>
    <cellStyle name="Merknad 3 3 6 5" xfId="20967"/>
    <cellStyle name="Merknad 3 3 7" xfId="20968"/>
    <cellStyle name="Merknad 3 3 7 2" xfId="20969"/>
    <cellStyle name="Merknad 3 3 7 3" xfId="20970"/>
    <cellStyle name="Merknad 3 3 8" xfId="20971"/>
    <cellStyle name="Merknad 3 3 8 2" xfId="20972"/>
    <cellStyle name="Merknad 3 3 8 3" xfId="20973"/>
    <cellStyle name="Merknad 3 3 9" xfId="20974"/>
    <cellStyle name="Merknad 3 3 9 2" xfId="20975"/>
    <cellStyle name="Merknad 3 3_Tabell 4.5-4.7" xfId="20720"/>
    <cellStyle name="Merknad 3 4" xfId="1192"/>
    <cellStyle name="Merknad 3 4 10" xfId="20977"/>
    <cellStyle name="Merknad 3 4 10 2" xfId="20978"/>
    <cellStyle name="Merknad 3 4 11" xfId="20979"/>
    <cellStyle name="Merknad 3 4 12" xfId="20980"/>
    <cellStyle name="Merknad 3 4 13" xfId="20981"/>
    <cellStyle name="Merknad 3 4 2" xfId="1193"/>
    <cellStyle name="Merknad 3 4 2 10" xfId="20983"/>
    <cellStyle name="Merknad 3 4 2 11" xfId="20984"/>
    <cellStyle name="Merknad 3 4 2 12" xfId="20985"/>
    <cellStyle name="Merknad 3 4 2 2" xfId="1194"/>
    <cellStyle name="Merknad 3 4 2 2 10" xfId="20987"/>
    <cellStyle name="Merknad 3 4 2 2 11" xfId="20988"/>
    <cellStyle name="Merknad 3 4 2 2 2" xfId="1195"/>
    <cellStyle name="Merknad 3 4 2 2 2 10" xfId="20990"/>
    <cellStyle name="Merknad 3 4 2 2 2 2" xfId="1196"/>
    <cellStyle name="Merknad 3 4 2 2 2 2 2" xfId="20992"/>
    <cellStyle name="Merknad 3 4 2 2 2 2 2 2" xfId="20993"/>
    <cellStyle name="Merknad 3 4 2 2 2 2 2 3" xfId="20994"/>
    <cellStyle name="Merknad 3 4 2 2 2 2 3" xfId="20995"/>
    <cellStyle name="Merknad 3 4 2 2 2 2 3 2" xfId="20996"/>
    <cellStyle name="Merknad 3 4 2 2 2 2 3 3" xfId="20997"/>
    <cellStyle name="Merknad 3 4 2 2 2 2 4" xfId="20998"/>
    <cellStyle name="Merknad 3 4 2 2 2 2 5" xfId="20999"/>
    <cellStyle name="Merknad 3 4 2 2 2 2_Tabell 4.5-4.7" xfId="20991"/>
    <cellStyle name="Merknad 3 4 2 2 2 3" xfId="21000"/>
    <cellStyle name="Merknad 3 4 2 2 2 3 2" xfId="21001"/>
    <cellStyle name="Merknad 3 4 2 2 2 3 2 2" xfId="21002"/>
    <cellStyle name="Merknad 3 4 2 2 2 3 2 3" xfId="21003"/>
    <cellStyle name="Merknad 3 4 2 2 2 3 3" xfId="21004"/>
    <cellStyle name="Merknad 3 4 2 2 2 3 3 2" xfId="21005"/>
    <cellStyle name="Merknad 3 4 2 2 2 3 3 3" xfId="21006"/>
    <cellStyle name="Merknad 3 4 2 2 2 3 4" xfId="21007"/>
    <cellStyle name="Merknad 3 4 2 2 2 3 5" xfId="21008"/>
    <cellStyle name="Merknad 3 4 2 2 2 4" xfId="21009"/>
    <cellStyle name="Merknad 3 4 2 2 2 4 2" xfId="21010"/>
    <cellStyle name="Merknad 3 4 2 2 2 4 3" xfId="21011"/>
    <cellStyle name="Merknad 3 4 2 2 2 5" xfId="21012"/>
    <cellStyle name="Merknad 3 4 2 2 2 5 2" xfId="21013"/>
    <cellStyle name="Merknad 3 4 2 2 2 5 3" xfId="21014"/>
    <cellStyle name="Merknad 3 4 2 2 2 6" xfId="21015"/>
    <cellStyle name="Merknad 3 4 2 2 2 6 2" xfId="21016"/>
    <cellStyle name="Merknad 3 4 2 2 2 7" xfId="21017"/>
    <cellStyle name="Merknad 3 4 2 2 2 7 2" xfId="21018"/>
    <cellStyle name="Merknad 3 4 2 2 2 8" xfId="21019"/>
    <cellStyle name="Merknad 3 4 2 2 2 9" xfId="21020"/>
    <cellStyle name="Merknad 3 4 2 2 2_Tabell 4.5-4.7" xfId="20989"/>
    <cellStyle name="Merknad 3 4 2 2 3" xfId="1197"/>
    <cellStyle name="Merknad 3 4 2 2 3 2" xfId="21022"/>
    <cellStyle name="Merknad 3 4 2 2 3 2 2" xfId="21023"/>
    <cellStyle name="Merknad 3 4 2 2 3 2 3" xfId="21024"/>
    <cellStyle name="Merknad 3 4 2 2 3 3" xfId="21025"/>
    <cellStyle name="Merknad 3 4 2 2 3 3 2" xfId="21026"/>
    <cellStyle name="Merknad 3 4 2 2 3 3 3" xfId="21027"/>
    <cellStyle name="Merknad 3 4 2 2 3 4" xfId="21028"/>
    <cellStyle name="Merknad 3 4 2 2 3 5" xfId="21029"/>
    <cellStyle name="Merknad 3 4 2 2 3_Tabell 4.5-4.7" xfId="21021"/>
    <cellStyle name="Merknad 3 4 2 2 4" xfId="21030"/>
    <cellStyle name="Merknad 3 4 2 2 4 2" xfId="21031"/>
    <cellStyle name="Merknad 3 4 2 2 4 2 2" xfId="21032"/>
    <cellStyle name="Merknad 3 4 2 2 4 2 3" xfId="21033"/>
    <cellStyle name="Merknad 3 4 2 2 4 3" xfId="21034"/>
    <cellStyle name="Merknad 3 4 2 2 4 3 2" xfId="21035"/>
    <cellStyle name="Merknad 3 4 2 2 4 3 3" xfId="21036"/>
    <cellStyle name="Merknad 3 4 2 2 4 4" xfId="21037"/>
    <cellStyle name="Merknad 3 4 2 2 4 5" xfId="21038"/>
    <cellStyle name="Merknad 3 4 2 2 5" xfId="21039"/>
    <cellStyle name="Merknad 3 4 2 2 5 2" xfId="21040"/>
    <cellStyle name="Merknad 3 4 2 2 5 3" xfId="21041"/>
    <cellStyle name="Merknad 3 4 2 2 6" xfId="21042"/>
    <cellStyle name="Merknad 3 4 2 2 6 2" xfId="21043"/>
    <cellStyle name="Merknad 3 4 2 2 6 3" xfId="21044"/>
    <cellStyle name="Merknad 3 4 2 2 7" xfId="21045"/>
    <cellStyle name="Merknad 3 4 2 2 7 2" xfId="21046"/>
    <cellStyle name="Merknad 3 4 2 2 8" xfId="21047"/>
    <cellStyle name="Merknad 3 4 2 2 8 2" xfId="21048"/>
    <cellStyle name="Merknad 3 4 2 2 9" xfId="21049"/>
    <cellStyle name="Merknad 3 4 2 2_Tabell 4.5-4.7" xfId="20986"/>
    <cellStyle name="Merknad 3 4 2 3" xfId="1198"/>
    <cellStyle name="Merknad 3 4 2 3 10" xfId="21051"/>
    <cellStyle name="Merknad 3 4 2 3 2" xfId="1199"/>
    <cellStyle name="Merknad 3 4 2 3 2 2" xfId="21053"/>
    <cellStyle name="Merknad 3 4 2 3 2 2 2" xfId="21054"/>
    <cellStyle name="Merknad 3 4 2 3 2 2 3" xfId="21055"/>
    <cellStyle name="Merknad 3 4 2 3 2 3" xfId="21056"/>
    <cellStyle name="Merknad 3 4 2 3 2 3 2" xfId="21057"/>
    <cellStyle name="Merknad 3 4 2 3 2 3 3" xfId="21058"/>
    <cellStyle name="Merknad 3 4 2 3 2 4" xfId="21059"/>
    <cellStyle name="Merknad 3 4 2 3 2 5" xfId="21060"/>
    <cellStyle name="Merknad 3 4 2 3 2_Tabell 4.5-4.7" xfId="21052"/>
    <cellStyle name="Merknad 3 4 2 3 3" xfId="21061"/>
    <cellStyle name="Merknad 3 4 2 3 3 2" xfId="21062"/>
    <cellStyle name="Merknad 3 4 2 3 3 2 2" xfId="21063"/>
    <cellStyle name="Merknad 3 4 2 3 3 2 3" xfId="21064"/>
    <cellStyle name="Merknad 3 4 2 3 3 3" xfId="21065"/>
    <cellStyle name="Merknad 3 4 2 3 3 3 2" xfId="21066"/>
    <cellStyle name="Merknad 3 4 2 3 3 3 3" xfId="21067"/>
    <cellStyle name="Merknad 3 4 2 3 3 4" xfId="21068"/>
    <cellStyle name="Merknad 3 4 2 3 3 5" xfId="21069"/>
    <cellStyle name="Merknad 3 4 2 3 4" xfId="21070"/>
    <cellStyle name="Merknad 3 4 2 3 4 2" xfId="21071"/>
    <cellStyle name="Merknad 3 4 2 3 4 3" xfId="21072"/>
    <cellStyle name="Merknad 3 4 2 3 5" xfId="21073"/>
    <cellStyle name="Merknad 3 4 2 3 5 2" xfId="21074"/>
    <cellStyle name="Merknad 3 4 2 3 5 3" xfId="21075"/>
    <cellStyle name="Merknad 3 4 2 3 6" xfId="21076"/>
    <cellStyle name="Merknad 3 4 2 3 6 2" xfId="21077"/>
    <cellStyle name="Merknad 3 4 2 3 7" xfId="21078"/>
    <cellStyle name="Merknad 3 4 2 3 7 2" xfId="21079"/>
    <cellStyle name="Merknad 3 4 2 3 8" xfId="21080"/>
    <cellStyle name="Merknad 3 4 2 3 9" xfId="21081"/>
    <cellStyle name="Merknad 3 4 2 3_Tabell 4.5-4.7" xfId="21050"/>
    <cellStyle name="Merknad 3 4 2 4" xfId="1200"/>
    <cellStyle name="Merknad 3 4 2 4 2" xfId="21083"/>
    <cellStyle name="Merknad 3 4 2 4 2 2" xfId="21084"/>
    <cellStyle name="Merknad 3 4 2 4 2 3" xfId="21085"/>
    <cellStyle name="Merknad 3 4 2 4 3" xfId="21086"/>
    <cellStyle name="Merknad 3 4 2 4 3 2" xfId="21087"/>
    <cellStyle name="Merknad 3 4 2 4 3 3" xfId="21088"/>
    <cellStyle name="Merknad 3 4 2 4 4" xfId="21089"/>
    <cellStyle name="Merknad 3 4 2 4 5" xfId="21090"/>
    <cellStyle name="Merknad 3 4 2 4_Tabell 4.5-4.7" xfId="21082"/>
    <cellStyle name="Merknad 3 4 2 5" xfId="21091"/>
    <cellStyle name="Merknad 3 4 2 5 2" xfId="21092"/>
    <cellStyle name="Merknad 3 4 2 5 2 2" xfId="21093"/>
    <cellStyle name="Merknad 3 4 2 5 2 3" xfId="21094"/>
    <cellStyle name="Merknad 3 4 2 5 3" xfId="21095"/>
    <cellStyle name="Merknad 3 4 2 5 3 2" xfId="21096"/>
    <cellStyle name="Merknad 3 4 2 5 3 3" xfId="21097"/>
    <cellStyle name="Merknad 3 4 2 5 4" xfId="21098"/>
    <cellStyle name="Merknad 3 4 2 5 5" xfId="21099"/>
    <cellStyle name="Merknad 3 4 2 6" xfId="21100"/>
    <cellStyle name="Merknad 3 4 2 6 2" xfId="21101"/>
    <cellStyle name="Merknad 3 4 2 6 3" xfId="21102"/>
    <cellStyle name="Merknad 3 4 2 7" xfId="21103"/>
    <cellStyle name="Merknad 3 4 2 7 2" xfId="21104"/>
    <cellStyle name="Merknad 3 4 2 7 3" xfId="21105"/>
    <cellStyle name="Merknad 3 4 2 8" xfId="21106"/>
    <cellStyle name="Merknad 3 4 2 8 2" xfId="21107"/>
    <cellStyle name="Merknad 3 4 2 9" xfId="21108"/>
    <cellStyle name="Merknad 3 4 2 9 2" xfId="21109"/>
    <cellStyle name="Merknad 3 4 2_Tabell 4.5-4.7" xfId="20982"/>
    <cellStyle name="Merknad 3 4 3" xfId="1201"/>
    <cellStyle name="Merknad 3 4 3 10" xfId="21111"/>
    <cellStyle name="Merknad 3 4 3 11" xfId="21112"/>
    <cellStyle name="Merknad 3 4 3 2" xfId="1202"/>
    <cellStyle name="Merknad 3 4 3 2 10" xfId="21114"/>
    <cellStyle name="Merknad 3 4 3 2 2" xfId="1203"/>
    <cellStyle name="Merknad 3 4 3 2 2 2" xfId="21116"/>
    <cellStyle name="Merknad 3 4 3 2 2 2 2" xfId="21117"/>
    <cellStyle name="Merknad 3 4 3 2 2 2 3" xfId="21118"/>
    <cellStyle name="Merknad 3 4 3 2 2 3" xfId="21119"/>
    <cellStyle name="Merknad 3 4 3 2 2 3 2" xfId="21120"/>
    <cellStyle name="Merknad 3 4 3 2 2 3 3" xfId="21121"/>
    <cellStyle name="Merknad 3 4 3 2 2 4" xfId="21122"/>
    <cellStyle name="Merknad 3 4 3 2 2 5" xfId="21123"/>
    <cellStyle name="Merknad 3 4 3 2 2_Tabell 4.5-4.7" xfId="21115"/>
    <cellStyle name="Merknad 3 4 3 2 3" xfId="21124"/>
    <cellStyle name="Merknad 3 4 3 2 3 2" xfId="21125"/>
    <cellStyle name="Merknad 3 4 3 2 3 2 2" xfId="21126"/>
    <cellStyle name="Merknad 3 4 3 2 3 2 3" xfId="21127"/>
    <cellStyle name="Merknad 3 4 3 2 3 3" xfId="21128"/>
    <cellStyle name="Merknad 3 4 3 2 3 3 2" xfId="21129"/>
    <cellStyle name="Merknad 3 4 3 2 3 3 3" xfId="21130"/>
    <cellStyle name="Merknad 3 4 3 2 3 4" xfId="21131"/>
    <cellStyle name="Merknad 3 4 3 2 3 5" xfId="21132"/>
    <cellStyle name="Merknad 3 4 3 2 4" xfId="21133"/>
    <cellStyle name="Merknad 3 4 3 2 4 2" xfId="21134"/>
    <cellStyle name="Merknad 3 4 3 2 4 3" xfId="21135"/>
    <cellStyle name="Merknad 3 4 3 2 5" xfId="21136"/>
    <cellStyle name="Merknad 3 4 3 2 5 2" xfId="21137"/>
    <cellStyle name="Merknad 3 4 3 2 5 3" xfId="21138"/>
    <cellStyle name="Merknad 3 4 3 2 6" xfId="21139"/>
    <cellStyle name="Merknad 3 4 3 2 6 2" xfId="21140"/>
    <cellStyle name="Merknad 3 4 3 2 7" xfId="21141"/>
    <cellStyle name="Merknad 3 4 3 2 7 2" xfId="21142"/>
    <cellStyle name="Merknad 3 4 3 2 8" xfId="21143"/>
    <cellStyle name="Merknad 3 4 3 2 9" xfId="21144"/>
    <cellStyle name="Merknad 3 4 3 2_Tabell 4.5-4.7" xfId="21113"/>
    <cellStyle name="Merknad 3 4 3 3" xfId="1204"/>
    <cellStyle name="Merknad 3 4 3 3 2" xfId="21146"/>
    <cellStyle name="Merknad 3 4 3 3 2 2" xfId="21147"/>
    <cellStyle name="Merknad 3 4 3 3 2 3" xfId="21148"/>
    <cellStyle name="Merknad 3 4 3 3 3" xfId="21149"/>
    <cellStyle name="Merknad 3 4 3 3 3 2" xfId="21150"/>
    <cellStyle name="Merknad 3 4 3 3 3 3" xfId="21151"/>
    <cellStyle name="Merknad 3 4 3 3 4" xfId="21152"/>
    <cellStyle name="Merknad 3 4 3 3 5" xfId="21153"/>
    <cellStyle name="Merknad 3 4 3 3_Tabell 4.5-4.7" xfId="21145"/>
    <cellStyle name="Merknad 3 4 3 4" xfId="21154"/>
    <cellStyle name="Merknad 3 4 3 4 2" xfId="21155"/>
    <cellStyle name="Merknad 3 4 3 4 2 2" xfId="21156"/>
    <cellStyle name="Merknad 3 4 3 4 2 3" xfId="21157"/>
    <cellStyle name="Merknad 3 4 3 4 3" xfId="21158"/>
    <cellStyle name="Merknad 3 4 3 4 3 2" xfId="21159"/>
    <cellStyle name="Merknad 3 4 3 4 3 3" xfId="21160"/>
    <cellStyle name="Merknad 3 4 3 4 4" xfId="21161"/>
    <cellStyle name="Merknad 3 4 3 4 5" xfId="21162"/>
    <cellStyle name="Merknad 3 4 3 5" xfId="21163"/>
    <cellStyle name="Merknad 3 4 3 5 2" xfId="21164"/>
    <cellStyle name="Merknad 3 4 3 5 3" xfId="21165"/>
    <cellStyle name="Merknad 3 4 3 6" xfId="21166"/>
    <cellStyle name="Merknad 3 4 3 6 2" xfId="21167"/>
    <cellStyle name="Merknad 3 4 3 6 3" xfId="21168"/>
    <cellStyle name="Merknad 3 4 3 7" xfId="21169"/>
    <cellStyle name="Merknad 3 4 3 7 2" xfId="21170"/>
    <cellStyle name="Merknad 3 4 3 8" xfId="21171"/>
    <cellStyle name="Merknad 3 4 3 8 2" xfId="21172"/>
    <cellStyle name="Merknad 3 4 3 9" xfId="21173"/>
    <cellStyle name="Merknad 3 4 3_Tabell 4.5-4.7" xfId="21110"/>
    <cellStyle name="Merknad 3 4 4" xfId="1205"/>
    <cellStyle name="Merknad 3 4 4 10" xfId="21175"/>
    <cellStyle name="Merknad 3 4 4 2" xfId="1206"/>
    <cellStyle name="Merknad 3 4 4 2 2" xfId="21177"/>
    <cellStyle name="Merknad 3 4 4 2 2 2" xfId="21178"/>
    <cellStyle name="Merknad 3 4 4 2 2 3" xfId="21179"/>
    <cellStyle name="Merknad 3 4 4 2 3" xfId="21180"/>
    <cellStyle name="Merknad 3 4 4 2 3 2" xfId="21181"/>
    <cellStyle name="Merknad 3 4 4 2 3 3" xfId="21182"/>
    <cellStyle name="Merknad 3 4 4 2 4" xfId="21183"/>
    <cellStyle name="Merknad 3 4 4 2 5" xfId="21184"/>
    <cellStyle name="Merknad 3 4 4 2_Tabell 4.5-4.7" xfId="21176"/>
    <cellStyle name="Merknad 3 4 4 3" xfId="21185"/>
    <cellStyle name="Merknad 3 4 4 3 2" xfId="21186"/>
    <cellStyle name="Merknad 3 4 4 3 2 2" xfId="21187"/>
    <cellStyle name="Merknad 3 4 4 3 2 3" xfId="21188"/>
    <cellStyle name="Merknad 3 4 4 3 3" xfId="21189"/>
    <cellStyle name="Merknad 3 4 4 3 3 2" xfId="21190"/>
    <cellStyle name="Merknad 3 4 4 3 3 3" xfId="21191"/>
    <cellStyle name="Merknad 3 4 4 3 4" xfId="21192"/>
    <cellStyle name="Merknad 3 4 4 3 5" xfId="21193"/>
    <cellStyle name="Merknad 3 4 4 4" xfId="21194"/>
    <cellStyle name="Merknad 3 4 4 4 2" xfId="21195"/>
    <cellStyle name="Merknad 3 4 4 4 3" xfId="21196"/>
    <cellStyle name="Merknad 3 4 4 5" xfId="21197"/>
    <cellStyle name="Merknad 3 4 4 5 2" xfId="21198"/>
    <cellStyle name="Merknad 3 4 4 5 3" xfId="21199"/>
    <cellStyle name="Merknad 3 4 4 6" xfId="21200"/>
    <cellStyle name="Merknad 3 4 4 6 2" xfId="21201"/>
    <cellStyle name="Merknad 3 4 4 7" xfId="21202"/>
    <cellStyle name="Merknad 3 4 4 7 2" xfId="21203"/>
    <cellStyle name="Merknad 3 4 4 8" xfId="21204"/>
    <cellStyle name="Merknad 3 4 4 9" xfId="21205"/>
    <cellStyle name="Merknad 3 4 4_Tabell 4.5-4.7" xfId="21174"/>
    <cellStyle name="Merknad 3 4 5" xfId="1207"/>
    <cellStyle name="Merknad 3 4 5 2" xfId="21207"/>
    <cellStyle name="Merknad 3 4 5 2 2" xfId="21208"/>
    <cellStyle name="Merknad 3 4 5 2 3" xfId="21209"/>
    <cellStyle name="Merknad 3 4 5 3" xfId="21210"/>
    <cellStyle name="Merknad 3 4 5 3 2" xfId="21211"/>
    <cellStyle name="Merknad 3 4 5 3 3" xfId="21212"/>
    <cellStyle name="Merknad 3 4 5 4" xfId="21213"/>
    <cellStyle name="Merknad 3 4 5 5" xfId="21214"/>
    <cellStyle name="Merknad 3 4 5_Tabell 4.5-4.7" xfId="21206"/>
    <cellStyle name="Merknad 3 4 6" xfId="21215"/>
    <cellStyle name="Merknad 3 4 6 2" xfId="21216"/>
    <cellStyle name="Merknad 3 4 6 2 2" xfId="21217"/>
    <cellStyle name="Merknad 3 4 6 2 3" xfId="21218"/>
    <cellStyle name="Merknad 3 4 6 3" xfId="21219"/>
    <cellStyle name="Merknad 3 4 6 3 2" xfId="21220"/>
    <cellStyle name="Merknad 3 4 6 3 3" xfId="21221"/>
    <cellStyle name="Merknad 3 4 6 4" xfId="21222"/>
    <cellStyle name="Merknad 3 4 6 5" xfId="21223"/>
    <cellStyle name="Merknad 3 4 7" xfId="21224"/>
    <cellStyle name="Merknad 3 4 7 2" xfId="21225"/>
    <cellStyle name="Merknad 3 4 7 3" xfId="21226"/>
    <cellStyle name="Merknad 3 4 8" xfId="21227"/>
    <cellStyle name="Merknad 3 4 8 2" xfId="21228"/>
    <cellStyle name="Merknad 3 4 8 3" xfId="21229"/>
    <cellStyle name="Merknad 3 4 9" xfId="21230"/>
    <cellStyle name="Merknad 3 4 9 2" xfId="21231"/>
    <cellStyle name="Merknad 3 4_Tabell 4.5-4.7" xfId="20976"/>
    <cellStyle name="Merknad 3 5" xfId="1208"/>
    <cellStyle name="Merknad 3 5 10" xfId="21233"/>
    <cellStyle name="Merknad 3 5 10 2" xfId="21234"/>
    <cellStyle name="Merknad 3 5 11" xfId="21235"/>
    <cellStyle name="Merknad 3 5 12" xfId="21236"/>
    <cellStyle name="Merknad 3 5 13" xfId="21237"/>
    <cellStyle name="Merknad 3 5 2" xfId="1209"/>
    <cellStyle name="Merknad 3 5 2 10" xfId="21239"/>
    <cellStyle name="Merknad 3 5 2 11" xfId="21240"/>
    <cellStyle name="Merknad 3 5 2 12" xfId="21241"/>
    <cellStyle name="Merknad 3 5 2 2" xfId="1210"/>
    <cellStyle name="Merknad 3 5 2 2 10" xfId="21243"/>
    <cellStyle name="Merknad 3 5 2 2 11" xfId="21244"/>
    <cellStyle name="Merknad 3 5 2 2 2" xfId="1211"/>
    <cellStyle name="Merknad 3 5 2 2 2 10" xfId="21246"/>
    <cellStyle name="Merknad 3 5 2 2 2 2" xfId="1212"/>
    <cellStyle name="Merknad 3 5 2 2 2 2 2" xfId="21248"/>
    <cellStyle name="Merknad 3 5 2 2 2 2 2 2" xfId="21249"/>
    <cellStyle name="Merknad 3 5 2 2 2 2 2 3" xfId="21250"/>
    <cellStyle name="Merknad 3 5 2 2 2 2 3" xfId="21251"/>
    <cellStyle name="Merknad 3 5 2 2 2 2 3 2" xfId="21252"/>
    <cellStyle name="Merknad 3 5 2 2 2 2 3 3" xfId="21253"/>
    <cellStyle name="Merknad 3 5 2 2 2 2 4" xfId="21254"/>
    <cellStyle name="Merknad 3 5 2 2 2 2 5" xfId="21255"/>
    <cellStyle name="Merknad 3 5 2 2 2 2_Tabell 4.5-4.7" xfId="21247"/>
    <cellStyle name="Merknad 3 5 2 2 2 3" xfId="21256"/>
    <cellStyle name="Merknad 3 5 2 2 2 3 2" xfId="21257"/>
    <cellStyle name="Merknad 3 5 2 2 2 3 2 2" xfId="21258"/>
    <cellStyle name="Merknad 3 5 2 2 2 3 2 3" xfId="21259"/>
    <cellStyle name="Merknad 3 5 2 2 2 3 3" xfId="21260"/>
    <cellStyle name="Merknad 3 5 2 2 2 3 3 2" xfId="21261"/>
    <cellStyle name="Merknad 3 5 2 2 2 3 3 3" xfId="21262"/>
    <cellStyle name="Merknad 3 5 2 2 2 3 4" xfId="21263"/>
    <cellStyle name="Merknad 3 5 2 2 2 3 5" xfId="21264"/>
    <cellStyle name="Merknad 3 5 2 2 2 4" xfId="21265"/>
    <cellStyle name="Merknad 3 5 2 2 2 4 2" xfId="21266"/>
    <cellStyle name="Merknad 3 5 2 2 2 4 3" xfId="21267"/>
    <cellStyle name="Merknad 3 5 2 2 2 5" xfId="21268"/>
    <cellStyle name="Merknad 3 5 2 2 2 5 2" xfId="21269"/>
    <cellStyle name="Merknad 3 5 2 2 2 5 3" xfId="21270"/>
    <cellStyle name="Merknad 3 5 2 2 2 6" xfId="21271"/>
    <cellStyle name="Merknad 3 5 2 2 2 6 2" xfId="21272"/>
    <cellStyle name="Merknad 3 5 2 2 2 7" xfId="21273"/>
    <cellStyle name="Merknad 3 5 2 2 2 7 2" xfId="21274"/>
    <cellStyle name="Merknad 3 5 2 2 2 8" xfId="21275"/>
    <cellStyle name="Merknad 3 5 2 2 2 9" xfId="21276"/>
    <cellStyle name="Merknad 3 5 2 2 2_Tabell 4.5-4.7" xfId="21245"/>
    <cellStyle name="Merknad 3 5 2 2 3" xfId="1213"/>
    <cellStyle name="Merknad 3 5 2 2 3 2" xfId="21278"/>
    <cellStyle name="Merknad 3 5 2 2 3 2 2" xfId="21279"/>
    <cellStyle name="Merknad 3 5 2 2 3 2 3" xfId="21280"/>
    <cellStyle name="Merknad 3 5 2 2 3 3" xfId="21281"/>
    <cellStyle name="Merknad 3 5 2 2 3 3 2" xfId="21282"/>
    <cellStyle name="Merknad 3 5 2 2 3 3 3" xfId="21283"/>
    <cellStyle name="Merknad 3 5 2 2 3 4" xfId="21284"/>
    <cellStyle name="Merknad 3 5 2 2 3 5" xfId="21285"/>
    <cellStyle name="Merknad 3 5 2 2 3_Tabell 4.5-4.7" xfId="21277"/>
    <cellStyle name="Merknad 3 5 2 2 4" xfId="21286"/>
    <cellStyle name="Merknad 3 5 2 2 4 2" xfId="21287"/>
    <cellStyle name="Merknad 3 5 2 2 4 2 2" xfId="21288"/>
    <cellStyle name="Merknad 3 5 2 2 4 2 3" xfId="21289"/>
    <cellStyle name="Merknad 3 5 2 2 4 3" xfId="21290"/>
    <cellStyle name="Merknad 3 5 2 2 4 3 2" xfId="21291"/>
    <cellStyle name="Merknad 3 5 2 2 4 3 3" xfId="21292"/>
    <cellStyle name="Merknad 3 5 2 2 4 4" xfId="21293"/>
    <cellStyle name="Merknad 3 5 2 2 4 5" xfId="21294"/>
    <cellStyle name="Merknad 3 5 2 2 5" xfId="21295"/>
    <cellStyle name="Merknad 3 5 2 2 5 2" xfId="21296"/>
    <cellStyle name="Merknad 3 5 2 2 5 3" xfId="21297"/>
    <cellStyle name="Merknad 3 5 2 2 6" xfId="21298"/>
    <cellStyle name="Merknad 3 5 2 2 6 2" xfId="21299"/>
    <cellStyle name="Merknad 3 5 2 2 6 3" xfId="21300"/>
    <cellStyle name="Merknad 3 5 2 2 7" xfId="21301"/>
    <cellStyle name="Merknad 3 5 2 2 7 2" xfId="21302"/>
    <cellStyle name="Merknad 3 5 2 2 8" xfId="21303"/>
    <cellStyle name="Merknad 3 5 2 2 8 2" xfId="21304"/>
    <cellStyle name="Merknad 3 5 2 2 9" xfId="21305"/>
    <cellStyle name="Merknad 3 5 2 2_Tabell 4.5-4.7" xfId="21242"/>
    <cellStyle name="Merknad 3 5 2 3" xfId="1214"/>
    <cellStyle name="Merknad 3 5 2 3 10" xfId="21307"/>
    <cellStyle name="Merknad 3 5 2 3 2" xfId="1215"/>
    <cellStyle name="Merknad 3 5 2 3 2 2" xfId="21309"/>
    <cellStyle name="Merknad 3 5 2 3 2 2 2" xfId="21310"/>
    <cellStyle name="Merknad 3 5 2 3 2 2 3" xfId="21311"/>
    <cellStyle name="Merknad 3 5 2 3 2 3" xfId="21312"/>
    <cellStyle name="Merknad 3 5 2 3 2 3 2" xfId="21313"/>
    <cellStyle name="Merknad 3 5 2 3 2 3 3" xfId="21314"/>
    <cellStyle name="Merknad 3 5 2 3 2 4" xfId="21315"/>
    <cellStyle name="Merknad 3 5 2 3 2 5" xfId="21316"/>
    <cellStyle name="Merknad 3 5 2 3 2_Tabell 4.5-4.7" xfId="21308"/>
    <cellStyle name="Merknad 3 5 2 3 3" xfId="21317"/>
    <cellStyle name="Merknad 3 5 2 3 3 2" xfId="21318"/>
    <cellStyle name="Merknad 3 5 2 3 3 2 2" xfId="21319"/>
    <cellStyle name="Merknad 3 5 2 3 3 2 3" xfId="21320"/>
    <cellStyle name="Merknad 3 5 2 3 3 3" xfId="21321"/>
    <cellStyle name="Merknad 3 5 2 3 3 3 2" xfId="21322"/>
    <cellStyle name="Merknad 3 5 2 3 3 3 3" xfId="21323"/>
    <cellStyle name="Merknad 3 5 2 3 3 4" xfId="21324"/>
    <cellStyle name="Merknad 3 5 2 3 3 5" xfId="21325"/>
    <cellStyle name="Merknad 3 5 2 3 4" xfId="21326"/>
    <cellStyle name="Merknad 3 5 2 3 4 2" xfId="21327"/>
    <cellStyle name="Merknad 3 5 2 3 4 3" xfId="21328"/>
    <cellStyle name="Merknad 3 5 2 3 5" xfId="21329"/>
    <cellStyle name="Merknad 3 5 2 3 5 2" xfId="21330"/>
    <cellStyle name="Merknad 3 5 2 3 5 3" xfId="21331"/>
    <cellStyle name="Merknad 3 5 2 3 6" xfId="21332"/>
    <cellStyle name="Merknad 3 5 2 3 6 2" xfId="21333"/>
    <cellStyle name="Merknad 3 5 2 3 7" xfId="21334"/>
    <cellStyle name="Merknad 3 5 2 3 7 2" xfId="21335"/>
    <cellStyle name="Merknad 3 5 2 3 8" xfId="21336"/>
    <cellStyle name="Merknad 3 5 2 3 9" xfId="21337"/>
    <cellStyle name="Merknad 3 5 2 3_Tabell 4.5-4.7" xfId="21306"/>
    <cellStyle name="Merknad 3 5 2 4" xfId="1216"/>
    <cellStyle name="Merknad 3 5 2 4 2" xfId="21339"/>
    <cellStyle name="Merknad 3 5 2 4 2 2" xfId="21340"/>
    <cellStyle name="Merknad 3 5 2 4 2 3" xfId="21341"/>
    <cellStyle name="Merknad 3 5 2 4 3" xfId="21342"/>
    <cellStyle name="Merknad 3 5 2 4 3 2" xfId="21343"/>
    <cellStyle name="Merknad 3 5 2 4 3 3" xfId="21344"/>
    <cellStyle name="Merknad 3 5 2 4 4" xfId="21345"/>
    <cellStyle name="Merknad 3 5 2 4 5" xfId="21346"/>
    <cellStyle name="Merknad 3 5 2 4_Tabell 4.5-4.7" xfId="21338"/>
    <cellStyle name="Merknad 3 5 2 5" xfId="21347"/>
    <cellStyle name="Merknad 3 5 2 5 2" xfId="21348"/>
    <cellStyle name="Merknad 3 5 2 5 2 2" xfId="21349"/>
    <cellStyle name="Merknad 3 5 2 5 2 3" xfId="21350"/>
    <cellStyle name="Merknad 3 5 2 5 3" xfId="21351"/>
    <cellStyle name="Merknad 3 5 2 5 3 2" xfId="21352"/>
    <cellStyle name="Merknad 3 5 2 5 3 3" xfId="21353"/>
    <cellStyle name="Merknad 3 5 2 5 4" xfId="21354"/>
    <cellStyle name="Merknad 3 5 2 5 5" xfId="21355"/>
    <cellStyle name="Merknad 3 5 2 6" xfId="21356"/>
    <cellStyle name="Merknad 3 5 2 6 2" xfId="21357"/>
    <cellStyle name="Merknad 3 5 2 6 3" xfId="21358"/>
    <cellStyle name="Merknad 3 5 2 7" xfId="21359"/>
    <cellStyle name="Merknad 3 5 2 7 2" xfId="21360"/>
    <cellStyle name="Merknad 3 5 2 7 3" xfId="21361"/>
    <cellStyle name="Merknad 3 5 2 8" xfId="21362"/>
    <cellStyle name="Merknad 3 5 2 8 2" xfId="21363"/>
    <cellStyle name="Merknad 3 5 2 9" xfId="21364"/>
    <cellStyle name="Merknad 3 5 2 9 2" xfId="21365"/>
    <cellStyle name="Merknad 3 5 2_Tabell 4.5-4.7" xfId="21238"/>
    <cellStyle name="Merknad 3 5 3" xfId="1217"/>
    <cellStyle name="Merknad 3 5 3 10" xfId="21367"/>
    <cellStyle name="Merknad 3 5 3 11" xfId="21368"/>
    <cellStyle name="Merknad 3 5 3 2" xfId="1218"/>
    <cellStyle name="Merknad 3 5 3 2 10" xfId="21370"/>
    <cellStyle name="Merknad 3 5 3 2 2" xfId="1219"/>
    <cellStyle name="Merknad 3 5 3 2 2 2" xfId="21372"/>
    <cellStyle name="Merknad 3 5 3 2 2 2 2" xfId="21373"/>
    <cellStyle name="Merknad 3 5 3 2 2 2 3" xfId="21374"/>
    <cellStyle name="Merknad 3 5 3 2 2 3" xfId="21375"/>
    <cellStyle name="Merknad 3 5 3 2 2 3 2" xfId="21376"/>
    <cellStyle name="Merknad 3 5 3 2 2 3 3" xfId="21377"/>
    <cellStyle name="Merknad 3 5 3 2 2 4" xfId="21378"/>
    <cellStyle name="Merknad 3 5 3 2 2 5" xfId="21379"/>
    <cellStyle name="Merknad 3 5 3 2 2_Tabell 4.5-4.7" xfId="21371"/>
    <cellStyle name="Merknad 3 5 3 2 3" xfId="21380"/>
    <cellStyle name="Merknad 3 5 3 2 3 2" xfId="21381"/>
    <cellStyle name="Merknad 3 5 3 2 3 2 2" xfId="21382"/>
    <cellStyle name="Merknad 3 5 3 2 3 2 3" xfId="21383"/>
    <cellStyle name="Merknad 3 5 3 2 3 3" xfId="21384"/>
    <cellStyle name="Merknad 3 5 3 2 3 3 2" xfId="21385"/>
    <cellStyle name="Merknad 3 5 3 2 3 3 3" xfId="21386"/>
    <cellStyle name="Merknad 3 5 3 2 3 4" xfId="21387"/>
    <cellStyle name="Merknad 3 5 3 2 3 5" xfId="21388"/>
    <cellStyle name="Merknad 3 5 3 2 4" xfId="21389"/>
    <cellStyle name="Merknad 3 5 3 2 4 2" xfId="21390"/>
    <cellStyle name="Merknad 3 5 3 2 4 3" xfId="21391"/>
    <cellStyle name="Merknad 3 5 3 2 5" xfId="21392"/>
    <cellStyle name="Merknad 3 5 3 2 5 2" xfId="21393"/>
    <cellStyle name="Merknad 3 5 3 2 5 3" xfId="21394"/>
    <cellStyle name="Merknad 3 5 3 2 6" xfId="21395"/>
    <cellStyle name="Merknad 3 5 3 2 6 2" xfId="21396"/>
    <cellStyle name="Merknad 3 5 3 2 7" xfId="21397"/>
    <cellStyle name="Merknad 3 5 3 2 7 2" xfId="21398"/>
    <cellStyle name="Merknad 3 5 3 2 8" xfId="21399"/>
    <cellStyle name="Merknad 3 5 3 2 9" xfId="21400"/>
    <cellStyle name="Merknad 3 5 3 2_Tabell 4.5-4.7" xfId="21369"/>
    <cellStyle name="Merknad 3 5 3 3" xfId="1220"/>
    <cellStyle name="Merknad 3 5 3 3 2" xfId="21402"/>
    <cellStyle name="Merknad 3 5 3 3 2 2" xfId="21403"/>
    <cellStyle name="Merknad 3 5 3 3 2 3" xfId="21404"/>
    <cellStyle name="Merknad 3 5 3 3 3" xfId="21405"/>
    <cellStyle name="Merknad 3 5 3 3 3 2" xfId="21406"/>
    <cellStyle name="Merknad 3 5 3 3 3 3" xfId="21407"/>
    <cellStyle name="Merknad 3 5 3 3 4" xfId="21408"/>
    <cellStyle name="Merknad 3 5 3 3 5" xfId="21409"/>
    <cellStyle name="Merknad 3 5 3 3_Tabell 4.5-4.7" xfId="21401"/>
    <cellStyle name="Merknad 3 5 3 4" xfId="21410"/>
    <cellStyle name="Merknad 3 5 3 4 2" xfId="21411"/>
    <cellStyle name="Merknad 3 5 3 4 2 2" xfId="21412"/>
    <cellStyle name="Merknad 3 5 3 4 2 3" xfId="21413"/>
    <cellStyle name="Merknad 3 5 3 4 3" xfId="21414"/>
    <cellStyle name="Merknad 3 5 3 4 3 2" xfId="21415"/>
    <cellStyle name="Merknad 3 5 3 4 3 3" xfId="21416"/>
    <cellStyle name="Merknad 3 5 3 4 4" xfId="21417"/>
    <cellStyle name="Merknad 3 5 3 4 5" xfId="21418"/>
    <cellStyle name="Merknad 3 5 3 5" xfId="21419"/>
    <cellStyle name="Merknad 3 5 3 5 2" xfId="21420"/>
    <cellStyle name="Merknad 3 5 3 5 3" xfId="21421"/>
    <cellStyle name="Merknad 3 5 3 6" xfId="21422"/>
    <cellStyle name="Merknad 3 5 3 6 2" xfId="21423"/>
    <cellStyle name="Merknad 3 5 3 6 3" xfId="21424"/>
    <cellStyle name="Merknad 3 5 3 7" xfId="21425"/>
    <cellStyle name="Merknad 3 5 3 7 2" xfId="21426"/>
    <cellStyle name="Merknad 3 5 3 8" xfId="21427"/>
    <cellStyle name="Merknad 3 5 3 8 2" xfId="21428"/>
    <cellStyle name="Merknad 3 5 3 9" xfId="21429"/>
    <cellStyle name="Merknad 3 5 3_Tabell 4.5-4.7" xfId="21366"/>
    <cellStyle name="Merknad 3 5 4" xfId="1221"/>
    <cellStyle name="Merknad 3 5 4 10" xfId="21431"/>
    <cellStyle name="Merknad 3 5 4 2" xfId="1222"/>
    <cellStyle name="Merknad 3 5 4 2 2" xfId="21433"/>
    <cellStyle name="Merknad 3 5 4 2 2 2" xfId="21434"/>
    <cellStyle name="Merknad 3 5 4 2 2 3" xfId="21435"/>
    <cellStyle name="Merknad 3 5 4 2 3" xfId="21436"/>
    <cellStyle name="Merknad 3 5 4 2 3 2" xfId="21437"/>
    <cellStyle name="Merknad 3 5 4 2 3 3" xfId="21438"/>
    <cellStyle name="Merknad 3 5 4 2 4" xfId="21439"/>
    <cellStyle name="Merknad 3 5 4 2 5" xfId="21440"/>
    <cellStyle name="Merknad 3 5 4 2_Tabell 4.5-4.7" xfId="21432"/>
    <cellStyle name="Merknad 3 5 4 3" xfId="21441"/>
    <cellStyle name="Merknad 3 5 4 3 2" xfId="21442"/>
    <cellStyle name="Merknad 3 5 4 3 2 2" xfId="21443"/>
    <cellStyle name="Merknad 3 5 4 3 2 3" xfId="21444"/>
    <cellStyle name="Merknad 3 5 4 3 3" xfId="21445"/>
    <cellStyle name="Merknad 3 5 4 3 3 2" xfId="21446"/>
    <cellStyle name="Merknad 3 5 4 3 3 3" xfId="21447"/>
    <cellStyle name="Merknad 3 5 4 3 4" xfId="21448"/>
    <cellStyle name="Merknad 3 5 4 3 5" xfId="21449"/>
    <cellStyle name="Merknad 3 5 4 4" xfId="21450"/>
    <cellStyle name="Merknad 3 5 4 4 2" xfId="21451"/>
    <cellStyle name="Merknad 3 5 4 4 3" xfId="21452"/>
    <cellStyle name="Merknad 3 5 4 5" xfId="21453"/>
    <cellStyle name="Merknad 3 5 4 5 2" xfId="21454"/>
    <cellStyle name="Merknad 3 5 4 5 3" xfId="21455"/>
    <cellStyle name="Merknad 3 5 4 6" xfId="21456"/>
    <cellStyle name="Merknad 3 5 4 6 2" xfId="21457"/>
    <cellStyle name="Merknad 3 5 4 7" xfId="21458"/>
    <cellStyle name="Merknad 3 5 4 7 2" xfId="21459"/>
    <cellStyle name="Merknad 3 5 4 8" xfId="21460"/>
    <cellStyle name="Merknad 3 5 4 9" xfId="21461"/>
    <cellStyle name="Merknad 3 5 4_Tabell 4.5-4.7" xfId="21430"/>
    <cellStyle name="Merknad 3 5 5" xfId="1223"/>
    <cellStyle name="Merknad 3 5 5 2" xfId="21463"/>
    <cellStyle name="Merknad 3 5 5 2 2" xfId="21464"/>
    <cellStyle name="Merknad 3 5 5 2 3" xfId="21465"/>
    <cellStyle name="Merknad 3 5 5 3" xfId="21466"/>
    <cellStyle name="Merknad 3 5 5 3 2" xfId="21467"/>
    <cellStyle name="Merknad 3 5 5 3 3" xfId="21468"/>
    <cellStyle name="Merknad 3 5 5 4" xfId="21469"/>
    <cellStyle name="Merknad 3 5 5 5" xfId="21470"/>
    <cellStyle name="Merknad 3 5 5_Tabell 4.5-4.7" xfId="21462"/>
    <cellStyle name="Merknad 3 5 6" xfId="21471"/>
    <cellStyle name="Merknad 3 5 6 2" xfId="21472"/>
    <cellStyle name="Merknad 3 5 6 2 2" xfId="21473"/>
    <cellStyle name="Merknad 3 5 6 2 3" xfId="21474"/>
    <cellStyle name="Merknad 3 5 6 3" xfId="21475"/>
    <cellStyle name="Merknad 3 5 6 3 2" xfId="21476"/>
    <cellStyle name="Merknad 3 5 6 3 3" xfId="21477"/>
    <cellStyle name="Merknad 3 5 6 4" xfId="21478"/>
    <cellStyle name="Merknad 3 5 6 5" xfId="21479"/>
    <cellStyle name="Merknad 3 5 7" xfId="21480"/>
    <cellStyle name="Merknad 3 5 7 2" xfId="21481"/>
    <cellStyle name="Merknad 3 5 7 3" xfId="21482"/>
    <cellStyle name="Merknad 3 5 8" xfId="21483"/>
    <cellStyle name="Merknad 3 5 8 2" xfId="21484"/>
    <cellStyle name="Merknad 3 5 8 3" xfId="21485"/>
    <cellStyle name="Merknad 3 5 9" xfId="21486"/>
    <cellStyle name="Merknad 3 5 9 2" xfId="21487"/>
    <cellStyle name="Merknad 3 5_Tabell 4.5-4.7" xfId="21232"/>
    <cellStyle name="Merknad 3 6" xfId="1224"/>
    <cellStyle name="Merknad 3 6 10" xfId="21489"/>
    <cellStyle name="Merknad 3 6 11" xfId="21490"/>
    <cellStyle name="Merknad 3 6 12" xfId="21491"/>
    <cellStyle name="Merknad 3 6 2" xfId="1225"/>
    <cellStyle name="Merknad 3 6 2 10" xfId="21493"/>
    <cellStyle name="Merknad 3 6 2 11" xfId="21494"/>
    <cellStyle name="Merknad 3 6 2 2" xfId="1226"/>
    <cellStyle name="Merknad 3 6 2 2 10" xfId="21496"/>
    <cellStyle name="Merknad 3 6 2 2 2" xfId="1227"/>
    <cellStyle name="Merknad 3 6 2 2 2 2" xfId="21498"/>
    <cellStyle name="Merknad 3 6 2 2 2 2 2" xfId="21499"/>
    <cellStyle name="Merknad 3 6 2 2 2 2 3" xfId="21500"/>
    <cellStyle name="Merknad 3 6 2 2 2 3" xfId="21501"/>
    <cellStyle name="Merknad 3 6 2 2 2 3 2" xfId="21502"/>
    <cellStyle name="Merknad 3 6 2 2 2 3 3" xfId="21503"/>
    <cellStyle name="Merknad 3 6 2 2 2 4" xfId="21504"/>
    <cellStyle name="Merknad 3 6 2 2 2 5" xfId="21505"/>
    <cellStyle name="Merknad 3 6 2 2 2_Tabell 4.5-4.7" xfId="21497"/>
    <cellStyle name="Merknad 3 6 2 2 3" xfId="21506"/>
    <cellStyle name="Merknad 3 6 2 2 3 2" xfId="21507"/>
    <cellStyle name="Merknad 3 6 2 2 3 2 2" xfId="21508"/>
    <cellStyle name="Merknad 3 6 2 2 3 2 3" xfId="21509"/>
    <cellStyle name="Merknad 3 6 2 2 3 3" xfId="21510"/>
    <cellStyle name="Merknad 3 6 2 2 3 3 2" xfId="21511"/>
    <cellStyle name="Merknad 3 6 2 2 3 3 3" xfId="21512"/>
    <cellStyle name="Merknad 3 6 2 2 3 4" xfId="21513"/>
    <cellStyle name="Merknad 3 6 2 2 3 5" xfId="21514"/>
    <cellStyle name="Merknad 3 6 2 2 4" xfId="21515"/>
    <cellStyle name="Merknad 3 6 2 2 4 2" xfId="21516"/>
    <cellStyle name="Merknad 3 6 2 2 4 3" xfId="21517"/>
    <cellStyle name="Merknad 3 6 2 2 5" xfId="21518"/>
    <cellStyle name="Merknad 3 6 2 2 5 2" xfId="21519"/>
    <cellStyle name="Merknad 3 6 2 2 5 3" xfId="21520"/>
    <cellStyle name="Merknad 3 6 2 2 6" xfId="21521"/>
    <cellStyle name="Merknad 3 6 2 2 6 2" xfId="21522"/>
    <cellStyle name="Merknad 3 6 2 2 7" xfId="21523"/>
    <cellStyle name="Merknad 3 6 2 2 7 2" xfId="21524"/>
    <cellStyle name="Merknad 3 6 2 2 8" xfId="21525"/>
    <cellStyle name="Merknad 3 6 2 2 9" xfId="21526"/>
    <cellStyle name="Merknad 3 6 2 2_Tabell 4.5-4.7" xfId="21495"/>
    <cellStyle name="Merknad 3 6 2 3" xfId="1228"/>
    <cellStyle name="Merknad 3 6 2 3 2" xfId="21528"/>
    <cellStyle name="Merknad 3 6 2 3 2 2" xfId="21529"/>
    <cellStyle name="Merknad 3 6 2 3 2 3" xfId="21530"/>
    <cellStyle name="Merknad 3 6 2 3 3" xfId="21531"/>
    <cellStyle name="Merknad 3 6 2 3 3 2" xfId="21532"/>
    <cellStyle name="Merknad 3 6 2 3 3 3" xfId="21533"/>
    <cellStyle name="Merknad 3 6 2 3 4" xfId="21534"/>
    <cellStyle name="Merknad 3 6 2 3 5" xfId="21535"/>
    <cellStyle name="Merknad 3 6 2 3_Tabell 4.5-4.7" xfId="21527"/>
    <cellStyle name="Merknad 3 6 2 4" xfId="21536"/>
    <cellStyle name="Merknad 3 6 2 4 2" xfId="21537"/>
    <cellStyle name="Merknad 3 6 2 4 2 2" xfId="21538"/>
    <cellStyle name="Merknad 3 6 2 4 2 3" xfId="21539"/>
    <cellStyle name="Merknad 3 6 2 4 3" xfId="21540"/>
    <cellStyle name="Merknad 3 6 2 4 3 2" xfId="21541"/>
    <cellStyle name="Merknad 3 6 2 4 3 3" xfId="21542"/>
    <cellStyle name="Merknad 3 6 2 4 4" xfId="21543"/>
    <cellStyle name="Merknad 3 6 2 4 5" xfId="21544"/>
    <cellStyle name="Merknad 3 6 2 5" xfId="21545"/>
    <cellStyle name="Merknad 3 6 2 5 2" xfId="21546"/>
    <cellStyle name="Merknad 3 6 2 5 3" xfId="21547"/>
    <cellStyle name="Merknad 3 6 2 6" xfId="21548"/>
    <cellStyle name="Merknad 3 6 2 6 2" xfId="21549"/>
    <cellStyle name="Merknad 3 6 2 6 3" xfId="21550"/>
    <cellStyle name="Merknad 3 6 2 7" xfId="21551"/>
    <cellStyle name="Merknad 3 6 2 7 2" xfId="21552"/>
    <cellStyle name="Merknad 3 6 2 8" xfId="21553"/>
    <cellStyle name="Merknad 3 6 2 8 2" xfId="21554"/>
    <cellStyle name="Merknad 3 6 2 9" xfId="21555"/>
    <cellStyle name="Merknad 3 6 2_Tabell 4.5-4.7" xfId="21492"/>
    <cellStyle name="Merknad 3 6 3" xfId="1229"/>
    <cellStyle name="Merknad 3 6 3 10" xfId="21557"/>
    <cellStyle name="Merknad 3 6 3 2" xfId="1230"/>
    <cellStyle name="Merknad 3 6 3 2 2" xfId="21559"/>
    <cellStyle name="Merknad 3 6 3 2 2 2" xfId="21560"/>
    <cellStyle name="Merknad 3 6 3 2 2 3" xfId="21561"/>
    <cellStyle name="Merknad 3 6 3 2 3" xfId="21562"/>
    <cellStyle name="Merknad 3 6 3 2 3 2" xfId="21563"/>
    <cellStyle name="Merknad 3 6 3 2 3 3" xfId="21564"/>
    <cellStyle name="Merknad 3 6 3 2 4" xfId="21565"/>
    <cellStyle name="Merknad 3 6 3 2 5" xfId="21566"/>
    <cellStyle name="Merknad 3 6 3 2_Tabell 4.5-4.7" xfId="21558"/>
    <cellStyle name="Merknad 3 6 3 3" xfId="21567"/>
    <cellStyle name="Merknad 3 6 3 3 2" xfId="21568"/>
    <cellStyle name="Merknad 3 6 3 3 2 2" xfId="21569"/>
    <cellStyle name="Merknad 3 6 3 3 2 3" xfId="21570"/>
    <cellStyle name="Merknad 3 6 3 3 3" xfId="21571"/>
    <cellStyle name="Merknad 3 6 3 3 3 2" xfId="21572"/>
    <cellStyle name="Merknad 3 6 3 3 3 3" xfId="21573"/>
    <cellStyle name="Merknad 3 6 3 3 4" xfId="21574"/>
    <cellStyle name="Merknad 3 6 3 3 5" xfId="21575"/>
    <cellStyle name="Merknad 3 6 3 4" xfId="21576"/>
    <cellStyle name="Merknad 3 6 3 4 2" xfId="21577"/>
    <cellStyle name="Merknad 3 6 3 4 3" xfId="21578"/>
    <cellStyle name="Merknad 3 6 3 5" xfId="21579"/>
    <cellStyle name="Merknad 3 6 3 5 2" xfId="21580"/>
    <cellStyle name="Merknad 3 6 3 5 3" xfId="21581"/>
    <cellStyle name="Merknad 3 6 3 6" xfId="21582"/>
    <cellStyle name="Merknad 3 6 3 6 2" xfId="21583"/>
    <cellStyle name="Merknad 3 6 3 7" xfId="21584"/>
    <cellStyle name="Merknad 3 6 3 7 2" xfId="21585"/>
    <cellStyle name="Merknad 3 6 3 8" xfId="21586"/>
    <cellStyle name="Merknad 3 6 3 9" xfId="21587"/>
    <cellStyle name="Merknad 3 6 3_Tabell 4.5-4.7" xfId="21556"/>
    <cellStyle name="Merknad 3 6 4" xfId="1231"/>
    <cellStyle name="Merknad 3 6 4 2" xfId="21589"/>
    <cellStyle name="Merknad 3 6 4 2 2" xfId="21590"/>
    <cellStyle name="Merknad 3 6 4 2 3" xfId="21591"/>
    <cellStyle name="Merknad 3 6 4 3" xfId="21592"/>
    <cellStyle name="Merknad 3 6 4 3 2" xfId="21593"/>
    <cellStyle name="Merknad 3 6 4 3 3" xfId="21594"/>
    <cellStyle name="Merknad 3 6 4 4" xfId="21595"/>
    <cellStyle name="Merknad 3 6 4 5" xfId="21596"/>
    <cellStyle name="Merknad 3 6 4_Tabell 4.5-4.7" xfId="21588"/>
    <cellStyle name="Merknad 3 6 5" xfId="21597"/>
    <cellStyle name="Merknad 3 6 5 2" xfId="21598"/>
    <cellStyle name="Merknad 3 6 5 2 2" xfId="21599"/>
    <cellStyle name="Merknad 3 6 5 2 3" xfId="21600"/>
    <cellStyle name="Merknad 3 6 5 3" xfId="21601"/>
    <cellStyle name="Merknad 3 6 5 3 2" xfId="21602"/>
    <cellStyle name="Merknad 3 6 5 3 3" xfId="21603"/>
    <cellStyle name="Merknad 3 6 5 4" xfId="21604"/>
    <cellStyle name="Merknad 3 6 5 5" xfId="21605"/>
    <cellStyle name="Merknad 3 6 6" xfId="21606"/>
    <cellStyle name="Merknad 3 6 6 2" xfId="21607"/>
    <cellStyle name="Merknad 3 6 6 3" xfId="21608"/>
    <cellStyle name="Merknad 3 6 7" xfId="21609"/>
    <cellStyle name="Merknad 3 6 7 2" xfId="21610"/>
    <cellStyle name="Merknad 3 6 7 3" xfId="21611"/>
    <cellStyle name="Merknad 3 6 8" xfId="21612"/>
    <cellStyle name="Merknad 3 6 8 2" xfId="21613"/>
    <cellStyle name="Merknad 3 6 9" xfId="21614"/>
    <cellStyle name="Merknad 3 6 9 2" xfId="21615"/>
    <cellStyle name="Merknad 3 6_Tabell 4.5-4.7" xfId="21488"/>
    <cellStyle name="Merknad 3 7" xfId="1232"/>
    <cellStyle name="Merknad 3 7 10" xfId="21617"/>
    <cellStyle name="Merknad 3 7 11" xfId="21618"/>
    <cellStyle name="Merknad 3 7 2" xfId="1233"/>
    <cellStyle name="Merknad 3 7 2 10" xfId="21620"/>
    <cellStyle name="Merknad 3 7 2 2" xfId="1234"/>
    <cellStyle name="Merknad 3 7 2 2 2" xfId="21622"/>
    <cellStyle name="Merknad 3 7 2 2 2 2" xfId="21623"/>
    <cellStyle name="Merknad 3 7 2 2 2 3" xfId="21624"/>
    <cellStyle name="Merknad 3 7 2 2 3" xfId="21625"/>
    <cellStyle name="Merknad 3 7 2 2 3 2" xfId="21626"/>
    <cellStyle name="Merknad 3 7 2 2 3 3" xfId="21627"/>
    <cellStyle name="Merknad 3 7 2 2 4" xfId="21628"/>
    <cellStyle name="Merknad 3 7 2 2 5" xfId="21629"/>
    <cellStyle name="Merknad 3 7 2 2_Tabell 4.5-4.7" xfId="21621"/>
    <cellStyle name="Merknad 3 7 2 3" xfId="21630"/>
    <cellStyle name="Merknad 3 7 2 3 2" xfId="21631"/>
    <cellStyle name="Merknad 3 7 2 3 2 2" xfId="21632"/>
    <cellStyle name="Merknad 3 7 2 3 2 3" xfId="21633"/>
    <cellStyle name="Merknad 3 7 2 3 3" xfId="21634"/>
    <cellStyle name="Merknad 3 7 2 3 3 2" xfId="21635"/>
    <cellStyle name="Merknad 3 7 2 3 3 3" xfId="21636"/>
    <cellStyle name="Merknad 3 7 2 3 4" xfId="21637"/>
    <cellStyle name="Merknad 3 7 2 3 5" xfId="21638"/>
    <cellStyle name="Merknad 3 7 2 4" xfId="21639"/>
    <cellStyle name="Merknad 3 7 2 4 2" xfId="21640"/>
    <cellStyle name="Merknad 3 7 2 4 3" xfId="21641"/>
    <cellStyle name="Merknad 3 7 2 5" xfId="21642"/>
    <cellStyle name="Merknad 3 7 2 5 2" xfId="21643"/>
    <cellStyle name="Merknad 3 7 2 5 3" xfId="21644"/>
    <cellStyle name="Merknad 3 7 2 6" xfId="21645"/>
    <cellStyle name="Merknad 3 7 2 6 2" xfId="21646"/>
    <cellStyle name="Merknad 3 7 2 7" xfId="21647"/>
    <cellStyle name="Merknad 3 7 2 7 2" xfId="21648"/>
    <cellStyle name="Merknad 3 7 2 8" xfId="21649"/>
    <cellStyle name="Merknad 3 7 2 9" xfId="21650"/>
    <cellStyle name="Merknad 3 7 2_Tabell 4.5-4.7" xfId="21619"/>
    <cellStyle name="Merknad 3 7 3" xfId="1235"/>
    <cellStyle name="Merknad 3 7 3 2" xfId="21652"/>
    <cellStyle name="Merknad 3 7 3 2 2" xfId="21653"/>
    <cellStyle name="Merknad 3 7 3 2 3" xfId="21654"/>
    <cellStyle name="Merknad 3 7 3 3" xfId="21655"/>
    <cellStyle name="Merknad 3 7 3 3 2" xfId="21656"/>
    <cellStyle name="Merknad 3 7 3 3 3" xfId="21657"/>
    <cellStyle name="Merknad 3 7 3 4" xfId="21658"/>
    <cellStyle name="Merknad 3 7 3 5" xfId="21659"/>
    <cellStyle name="Merknad 3 7 3_Tabell 4.5-4.7" xfId="21651"/>
    <cellStyle name="Merknad 3 7 4" xfId="21660"/>
    <cellStyle name="Merknad 3 7 4 2" xfId="21661"/>
    <cellStyle name="Merknad 3 7 4 2 2" xfId="21662"/>
    <cellStyle name="Merknad 3 7 4 2 3" xfId="21663"/>
    <cellStyle name="Merknad 3 7 4 3" xfId="21664"/>
    <cellStyle name="Merknad 3 7 4 3 2" xfId="21665"/>
    <cellStyle name="Merknad 3 7 4 3 3" xfId="21666"/>
    <cellStyle name="Merknad 3 7 4 4" xfId="21667"/>
    <cellStyle name="Merknad 3 7 4 5" xfId="21668"/>
    <cellStyle name="Merknad 3 7 5" xfId="21669"/>
    <cellStyle name="Merknad 3 7 5 2" xfId="21670"/>
    <cellStyle name="Merknad 3 7 5 3" xfId="21671"/>
    <cellStyle name="Merknad 3 7 6" xfId="21672"/>
    <cellStyle name="Merknad 3 7 6 2" xfId="21673"/>
    <cellStyle name="Merknad 3 7 6 3" xfId="21674"/>
    <cellStyle name="Merknad 3 7 7" xfId="21675"/>
    <cellStyle name="Merknad 3 7 7 2" xfId="21676"/>
    <cellStyle name="Merknad 3 7 8" xfId="21677"/>
    <cellStyle name="Merknad 3 7 8 2" xfId="21678"/>
    <cellStyle name="Merknad 3 7 9" xfId="21679"/>
    <cellStyle name="Merknad 3 7_Tabell 4.5-4.7" xfId="21616"/>
    <cellStyle name="Merknad 3 8" xfId="1236"/>
    <cellStyle name="Merknad 3 8 10" xfId="21681"/>
    <cellStyle name="Merknad 3 8 11" xfId="21682"/>
    <cellStyle name="Merknad 3 8 2" xfId="1237"/>
    <cellStyle name="Merknad 3 8 2 10" xfId="21684"/>
    <cellStyle name="Merknad 3 8 2 2" xfId="1238"/>
    <cellStyle name="Merknad 3 8 2 2 2" xfId="21686"/>
    <cellStyle name="Merknad 3 8 2 2 2 2" xfId="21687"/>
    <cellStyle name="Merknad 3 8 2 2 2 3" xfId="21688"/>
    <cellStyle name="Merknad 3 8 2 2 3" xfId="21689"/>
    <cellStyle name="Merknad 3 8 2 2 3 2" xfId="21690"/>
    <cellStyle name="Merknad 3 8 2 2 3 3" xfId="21691"/>
    <cellStyle name="Merknad 3 8 2 2 4" xfId="21692"/>
    <cellStyle name="Merknad 3 8 2 2 5" xfId="21693"/>
    <cellStyle name="Merknad 3 8 2 2_Tabell 4.5-4.7" xfId="21685"/>
    <cellStyle name="Merknad 3 8 2 3" xfId="21694"/>
    <cellStyle name="Merknad 3 8 2 3 2" xfId="21695"/>
    <cellStyle name="Merknad 3 8 2 3 2 2" xfId="21696"/>
    <cellStyle name="Merknad 3 8 2 3 2 3" xfId="21697"/>
    <cellStyle name="Merknad 3 8 2 3 3" xfId="21698"/>
    <cellStyle name="Merknad 3 8 2 3 3 2" xfId="21699"/>
    <cellStyle name="Merknad 3 8 2 3 3 3" xfId="21700"/>
    <cellStyle name="Merknad 3 8 2 3 4" xfId="21701"/>
    <cellStyle name="Merknad 3 8 2 3 5" xfId="21702"/>
    <cellStyle name="Merknad 3 8 2 4" xfId="21703"/>
    <cellStyle name="Merknad 3 8 2 4 2" xfId="21704"/>
    <cellStyle name="Merknad 3 8 2 4 3" xfId="21705"/>
    <cellStyle name="Merknad 3 8 2 5" xfId="21706"/>
    <cellStyle name="Merknad 3 8 2 5 2" xfId="21707"/>
    <cellStyle name="Merknad 3 8 2 5 3" xfId="21708"/>
    <cellStyle name="Merknad 3 8 2 6" xfId="21709"/>
    <cellStyle name="Merknad 3 8 2 6 2" xfId="21710"/>
    <cellStyle name="Merknad 3 8 2 7" xfId="21711"/>
    <cellStyle name="Merknad 3 8 2 7 2" xfId="21712"/>
    <cellStyle name="Merknad 3 8 2 8" xfId="21713"/>
    <cellStyle name="Merknad 3 8 2 9" xfId="21714"/>
    <cellStyle name="Merknad 3 8 2_Tabell 4.5-4.7" xfId="21683"/>
    <cellStyle name="Merknad 3 8 3" xfId="1239"/>
    <cellStyle name="Merknad 3 8 3 2" xfId="21716"/>
    <cellStyle name="Merknad 3 8 3 2 2" xfId="21717"/>
    <cellStyle name="Merknad 3 8 3 2 3" xfId="21718"/>
    <cellStyle name="Merknad 3 8 3 3" xfId="21719"/>
    <cellStyle name="Merknad 3 8 3 3 2" xfId="21720"/>
    <cellStyle name="Merknad 3 8 3 3 3" xfId="21721"/>
    <cellStyle name="Merknad 3 8 3 4" xfId="21722"/>
    <cellStyle name="Merknad 3 8 3 5" xfId="21723"/>
    <cellStyle name="Merknad 3 8 3_Tabell 4.5-4.7" xfId="21715"/>
    <cellStyle name="Merknad 3 8 4" xfId="21724"/>
    <cellStyle name="Merknad 3 8 4 2" xfId="21725"/>
    <cellStyle name="Merknad 3 8 4 2 2" xfId="21726"/>
    <cellStyle name="Merknad 3 8 4 2 3" xfId="21727"/>
    <cellStyle name="Merknad 3 8 4 3" xfId="21728"/>
    <cellStyle name="Merknad 3 8 4 3 2" xfId="21729"/>
    <cellStyle name="Merknad 3 8 4 3 3" xfId="21730"/>
    <cellStyle name="Merknad 3 8 4 4" xfId="21731"/>
    <cellStyle name="Merknad 3 8 4 5" xfId="21732"/>
    <cellStyle name="Merknad 3 8 5" xfId="21733"/>
    <cellStyle name="Merknad 3 8 5 2" xfId="21734"/>
    <cellStyle name="Merknad 3 8 5 3" xfId="21735"/>
    <cellStyle name="Merknad 3 8 6" xfId="21736"/>
    <cellStyle name="Merknad 3 8 6 2" xfId="21737"/>
    <cellStyle name="Merknad 3 8 6 3" xfId="21738"/>
    <cellStyle name="Merknad 3 8 7" xfId="21739"/>
    <cellStyle name="Merknad 3 8 7 2" xfId="21740"/>
    <cellStyle name="Merknad 3 8 8" xfId="21741"/>
    <cellStyle name="Merknad 3 8 8 2" xfId="21742"/>
    <cellStyle name="Merknad 3 8 9" xfId="21743"/>
    <cellStyle name="Merknad 3 8_Tabell 4.5-4.7" xfId="21680"/>
    <cellStyle name="Merknad 3 9" xfId="1240"/>
    <cellStyle name="Merknad 3 9 10" xfId="21745"/>
    <cellStyle name="Merknad 3 9 2" xfId="1241"/>
    <cellStyle name="Merknad 3 9 2 2" xfId="21747"/>
    <cellStyle name="Merknad 3 9 2 2 2" xfId="21748"/>
    <cellStyle name="Merknad 3 9 2 2 3" xfId="21749"/>
    <cellStyle name="Merknad 3 9 2 3" xfId="21750"/>
    <cellStyle name="Merknad 3 9 2 3 2" xfId="21751"/>
    <cellStyle name="Merknad 3 9 2 3 3" xfId="21752"/>
    <cellStyle name="Merknad 3 9 2 4" xfId="21753"/>
    <cellStyle name="Merknad 3 9 2 5" xfId="21754"/>
    <cellStyle name="Merknad 3 9 2_Tabell 4.5-4.7" xfId="21746"/>
    <cellStyle name="Merknad 3 9 3" xfId="21755"/>
    <cellStyle name="Merknad 3 9 3 2" xfId="21756"/>
    <cellStyle name="Merknad 3 9 3 2 2" xfId="21757"/>
    <cellStyle name="Merknad 3 9 3 2 3" xfId="21758"/>
    <cellStyle name="Merknad 3 9 3 3" xfId="21759"/>
    <cellStyle name="Merknad 3 9 3 3 2" xfId="21760"/>
    <cellStyle name="Merknad 3 9 3 3 3" xfId="21761"/>
    <cellStyle name="Merknad 3 9 3 4" xfId="21762"/>
    <cellStyle name="Merknad 3 9 3 5" xfId="21763"/>
    <cellStyle name="Merknad 3 9 4" xfId="21764"/>
    <cellStyle name="Merknad 3 9 4 2" xfId="21765"/>
    <cellStyle name="Merknad 3 9 4 3" xfId="21766"/>
    <cellStyle name="Merknad 3 9 5" xfId="21767"/>
    <cellStyle name="Merknad 3 9 5 2" xfId="21768"/>
    <cellStyle name="Merknad 3 9 5 3" xfId="21769"/>
    <cellStyle name="Merknad 3 9 6" xfId="21770"/>
    <cellStyle name="Merknad 3 9 6 2" xfId="21771"/>
    <cellStyle name="Merknad 3 9 7" xfId="21772"/>
    <cellStyle name="Merknad 3 9 7 2" xfId="21773"/>
    <cellStyle name="Merknad 3 9 8" xfId="21774"/>
    <cellStyle name="Merknad 3 9 9" xfId="21775"/>
    <cellStyle name="Merknad 3 9_Tabell 4.5-4.7" xfId="21744"/>
    <cellStyle name="Merknad 3_Tabell 4.5-4.7" xfId="20432"/>
    <cellStyle name="Merknad 4" xfId="1242"/>
    <cellStyle name="Merknad 5" xfId="1243"/>
    <cellStyle name="Merknad 5 2" xfId="21777"/>
    <cellStyle name="Merknad 5 2 2" xfId="21778"/>
    <cellStyle name="Merknad 5 2 3" xfId="21779"/>
    <cellStyle name="Merknad 5 3" xfId="21780"/>
    <cellStyle name="Merknad 5 3 2" xfId="21781"/>
    <cellStyle name="Merknad 5 3 3" xfId="21782"/>
    <cellStyle name="Merknad 5 4" xfId="21783"/>
    <cellStyle name="Merknad 5 5" xfId="21784"/>
    <cellStyle name="Merknad 5_Tabell 4.5-4.7" xfId="21776"/>
    <cellStyle name="Merknad 6" xfId="1244"/>
    <cellStyle name="Merknad 6 2" xfId="21786"/>
    <cellStyle name="Merknad 6 2 2" xfId="21787"/>
    <cellStyle name="Merknad 6 2 3" xfId="21788"/>
    <cellStyle name="Merknad 6 3" xfId="21789"/>
    <cellStyle name="Merknad 6 3 2" xfId="21790"/>
    <cellStyle name="Merknad 6 3 3" xfId="21791"/>
    <cellStyle name="Merknad 6 4" xfId="21792"/>
    <cellStyle name="Merknad 6 5" xfId="21793"/>
    <cellStyle name="Merknad 6_Tabell 4.5-4.7" xfId="21785"/>
    <cellStyle name="Merknad 7" xfId="21794"/>
    <cellStyle name="Merknad 7 2" xfId="21795"/>
    <cellStyle name="Merknad 7 2 2" xfId="21796"/>
    <cellStyle name="Merknad 7 2 3" xfId="21797"/>
    <cellStyle name="Merknad 7 3" xfId="21798"/>
    <cellStyle name="Merknad 7 3 2" xfId="21799"/>
    <cellStyle name="Merknad 7 3 3" xfId="21800"/>
    <cellStyle name="Merknad 7 4" xfId="21801"/>
    <cellStyle name="Merknad 7 5" xfId="21802"/>
    <cellStyle name="Merknad 8" xfId="21803"/>
    <cellStyle name="Merknad 8 2" xfId="21804"/>
    <cellStyle name="Merknad 9" xfId="21805"/>
    <cellStyle name="Merknad 9 2" xfId="21806"/>
    <cellStyle name="Normal" xfId="0" builtinId="0"/>
    <cellStyle name="Normal 10" xfId="1245"/>
    <cellStyle name="Normal 10 10" xfId="21808"/>
    <cellStyle name="Normal 10 2" xfId="18"/>
    <cellStyle name="Normal 10 2 2" xfId="21810"/>
    <cellStyle name="Normal 10 2 2 2" xfId="21811"/>
    <cellStyle name="Normal 10 2 2 3" xfId="21812"/>
    <cellStyle name="Normal 10 2 3" xfId="21813"/>
    <cellStyle name="Normal 10 2 3 2" xfId="21814"/>
    <cellStyle name="Normal 10 2 3 3" xfId="21815"/>
    <cellStyle name="Normal 10 2 4" xfId="21816"/>
    <cellStyle name="Normal 10 2 5" xfId="21817"/>
    <cellStyle name="Normal 10 2_Tabell 4.5-4.7" xfId="21809"/>
    <cellStyle name="Normal 10 3" xfId="21818"/>
    <cellStyle name="Normal 10 3 2" xfId="21819"/>
    <cellStyle name="Normal 10 3 2 2" xfId="21820"/>
    <cellStyle name="Normal 10 3 2 3" xfId="21821"/>
    <cellStyle name="Normal 10 3 3" xfId="21822"/>
    <cellStyle name="Normal 10 3 3 2" xfId="21823"/>
    <cellStyle name="Normal 10 3 3 3" xfId="21824"/>
    <cellStyle name="Normal 10 3 4" xfId="21825"/>
    <cellStyle name="Normal 10 3 5" xfId="21826"/>
    <cellStyle name="Normal 10 4" xfId="21827"/>
    <cellStyle name="Normal 10 4 2" xfId="21828"/>
    <cellStyle name="Normal 10 4 3" xfId="21829"/>
    <cellStyle name="Normal 10 5" xfId="21830"/>
    <cellStyle name="Normal 10 5 2" xfId="21831"/>
    <cellStyle name="Normal 10 5 3" xfId="21832"/>
    <cellStyle name="Normal 10 6" xfId="21833"/>
    <cellStyle name="Normal 10 6 2" xfId="21834"/>
    <cellStyle name="Normal 10 7" xfId="21835"/>
    <cellStyle name="Normal 10 7 2" xfId="21836"/>
    <cellStyle name="Normal 10 8" xfId="21837"/>
    <cellStyle name="Normal 10 9" xfId="21838"/>
    <cellStyle name="Normal 10_Tabell 4.5-4.7" xfId="21807"/>
    <cellStyle name="Normal 11" xfId="1246"/>
    <cellStyle name="Normal 12" xfId="15"/>
    <cellStyle name="Normal 12 2" xfId="17"/>
    <cellStyle name="Normal 12 2 2" xfId="21841"/>
    <cellStyle name="Normal 12 2 3" xfId="21842"/>
    <cellStyle name="Normal 12 2_Tabell 4.5-4.7" xfId="21840"/>
    <cellStyle name="Normal 12 3" xfId="21843"/>
    <cellStyle name="Normal 12 3 2" xfId="21844"/>
    <cellStyle name="Normal 12 3 3" xfId="21845"/>
    <cellStyle name="Normal 12 4" xfId="21846"/>
    <cellStyle name="Normal 12 5" xfId="21847"/>
    <cellStyle name="Normal 12 6" xfId="21848"/>
    <cellStyle name="Normal 12 7" xfId="21849"/>
    <cellStyle name="Normal 12_Tabell 4.5-4.7" xfId="21839"/>
    <cellStyle name="Normal 13" xfId="2001"/>
    <cellStyle name="Normal 13 2" xfId="2006"/>
    <cellStyle name="Normal 13 2 2" xfId="21852"/>
    <cellStyle name="Normal 13 2 3" xfId="21853"/>
    <cellStyle name="Normal 13 2 4" xfId="21854"/>
    <cellStyle name="Normal 13 2_Tabell 4.5-4.7" xfId="21851"/>
    <cellStyle name="Normal 13 3" xfId="21855"/>
    <cellStyle name="Normal 13 3 2" xfId="21856"/>
    <cellStyle name="Normal 13 3 3" xfId="21857"/>
    <cellStyle name="Normal 13 4" xfId="21858"/>
    <cellStyle name="Normal 13 5" xfId="21859"/>
    <cellStyle name="Normal 13 6" xfId="21860"/>
    <cellStyle name="Normal 13_Tabell 4.5-4.7" xfId="21850"/>
    <cellStyle name="Normal 14" xfId="2004"/>
    <cellStyle name="Normal 14 2" xfId="2043"/>
    <cellStyle name="Normal 14 3" xfId="21862"/>
    <cellStyle name="Normal 14 3 2" xfId="21863"/>
    <cellStyle name="Normal 14_Tabell 4.5-4.7" xfId="21861"/>
    <cellStyle name="Normal 15" xfId="21864"/>
    <cellStyle name="Normal 15 2" xfId="21865"/>
    <cellStyle name="Normal 15 3" xfId="21866"/>
    <cellStyle name="Normal 16" xfId="21867"/>
    <cellStyle name="Normal 16 2" xfId="21868"/>
    <cellStyle name="Normal 16 3" xfId="21869"/>
    <cellStyle name="Normal 17" xfId="21870"/>
    <cellStyle name="Normal 17 2" xfId="21871"/>
    <cellStyle name="Normal 18" xfId="21872"/>
    <cellStyle name="Normal 18 2" xfId="21873"/>
    <cellStyle name="Normal 19" xfId="21874"/>
    <cellStyle name="Normal 2" xfId="2"/>
    <cellStyle name="Normal 2 10" xfId="2037"/>
    <cellStyle name="Normal 2 10 2" xfId="4048"/>
    <cellStyle name="Normal 2 10 2 2" xfId="21878"/>
    <cellStyle name="Normal 2 10 2 2 2" xfId="21879"/>
    <cellStyle name="Normal 2 10 2 2 2 2" xfId="21880"/>
    <cellStyle name="Normal 2 10 2 2 2 3" xfId="21881"/>
    <cellStyle name="Normal 2 10 2 2 3" xfId="21882"/>
    <cellStyle name="Normal 2 10 2 2 3 2" xfId="21883"/>
    <cellStyle name="Normal 2 10 2 2 3 3" xfId="21884"/>
    <cellStyle name="Normal 2 10 2 2 4" xfId="21885"/>
    <cellStyle name="Normal 2 10 2 2 5" xfId="21886"/>
    <cellStyle name="Normal 2 10 2 3" xfId="21887"/>
    <cellStyle name="Normal 2 10 2 3 2" xfId="21888"/>
    <cellStyle name="Normal 2 10 2 3 3" xfId="21889"/>
    <cellStyle name="Normal 2 10 2 4" xfId="21890"/>
    <cellStyle name="Normal 2 10 2 4 2" xfId="21891"/>
    <cellStyle name="Normal 2 10 2 4 3" xfId="21892"/>
    <cellStyle name="Normal 2 10 2 5" xfId="21893"/>
    <cellStyle name="Normal 2 10 2 6" xfId="21894"/>
    <cellStyle name="Normal 2 10 2_Tabell 4.5-4.7" xfId="21877"/>
    <cellStyle name="Normal 2 10 3" xfId="21895"/>
    <cellStyle name="Normal 2 10 3 2" xfId="21896"/>
    <cellStyle name="Normal 2 10 3 2 2" xfId="21897"/>
    <cellStyle name="Normal 2 10 3 2 3" xfId="21898"/>
    <cellStyle name="Normal 2 10 3 3" xfId="21899"/>
    <cellStyle name="Normal 2 10 3 3 2" xfId="21900"/>
    <cellStyle name="Normal 2 10 3 3 3" xfId="21901"/>
    <cellStyle name="Normal 2 10 3 4" xfId="21902"/>
    <cellStyle name="Normal 2 10 3 5" xfId="21903"/>
    <cellStyle name="Normal 2 10 4" xfId="21904"/>
    <cellStyle name="Normal 2 10 4 2" xfId="21905"/>
    <cellStyle name="Normal 2 10 4 3" xfId="21906"/>
    <cellStyle name="Normal 2 10 5" xfId="21907"/>
    <cellStyle name="Normal 2 10 5 2" xfId="21908"/>
    <cellStyle name="Normal 2 10 5 3" xfId="21909"/>
    <cellStyle name="Normal 2 10 6" xfId="21910"/>
    <cellStyle name="Normal 2 10 7" xfId="21911"/>
    <cellStyle name="Normal 2 10 8" xfId="21912"/>
    <cellStyle name="Normal 2 10_Tabell 4.5-4.7" xfId="21876"/>
    <cellStyle name="Normal 2 11" xfId="21913"/>
    <cellStyle name="Normal 2 11 2" xfId="21914"/>
    <cellStyle name="Normal 2 11 2 2" xfId="21915"/>
    <cellStyle name="Normal 2 11 2 2 2" xfId="21916"/>
    <cellStyle name="Normal 2 11 2 2 2 2" xfId="21917"/>
    <cellStyle name="Normal 2 11 2 2 2 3" xfId="21918"/>
    <cellStyle name="Normal 2 11 2 2 3" xfId="21919"/>
    <cellStyle name="Normal 2 11 2 2 3 2" xfId="21920"/>
    <cellStyle name="Normal 2 11 2 2 3 3" xfId="21921"/>
    <cellStyle name="Normal 2 11 2 2 4" xfId="21922"/>
    <cellStyle name="Normal 2 11 2 2 5" xfId="21923"/>
    <cellStyle name="Normal 2 11 2 3" xfId="21924"/>
    <cellStyle name="Normal 2 11 2 3 2" xfId="21925"/>
    <cellStyle name="Normal 2 11 2 3 3" xfId="21926"/>
    <cellStyle name="Normal 2 11 2 4" xfId="21927"/>
    <cellStyle name="Normal 2 11 2 4 2" xfId="21928"/>
    <cellStyle name="Normal 2 11 2 4 3" xfId="21929"/>
    <cellStyle name="Normal 2 11 2 5" xfId="21930"/>
    <cellStyle name="Normal 2 11 2 6" xfId="21931"/>
    <cellStyle name="Normal 2 11 3" xfId="21932"/>
    <cellStyle name="Normal 2 11 3 2" xfId="21933"/>
    <cellStyle name="Normal 2 11 3 2 2" xfId="21934"/>
    <cellStyle name="Normal 2 11 3 2 3" xfId="21935"/>
    <cellStyle name="Normal 2 11 3 3" xfId="21936"/>
    <cellStyle name="Normal 2 11 3 3 2" xfId="21937"/>
    <cellStyle name="Normal 2 11 3 3 3" xfId="21938"/>
    <cellStyle name="Normal 2 11 3 4" xfId="21939"/>
    <cellStyle name="Normal 2 11 3 5" xfId="21940"/>
    <cellStyle name="Normal 2 11 4" xfId="21941"/>
    <cellStyle name="Normal 2 11 4 2" xfId="21942"/>
    <cellStyle name="Normal 2 11 4 3" xfId="21943"/>
    <cellStyle name="Normal 2 11 5" xfId="21944"/>
    <cellStyle name="Normal 2 11 5 2" xfId="21945"/>
    <cellStyle name="Normal 2 11 5 3" xfId="21946"/>
    <cellStyle name="Normal 2 11 6" xfId="21947"/>
    <cellStyle name="Normal 2 11 7" xfId="21948"/>
    <cellStyle name="Normal 2 12" xfId="21949"/>
    <cellStyle name="Normal 2 12 2" xfId="21950"/>
    <cellStyle name="Normal 2 12 2 2" xfId="21951"/>
    <cellStyle name="Normal 2 12 2 3" xfId="21952"/>
    <cellStyle name="Normal 2 12 3" xfId="21953"/>
    <cellStyle name="Normal 2 12 3 2" xfId="21954"/>
    <cellStyle name="Normal 2 12 3 3" xfId="21955"/>
    <cellStyle name="Normal 2 12 4" xfId="21956"/>
    <cellStyle name="Normal 2 12 5" xfId="21957"/>
    <cellStyle name="Normal 2 13" xfId="21958"/>
    <cellStyle name="Normal 2 14" xfId="21959"/>
    <cellStyle name="Normal 2 14 2" xfId="21960"/>
    <cellStyle name="Normal 2 14 2 2" xfId="21961"/>
    <cellStyle name="Normal 2 14 2 3" xfId="21962"/>
    <cellStyle name="Normal 2 14 3" xfId="21963"/>
    <cellStyle name="Normal 2 14 3 2" xfId="21964"/>
    <cellStyle name="Normal 2 14 3 3" xfId="21965"/>
    <cellStyle name="Normal 2 14 4" xfId="21966"/>
    <cellStyle name="Normal 2 14 5" xfId="21967"/>
    <cellStyle name="Normal 2 15" xfId="21968"/>
    <cellStyle name="Normal 2 15 2" xfId="21969"/>
    <cellStyle name="Normal 2 16" xfId="21970"/>
    <cellStyle name="Normal 2 16 2" xfId="21971"/>
    <cellStyle name="Normal 2 17" xfId="21972"/>
    <cellStyle name="Normal 2 18" xfId="21973"/>
    <cellStyle name="Normal 2 19" xfId="34296"/>
    <cellStyle name="Normal 2 2" xfId="1247"/>
    <cellStyle name="Normal 2 2 10" xfId="21975"/>
    <cellStyle name="Normal 2 2 2" xfId="1248"/>
    <cellStyle name="Normal 2 2 2 2" xfId="21977"/>
    <cellStyle name="Normal 2 2 2 2 2" xfId="21978"/>
    <cellStyle name="Normal 2 2 2 2 2 2" xfId="21979"/>
    <cellStyle name="Normal 2 2 2 2 2 2 2" xfId="21980"/>
    <cellStyle name="Normal 2 2 2 2 2 2 3" xfId="21981"/>
    <cellStyle name="Normal 2 2 2 2 2 3" xfId="21982"/>
    <cellStyle name="Normal 2 2 2 2 2 3 2" xfId="21983"/>
    <cellStyle name="Normal 2 2 2 2 2 3 3" xfId="21984"/>
    <cellStyle name="Normal 2 2 2 2 2 4" xfId="21985"/>
    <cellStyle name="Normal 2 2 2 2 2 5" xfId="21986"/>
    <cellStyle name="Normal 2 2 2 2 3" xfId="21987"/>
    <cellStyle name="Normal 2 2 2 2 3 2" xfId="21988"/>
    <cellStyle name="Normal 2 2 2 2 3 3" xfId="21989"/>
    <cellStyle name="Normal 2 2 2 2 4" xfId="21990"/>
    <cellStyle name="Normal 2 2 2 2 4 2" xfId="21991"/>
    <cellStyle name="Normal 2 2 2 2 4 3" xfId="21992"/>
    <cellStyle name="Normal 2 2 2 2 5" xfId="21993"/>
    <cellStyle name="Normal 2 2 2 2 6" xfId="21994"/>
    <cellStyle name="Normal 2 2 2 3" xfId="21995"/>
    <cellStyle name="Normal 2 2 2 4" xfId="21996"/>
    <cellStyle name="Normal 2 2 2 4 2" xfId="21997"/>
    <cellStyle name="Normal 2 2 2 4 2 2" xfId="21998"/>
    <cellStyle name="Normal 2 2 2 4 2 3" xfId="21999"/>
    <cellStyle name="Normal 2 2 2 4 3" xfId="22000"/>
    <cellStyle name="Normal 2 2 2 4 3 2" xfId="22001"/>
    <cellStyle name="Normal 2 2 2 4 3 3" xfId="22002"/>
    <cellStyle name="Normal 2 2 2 4 4" xfId="22003"/>
    <cellStyle name="Normal 2 2 2 4 5" xfId="22004"/>
    <cellStyle name="Normal 2 2 2 5" xfId="22005"/>
    <cellStyle name="Normal 2 2 2 5 2" xfId="22006"/>
    <cellStyle name="Normal 2 2 2 5 3" xfId="22007"/>
    <cellStyle name="Normal 2 2 2 6" xfId="22008"/>
    <cellStyle name="Normal 2 2 2 6 2" xfId="22009"/>
    <cellStyle name="Normal 2 2 2 6 3" xfId="22010"/>
    <cellStyle name="Normal 2 2 2 7" xfId="22011"/>
    <cellStyle name="Normal 2 2 2 8" xfId="22012"/>
    <cellStyle name="Normal 2 2 2 9" xfId="22013"/>
    <cellStyle name="Normal 2 2 2_Tabell 4.5-4.7" xfId="21976"/>
    <cellStyle name="Normal 2 2 3" xfId="2042"/>
    <cellStyle name="Normal 2 2 3 2" xfId="22015"/>
    <cellStyle name="Normal 2 2 3 2 2" xfId="22016"/>
    <cellStyle name="Normal 2 2 3 2 2 2" xfId="22017"/>
    <cellStyle name="Normal 2 2 3 2 2 3" xfId="22018"/>
    <cellStyle name="Normal 2 2 3 2 3" xfId="22019"/>
    <cellStyle name="Normal 2 2 3 2 3 2" xfId="22020"/>
    <cellStyle name="Normal 2 2 3 2 3 3" xfId="22021"/>
    <cellStyle name="Normal 2 2 3 2 4" xfId="22022"/>
    <cellStyle name="Normal 2 2 3 2 5" xfId="22023"/>
    <cellStyle name="Normal 2 2 3 3" xfId="22024"/>
    <cellStyle name="Normal 2 2 3 3 2" xfId="22025"/>
    <cellStyle name="Normal 2 2 3 3 3" xfId="22026"/>
    <cellStyle name="Normal 2 2 3 4" xfId="22027"/>
    <cellStyle name="Normal 2 2 3 4 2" xfId="22028"/>
    <cellStyle name="Normal 2 2 3 4 3" xfId="22029"/>
    <cellStyle name="Normal 2 2 3 5" xfId="22030"/>
    <cellStyle name="Normal 2 2 3 6" xfId="22031"/>
    <cellStyle name="Normal 2 2 3 7" xfId="22032"/>
    <cellStyle name="Normal 2 2 3_Tabell 4.5-4.7" xfId="22014"/>
    <cellStyle name="Normal 2 2 4" xfId="2039"/>
    <cellStyle name="Normal 2 2 4 2" xfId="22034"/>
    <cellStyle name="Normal 2 2 4_Tabell 4.5-4.7" xfId="22033"/>
    <cellStyle name="Normal 2 2 5" xfId="22035"/>
    <cellStyle name="Normal 2 2 5 2" xfId="22036"/>
    <cellStyle name="Normal 2 2 5 2 2" xfId="22037"/>
    <cellStyle name="Normal 2 2 5 2 3" xfId="22038"/>
    <cellStyle name="Normal 2 2 5 3" xfId="22039"/>
    <cellStyle name="Normal 2 2 5 3 2" xfId="22040"/>
    <cellStyle name="Normal 2 2 5 3 3" xfId="22041"/>
    <cellStyle name="Normal 2 2 5 4" xfId="22042"/>
    <cellStyle name="Normal 2 2 5 5" xfId="22043"/>
    <cellStyle name="Normal 2 2 6" xfId="22044"/>
    <cellStyle name="Normal 2 2 6 2" xfId="22045"/>
    <cellStyle name="Normal 2 2 6 3" xfId="22046"/>
    <cellStyle name="Normal 2 2 7" xfId="22047"/>
    <cellStyle name="Normal 2 2 7 2" xfId="22048"/>
    <cellStyle name="Normal 2 2 7 3" xfId="22049"/>
    <cellStyle name="Normal 2 2 8" xfId="22050"/>
    <cellStyle name="Normal 2 2 9" xfId="22051"/>
    <cellStyle name="Normal 2 2_Tabell 4.5-4.7" xfId="21974"/>
    <cellStyle name="Normal 2 20" xfId="34299"/>
    <cellStyle name="Normal 2 21" xfId="34302"/>
    <cellStyle name="Normal 2 22" xfId="34305"/>
    <cellStyle name="Normal 2 23" xfId="34308"/>
    <cellStyle name="Normal 2 24" xfId="34309"/>
    <cellStyle name="Normal 2 25" xfId="34311"/>
    <cellStyle name="Normal 2 26" xfId="34313"/>
    <cellStyle name="Normal 2 27" xfId="34315"/>
    <cellStyle name="Normal 2 28" xfId="34317"/>
    <cellStyle name="Normal 2 29" xfId="34319"/>
    <cellStyle name="Normal 2 3" xfId="16"/>
    <cellStyle name="Normal 2 3 10" xfId="1249"/>
    <cellStyle name="Normal 2 3 10 10" xfId="22054"/>
    <cellStyle name="Normal 2 3 10 2" xfId="1250"/>
    <cellStyle name="Normal 2 3 10 2 2" xfId="22056"/>
    <cellStyle name="Normal 2 3 10 2 2 2" xfId="22057"/>
    <cellStyle name="Normal 2 3 10 2 2 3" xfId="22058"/>
    <cellStyle name="Normal 2 3 10 2 3" xfId="22059"/>
    <cellStyle name="Normal 2 3 10 2 3 2" xfId="22060"/>
    <cellStyle name="Normal 2 3 10 2 3 3" xfId="22061"/>
    <cellStyle name="Normal 2 3 10 2 4" xfId="22062"/>
    <cellStyle name="Normal 2 3 10 2 5" xfId="22063"/>
    <cellStyle name="Normal 2 3 10 2_Tabell 4.5-4.7" xfId="22055"/>
    <cellStyle name="Normal 2 3 10 3" xfId="22064"/>
    <cellStyle name="Normal 2 3 10 3 2" xfId="22065"/>
    <cellStyle name="Normal 2 3 10 3 2 2" xfId="22066"/>
    <cellStyle name="Normal 2 3 10 3 2 3" xfId="22067"/>
    <cellStyle name="Normal 2 3 10 3 3" xfId="22068"/>
    <cellStyle name="Normal 2 3 10 3 3 2" xfId="22069"/>
    <cellStyle name="Normal 2 3 10 3 3 3" xfId="22070"/>
    <cellStyle name="Normal 2 3 10 3 4" xfId="22071"/>
    <cellStyle name="Normal 2 3 10 3 5" xfId="22072"/>
    <cellStyle name="Normal 2 3 10 4" xfId="22073"/>
    <cellStyle name="Normal 2 3 10 4 2" xfId="22074"/>
    <cellStyle name="Normal 2 3 10 4 3" xfId="22075"/>
    <cellStyle name="Normal 2 3 10 5" xfId="22076"/>
    <cellStyle name="Normal 2 3 10 5 2" xfId="22077"/>
    <cellStyle name="Normal 2 3 10 5 3" xfId="22078"/>
    <cellStyle name="Normal 2 3 10 6" xfId="22079"/>
    <cellStyle name="Normal 2 3 10 6 2" xfId="22080"/>
    <cellStyle name="Normal 2 3 10 7" xfId="22081"/>
    <cellStyle name="Normal 2 3 10 7 2" xfId="22082"/>
    <cellStyle name="Normal 2 3 10 8" xfId="22083"/>
    <cellStyle name="Normal 2 3 10 9" xfId="22084"/>
    <cellStyle name="Normal 2 3 10_Tabell 4.5-4.7" xfId="22053"/>
    <cellStyle name="Normal 2 3 11" xfId="1251"/>
    <cellStyle name="Normal 2 3 11 10" xfId="22086"/>
    <cellStyle name="Normal 2 3 11 2" xfId="22087"/>
    <cellStyle name="Normal 2 3 11 2 2" xfId="22088"/>
    <cellStyle name="Normal 2 3 11 2 2 2" xfId="22089"/>
    <cellStyle name="Normal 2 3 11 2 2 3" xfId="22090"/>
    <cellStyle name="Normal 2 3 11 2 3" xfId="22091"/>
    <cellStyle name="Normal 2 3 11 2 3 2" xfId="22092"/>
    <cellStyle name="Normal 2 3 11 2 3 3" xfId="22093"/>
    <cellStyle name="Normal 2 3 11 2 4" xfId="22094"/>
    <cellStyle name="Normal 2 3 11 2 5" xfId="22095"/>
    <cellStyle name="Normal 2 3 11 3" xfId="22096"/>
    <cellStyle name="Normal 2 3 11 3 2" xfId="22097"/>
    <cellStyle name="Normal 2 3 11 3 2 2" xfId="22098"/>
    <cellStyle name="Normal 2 3 11 3 2 3" xfId="22099"/>
    <cellStyle name="Normal 2 3 11 3 3" xfId="22100"/>
    <cellStyle name="Normal 2 3 11 3 3 2" xfId="22101"/>
    <cellStyle name="Normal 2 3 11 3 3 3" xfId="22102"/>
    <cellStyle name="Normal 2 3 11 3 4" xfId="22103"/>
    <cellStyle name="Normal 2 3 11 3 5" xfId="22104"/>
    <cellStyle name="Normal 2 3 11 4" xfId="22105"/>
    <cellStyle name="Normal 2 3 11 4 2" xfId="22106"/>
    <cellStyle name="Normal 2 3 11 4 3" xfId="22107"/>
    <cellStyle name="Normal 2 3 11 5" xfId="22108"/>
    <cellStyle name="Normal 2 3 11 5 2" xfId="22109"/>
    <cellStyle name="Normal 2 3 11 5 3" xfId="22110"/>
    <cellStyle name="Normal 2 3 11 6" xfId="22111"/>
    <cellStyle name="Normal 2 3 11 6 2" xfId="22112"/>
    <cellStyle name="Normal 2 3 11 7" xfId="22113"/>
    <cellStyle name="Normal 2 3 11 7 2" xfId="22114"/>
    <cellStyle name="Normal 2 3 11 8" xfId="22115"/>
    <cellStyle name="Normal 2 3 11 9" xfId="22116"/>
    <cellStyle name="Normal 2 3 11_Tabell 4.5-4.7" xfId="22085"/>
    <cellStyle name="Normal 2 3 12" xfId="2021"/>
    <cellStyle name="Normal 2 3 12 2" xfId="22118"/>
    <cellStyle name="Normal 2 3 12_Tabell 4.5-4.7" xfId="22117"/>
    <cellStyle name="Normal 2 3 2" xfId="1252"/>
    <cellStyle name="Normal 2 3 2 10" xfId="22120"/>
    <cellStyle name="Normal 2 3 2 10 2" xfId="22121"/>
    <cellStyle name="Normal 2 3 2 11" xfId="22122"/>
    <cellStyle name="Normal 2 3 2 11 2" xfId="22123"/>
    <cellStyle name="Normal 2 3 2 12" xfId="22124"/>
    <cellStyle name="Normal 2 3 2 13" xfId="22125"/>
    <cellStyle name="Normal 2 3 2 14" xfId="22126"/>
    <cellStyle name="Normal 2 3 2 2" xfId="1253"/>
    <cellStyle name="Normal 2 3 2 2 10" xfId="22128"/>
    <cellStyle name="Normal 2 3 2 2 11" xfId="22129"/>
    <cellStyle name="Normal 2 3 2 2 12" xfId="22130"/>
    <cellStyle name="Normal 2 3 2 2 2" xfId="1254"/>
    <cellStyle name="Normal 2 3 2 2 2 10" xfId="22132"/>
    <cellStyle name="Normal 2 3 2 2 2 11" xfId="22133"/>
    <cellStyle name="Normal 2 3 2 2 2 2" xfId="1255"/>
    <cellStyle name="Normal 2 3 2 2 2 2 10" xfId="22135"/>
    <cellStyle name="Normal 2 3 2 2 2 2 2" xfId="1256"/>
    <cellStyle name="Normal 2 3 2 2 2 2 2 2" xfId="22137"/>
    <cellStyle name="Normal 2 3 2 2 2 2 2 2 2" xfId="22138"/>
    <cellStyle name="Normal 2 3 2 2 2 2 2 2 3" xfId="22139"/>
    <cellStyle name="Normal 2 3 2 2 2 2 2 3" xfId="22140"/>
    <cellStyle name="Normal 2 3 2 2 2 2 2 3 2" xfId="22141"/>
    <cellStyle name="Normal 2 3 2 2 2 2 2 3 3" xfId="22142"/>
    <cellStyle name="Normal 2 3 2 2 2 2 2 4" xfId="22143"/>
    <cellStyle name="Normal 2 3 2 2 2 2 2 5" xfId="22144"/>
    <cellStyle name="Normal 2 3 2 2 2 2 2_Tabell 4.5-4.7" xfId="22136"/>
    <cellStyle name="Normal 2 3 2 2 2 2 3" xfId="22145"/>
    <cellStyle name="Normal 2 3 2 2 2 2 3 2" xfId="22146"/>
    <cellStyle name="Normal 2 3 2 2 2 2 3 2 2" xfId="22147"/>
    <cellStyle name="Normal 2 3 2 2 2 2 3 2 3" xfId="22148"/>
    <cellStyle name="Normal 2 3 2 2 2 2 3 3" xfId="22149"/>
    <cellStyle name="Normal 2 3 2 2 2 2 3 3 2" xfId="22150"/>
    <cellStyle name="Normal 2 3 2 2 2 2 3 3 3" xfId="22151"/>
    <cellStyle name="Normal 2 3 2 2 2 2 3 4" xfId="22152"/>
    <cellStyle name="Normal 2 3 2 2 2 2 3 5" xfId="22153"/>
    <cellStyle name="Normal 2 3 2 2 2 2 4" xfId="22154"/>
    <cellStyle name="Normal 2 3 2 2 2 2 4 2" xfId="22155"/>
    <cellStyle name="Normal 2 3 2 2 2 2 4 3" xfId="22156"/>
    <cellStyle name="Normal 2 3 2 2 2 2 5" xfId="22157"/>
    <cellStyle name="Normal 2 3 2 2 2 2 5 2" xfId="22158"/>
    <cellStyle name="Normal 2 3 2 2 2 2 5 3" xfId="22159"/>
    <cellStyle name="Normal 2 3 2 2 2 2 6" xfId="22160"/>
    <cellStyle name="Normal 2 3 2 2 2 2 6 2" xfId="22161"/>
    <cellStyle name="Normal 2 3 2 2 2 2 7" xfId="22162"/>
    <cellStyle name="Normal 2 3 2 2 2 2 7 2" xfId="22163"/>
    <cellStyle name="Normal 2 3 2 2 2 2 8" xfId="22164"/>
    <cellStyle name="Normal 2 3 2 2 2 2 9" xfId="22165"/>
    <cellStyle name="Normal 2 3 2 2 2 2_Tabell 4.5-4.7" xfId="22134"/>
    <cellStyle name="Normal 2 3 2 2 2 3" xfId="1257"/>
    <cellStyle name="Normal 2 3 2 2 2 3 2" xfId="22167"/>
    <cellStyle name="Normal 2 3 2 2 2 3 2 2" xfId="22168"/>
    <cellStyle name="Normal 2 3 2 2 2 3 2 3" xfId="22169"/>
    <cellStyle name="Normal 2 3 2 2 2 3 3" xfId="22170"/>
    <cellStyle name="Normal 2 3 2 2 2 3 3 2" xfId="22171"/>
    <cellStyle name="Normal 2 3 2 2 2 3 3 3" xfId="22172"/>
    <cellStyle name="Normal 2 3 2 2 2 3 4" xfId="22173"/>
    <cellStyle name="Normal 2 3 2 2 2 3 5" xfId="22174"/>
    <cellStyle name="Normal 2 3 2 2 2 3_Tabell 4.5-4.7" xfId="22166"/>
    <cellStyle name="Normal 2 3 2 2 2 4" xfId="22175"/>
    <cellStyle name="Normal 2 3 2 2 2 4 2" xfId="22176"/>
    <cellStyle name="Normal 2 3 2 2 2 4 2 2" xfId="22177"/>
    <cellStyle name="Normal 2 3 2 2 2 4 2 3" xfId="22178"/>
    <cellStyle name="Normal 2 3 2 2 2 4 3" xfId="22179"/>
    <cellStyle name="Normal 2 3 2 2 2 4 3 2" xfId="22180"/>
    <cellStyle name="Normal 2 3 2 2 2 4 3 3" xfId="22181"/>
    <cellStyle name="Normal 2 3 2 2 2 4 4" xfId="22182"/>
    <cellStyle name="Normal 2 3 2 2 2 4 5" xfId="22183"/>
    <cellStyle name="Normal 2 3 2 2 2 5" xfId="22184"/>
    <cellStyle name="Normal 2 3 2 2 2 5 2" xfId="22185"/>
    <cellStyle name="Normal 2 3 2 2 2 5 3" xfId="22186"/>
    <cellStyle name="Normal 2 3 2 2 2 6" xfId="22187"/>
    <cellStyle name="Normal 2 3 2 2 2 6 2" xfId="22188"/>
    <cellStyle name="Normal 2 3 2 2 2 6 3" xfId="22189"/>
    <cellStyle name="Normal 2 3 2 2 2 7" xfId="22190"/>
    <cellStyle name="Normal 2 3 2 2 2 7 2" xfId="22191"/>
    <cellStyle name="Normal 2 3 2 2 2 8" xfId="22192"/>
    <cellStyle name="Normal 2 3 2 2 2 8 2" xfId="22193"/>
    <cellStyle name="Normal 2 3 2 2 2 9" xfId="22194"/>
    <cellStyle name="Normal 2 3 2 2 2_Tabell 4.5-4.7" xfId="22131"/>
    <cellStyle name="Normal 2 3 2 2 3" xfId="1258"/>
    <cellStyle name="Normal 2 3 2 2 3 10" xfId="22196"/>
    <cellStyle name="Normal 2 3 2 2 3 2" xfId="1259"/>
    <cellStyle name="Normal 2 3 2 2 3 2 2" xfId="22198"/>
    <cellStyle name="Normal 2 3 2 2 3 2 2 2" xfId="22199"/>
    <cellStyle name="Normal 2 3 2 2 3 2 2 3" xfId="22200"/>
    <cellStyle name="Normal 2 3 2 2 3 2 3" xfId="22201"/>
    <cellStyle name="Normal 2 3 2 2 3 2 3 2" xfId="22202"/>
    <cellStyle name="Normal 2 3 2 2 3 2 3 3" xfId="22203"/>
    <cellStyle name="Normal 2 3 2 2 3 2 4" xfId="22204"/>
    <cellStyle name="Normal 2 3 2 2 3 2 5" xfId="22205"/>
    <cellStyle name="Normal 2 3 2 2 3 2_Tabell 4.5-4.7" xfId="22197"/>
    <cellStyle name="Normal 2 3 2 2 3 3" xfId="22206"/>
    <cellStyle name="Normal 2 3 2 2 3 3 2" xfId="22207"/>
    <cellStyle name="Normal 2 3 2 2 3 3 2 2" xfId="22208"/>
    <cellStyle name="Normal 2 3 2 2 3 3 2 3" xfId="22209"/>
    <cellStyle name="Normal 2 3 2 2 3 3 3" xfId="22210"/>
    <cellStyle name="Normal 2 3 2 2 3 3 3 2" xfId="22211"/>
    <cellStyle name="Normal 2 3 2 2 3 3 3 3" xfId="22212"/>
    <cellStyle name="Normal 2 3 2 2 3 3 4" xfId="22213"/>
    <cellStyle name="Normal 2 3 2 2 3 3 5" xfId="22214"/>
    <cellStyle name="Normal 2 3 2 2 3 4" xfId="22215"/>
    <cellStyle name="Normal 2 3 2 2 3 4 2" xfId="22216"/>
    <cellStyle name="Normal 2 3 2 2 3 4 3" xfId="22217"/>
    <cellStyle name="Normal 2 3 2 2 3 5" xfId="22218"/>
    <cellStyle name="Normal 2 3 2 2 3 5 2" xfId="22219"/>
    <cellStyle name="Normal 2 3 2 2 3 5 3" xfId="22220"/>
    <cellStyle name="Normal 2 3 2 2 3 6" xfId="22221"/>
    <cellStyle name="Normal 2 3 2 2 3 6 2" xfId="22222"/>
    <cellStyle name="Normal 2 3 2 2 3 7" xfId="22223"/>
    <cellStyle name="Normal 2 3 2 2 3 7 2" xfId="22224"/>
    <cellStyle name="Normal 2 3 2 2 3 8" xfId="22225"/>
    <cellStyle name="Normal 2 3 2 2 3 9" xfId="22226"/>
    <cellStyle name="Normal 2 3 2 2 3_Tabell 4.5-4.7" xfId="22195"/>
    <cellStyle name="Normal 2 3 2 2 4" xfId="1260"/>
    <cellStyle name="Normal 2 3 2 2 4 2" xfId="22228"/>
    <cellStyle name="Normal 2 3 2 2 4 2 2" xfId="22229"/>
    <cellStyle name="Normal 2 3 2 2 4 2 3" xfId="22230"/>
    <cellStyle name="Normal 2 3 2 2 4 3" xfId="22231"/>
    <cellStyle name="Normal 2 3 2 2 4 3 2" xfId="22232"/>
    <cellStyle name="Normal 2 3 2 2 4 3 3" xfId="22233"/>
    <cellStyle name="Normal 2 3 2 2 4 4" xfId="22234"/>
    <cellStyle name="Normal 2 3 2 2 4 5" xfId="22235"/>
    <cellStyle name="Normal 2 3 2 2 4_Tabell 4.5-4.7" xfId="22227"/>
    <cellStyle name="Normal 2 3 2 2 5" xfId="22236"/>
    <cellStyle name="Normal 2 3 2 2 5 2" xfId="22237"/>
    <cellStyle name="Normal 2 3 2 2 5 2 2" xfId="22238"/>
    <cellStyle name="Normal 2 3 2 2 5 2 3" xfId="22239"/>
    <cellStyle name="Normal 2 3 2 2 5 3" xfId="22240"/>
    <cellStyle name="Normal 2 3 2 2 5 3 2" xfId="22241"/>
    <cellStyle name="Normal 2 3 2 2 5 3 3" xfId="22242"/>
    <cellStyle name="Normal 2 3 2 2 5 4" xfId="22243"/>
    <cellStyle name="Normal 2 3 2 2 5 5" xfId="22244"/>
    <cellStyle name="Normal 2 3 2 2 6" xfId="22245"/>
    <cellStyle name="Normal 2 3 2 2 6 2" xfId="22246"/>
    <cellStyle name="Normal 2 3 2 2 6 3" xfId="22247"/>
    <cellStyle name="Normal 2 3 2 2 7" xfId="22248"/>
    <cellStyle name="Normal 2 3 2 2 7 2" xfId="22249"/>
    <cellStyle name="Normal 2 3 2 2 7 3" xfId="22250"/>
    <cellStyle name="Normal 2 3 2 2 8" xfId="22251"/>
    <cellStyle name="Normal 2 3 2 2 8 2" xfId="22252"/>
    <cellStyle name="Normal 2 3 2 2 9" xfId="22253"/>
    <cellStyle name="Normal 2 3 2 2 9 2" xfId="22254"/>
    <cellStyle name="Normal 2 3 2 2_Tabell 4.5-4.7" xfId="22127"/>
    <cellStyle name="Normal 2 3 2 3" xfId="1261"/>
    <cellStyle name="Normal 2 3 2 3 10" xfId="22256"/>
    <cellStyle name="Normal 2 3 2 3 11" xfId="22257"/>
    <cellStyle name="Normal 2 3 2 3 2" xfId="1262"/>
    <cellStyle name="Normal 2 3 2 3 2 10" xfId="22259"/>
    <cellStyle name="Normal 2 3 2 3 2 2" xfId="1263"/>
    <cellStyle name="Normal 2 3 2 3 2 2 2" xfId="22261"/>
    <cellStyle name="Normal 2 3 2 3 2 2 2 2" xfId="22262"/>
    <cellStyle name="Normal 2 3 2 3 2 2 2 3" xfId="22263"/>
    <cellStyle name="Normal 2 3 2 3 2 2 3" xfId="22264"/>
    <cellStyle name="Normal 2 3 2 3 2 2 3 2" xfId="22265"/>
    <cellStyle name="Normal 2 3 2 3 2 2 3 3" xfId="22266"/>
    <cellStyle name="Normal 2 3 2 3 2 2 4" xfId="22267"/>
    <cellStyle name="Normal 2 3 2 3 2 2 5" xfId="22268"/>
    <cellStyle name="Normal 2 3 2 3 2 2_Tabell 4.5-4.7" xfId="22260"/>
    <cellStyle name="Normal 2 3 2 3 2 3" xfId="22269"/>
    <cellStyle name="Normal 2 3 2 3 2 3 2" xfId="22270"/>
    <cellStyle name="Normal 2 3 2 3 2 3 2 2" xfId="22271"/>
    <cellStyle name="Normal 2 3 2 3 2 3 2 3" xfId="22272"/>
    <cellStyle name="Normal 2 3 2 3 2 3 3" xfId="22273"/>
    <cellStyle name="Normal 2 3 2 3 2 3 3 2" xfId="22274"/>
    <cellStyle name="Normal 2 3 2 3 2 3 3 3" xfId="22275"/>
    <cellStyle name="Normal 2 3 2 3 2 3 4" xfId="22276"/>
    <cellStyle name="Normal 2 3 2 3 2 3 5" xfId="22277"/>
    <cellStyle name="Normal 2 3 2 3 2 4" xfId="22278"/>
    <cellStyle name="Normal 2 3 2 3 2 4 2" xfId="22279"/>
    <cellStyle name="Normal 2 3 2 3 2 4 3" xfId="22280"/>
    <cellStyle name="Normal 2 3 2 3 2 5" xfId="22281"/>
    <cellStyle name="Normal 2 3 2 3 2 5 2" xfId="22282"/>
    <cellStyle name="Normal 2 3 2 3 2 5 3" xfId="22283"/>
    <cellStyle name="Normal 2 3 2 3 2 6" xfId="22284"/>
    <cellStyle name="Normal 2 3 2 3 2 6 2" xfId="22285"/>
    <cellStyle name="Normal 2 3 2 3 2 7" xfId="22286"/>
    <cellStyle name="Normal 2 3 2 3 2 7 2" xfId="22287"/>
    <cellStyle name="Normal 2 3 2 3 2 8" xfId="22288"/>
    <cellStyle name="Normal 2 3 2 3 2 9" xfId="22289"/>
    <cellStyle name="Normal 2 3 2 3 2_Tabell 4.5-4.7" xfId="22258"/>
    <cellStyle name="Normal 2 3 2 3 3" xfId="1264"/>
    <cellStyle name="Normal 2 3 2 3 3 2" xfId="22291"/>
    <cellStyle name="Normal 2 3 2 3 3 2 2" xfId="22292"/>
    <cellStyle name="Normal 2 3 2 3 3 2 3" xfId="22293"/>
    <cellStyle name="Normal 2 3 2 3 3 3" xfId="22294"/>
    <cellStyle name="Normal 2 3 2 3 3 3 2" xfId="22295"/>
    <cellStyle name="Normal 2 3 2 3 3 3 3" xfId="22296"/>
    <cellStyle name="Normal 2 3 2 3 3 4" xfId="22297"/>
    <cellStyle name="Normal 2 3 2 3 3 5" xfId="22298"/>
    <cellStyle name="Normal 2 3 2 3 3_Tabell 4.5-4.7" xfId="22290"/>
    <cellStyle name="Normal 2 3 2 3 4" xfId="22299"/>
    <cellStyle name="Normal 2 3 2 3 4 2" xfId="22300"/>
    <cellStyle name="Normal 2 3 2 3 4 2 2" xfId="22301"/>
    <cellStyle name="Normal 2 3 2 3 4 2 3" xfId="22302"/>
    <cellStyle name="Normal 2 3 2 3 4 3" xfId="22303"/>
    <cellStyle name="Normal 2 3 2 3 4 3 2" xfId="22304"/>
    <cellStyle name="Normal 2 3 2 3 4 3 3" xfId="22305"/>
    <cellStyle name="Normal 2 3 2 3 4 4" xfId="22306"/>
    <cellStyle name="Normal 2 3 2 3 4 5" xfId="22307"/>
    <cellStyle name="Normal 2 3 2 3 5" xfId="22308"/>
    <cellStyle name="Normal 2 3 2 3 5 2" xfId="22309"/>
    <cellStyle name="Normal 2 3 2 3 5 3" xfId="22310"/>
    <cellStyle name="Normal 2 3 2 3 6" xfId="22311"/>
    <cellStyle name="Normal 2 3 2 3 6 2" xfId="22312"/>
    <cellStyle name="Normal 2 3 2 3 6 3" xfId="22313"/>
    <cellStyle name="Normal 2 3 2 3 7" xfId="22314"/>
    <cellStyle name="Normal 2 3 2 3 7 2" xfId="22315"/>
    <cellStyle name="Normal 2 3 2 3 8" xfId="22316"/>
    <cellStyle name="Normal 2 3 2 3 8 2" xfId="22317"/>
    <cellStyle name="Normal 2 3 2 3 9" xfId="22318"/>
    <cellStyle name="Normal 2 3 2 3_Tabell 4.5-4.7" xfId="22255"/>
    <cellStyle name="Normal 2 3 2 4" xfId="1265"/>
    <cellStyle name="Normal 2 3 2 4 10" xfId="22320"/>
    <cellStyle name="Normal 2 3 2 4 2" xfId="1266"/>
    <cellStyle name="Normal 2 3 2 4 2 2" xfId="22322"/>
    <cellStyle name="Normal 2 3 2 4 2 2 2" xfId="22323"/>
    <cellStyle name="Normal 2 3 2 4 2 2 3" xfId="22324"/>
    <cellStyle name="Normal 2 3 2 4 2 3" xfId="22325"/>
    <cellStyle name="Normal 2 3 2 4 2 3 2" xfId="22326"/>
    <cellStyle name="Normal 2 3 2 4 2 3 3" xfId="22327"/>
    <cellStyle name="Normal 2 3 2 4 2 4" xfId="22328"/>
    <cellStyle name="Normal 2 3 2 4 2 5" xfId="22329"/>
    <cellStyle name="Normal 2 3 2 4 2_Tabell 4.5-4.7" xfId="22321"/>
    <cellStyle name="Normal 2 3 2 4 3" xfId="22330"/>
    <cellStyle name="Normal 2 3 2 4 3 2" xfId="22331"/>
    <cellStyle name="Normal 2 3 2 4 3 2 2" xfId="22332"/>
    <cellStyle name="Normal 2 3 2 4 3 2 3" xfId="22333"/>
    <cellStyle name="Normal 2 3 2 4 3 3" xfId="22334"/>
    <cellStyle name="Normal 2 3 2 4 3 3 2" xfId="22335"/>
    <cellStyle name="Normal 2 3 2 4 3 3 3" xfId="22336"/>
    <cellStyle name="Normal 2 3 2 4 3 4" xfId="22337"/>
    <cellStyle name="Normal 2 3 2 4 3 5" xfId="22338"/>
    <cellStyle name="Normal 2 3 2 4 4" xfId="22339"/>
    <cellStyle name="Normal 2 3 2 4 4 2" xfId="22340"/>
    <cellStyle name="Normal 2 3 2 4 4 3" xfId="22341"/>
    <cellStyle name="Normal 2 3 2 4 5" xfId="22342"/>
    <cellStyle name="Normal 2 3 2 4 5 2" xfId="22343"/>
    <cellStyle name="Normal 2 3 2 4 5 3" xfId="22344"/>
    <cellStyle name="Normal 2 3 2 4 6" xfId="22345"/>
    <cellStyle name="Normal 2 3 2 4 6 2" xfId="22346"/>
    <cellStyle name="Normal 2 3 2 4 7" xfId="22347"/>
    <cellStyle name="Normal 2 3 2 4 7 2" xfId="22348"/>
    <cellStyle name="Normal 2 3 2 4 8" xfId="22349"/>
    <cellStyle name="Normal 2 3 2 4 9" xfId="22350"/>
    <cellStyle name="Normal 2 3 2 4_Tabell 4.5-4.7" xfId="22319"/>
    <cellStyle name="Normal 2 3 2 5" xfId="1267"/>
    <cellStyle name="Normal 2 3 2 5 10" xfId="22352"/>
    <cellStyle name="Normal 2 3 2 5 2" xfId="1268"/>
    <cellStyle name="Normal 2 3 2 5 2 2" xfId="22354"/>
    <cellStyle name="Normal 2 3 2 5 2 2 2" xfId="22355"/>
    <cellStyle name="Normal 2 3 2 5 2 2 3" xfId="22356"/>
    <cellStyle name="Normal 2 3 2 5 2 3" xfId="22357"/>
    <cellStyle name="Normal 2 3 2 5 2 3 2" xfId="22358"/>
    <cellStyle name="Normal 2 3 2 5 2 3 3" xfId="22359"/>
    <cellStyle name="Normal 2 3 2 5 2 4" xfId="22360"/>
    <cellStyle name="Normal 2 3 2 5 2 5" xfId="22361"/>
    <cellStyle name="Normal 2 3 2 5 2_Tabell 4.5-4.7" xfId="22353"/>
    <cellStyle name="Normal 2 3 2 5 3" xfId="22362"/>
    <cellStyle name="Normal 2 3 2 5 3 2" xfId="22363"/>
    <cellStyle name="Normal 2 3 2 5 3 2 2" xfId="22364"/>
    <cellStyle name="Normal 2 3 2 5 3 2 3" xfId="22365"/>
    <cellStyle name="Normal 2 3 2 5 3 3" xfId="22366"/>
    <cellStyle name="Normal 2 3 2 5 3 3 2" xfId="22367"/>
    <cellStyle name="Normal 2 3 2 5 3 3 3" xfId="22368"/>
    <cellStyle name="Normal 2 3 2 5 3 4" xfId="22369"/>
    <cellStyle name="Normal 2 3 2 5 3 5" xfId="22370"/>
    <cellStyle name="Normal 2 3 2 5 4" xfId="22371"/>
    <cellStyle name="Normal 2 3 2 5 4 2" xfId="22372"/>
    <cellStyle name="Normal 2 3 2 5 4 3" xfId="22373"/>
    <cellStyle name="Normal 2 3 2 5 5" xfId="22374"/>
    <cellStyle name="Normal 2 3 2 5 5 2" xfId="22375"/>
    <cellStyle name="Normal 2 3 2 5 5 3" xfId="22376"/>
    <cellStyle name="Normal 2 3 2 5 6" xfId="22377"/>
    <cellStyle name="Normal 2 3 2 5 6 2" xfId="22378"/>
    <cellStyle name="Normal 2 3 2 5 7" xfId="22379"/>
    <cellStyle name="Normal 2 3 2 5 7 2" xfId="22380"/>
    <cellStyle name="Normal 2 3 2 5 8" xfId="22381"/>
    <cellStyle name="Normal 2 3 2 5 9" xfId="22382"/>
    <cellStyle name="Normal 2 3 2 5_Tabell 4.5-4.7" xfId="22351"/>
    <cellStyle name="Normal 2 3 2 6" xfId="1269"/>
    <cellStyle name="Normal 2 3 2 6 2" xfId="22384"/>
    <cellStyle name="Normal 2 3 2 6 2 2" xfId="22385"/>
    <cellStyle name="Normal 2 3 2 6 2 3" xfId="22386"/>
    <cellStyle name="Normal 2 3 2 6 3" xfId="22387"/>
    <cellStyle name="Normal 2 3 2 6 3 2" xfId="22388"/>
    <cellStyle name="Normal 2 3 2 6 3 3" xfId="22389"/>
    <cellStyle name="Normal 2 3 2 6 4" xfId="22390"/>
    <cellStyle name="Normal 2 3 2 6 5" xfId="22391"/>
    <cellStyle name="Normal 2 3 2 6_Tabell 4.5-4.7" xfId="22383"/>
    <cellStyle name="Normal 2 3 2 7" xfId="22392"/>
    <cellStyle name="Normal 2 3 2 7 2" xfId="22393"/>
    <cellStyle name="Normal 2 3 2 7 2 2" xfId="22394"/>
    <cellStyle name="Normal 2 3 2 7 2 3" xfId="22395"/>
    <cellStyle name="Normal 2 3 2 7 3" xfId="22396"/>
    <cellStyle name="Normal 2 3 2 7 3 2" xfId="22397"/>
    <cellStyle name="Normal 2 3 2 7 3 3" xfId="22398"/>
    <cellStyle name="Normal 2 3 2 7 4" xfId="22399"/>
    <cellStyle name="Normal 2 3 2 7 5" xfId="22400"/>
    <cellStyle name="Normal 2 3 2 8" xfId="22401"/>
    <cellStyle name="Normal 2 3 2 8 2" xfId="22402"/>
    <cellStyle name="Normal 2 3 2 8 3" xfId="22403"/>
    <cellStyle name="Normal 2 3 2 9" xfId="22404"/>
    <cellStyle name="Normal 2 3 2 9 2" xfId="22405"/>
    <cellStyle name="Normal 2 3 2 9 3" xfId="22406"/>
    <cellStyle name="Normal 2 3 2_Tabell 4.5-4.7" xfId="22119"/>
    <cellStyle name="Normal 2 3 3" xfId="1270"/>
    <cellStyle name="Normal 2 3 3 10" xfId="22408"/>
    <cellStyle name="Normal 2 3 3 10 2" xfId="22409"/>
    <cellStyle name="Normal 2 3 3 11" xfId="22410"/>
    <cellStyle name="Normal 2 3 3 12" xfId="22411"/>
    <cellStyle name="Normal 2 3 3 13" xfId="22412"/>
    <cellStyle name="Normal 2 3 3 2" xfId="1271"/>
    <cellStyle name="Normal 2 3 3 2 10" xfId="22414"/>
    <cellStyle name="Normal 2 3 3 2 11" xfId="22415"/>
    <cellStyle name="Normal 2 3 3 2 12" xfId="22416"/>
    <cellStyle name="Normal 2 3 3 2 2" xfId="1272"/>
    <cellStyle name="Normal 2 3 3 2 2 10" xfId="22418"/>
    <cellStyle name="Normal 2 3 3 2 2 11" xfId="22419"/>
    <cellStyle name="Normal 2 3 3 2 2 2" xfId="1273"/>
    <cellStyle name="Normal 2 3 3 2 2 2 10" xfId="22421"/>
    <cellStyle name="Normal 2 3 3 2 2 2 2" xfId="1274"/>
    <cellStyle name="Normal 2 3 3 2 2 2 2 2" xfId="22423"/>
    <cellStyle name="Normal 2 3 3 2 2 2 2 2 2" xfId="22424"/>
    <cellStyle name="Normal 2 3 3 2 2 2 2 2 3" xfId="22425"/>
    <cellStyle name="Normal 2 3 3 2 2 2 2 3" xfId="22426"/>
    <cellStyle name="Normal 2 3 3 2 2 2 2 3 2" xfId="22427"/>
    <cellStyle name="Normal 2 3 3 2 2 2 2 3 3" xfId="22428"/>
    <cellStyle name="Normal 2 3 3 2 2 2 2 4" xfId="22429"/>
    <cellStyle name="Normal 2 3 3 2 2 2 2 5" xfId="22430"/>
    <cellStyle name="Normal 2 3 3 2 2 2 2_Tabell 4.5-4.7" xfId="22422"/>
    <cellStyle name="Normal 2 3 3 2 2 2 3" xfId="22431"/>
    <cellStyle name="Normal 2 3 3 2 2 2 3 2" xfId="22432"/>
    <cellStyle name="Normal 2 3 3 2 2 2 3 2 2" xfId="22433"/>
    <cellStyle name="Normal 2 3 3 2 2 2 3 2 3" xfId="22434"/>
    <cellStyle name="Normal 2 3 3 2 2 2 3 3" xfId="22435"/>
    <cellStyle name="Normal 2 3 3 2 2 2 3 3 2" xfId="22436"/>
    <cellStyle name="Normal 2 3 3 2 2 2 3 3 3" xfId="22437"/>
    <cellStyle name="Normal 2 3 3 2 2 2 3 4" xfId="22438"/>
    <cellStyle name="Normal 2 3 3 2 2 2 3 5" xfId="22439"/>
    <cellStyle name="Normal 2 3 3 2 2 2 4" xfId="22440"/>
    <cellStyle name="Normal 2 3 3 2 2 2 4 2" xfId="22441"/>
    <cellStyle name="Normal 2 3 3 2 2 2 4 3" xfId="22442"/>
    <cellStyle name="Normal 2 3 3 2 2 2 5" xfId="22443"/>
    <cellStyle name="Normal 2 3 3 2 2 2 5 2" xfId="22444"/>
    <cellStyle name="Normal 2 3 3 2 2 2 5 3" xfId="22445"/>
    <cellStyle name="Normal 2 3 3 2 2 2 6" xfId="22446"/>
    <cellStyle name="Normal 2 3 3 2 2 2 6 2" xfId="22447"/>
    <cellStyle name="Normal 2 3 3 2 2 2 7" xfId="22448"/>
    <cellStyle name="Normal 2 3 3 2 2 2 7 2" xfId="22449"/>
    <cellStyle name="Normal 2 3 3 2 2 2 8" xfId="22450"/>
    <cellStyle name="Normal 2 3 3 2 2 2 9" xfId="22451"/>
    <cellStyle name="Normal 2 3 3 2 2 2_Tabell 4.5-4.7" xfId="22420"/>
    <cellStyle name="Normal 2 3 3 2 2 3" xfId="1275"/>
    <cellStyle name="Normal 2 3 3 2 2 3 2" xfId="22453"/>
    <cellStyle name="Normal 2 3 3 2 2 3 2 2" xfId="22454"/>
    <cellStyle name="Normal 2 3 3 2 2 3 2 3" xfId="22455"/>
    <cellStyle name="Normal 2 3 3 2 2 3 3" xfId="22456"/>
    <cellStyle name="Normal 2 3 3 2 2 3 3 2" xfId="22457"/>
    <cellStyle name="Normal 2 3 3 2 2 3 3 3" xfId="22458"/>
    <cellStyle name="Normal 2 3 3 2 2 3 4" xfId="22459"/>
    <cellStyle name="Normal 2 3 3 2 2 3 5" xfId="22460"/>
    <cellStyle name="Normal 2 3 3 2 2 3_Tabell 4.5-4.7" xfId="22452"/>
    <cellStyle name="Normal 2 3 3 2 2 4" xfId="22461"/>
    <cellStyle name="Normal 2 3 3 2 2 4 2" xfId="22462"/>
    <cellStyle name="Normal 2 3 3 2 2 4 2 2" xfId="22463"/>
    <cellStyle name="Normal 2 3 3 2 2 4 2 3" xfId="22464"/>
    <cellStyle name="Normal 2 3 3 2 2 4 3" xfId="22465"/>
    <cellStyle name="Normal 2 3 3 2 2 4 3 2" xfId="22466"/>
    <cellStyle name="Normal 2 3 3 2 2 4 3 3" xfId="22467"/>
    <cellStyle name="Normal 2 3 3 2 2 4 4" xfId="22468"/>
    <cellStyle name="Normal 2 3 3 2 2 4 5" xfId="22469"/>
    <cellStyle name="Normal 2 3 3 2 2 5" xfId="22470"/>
    <cellStyle name="Normal 2 3 3 2 2 5 2" xfId="22471"/>
    <cellStyle name="Normal 2 3 3 2 2 5 3" xfId="22472"/>
    <cellStyle name="Normal 2 3 3 2 2 6" xfId="22473"/>
    <cellStyle name="Normal 2 3 3 2 2 6 2" xfId="22474"/>
    <cellStyle name="Normal 2 3 3 2 2 6 3" xfId="22475"/>
    <cellStyle name="Normal 2 3 3 2 2 7" xfId="22476"/>
    <cellStyle name="Normal 2 3 3 2 2 7 2" xfId="22477"/>
    <cellStyle name="Normal 2 3 3 2 2 8" xfId="22478"/>
    <cellStyle name="Normal 2 3 3 2 2 8 2" xfId="22479"/>
    <cellStyle name="Normal 2 3 3 2 2 9" xfId="22480"/>
    <cellStyle name="Normal 2 3 3 2 2_Tabell 4.5-4.7" xfId="22417"/>
    <cellStyle name="Normal 2 3 3 2 3" xfId="1276"/>
    <cellStyle name="Normal 2 3 3 2 3 10" xfId="22482"/>
    <cellStyle name="Normal 2 3 3 2 3 2" xfId="1277"/>
    <cellStyle name="Normal 2 3 3 2 3 2 2" xfId="22484"/>
    <cellStyle name="Normal 2 3 3 2 3 2 2 2" xfId="22485"/>
    <cellStyle name="Normal 2 3 3 2 3 2 2 3" xfId="22486"/>
    <cellStyle name="Normal 2 3 3 2 3 2 3" xfId="22487"/>
    <cellStyle name="Normal 2 3 3 2 3 2 3 2" xfId="22488"/>
    <cellStyle name="Normal 2 3 3 2 3 2 3 3" xfId="22489"/>
    <cellStyle name="Normal 2 3 3 2 3 2 4" xfId="22490"/>
    <cellStyle name="Normal 2 3 3 2 3 2 5" xfId="22491"/>
    <cellStyle name="Normal 2 3 3 2 3 2_Tabell 4.5-4.7" xfId="22483"/>
    <cellStyle name="Normal 2 3 3 2 3 3" xfId="22492"/>
    <cellStyle name="Normal 2 3 3 2 3 3 2" xfId="22493"/>
    <cellStyle name="Normal 2 3 3 2 3 3 2 2" xfId="22494"/>
    <cellStyle name="Normal 2 3 3 2 3 3 2 3" xfId="22495"/>
    <cellStyle name="Normal 2 3 3 2 3 3 3" xfId="22496"/>
    <cellStyle name="Normal 2 3 3 2 3 3 3 2" xfId="22497"/>
    <cellStyle name="Normal 2 3 3 2 3 3 3 3" xfId="22498"/>
    <cellStyle name="Normal 2 3 3 2 3 3 4" xfId="22499"/>
    <cellStyle name="Normal 2 3 3 2 3 3 5" xfId="22500"/>
    <cellStyle name="Normal 2 3 3 2 3 4" xfId="22501"/>
    <cellStyle name="Normal 2 3 3 2 3 4 2" xfId="22502"/>
    <cellStyle name="Normal 2 3 3 2 3 4 3" xfId="22503"/>
    <cellStyle name="Normal 2 3 3 2 3 5" xfId="22504"/>
    <cellStyle name="Normal 2 3 3 2 3 5 2" xfId="22505"/>
    <cellStyle name="Normal 2 3 3 2 3 5 3" xfId="22506"/>
    <cellStyle name="Normal 2 3 3 2 3 6" xfId="22507"/>
    <cellStyle name="Normal 2 3 3 2 3 6 2" xfId="22508"/>
    <cellStyle name="Normal 2 3 3 2 3 7" xfId="22509"/>
    <cellStyle name="Normal 2 3 3 2 3 7 2" xfId="22510"/>
    <cellStyle name="Normal 2 3 3 2 3 8" xfId="22511"/>
    <cellStyle name="Normal 2 3 3 2 3 9" xfId="22512"/>
    <cellStyle name="Normal 2 3 3 2 3_Tabell 4.5-4.7" xfId="22481"/>
    <cellStyle name="Normal 2 3 3 2 4" xfId="1278"/>
    <cellStyle name="Normal 2 3 3 2 4 2" xfId="22514"/>
    <cellStyle name="Normal 2 3 3 2 4 2 2" xfId="22515"/>
    <cellStyle name="Normal 2 3 3 2 4 2 3" xfId="22516"/>
    <cellStyle name="Normal 2 3 3 2 4 3" xfId="22517"/>
    <cellStyle name="Normal 2 3 3 2 4 3 2" xfId="22518"/>
    <cellStyle name="Normal 2 3 3 2 4 3 3" xfId="22519"/>
    <cellStyle name="Normal 2 3 3 2 4 4" xfId="22520"/>
    <cellStyle name="Normal 2 3 3 2 4 5" xfId="22521"/>
    <cellStyle name="Normal 2 3 3 2 4_Tabell 4.5-4.7" xfId="22513"/>
    <cellStyle name="Normal 2 3 3 2 5" xfId="22522"/>
    <cellStyle name="Normal 2 3 3 2 5 2" xfId="22523"/>
    <cellStyle name="Normal 2 3 3 2 5 2 2" xfId="22524"/>
    <cellStyle name="Normal 2 3 3 2 5 2 3" xfId="22525"/>
    <cellStyle name="Normal 2 3 3 2 5 3" xfId="22526"/>
    <cellStyle name="Normal 2 3 3 2 5 3 2" xfId="22527"/>
    <cellStyle name="Normal 2 3 3 2 5 3 3" xfId="22528"/>
    <cellStyle name="Normal 2 3 3 2 5 4" xfId="22529"/>
    <cellStyle name="Normal 2 3 3 2 5 5" xfId="22530"/>
    <cellStyle name="Normal 2 3 3 2 6" xfId="22531"/>
    <cellStyle name="Normal 2 3 3 2 6 2" xfId="22532"/>
    <cellStyle name="Normal 2 3 3 2 6 3" xfId="22533"/>
    <cellStyle name="Normal 2 3 3 2 7" xfId="22534"/>
    <cellStyle name="Normal 2 3 3 2 7 2" xfId="22535"/>
    <cellStyle name="Normal 2 3 3 2 7 3" xfId="22536"/>
    <cellStyle name="Normal 2 3 3 2 8" xfId="22537"/>
    <cellStyle name="Normal 2 3 3 2 8 2" xfId="22538"/>
    <cellStyle name="Normal 2 3 3 2 9" xfId="22539"/>
    <cellStyle name="Normal 2 3 3 2 9 2" xfId="22540"/>
    <cellStyle name="Normal 2 3 3 2_Tabell 4.5-4.7" xfId="22413"/>
    <cellStyle name="Normal 2 3 3 3" xfId="1279"/>
    <cellStyle name="Normal 2 3 3 3 10" xfId="22542"/>
    <cellStyle name="Normal 2 3 3 3 11" xfId="22543"/>
    <cellStyle name="Normal 2 3 3 3 2" xfId="1280"/>
    <cellStyle name="Normal 2 3 3 3 2 10" xfId="22545"/>
    <cellStyle name="Normal 2 3 3 3 2 2" xfId="1281"/>
    <cellStyle name="Normal 2 3 3 3 2 2 2" xfId="22547"/>
    <cellStyle name="Normal 2 3 3 3 2 2 2 2" xfId="22548"/>
    <cellStyle name="Normal 2 3 3 3 2 2 2 3" xfId="22549"/>
    <cellStyle name="Normal 2 3 3 3 2 2 3" xfId="22550"/>
    <cellStyle name="Normal 2 3 3 3 2 2 3 2" xfId="22551"/>
    <cellStyle name="Normal 2 3 3 3 2 2 3 3" xfId="22552"/>
    <cellStyle name="Normal 2 3 3 3 2 2 4" xfId="22553"/>
    <cellStyle name="Normal 2 3 3 3 2 2 5" xfId="22554"/>
    <cellStyle name="Normal 2 3 3 3 2 2_Tabell 4.5-4.7" xfId="22546"/>
    <cellStyle name="Normal 2 3 3 3 2 3" xfId="22555"/>
    <cellStyle name="Normal 2 3 3 3 2 3 2" xfId="22556"/>
    <cellStyle name="Normal 2 3 3 3 2 3 2 2" xfId="22557"/>
    <cellStyle name="Normal 2 3 3 3 2 3 2 3" xfId="22558"/>
    <cellStyle name="Normal 2 3 3 3 2 3 3" xfId="22559"/>
    <cellStyle name="Normal 2 3 3 3 2 3 3 2" xfId="22560"/>
    <cellStyle name="Normal 2 3 3 3 2 3 3 3" xfId="22561"/>
    <cellStyle name="Normal 2 3 3 3 2 3 4" xfId="22562"/>
    <cellStyle name="Normal 2 3 3 3 2 3 5" xfId="22563"/>
    <cellStyle name="Normal 2 3 3 3 2 4" xfId="22564"/>
    <cellStyle name="Normal 2 3 3 3 2 4 2" xfId="22565"/>
    <cellStyle name="Normal 2 3 3 3 2 4 3" xfId="22566"/>
    <cellStyle name="Normal 2 3 3 3 2 5" xfId="22567"/>
    <cellStyle name="Normal 2 3 3 3 2 5 2" xfId="22568"/>
    <cellStyle name="Normal 2 3 3 3 2 5 3" xfId="22569"/>
    <cellStyle name="Normal 2 3 3 3 2 6" xfId="22570"/>
    <cellStyle name="Normal 2 3 3 3 2 6 2" xfId="22571"/>
    <cellStyle name="Normal 2 3 3 3 2 7" xfId="22572"/>
    <cellStyle name="Normal 2 3 3 3 2 7 2" xfId="22573"/>
    <cellStyle name="Normal 2 3 3 3 2 8" xfId="22574"/>
    <cellStyle name="Normal 2 3 3 3 2 9" xfId="22575"/>
    <cellStyle name="Normal 2 3 3 3 2_Tabell 4.5-4.7" xfId="22544"/>
    <cellStyle name="Normal 2 3 3 3 3" xfId="1282"/>
    <cellStyle name="Normal 2 3 3 3 3 2" xfId="22577"/>
    <cellStyle name="Normal 2 3 3 3 3 2 2" xfId="22578"/>
    <cellStyle name="Normal 2 3 3 3 3 2 3" xfId="22579"/>
    <cellStyle name="Normal 2 3 3 3 3 3" xfId="22580"/>
    <cellStyle name="Normal 2 3 3 3 3 3 2" xfId="22581"/>
    <cellStyle name="Normal 2 3 3 3 3 3 3" xfId="22582"/>
    <cellStyle name="Normal 2 3 3 3 3 4" xfId="22583"/>
    <cellStyle name="Normal 2 3 3 3 3 5" xfId="22584"/>
    <cellStyle name="Normal 2 3 3 3 3_Tabell 4.5-4.7" xfId="22576"/>
    <cellStyle name="Normal 2 3 3 3 4" xfId="22585"/>
    <cellStyle name="Normal 2 3 3 3 4 2" xfId="22586"/>
    <cellStyle name="Normal 2 3 3 3 4 2 2" xfId="22587"/>
    <cellStyle name="Normal 2 3 3 3 4 2 3" xfId="22588"/>
    <cellStyle name="Normal 2 3 3 3 4 3" xfId="22589"/>
    <cellStyle name="Normal 2 3 3 3 4 3 2" xfId="22590"/>
    <cellStyle name="Normal 2 3 3 3 4 3 3" xfId="22591"/>
    <cellStyle name="Normal 2 3 3 3 4 4" xfId="22592"/>
    <cellStyle name="Normal 2 3 3 3 4 5" xfId="22593"/>
    <cellStyle name="Normal 2 3 3 3 5" xfId="22594"/>
    <cellStyle name="Normal 2 3 3 3 5 2" xfId="22595"/>
    <cellStyle name="Normal 2 3 3 3 5 3" xfId="22596"/>
    <cellStyle name="Normal 2 3 3 3 6" xfId="22597"/>
    <cellStyle name="Normal 2 3 3 3 6 2" xfId="22598"/>
    <cellStyle name="Normal 2 3 3 3 6 3" xfId="22599"/>
    <cellStyle name="Normal 2 3 3 3 7" xfId="22600"/>
    <cellStyle name="Normal 2 3 3 3 7 2" xfId="22601"/>
    <cellStyle name="Normal 2 3 3 3 8" xfId="22602"/>
    <cellStyle name="Normal 2 3 3 3 8 2" xfId="22603"/>
    <cellStyle name="Normal 2 3 3 3 9" xfId="22604"/>
    <cellStyle name="Normal 2 3 3 3_Tabell 4.5-4.7" xfId="22541"/>
    <cellStyle name="Normal 2 3 3 4" xfId="1283"/>
    <cellStyle name="Normal 2 3 3 4 10" xfId="22606"/>
    <cellStyle name="Normal 2 3 3 4 2" xfId="1284"/>
    <cellStyle name="Normal 2 3 3 4 2 2" xfId="22608"/>
    <cellStyle name="Normal 2 3 3 4 2 2 2" xfId="22609"/>
    <cellStyle name="Normal 2 3 3 4 2 2 3" xfId="22610"/>
    <cellStyle name="Normal 2 3 3 4 2 3" xfId="22611"/>
    <cellStyle name="Normal 2 3 3 4 2 3 2" xfId="22612"/>
    <cellStyle name="Normal 2 3 3 4 2 3 3" xfId="22613"/>
    <cellStyle name="Normal 2 3 3 4 2 4" xfId="22614"/>
    <cellStyle name="Normal 2 3 3 4 2 5" xfId="22615"/>
    <cellStyle name="Normal 2 3 3 4 2_Tabell 4.5-4.7" xfId="22607"/>
    <cellStyle name="Normal 2 3 3 4 3" xfId="22616"/>
    <cellStyle name="Normal 2 3 3 4 3 2" xfId="22617"/>
    <cellStyle name="Normal 2 3 3 4 3 2 2" xfId="22618"/>
    <cellStyle name="Normal 2 3 3 4 3 2 3" xfId="22619"/>
    <cellStyle name="Normal 2 3 3 4 3 3" xfId="22620"/>
    <cellStyle name="Normal 2 3 3 4 3 3 2" xfId="22621"/>
    <cellStyle name="Normal 2 3 3 4 3 3 3" xfId="22622"/>
    <cellStyle name="Normal 2 3 3 4 3 4" xfId="22623"/>
    <cellStyle name="Normal 2 3 3 4 3 5" xfId="22624"/>
    <cellStyle name="Normal 2 3 3 4 4" xfId="22625"/>
    <cellStyle name="Normal 2 3 3 4 4 2" xfId="22626"/>
    <cellStyle name="Normal 2 3 3 4 4 3" xfId="22627"/>
    <cellStyle name="Normal 2 3 3 4 5" xfId="22628"/>
    <cellStyle name="Normal 2 3 3 4 5 2" xfId="22629"/>
    <cellStyle name="Normal 2 3 3 4 5 3" xfId="22630"/>
    <cellStyle name="Normal 2 3 3 4 6" xfId="22631"/>
    <cellStyle name="Normal 2 3 3 4 6 2" xfId="22632"/>
    <cellStyle name="Normal 2 3 3 4 7" xfId="22633"/>
    <cellStyle name="Normal 2 3 3 4 7 2" xfId="22634"/>
    <cellStyle name="Normal 2 3 3 4 8" xfId="22635"/>
    <cellStyle name="Normal 2 3 3 4 9" xfId="22636"/>
    <cellStyle name="Normal 2 3 3 4_Tabell 4.5-4.7" xfId="22605"/>
    <cellStyle name="Normal 2 3 3 5" xfId="1285"/>
    <cellStyle name="Normal 2 3 3 5 2" xfId="22638"/>
    <cellStyle name="Normal 2 3 3 5 2 2" xfId="22639"/>
    <cellStyle name="Normal 2 3 3 5 2 3" xfId="22640"/>
    <cellStyle name="Normal 2 3 3 5 3" xfId="22641"/>
    <cellStyle name="Normal 2 3 3 5 3 2" xfId="22642"/>
    <cellStyle name="Normal 2 3 3 5 3 3" xfId="22643"/>
    <cellStyle name="Normal 2 3 3 5 4" xfId="22644"/>
    <cellStyle name="Normal 2 3 3 5 5" xfId="22645"/>
    <cellStyle name="Normal 2 3 3 5_Tabell 4.5-4.7" xfId="22637"/>
    <cellStyle name="Normal 2 3 3 6" xfId="22646"/>
    <cellStyle name="Normal 2 3 3 6 2" xfId="22647"/>
    <cellStyle name="Normal 2 3 3 6 2 2" xfId="22648"/>
    <cellStyle name="Normal 2 3 3 6 2 3" xfId="22649"/>
    <cellStyle name="Normal 2 3 3 6 3" xfId="22650"/>
    <cellStyle name="Normal 2 3 3 6 3 2" xfId="22651"/>
    <cellStyle name="Normal 2 3 3 6 3 3" xfId="22652"/>
    <cellStyle name="Normal 2 3 3 6 4" xfId="22653"/>
    <cellStyle name="Normal 2 3 3 6 5" xfId="22654"/>
    <cellStyle name="Normal 2 3 3 7" xfId="22655"/>
    <cellStyle name="Normal 2 3 3 7 2" xfId="22656"/>
    <cellStyle name="Normal 2 3 3 7 3" xfId="22657"/>
    <cellStyle name="Normal 2 3 3 8" xfId="22658"/>
    <cellStyle name="Normal 2 3 3 8 2" xfId="22659"/>
    <cellStyle name="Normal 2 3 3 8 3" xfId="22660"/>
    <cellStyle name="Normal 2 3 3 9" xfId="22661"/>
    <cellStyle name="Normal 2 3 3 9 2" xfId="22662"/>
    <cellStyle name="Normal 2 3 3_Tabell 4.5-4.7" xfId="22407"/>
    <cellStyle name="Normal 2 3 4" xfId="1286"/>
    <cellStyle name="Normal 2 3 4 10" xfId="22664"/>
    <cellStyle name="Normal 2 3 4 10 2" xfId="22665"/>
    <cellStyle name="Normal 2 3 4 11" xfId="22666"/>
    <cellStyle name="Normal 2 3 4 12" xfId="22667"/>
    <cellStyle name="Normal 2 3 4 13" xfId="22668"/>
    <cellStyle name="Normal 2 3 4 2" xfId="1287"/>
    <cellStyle name="Normal 2 3 4 2 10" xfId="22670"/>
    <cellStyle name="Normal 2 3 4 2 11" xfId="22671"/>
    <cellStyle name="Normal 2 3 4 2 12" xfId="22672"/>
    <cellStyle name="Normal 2 3 4 2 2" xfId="1288"/>
    <cellStyle name="Normal 2 3 4 2 2 10" xfId="22674"/>
    <cellStyle name="Normal 2 3 4 2 2 11" xfId="22675"/>
    <cellStyle name="Normal 2 3 4 2 2 2" xfId="1289"/>
    <cellStyle name="Normal 2 3 4 2 2 2 10" xfId="22677"/>
    <cellStyle name="Normal 2 3 4 2 2 2 2" xfId="1290"/>
    <cellStyle name="Normal 2 3 4 2 2 2 2 2" xfId="22679"/>
    <cellStyle name="Normal 2 3 4 2 2 2 2 2 2" xfId="22680"/>
    <cellStyle name="Normal 2 3 4 2 2 2 2 2 3" xfId="22681"/>
    <cellStyle name="Normal 2 3 4 2 2 2 2 3" xfId="22682"/>
    <cellStyle name="Normal 2 3 4 2 2 2 2 3 2" xfId="22683"/>
    <cellStyle name="Normal 2 3 4 2 2 2 2 3 3" xfId="22684"/>
    <cellStyle name="Normal 2 3 4 2 2 2 2 4" xfId="22685"/>
    <cellStyle name="Normal 2 3 4 2 2 2 2 5" xfId="22686"/>
    <cellStyle name="Normal 2 3 4 2 2 2 2_Tabell 4.5-4.7" xfId="22678"/>
    <cellStyle name="Normal 2 3 4 2 2 2 3" xfId="22687"/>
    <cellStyle name="Normal 2 3 4 2 2 2 3 2" xfId="22688"/>
    <cellStyle name="Normal 2 3 4 2 2 2 3 2 2" xfId="22689"/>
    <cellStyle name="Normal 2 3 4 2 2 2 3 2 3" xfId="22690"/>
    <cellStyle name="Normal 2 3 4 2 2 2 3 3" xfId="22691"/>
    <cellStyle name="Normal 2 3 4 2 2 2 3 3 2" xfId="22692"/>
    <cellStyle name="Normal 2 3 4 2 2 2 3 3 3" xfId="22693"/>
    <cellStyle name="Normal 2 3 4 2 2 2 3 4" xfId="22694"/>
    <cellStyle name="Normal 2 3 4 2 2 2 3 5" xfId="22695"/>
    <cellStyle name="Normal 2 3 4 2 2 2 4" xfId="22696"/>
    <cellStyle name="Normal 2 3 4 2 2 2 4 2" xfId="22697"/>
    <cellStyle name="Normal 2 3 4 2 2 2 4 3" xfId="22698"/>
    <cellStyle name="Normal 2 3 4 2 2 2 5" xfId="22699"/>
    <cellStyle name="Normal 2 3 4 2 2 2 5 2" xfId="22700"/>
    <cellStyle name="Normal 2 3 4 2 2 2 5 3" xfId="22701"/>
    <cellStyle name="Normal 2 3 4 2 2 2 6" xfId="22702"/>
    <cellStyle name="Normal 2 3 4 2 2 2 6 2" xfId="22703"/>
    <cellStyle name="Normal 2 3 4 2 2 2 7" xfId="22704"/>
    <cellStyle name="Normal 2 3 4 2 2 2 7 2" xfId="22705"/>
    <cellStyle name="Normal 2 3 4 2 2 2 8" xfId="22706"/>
    <cellStyle name="Normal 2 3 4 2 2 2 9" xfId="22707"/>
    <cellStyle name="Normal 2 3 4 2 2 2_Tabell 4.5-4.7" xfId="22676"/>
    <cellStyle name="Normal 2 3 4 2 2 3" xfId="1291"/>
    <cellStyle name="Normal 2 3 4 2 2 3 2" xfId="22709"/>
    <cellStyle name="Normal 2 3 4 2 2 3 2 2" xfId="22710"/>
    <cellStyle name="Normal 2 3 4 2 2 3 2 3" xfId="22711"/>
    <cellStyle name="Normal 2 3 4 2 2 3 3" xfId="22712"/>
    <cellStyle name="Normal 2 3 4 2 2 3 3 2" xfId="22713"/>
    <cellStyle name="Normal 2 3 4 2 2 3 3 3" xfId="22714"/>
    <cellStyle name="Normal 2 3 4 2 2 3 4" xfId="22715"/>
    <cellStyle name="Normal 2 3 4 2 2 3 5" xfId="22716"/>
    <cellStyle name="Normal 2 3 4 2 2 3_Tabell 4.5-4.7" xfId="22708"/>
    <cellStyle name="Normal 2 3 4 2 2 4" xfId="22717"/>
    <cellStyle name="Normal 2 3 4 2 2 4 2" xfId="22718"/>
    <cellStyle name="Normal 2 3 4 2 2 4 2 2" xfId="22719"/>
    <cellStyle name="Normal 2 3 4 2 2 4 2 3" xfId="22720"/>
    <cellStyle name="Normal 2 3 4 2 2 4 3" xfId="22721"/>
    <cellStyle name="Normal 2 3 4 2 2 4 3 2" xfId="22722"/>
    <cellStyle name="Normal 2 3 4 2 2 4 3 3" xfId="22723"/>
    <cellStyle name="Normal 2 3 4 2 2 4 4" xfId="22724"/>
    <cellStyle name="Normal 2 3 4 2 2 4 5" xfId="22725"/>
    <cellStyle name="Normal 2 3 4 2 2 5" xfId="22726"/>
    <cellStyle name="Normal 2 3 4 2 2 5 2" xfId="22727"/>
    <cellStyle name="Normal 2 3 4 2 2 5 3" xfId="22728"/>
    <cellStyle name="Normal 2 3 4 2 2 6" xfId="22729"/>
    <cellStyle name="Normal 2 3 4 2 2 6 2" xfId="22730"/>
    <cellStyle name="Normal 2 3 4 2 2 6 3" xfId="22731"/>
    <cellStyle name="Normal 2 3 4 2 2 7" xfId="22732"/>
    <cellStyle name="Normal 2 3 4 2 2 7 2" xfId="22733"/>
    <cellStyle name="Normal 2 3 4 2 2 8" xfId="22734"/>
    <cellStyle name="Normal 2 3 4 2 2 8 2" xfId="22735"/>
    <cellStyle name="Normal 2 3 4 2 2 9" xfId="22736"/>
    <cellStyle name="Normal 2 3 4 2 2_Tabell 4.5-4.7" xfId="22673"/>
    <cellStyle name="Normal 2 3 4 2 3" xfId="1292"/>
    <cellStyle name="Normal 2 3 4 2 3 10" xfId="22738"/>
    <cellStyle name="Normal 2 3 4 2 3 2" xfId="1293"/>
    <cellStyle name="Normal 2 3 4 2 3 2 2" xfId="22740"/>
    <cellStyle name="Normal 2 3 4 2 3 2 2 2" xfId="22741"/>
    <cellStyle name="Normal 2 3 4 2 3 2 2 3" xfId="22742"/>
    <cellStyle name="Normal 2 3 4 2 3 2 3" xfId="22743"/>
    <cellStyle name="Normal 2 3 4 2 3 2 3 2" xfId="22744"/>
    <cellStyle name="Normal 2 3 4 2 3 2 3 3" xfId="22745"/>
    <cellStyle name="Normal 2 3 4 2 3 2 4" xfId="22746"/>
    <cellStyle name="Normal 2 3 4 2 3 2 5" xfId="22747"/>
    <cellStyle name="Normal 2 3 4 2 3 2_Tabell 4.5-4.7" xfId="22739"/>
    <cellStyle name="Normal 2 3 4 2 3 3" xfId="22748"/>
    <cellStyle name="Normal 2 3 4 2 3 3 2" xfId="22749"/>
    <cellStyle name="Normal 2 3 4 2 3 3 2 2" xfId="22750"/>
    <cellStyle name="Normal 2 3 4 2 3 3 2 3" xfId="22751"/>
    <cellStyle name="Normal 2 3 4 2 3 3 3" xfId="22752"/>
    <cellStyle name="Normal 2 3 4 2 3 3 3 2" xfId="22753"/>
    <cellStyle name="Normal 2 3 4 2 3 3 3 3" xfId="22754"/>
    <cellStyle name="Normal 2 3 4 2 3 3 4" xfId="22755"/>
    <cellStyle name="Normal 2 3 4 2 3 3 5" xfId="22756"/>
    <cellStyle name="Normal 2 3 4 2 3 4" xfId="22757"/>
    <cellStyle name="Normal 2 3 4 2 3 4 2" xfId="22758"/>
    <cellStyle name="Normal 2 3 4 2 3 4 3" xfId="22759"/>
    <cellStyle name="Normal 2 3 4 2 3 5" xfId="22760"/>
    <cellStyle name="Normal 2 3 4 2 3 5 2" xfId="22761"/>
    <cellStyle name="Normal 2 3 4 2 3 5 3" xfId="22762"/>
    <cellStyle name="Normal 2 3 4 2 3 6" xfId="22763"/>
    <cellStyle name="Normal 2 3 4 2 3 6 2" xfId="22764"/>
    <cellStyle name="Normal 2 3 4 2 3 7" xfId="22765"/>
    <cellStyle name="Normal 2 3 4 2 3 7 2" xfId="22766"/>
    <cellStyle name="Normal 2 3 4 2 3 8" xfId="22767"/>
    <cellStyle name="Normal 2 3 4 2 3 9" xfId="22768"/>
    <cellStyle name="Normal 2 3 4 2 3_Tabell 4.5-4.7" xfId="22737"/>
    <cellStyle name="Normal 2 3 4 2 4" xfId="1294"/>
    <cellStyle name="Normal 2 3 4 2 4 2" xfId="22770"/>
    <cellStyle name="Normal 2 3 4 2 4 2 2" xfId="22771"/>
    <cellStyle name="Normal 2 3 4 2 4 2 3" xfId="22772"/>
    <cellStyle name="Normal 2 3 4 2 4 3" xfId="22773"/>
    <cellStyle name="Normal 2 3 4 2 4 3 2" xfId="22774"/>
    <cellStyle name="Normal 2 3 4 2 4 3 3" xfId="22775"/>
    <cellStyle name="Normal 2 3 4 2 4 4" xfId="22776"/>
    <cellStyle name="Normal 2 3 4 2 4 5" xfId="22777"/>
    <cellStyle name="Normal 2 3 4 2 4_Tabell 4.5-4.7" xfId="22769"/>
    <cellStyle name="Normal 2 3 4 2 5" xfId="22778"/>
    <cellStyle name="Normal 2 3 4 2 5 2" xfId="22779"/>
    <cellStyle name="Normal 2 3 4 2 5 2 2" xfId="22780"/>
    <cellStyle name="Normal 2 3 4 2 5 2 3" xfId="22781"/>
    <cellStyle name="Normal 2 3 4 2 5 3" xfId="22782"/>
    <cellStyle name="Normal 2 3 4 2 5 3 2" xfId="22783"/>
    <cellStyle name="Normal 2 3 4 2 5 3 3" xfId="22784"/>
    <cellStyle name="Normal 2 3 4 2 5 4" xfId="22785"/>
    <cellStyle name="Normal 2 3 4 2 5 5" xfId="22786"/>
    <cellStyle name="Normal 2 3 4 2 6" xfId="22787"/>
    <cellStyle name="Normal 2 3 4 2 6 2" xfId="22788"/>
    <cellStyle name="Normal 2 3 4 2 6 3" xfId="22789"/>
    <cellStyle name="Normal 2 3 4 2 7" xfId="22790"/>
    <cellStyle name="Normal 2 3 4 2 7 2" xfId="22791"/>
    <cellStyle name="Normal 2 3 4 2 7 3" xfId="22792"/>
    <cellStyle name="Normal 2 3 4 2 8" xfId="22793"/>
    <cellStyle name="Normal 2 3 4 2 8 2" xfId="22794"/>
    <cellStyle name="Normal 2 3 4 2 9" xfId="22795"/>
    <cellStyle name="Normal 2 3 4 2 9 2" xfId="22796"/>
    <cellStyle name="Normal 2 3 4 2_Tabell 4.5-4.7" xfId="22669"/>
    <cellStyle name="Normal 2 3 4 3" xfId="1295"/>
    <cellStyle name="Normal 2 3 4 3 10" xfId="22798"/>
    <cellStyle name="Normal 2 3 4 3 11" xfId="22799"/>
    <cellStyle name="Normal 2 3 4 3 2" xfId="1296"/>
    <cellStyle name="Normal 2 3 4 3 2 10" xfId="22801"/>
    <cellStyle name="Normal 2 3 4 3 2 2" xfId="1297"/>
    <cellStyle name="Normal 2 3 4 3 2 2 2" xfId="22803"/>
    <cellStyle name="Normal 2 3 4 3 2 2 2 2" xfId="22804"/>
    <cellStyle name="Normal 2 3 4 3 2 2 2 3" xfId="22805"/>
    <cellStyle name="Normal 2 3 4 3 2 2 3" xfId="22806"/>
    <cellStyle name="Normal 2 3 4 3 2 2 3 2" xfId="22807"/>
    <cellStyle name="Normal 2 3 4 3 2 2 3 3" xfId="22808"/>
    <cellStyle name="Normal 2 3 4 3 2 2 4" xfId="22809"/>
    <cellStyle name="Normal 2 3 4 3 2 2 5" xfId="22810"/>
    <cellStyle name="Normal 2 3 4 3 2 2_Tabell 4.5-4.7" xfId="22802"/>
    <cellStyle name="Normal 2 3 4 3 2 3" xfId="22811"/>
    <cellStyle name="Normal 2 3 4 3 2 3 2" xfId="22812"/>
    <cellStyle name="Normal 2 3 4 3 2 3 2 2" xfId="22813"/>
    <cellStyle name="Normal 2 3 4 3 2 3 2 3" xfId="22814"/>
    <cellStyle name="Normal 2 3 4 3 2 3 3" xfId="22815"/>
    <cellStyle name="Normal 2 3 4 3 2 3 3 2" xfId="22816"/>
    <cellStyle name="Normal 2 3 4 3 2 3 3 3" xfId="22817"/>
    <cellStyle name="Normal 2 3 4 3 2 3 4" xfId="22818"/>
    <cellStyle name="Normal 2 3 4 3 2 3 5" xfId="22819"/>
    <cellStyle name="Normal 2 3 4 3 2 4" xfId="22820"/>
    <cellStyle name="Normal 2 3 4 3 2 4 2" xfId="22821"/>
    <cellStyle name="Normal 2 3 4 3 2 4 3" xfId="22822"/>
    <cellStyle name="Normal 2 3 4 3 2 5" xfId="22823"/>
    <cellStyle name="Normal 2 3 4 3 2 5 2" xfId="22824"/>
    <cellStyle name="Normal 2 3 4 3 2 5 3" xfId="22825"/>
    <cellStyle name="Normal 2 3 4 3 2 6" xfId="22826"/>
    <cellStyle name="Normal 2 3 4 3 2 6 2" xfId="22827"/>
    <cellStyle name="Normal 2 3 4 3 2 7" xfId="22828"/>
    <cellStyle name="Normal 2 3 4 3 2 7 2" xfId="22829"/>
    <cellStyle name="Normal 2 3 4 3 2 8" xfId="22830"/>
    <cellStyle name="Normal 2 3 4 3 2 9" xfId="22831"/>
    <cellStyle name="Normal 2 3 4 3 2_Tabell 4.5-4.7" xfId="22800"/>
    <cellStyle name="Normal 2 3 4 3 3" xfId="1298"/>
    <cellStyle name="Normal 2 3 4 3 3 2" xfId="22833"/>
    <cellStyle name="Normal 2 3 4 3 3 2 2" xfId="22834"/>
    <cellStyle name="Normal 2 3 4 3 3 2 3" xfId="22835"/>
    <cellStyle name="Normal 2 3 4 3 3 3" xfId="22836"/>
    <cellStyle name="Normal 2 3 4 3 3 3 2" xfId="22837"/>
    <cellStyle name="Normal 2 3 4 3 3 3 3" xfId="22838"/>
    <cellStyle name="Normal 2 3 4 3 3 4" xfId="22839"/>
    <cellStyle name="Normal 2 3 4 3 3 5" xfId="22840"/>
    <cellStyle name="Normal 2 3 4 3 3_Tabell 4.5-4.7" xfId="22832"/>
    <cellStyle name="Normal 2 3 4 3 4" xfId="22841"/>
    <cellStyle name="Normal 2 3 4 3 4 2" xfId="22842"/>
    <cellStyle name="Normal 2 3 4 3 4 2 2" xfId="22843"/>
    <cellStyle name="Normal 2 3 4 3 4 2 3" xfId="22844"/>
    <cellStyle name="Normal 2 3 4 3 4 3" xfId="22845"/>
    <cellStyle name="Normal 2 3 4 3 4 3 2" xfId="22846"/>
    <cellStyle name="Normal 2 3 4 3 4 3 3" xfId="22847"/>
    <cellStyle name="Normal 2 3 4 3 4 4" xfId="22848"/>
    <cellStyle name="Normal 2 3 4 3 4 5" xfId="22849"/>
    <cellStyle name="Normal 2 3 4 3 5" xfId="22850"/>
    <cellStyle name="Normal 2 3 4 3 5 2" xfId="22851"/>
    <cellStyle name="Normal 2 3 4 3 5 3" xfId="22852"/>
    <cellStyle name="Normal 2 3 4 3 6" xfId="22853"/>
    <cellStyle name="Normal 2 3 4 3 6 2" xfId="22854"/>
    <cellStyle name="Normal 2 3 4 3 6 3" xfId="22855"/>
    <cellStyle name="Normal 2 3 4 3 7" xfId="22856"/>
    <cellStyle name="Normal 2 3 4 3 7 2" xfId="22857"/>
    <cellStyle name="Normal 2 3 4 3 8" xfId="22858"/>
    <cellStyle name="Normal 2 3 4 3 8 2" xfId="22859"/>
    <cellStyle name="Normal 2 3 4 3 9" xfId="22860"/>
    <cellStyle name="Normal 2 3 4 3_Tabell 4.5-4.7" xfId="22797"/>
    <cellStyle name="Normal 2 3 4 4" xfId="1299"/>
    <cellStyle name="Normal 2 3 4 4 10" xfId="22862"/>
    <cellStyle name="Normal 2 3 4 4 2" xfId="1300"/>
    <cellStyle name="Normal 2 3 4 4 2 2" xfId="22864"/>
    <cellStyle name="Normal 2 3 4 4 2 2 2" xfId="22865"/>
    <cellStyle name="Normal 2 3 4 4 2 2 3" xfId="22866"/>
    <cellStyle name="Normal 2 3 4 4 2 3" xfId="22867"/>
    <cellStyle name="Normal 2 3 4 4 2 3 2" xfId="22868"/>
    <cellStyle name="Normal 2 3 4 4 2 3 3" xfId="22869"/>
    <cellStyle name="Normal 2 3 4 4 2 4" xfId="22870"/>
    <cellStyle name="Normal 2 3 4 4 2 5" xfId="22871"/>
    <cellStyle name="Normal 2 3 4 4 2_Tabell 4.5-4.7" xfId="22863"/>
    <cellStyle name="Normal 2 3 4 4 3" xfId="22872"/>
    <cellStyle name="Normal 2 3 4 4 3 2" xfId="22873"/>
    <cellStyle name="Normal 2 3 4 4 3 2 2" xfId="22874"/>
    <cellStyle name="Normal 2 3 4 4 3 2 3" xfId="22875"/>
    <cellStyle name="Normal 2 3 4 4 3 3" xfId="22876"/>
    <cellStyle name="Normal 2 3 4 4 3 3 2" xfId="22877"/>
    <cellStyle name="Normal 2 3 4 4 3 3 3" xfId="22878"/>
    <cellStyle name="Normal 2 3 4 4 3 4" xfId="22879"/>
    <cellStyle name="Normal 2 3 4 4 3 5" xfId="22880"/>
    <cellStyle name="Normal 2 3 4 4 4" xfId="22881"/>
    <cellStyle name="Normal 2 3 4 4 4 2" xfId="22882"/>
    <cellStyle name="Normal 2 3 4 4 4 3" xfId="22883"/>
    <cellStyle name="Normal 2 3 4 4 5" xfId="22884"/>
    <cellStyle name="Normal 2 3 4 4 5 2" xfId="22885"/>
    <cellStyle name="Normal 2 3 4 4 5 3" xfId="22886"/>
    <cellStyle name="Normal 2 3 4 4 6" xfId="22887"/>
    <cellStyle name="Normal 2 3 4 4 6 2" xfId="22888"/>
    <cellStyle name="Normal 2 3 4 4 7" xfId="22889"/>
    <cellStyle name="Normal 2 3 4 4 7 2" xfId="22890"/>
    <cellStyle name="Normal 2 3 4 4 8" xfId="22891"/>
    <cellStyle name="Normal 2 3 4 4 9" xfId="22892"/>
    <cellStyle name="Normal 2 3 4 4_Tabell 4.5-4.7" xfId="22861"/>
    <cellStyle name="Normal 2 3 4 5" xfId="1301"/>
    <cellStyle name="Normal 2 3 4 5 2" xfId="22894"/>
    <cellStyle name="Normal 2 3 4 5 2 2" xfId="22895"/>
    <cellStyle name="Normal 2 3 4 5 2 3" xfId="22896"/>
    <cellStyle name="Normal 2 3 4 5 3" xfId="22897"/>
    <cellStyle name="Normal 2 3 4 5 3 2" xfId="22898"/>
    <cellStyle name="Normal 2 3 4 5 3 3" xfId="22899"/>
    <cellStyle name="Normal 2 3 4 5 4" xfId="22900"/>
    <cellStyle name="Normal 2 3 4 5 5" xfId="22901"/>
    <cellStyle name="Normal 2 3 4 5_Tabell 4.5-4.7" xfId="22893"/>
    <cellStyle name="Normal 2 3 4 6" xfId="22902"/>
    <cellStyle name="Normal 2 3 4 6 2" xfId="22903"/>
    <cellStyle name="Normal 2 3 4 6 2 2" xfId="22904"/>
    <cellStyle name="Normal 2 3 4 6 2 3" xfId="22905"/>
    <cellStyle name="Normal 2 3 4 6 3" xfId="22906"/>
    <cellStyle name="Normal 2 3 4 6 3 2" xfId="22907"/>
    <cellStyle name="Normal 2 3 4 6 3 3" xfId="22908"/>
    <cellStyle name="Normal 2 3 4 6 4" xfId="22909"/>
    <cellStyle name="Normal 2 3 4 6 5" xfId="22910"/>
    <cellStyle name="Normal 2 3 4 7" xfId="22911"/>
    <cellStyle name="Normal 2 3 4 7 2" xfId="22912"/>
    <cellStyle name="Normal 2 3 4 7 3" xfId="22913"/>
    <cellStyle name="Normal 2 3 4 8" xfId="22914"/>
    <cellStyle name="Normal 2 3 4 8 2" xfId="22915"/>
    <cellStyle name="Normal 2 3 4 8 3" xfId="22916"/>
    <cellStyle name="Normal 2 3 4 9" xfId="22917"/>
    <cellStyle name="Normal 2 3 4 9 2" xfId="22918"/>
    <cellStyle name="Normal 2 3 4_Tabell 4.5-4.7" xfId="22663"/>
    <cellStyle name="Normal 2 3 5" xfId="1302"/>
    <cellStyle name="Normal 2 3 5 10" xfId="22920"/>
    <cellStyle name="Normal 2 3 5 10 2" xfId="22921"/>
    <cellStyle name="Normal 2 3 5 11" xfId="22922"/>
    <cellStyle name="Normal 2 3 5 12" xfId="22923"/>
    <cellStyle name="Normal 2 3 5 13" xfId="22924"/>
    <cellStyle name="Normal 2 3 5 2" xfId="1303"/>
    <cellStyle name="Normal 2 3 5 2 10" xfId="22926"/>
    <cellStyle name="Normal 2 3 5 2 11" xfId="22927"/>
    <cellStyle name="Normal 2 3 5 2 12" xfId="22928"/>
    <cellStyle name="Normal 2 3 5 2 2" xfId="1304"/>
    <cellStyle name="Normal 2 3 5 2 2 10" xfId="22930"/>
    <cellStyle name="Normal 2 3 5 2 2 11" xfId="22931"/>
    <cellStyle name="Normal 2 3 5 2 2 2" xfId="1305"/>
    <cellStyle name="Normal 2 3 5 2 2 2 10" xfId="22933"/>
    <cellStyle name="Normal 2 3 5 2 2 2 2" xfId="1306"/>
    <cellStyle name="Normal 2 3 5 2 2 2 2 2" xfId="22935"/>
    <cellStyle name="Normal 2 3 5 2 2 2 2 2 2" xfId="22936"/>
    <cellStyle name="Normal 2 3 5 2 2 2 2 2 3" xfId="22937"/>
    <cellStyle name="Normal 2 3 5 2 2 2 2 3" xfId="22938"/>
    <cellStyle name="Normal 2 3 5 2 2 2 2 3 2" xfId="22939"/>
    <cellStyle name="Normal 2 3 5 2 2 2 2 3 3" xfId="22940"/>
    <cellStyle name="Normal 2 3 5 2 2 2 2 4" xfId="22941"/>
    <cellStyle name="Normal 2 3 5 2 2 2 2 5" xfId="22942"/>
    <cellStyle name="Normal 2 3 5 2 2 2 2_Tabell 4.5-4.7" xfId="22934"/>
    <cellStyle name="Normal 2 3 5 2 2 2 3" xfId="22943"/>
    <cellStyle name="Normal 2 3 5 2 2 2 3 2" xfId="22944"/>
    <cellStyle name="Normal 2 3 5 2 2 2 3 2 2" xfId="22945"/>
    <cellStyle name="Normal 2 3 5 2 2 2 3 2 3" xfId="22946"/>
    <cellStyle name="Normal 2 3 5 2 2 2 3 3" xfId="22947"/>
    <cellStyle name="Normal 2 3 5 2 2 2 3 3 2" xfId="22948"/>
    <cellStyle name="Normal 2 3 5 2 2 2 3 3 3" xfId="22949"/>
    <cellStyle name="Normal 2 3 5 2 2 2 3 4" xfId="22950"/>
    <cellStyle name="Normal 2 3 5 2 2 2 3 5" xfId="22951"/>
    <cellStyle name="Normal 2 3 5 2 2 2 4" xfId="22952"/>
    <cellStyle name="Normal 2 3 5 2 2 2 4 2" xfId="22953"/>
    <cellStyle name="Normal 2 3 5 2 2 2 4 3" xfId="22954"/>
    <cellStyle name="Normal 2 3 5 2 2 2 5" xfId="22955"/>
    <cellStyle name="Normal 2 3 5 2 2 2 5 2" xfId="22956"/>
    <cellStyle name="Normal 2 3 5 2 2 2 5 3" xfId="22957"/>
    <cellStyle name="Normal 2 3 5 2 2 2 6" xfId="22958"/>
    <cellStyle name="Normal 2 3 5 2 2 2 6 2" xfId="22959"/>
    <cellStyle name="Normal 2 3 5 2 2 2 7" xfId="22960"/>
    <cellStyle name="Normal 2 3 5 2 2 2 7 2" xfId="22961"/>
    <cellStyle name="Normal 2 3 5 2 2 2 8" xfId="22962"/>
    <cellStyle name="Normal 2 3 5 2 2 2 9" xfId="22963"/>
    <cellStyle name="Normal 2 3 5 2 2 2_Tabell 4.5-4.7" xfId="22932"/>
    <cellStyle name="Normal 2 3 5 2 2 3" xfId="1307"/>
    <cellStyle name="Normal 2 3 5 2 2 3 2" xfId="22965"/>
    <cellStyle name="Normal 2 3 5 2 2 3 2 2" xfId="22966"/>
    <cellStyle name="Normal 2 3 5 2 2 3 2 3" xfId="22967"/>
    <cellStyle name="Normal 2 3 5 2 2 3 3" xfId="22968"/>
    <cellStyle name="Normal 2 3 5 2 2 3 3 2" xfId="22969"/>
    <cellStyle name="Normal 2 3 5 2 2 3 3 3" xfId="22970"/>
    <cellStyle name="Normal 2 3 5 2 2 3 4" xfId="22971"/>
    <cellStyle name="Normal 2 3 5 2 2 3 5" xfId="22972"/>
    <cellStyle name="Normal 2 3 5 2 2 3_Tabell 4.5-4.7" xfId="22964"/>
    <cellStyle name="Normal 2 3 5 2 2 4" xfId="22973"/>
    <cellStyle name="Normal 2 3 5 2 2 4 2" xfId="22974"/>
    <cellStyle name="Normal 2 3 5 2 2 4 2 2" xfId="22975"/>
    <cellStyle name="Normal 2 3 5 2 2 4 2 3" xfId="22976"/>
    <cellStyle name="Normal 2 3 5 2 2 4 3" xfId="22977"/>
    <cellStyle name="Normal 2 3 5 2 2 4 3 2" xfId="22978"/>
    <cellStyle name="Normal 2 3 5 2 2 4 3 3" xfId="22979"/>
    <cellStyle name="Normal 2 3 5 2 2 4 4" xfId="22980"/>
    <cellStyle name="Normal 2 3 5 2 2 4 5" xfId="22981"/>
    <cellStyle name="Normal 2 3 5 2 2 5" xfId="22982"/>
    <cellStyle name="Normal 2 3 5 2 2 5 2" xfId="22983"/>
    <cellStyle name="Normal 2 3 5 2 2 5 3" xfId="22984"/>
    <cellStyle name="Normal 2 3 5 2 2 6" xfId="22985"/>
    <cellStyle name="Normal 2 3 5 2 2 6 2" xfId="22986"/>
    <cellStyle name="Normal 2 3 5 2 2 6 3" xfId="22987"/>
    <cellStyle name="Normal 2 3 5 2 2 7" xfId="22988"/>
    <cellStyle name="Normal 2 3 5 2 2 7 2" xfId="22989"/>
    <cellStyle name="Normal 2 3 5 2 2 8" xfId="22990"/>
    <cellStyle name="Normal 2 3 5 2 2 8 2" xfId="22991"/>
    <cellStyle name="Normal 2 3 5 2 2 9" xfId="22992"/>
    <cellStyle name="Normal 2 3 5 2 2_Tabell 4.5-4.7" xfId="22929"/>
    <cellStyle name="Normal 2 3 5 2 3" xfId="1308"/>
    <cellStyle name="Normal 2 3 5 2 3 10" xfId="22994"/>
    <cellStyle name="Normal 2 3 5 2 3 2" xfId="1309"/>
    <cellStyle name="Normal 2 3 5 2 3 2 2" xfId="22996"/>
    <cellStyle name="Normal 2 3 5 2 3 2 2 2" xfId="22997"/>
    <cellStyle name="Normal 2 3 5 2 3 2 2 3" xfId="22998"/>
    <cellStyle name="Normal 2 3 5 2 3 2 3" xfId="22999"/>
    <cellStyle name="Normal 2 3 5 2 3 2 3 2" xfId="23000"/>
    <cellStyle name="Normal 2 3 5 2 3 2 3 3" xfId="23001"/>
    <cellStyle name="Normal 2 3 5 2 3 2 4" xfId="23002"/>
    <cellStyle name="Normal 2 3 5 2 3 2 5" xfId="23003"/>
    <cellStyle name="Normal 2 3 5 2 3 2_Tabell 4.5-4.7" xfId="22995"/>
    <cellStyle name="Normal 2 3 5 2 3 3" xfId="23004"/>
    <cellStyle name="Normal 2 3 5 2 3 3 2" xfId="23005"/>
    <cellStyle name="Normal 2 3 5 2 3 3 2 2" xfId="23006"/>
    <cellStyle name="Normal 2 3 5 2 3 3 2 3" xfId="23007"/>
    <cellStyle name="Normal 2 3 5 2 3 3 3" xfId="23008"/>
    <cellStyle name="Normal 2 3 5 2 3 3 3 2" xfId="23009"/>
    <cellStyle name="Normal 2 3 5 2 3 3 3 3" xfId="23010"/>
    <cellStyle name="Normal 2 3 5 2 3 3 4" xfId="23011"/>
    <cellStyle name="Normal 2 3 5 2 3 3 5" xfId="23012"/>
    <cellStyle name="Normal 2 3 5 2 3 4" xfId="23013"/>
    <cellStyle name="Normal 2 3 5 2 3 4 2" xfId="23014"/>
    <cellStyle name="Normal 2 3 5 2 3 4 3" xfId="23015"/>
    <cellStyle name="Normal 2 3 5 2 3 5" xfId="23016"/>
    <cellStyle name="Normal 2 3 5 2 3 5 2" xfId="23017"/>
    <cellStyle name="Normal 2 3 5 2 3 5 3" xfId="23018"/>
    <cellStyle name="Normal 2 3 5 2 3 6" xfId="23019"/>
    <cellStyle name="Normal 2 3 5 2 3 6 2" xfId="23020"/>
    <cellStyle name="Normal 2 3 5 2 3 7" xfId="23021"/>
    <cellStyle name="Normal 2 3 5 2 3 7 2" xfId="23022"/>
    <cellStyle name="Normal 2 3 5 2 3 8" xfId="23023"/>
    <cellStyle name="Normal 2 3 5 2 3 9" xfId="23024"/>
    <cellStyle name="Normal 2 3 5 2 3_Tabell 4.5-4.7" xfId="22993"/>
    <cellStyle name="Normal 2 3 5 2 4" xfId="1310"/>
    <cellStyle name="Normal 2 3 5 2 4 2" xfId="23026"/>
    <cellStyle name="Normal 2 3 5 2 4 2 2" xfId="23027"/>
    <cellStyle name="Normal 2 3 5 2 4 2 3" xfId="23028"/>
    <cellStyle name="Normal 2 3 5 2 4 3" xfId="23029"/>
    <cellStyle name="Normal 2 3 5 2 4 3 2" xfId="23030"/>
    <cellStyle name="Normal 2 3 5 2 4 3 3" xfId="23031"/>
    <cellStyle name="Normal 2 3 5 2 4 4" xfId="23032"/>
    <cellStyle name="Normal 2 3 5 2 4 5" xfId="23033"/>
    <cellStyle name="Normal 2 3 5 2 4_Tabell 4.5-4.7" xfId="23025"/>
    <cellStyle name="Normal 2 3 5 2 5" xfId="23034"/>
    <cellStyle name="Normal 2 3 5 2 5 2" xfId="23035"/>
    <cellStyle name="Normal 2 3 5 2 5 2 2" xfId="23036"/>
    <cellStyle name="Normal 2 3 5 2 5 2 3" xfId="23037"/>
    <cellStyle name="Normal 2 3 5 2 5 3" xfId="23038"/>
    <cellStyle name="Normal 2 3 5 2 5 3 2" xfId="23039"/>
    <cellStyle name="Normal 2 3 5 2 5 3 3" xfId="23040"/>
    <cellStyle name="Normal 2 3 5 2 5 4" xfId="23041"/>
    <cellStyle name="Normal 2 3 5 2 5 5" xfId="23042"/>
    <cellStyle name="Normal 2 3 5 2 6" xfId="23043"/>
    <cellStyle name="Normal 2 3 5 2 6 2" xfId="23044"/>
    <cellStyle name="Normal 2 3 5 2 6 3" xfId="23045"/>
    <cellStyle name="Normal 2 3 5 2 7" xfId="23046"/>
    <cellStyle name="Normal 2 3 5 2 7 2" xfId="23047"/>
    <cellStyle name="Normal 2 3 5 2 7 3" xfId="23048"/>
    <cellStyle name="Normal 2 3 5 2 8" xfId="23049"/>
    <cellStyle name="Normal 2 3 5 2 8 2" xfId="23050"/>
    <cellStyle name="Normal 2 3 5 2 9" xfId="23051"/>
    <cellStyle name="Normal 2 3 5 2 9 2" xfId="23052"/>
    <cellStyle name="Normal 2 3 5 2_Tabell 4.5-4.7" xfId="22925"/>
    <cellStyle name="Normal 2 3 5 3" xfId="1311"/>
    <cellStyle name="Normal 2 3 5 3 10" xfId="23054"/>
    <cellStyle name="Normal 2 3 5 3 11" xfId="23055"/>
    <cellStyle name="Normal 2 3 5 3 2" xfId="1312"/>
    <cellStyle name="Normal 2 3 5 3 2 10" xfId="23057"/>
    <cellStyle name="Normal 2 3 5 3 2 2" xfId="1313"/>
    <cellStyle name="Normal 2 3 5 3 2 2 2" xfId="23059"/>
    <cellStyle name="Normal 2 3 5 3 2 2 2 2" xfId="23060"/>
    <cellStyle name="Normal 2 3 5 3 2 2 2 3" xfId="23061"/>
    <cellStyle name="Normal 2 3 5 3 2 2 3" xfId="23062"/>
    <cellStyle name="Normal 2 3 5 3 2 2 3 2" xfId="23063"/>
    <cellStyle name="Normal 2 3 5 3 2 2 3 3" xfId="23064"/>
    <cellStyle name="Normal 2 3 5 3 2 2 4" xfId="23065"/>
    <cellStyle name="Normal 2 3 5 3 2 2 5" xfId="23066"/>
    <cellStyle name="Normal 2 3 5 3 2 2_Tabell 4.5-4.7" xfId="23058"/>
    <cellStyle name="Normal 2 3 5 3 2 3" xfId="23067"/>
    <cellStyle name="Normal 2 3 5 3 2 3 2" xfId="23068"/>
    <cellStyle name="Normal 2 3 5 3 2 3 2 2" xfId="23069"/>
    <cellStyle name="Normal 2 3 5 3 2 3 2 3" xfId="23070"/>
    <cellStyle name="Normal 2 3 5 3 2 3 3" xfId="23071"/>
    <cellStyle name="Normal 2 3 5 3 2 3 3 2" xfId="23072"/>
    <cellStyle name="Normal 2 3 5 3 2 3 3 3" xfId="23073"/>
    <cellStyle name="Normal 2 3 5 3 2 3 4" xfId="23074"/>
    <cellStyle name="Normal 2 3 5 3 2 3 5" xfId="23075"/>
    <cellStyle name="Normal 2 3 5 3 2 4" xfId="23076"/>
    <cellStyle name="Normal 2 3 5 3 2 4 2" xfId="23077"/>
    <cellStyle name="Normal 2 3 5 3 2 4 3" xfId="23078"/>
    <cellStyle name="Normal 2 3 5 3 2 5" xfId="23079"/>
    <cellStyle name="Normal 2 3 5 3 2 5 2" xfId="23080"/>
    <cellStyle name="Normal 2 3 5 3 2 5 3" xfId="23081"/>
    <cellStyle name="Normal 2 3 5 3 2 6" xfId="23082"/>
    <cellStyle name="Normal 2 3 5 3 2 6 2" xfId="23083"/>
    <cellStyle name="Normal 2 3 5 3 2 7" xfId="23084"/>
    <cellStyle name="Normal 2 3 5 3 2 7 2" xfId="23085"/>
    <cellStyle name="Normal 2 3 5 3 2 8" xfId="23086"/>
    <cellStyle name="Normal 2 3 5 3 2 9" xfId="23087"/>
    <cellStyle name="Normal 2 3 5 3 2_Tabell 4.5-4.7" xfId="23056"/>
    <cellStyle name="Normal 2 3 5 3 3" xfId="1314"/>
    <cellStyle name="Normal 2 3 5 3 3 2" xfId="23089"/>
    <cellStyle name="Normal 2 3 5 3 3 2 2" xfId="23090"/>
    <cellStyle name="Normal 2 3 5 3 3 2 3" xfId="23091"/>
    <cellStyle name="Normal 2 3 5 3 3 3" xfId="23092"/>
    <cellStyle name="Normal 2 3 5 3 3 3 2" xfId="23093"/>
    <cellStyle name="Normal 2 3 5 3 3 3 3" xfId="23094"/>
    <cellStyle name="Normal 2 3 5 3 3 4" xfId="23095"/>
    <cellStyle name="Normal 2 3 5 3 3 5" xfId="23096"/>
    <cellStyle name="Normal 2 3 5 3 3_Tabell 4.5-4.7" xfId="23088"/>
    <cellStyle name="Normal 2 3 5 3 4" xfId="23097"/>
    <cellStyle name="Normal 2 3 5 3 4 2" xfId="23098"/>
    <cellStyle name="Normal 2 3 5 3 4 2 2" xfId="23099"/>
    <cellStyle name="Normal 2 3 5 3 4 2 3" xfId="23100"/>
    <cellStyle name="Normal 2 3 5 3 4 3" xfId="23101"/>
    <cellStyle name="Normal 2 3 5 3 4 3 2" xfId="23102"/>
    <cellStyle name="Normal 2 3 5 3 4 3 3" xfId="23103"/>
    <cellStyle name="Normal 2 3 5 3 4 4" xfId="23104"/>
    <cellStyle name="Normal 2 3 5 3 4 5" xfId="23105"/>
    <cellStyle name="Normal 2 3 5 3 5" xfId="23106"/>
    <cellStyle name="Normal 2 3 5 3 5 2" xfId="23107"/>
    <cellStyle name="Normal 2 3 5 3 5 3" xfId="23108"/>
    <cellStyle name="Normal 2 3 5 3 6" xfId="23109"/>
    <cellStyle name="Normal 2 3 5 3 6 2" xfId="23110"/>
    <cellStyle name="Normal 2 3 5 3 6 3" xfId="23111"/>
    <cellStyle name="Normal 2 3 5 3 7" xfId="23112"/>
    <cellStyle name="Normal 2 3 5 3 7 2" xfId="23113"/>
    <cellStyle name="Normal 2 3 5 3 8" xfId="23114"/>
    <cellStyle name="Normal 2 3 5 3 8 2" xfId="23115"/>
    <cellStyle name="Normal 2 3 5 3 9" xfId="23116"/>
    <cellStyle name="Normal 2 3 5 3_Tabell 4.5-4.7" xfId="23053"/>
    <cellStyle name="Normal 2 3 5 4" xfId="1315"/>
    <cellStyle name="Normal 2 3 5 4 10" xfId="23118"/>
    <cellStyle name="Normal 2 3 5 4 2" xfId="1316"/>
    <cellStyle name="Normal 2 3 5 4 2 2" xfId="23120"/>
    <cellStyle name="Normal 2 3 5 4 2 2 2" xfId="23121"/>
    <cellStyle name="Normal 2 3 5 4 2 2 3" xfId="23122"/>
    <cellStyle name="Normal 2 3 5 4 2 3" xfId="23123"/>
    <cellStyle name="Normal 2 3 5 4 2 3 2" xfId="23124"/>
    <cellStyle name="Normal 2 3 5 4 2 3 3" xfId="23125"/>
    <cellStyle name="Normal 2 3 5 4 2 4" xfId="23126"/>
    <cellStyle name="Normal 2 3 5 4 2 5" xfId="23127"/>
    <cellStyle name="Normal 2 3 5 4 2_Tabell 4.5-4.7" xfId="23119"/>
    <cellStyle name="Normal 2 3 5 4 3" xfId="23128"/>
    <cellStyle name="Normal 2 3 5 4 3 2" xfId="23129"/>
    <cellStyle name="Normal 2 3 5 4 3 2 2" xfId="23130"/>
    <cellStyle name="Normal 2 3 5 4 3 2 3" xfId="23131"/>
    <cellStyle name="Normal 2 3 5 4 3 3" xfId="23132"/>
    <cellStyle name="Normal 2 3 5 4 3 3 2" xfId="23133"/>
    <cellStyle name="Normal 2 3 5 4 3 3 3" xfId="23134"/>
    <cellStyle name="Normal 2 3 5 4 3 4" xfId="23135"/>
    <cellStyle name="Normal 2 3 5 4 3 5" xfId="23136"/>
    <cellStyle name="Normal 2 3 5 4 4" xfId="23137"/>
    <cellStyle name="Normal 2 3 5 4 4 2" xfId="23138"/>
    <cellStyle name="Normal 2 3 5 4 4 3" xfId="23139"/>
    <cellStyle name="Normal 2 3 5 4 5" xfId="23140"/>
    <cellStyle name="Normal 2 3 5 4 5 2" xfId="23141"/>
    <cellStyle name="Normal 2 3 5 4 5 3" xfId="23142"/>
    <cellStyle name="Normal 2 3 5 4 6" xfId="23143"/>
    <cellStyle name="Normal 2 3 5 4 6 2" xfId="23144"/>
    <cellStyle name="Normal 2 3 5 4 7" xfId="23145"/>
    <cellStyle name="Normal 2 3 5 4 7 2" xfId="23146"/>
    <cellStyle name="Normal 2 3 5 4 8" xfId="23147"/>
    <cellStyle name="Normal 2 3 5 4 9" xfId="23148"/>
    <cellStyle name="Normal 2 3 5 4_Tabell 4.5-4.7" xfId="23117"/>
    <cellStyle name="Normal 2 3 5 5" xfId="1317"/>
    <cellStyle name="Normal 2 3 5 5 2" xfId="23150"/>
    <cellStyle name="Normal 2 3 5 5 2 2" xfId="23151"/>
    <cellStyle name="Normal 2 3 5 5 2 3" xfId="23152"/>
    <cellStyle name="Normal 2 3 5 5 3" xfId="23153"/>
    <cellStyle name="Normal 2 3 5 5 3 2" xfId="23154"/>
    <cellStyle name="Normal 2 3 5 5 3 3" xfId="23155"/>
    <cellStyle name="Normal 2 3 5 5 4" xfId="23156"/>
    <cellStyle name="Normal 2 3 5 5 5" xfId="23157"/>
    <cellStyle name="Normal 2 3 5 5_Tabell 4.5-4.7" xfId="23149"/>
    <cellStyle name="Normal 2 3 5 6" xfId="23158"/>
    <cellStyle name="Normal 2 3 5 6 2" xfId="23159"/>
    <cellStyle name="Normal 2 3 5 6 2 2" xfId="23160"/>
    <cellStyle name="Normal 2 3 5 6 2 3" xfId="23161"/>
    <cellStyle name="Normal 2 3 5 6 3" xfId="23162"/>
    <cellStyle name="Normal 2 3 5 6 3 2" xfId="23163"/>
    <cellStyle name="Normal 2 3 5 6 3 3" xfId="23164"/>
    <cellStyle name="Normal 2 3 5 6 4" xfId="23165"/>
    <cellStyle name="Normal 2 3 5 6 5" xfId="23166"/>
    <cellStyle name="Normal 2 3 5 7" xfId="23167"/>
    <cellStyle name="Normal 2 3 5 7 2" xfId="23168"/>
    <cellStyle name="Normal 2 3 5 7 3" xfId="23169"/>
    <cellStyle name="Normal 2 3 5 8" xfId="23170"/>
    <cellStyle name="Normal 2 3 5 8 2" xfId="23171"/>
    <cellStyle name="Normal 2 3 5 8 3" xfId="23172"/>
    <cellStyle name="Normal 2 3 5 9" xfId="23173"/>
    <cellStyle name="Normal 2 3 5 9 2" xfId="23174"/>
    <cellStyle name="Normal 2 3 5_Tabell 4.5-4.7" xfId="22919"/>
    <cellStyle name="Normal 2 3 6" xfId="1318"/>
    <cellStyle name="Normal 2 3 6 10" xfId="23176"/>
    <cellStyle name="Normal 2 3 6 11" xfId="23177"/>
    <cellStyle name="Normal 2 3 6 12" xfId="23178"/>
    <cellStyle name="Normal 2 3 6 2" xfId="1319"/>
    <cellStyle name="Normal 2 3 6 2 10" xfId="23180"/>
    <cellStyle name="Normal 2 3 6 2 11" xfId="23181"/>
    <cellStyle name="Normal 2 3 6 2 2" xfId="1320"/>
    <cellStyle name="Normal 2 3 6 2 2 10" xfId="23183"/>
    <cellStyle name="Normal 2 3 6 2 2 2" xfId="1321"/>
    <cellStyle name="Normal 2 3 6 2 2 2 2" xfId="23185"/>
    <cellStyle name="Normal 2 3 6 2 2 2 2 2" xfId="23186"/>
    <cellStyle name="Normal 2 3 6 2 2 2 2 3" xfId="23187"/>
    <cellStyle name="Normal 2 3 6 2 2 2 3" xfId="23188"/>
    <cellStyle name="Normal 2 3 6 2 2 2 3 2" xfId="23189"/>
    <cellStyle name="Normal 2 3 6 2 2 2 3 3" xfId="23190"/>
    <cellStyle name="Normal 2 3 6 2 2 2 4" xfId="23191"/>
    <cellStyle name="Normal 2 3 6 2 2 2 5" xfId="23192"/>
    <cellStyle name="Normal 2 3 6 2 2 2_Tabell 4.5-4.7" xfId="23184"/>
    <cellStyle name="Normal 2 3 6 2 2 3" xfId="23193"/>
    <cellStyle name="Normal 2 3 6 2 2 3 2" xfId="23194"/>
    <cellStyle name="Normal 2 3 6 2 2 3 2 2" xfId="23195"/>
    <cellStyle name="Normal 2 3 6 2 2 3 2 3" xfId="23196"/>
    <cellStyle name="Normal 2 3 6 2 2 3 3" xfId="23197"/>
    <cellStyle name="Normal 2 3 6 2 2 3 3 2" xfId="23198"/>
    <cellStyle name="Normal 2 3 6 2 2 3 3 3" xfId="23199"/>
    <cellStyle name="Normal 2 3 6 2 2 3 4" xfId="23200"/>
    <cellStyle name="Normal 2 3 6 2 2 3 5" xfId="23201"/>
    <cellStyle name="Normal 2 3 6 2 2 4" xfId="23202"/>
    <cellStyle name="Normal 2 3 6 2 2 4 2" xfId="23203"/>
    <cellStyle name="Normal 2 3 6 2 2 4 3" xfId="23204"/>
    <cellStyle name="Normal 2 3 6 2 2 5" xfId="23205"/>
    <cellStyle name="Normal 2 3 6 2 2 5 2" xfId="23206"/>
    <cellStyle name="Normal 2 3 6 2 2 5 3" xfId="23207"/>
    <cellStyle name="Normal 2 3 6 2 2 6" xfId="23208"/>
    <cellStyle name="Normal 2 3 6 2 2 6 2" xfId="23209"/>
    <cellStyle name="Normal 2 3 6 2 2 7" xfId="23210"/>
    <cellStyle name="Normal 2 3 6 2 2 7 2" xfId="23211"/>
    <cellStyle name="Normal 2 3 6 2 2 8" xfId="23212"/>
    <cellStyle name="Normal 2 3 6 2 2 9" xfId="23213"/>
    <cellStyle name="Normal 2 3 6 2 2_Tabell 4.5-4.7" xfId="23182"/>
    <cellStyle name="Normal 2 3 6 2 3" xfId="1322"/>
    <cellStyle name="Normal 2 3 6 2 3 2" xfId="23215"/>
    <cellStyle name="Normal 2 3 6 2 3 2 2" xfId="23216"/>
    <cellStyle name="Normal 2 3 6 2 3 2 3" xfId="23217"/>
    <cellStyle name="Normal 2 3 6 2 3 3" xfId="23218"/>
    <cellStyle name="Normal 2 3 6 2 3 3 2" xfId="23219"/>
    <cellStyle name="Normal 2 3 6 2 3 3 3" xfId="23220"/>
    <cellStyle name="Normal 2 3 6 2 3 4" xfId="23221"/>
    <cellStyle name="Normal 2 3 6 2 3 5" xfId="23222"/>
    <cellStyle name="Normal 2 3 6 2 3_Tabell 4.5-4.7" xfId="23214"/>
    <cellStyle name="Normal 2 3 6 2 4" xfId="23223"/>
    <cellStyle name="Normal 2 3 6 2 4 2" xfId="23224"/>
    <cellStyle name="Normal 2 3 6 2 4 2 2" xfId="23225"/>
    <cellStyle name="Normal 2 3 6 2 4 2 3" xfId="23226"/>
    <cellStyle name="Normal 2 3 6 2 4 3" xfId="23227"/>
    <cellStyle name="Normal 2 3 6 2 4 3 2" xfId="23228"/>
    <cellStyle name="Normal 2 3 6 2 4 3 3" xfId="23229"/>
    <cellStyle name="Normal 2 3 6 2 4 4" xfId="23230"/>
    <cellStyle name="Normal 2 3 6 2 4 5" xfId="23231"/>
    <cellStyle name="Normal 2 3 6 2 5" xfId="23232"/>
    <cellStyle name="Normal 2 3 6 2 5 2" xfId="23233"/>
    <cellStyle name="Normal 2 3 6 2 5 3" xfId="23234"/>
    <cellStyle name="Normal 2 3 6 2 6" xfId="23235"/>
    <cellStyle name="Normal 2 3 6 2 6 2" xfId="23236"/>
    <cellStyle name="Normal 2 3 6 2 6 3" xfId="23237"/>
    <cellStyle name="Normal 2 3 6 2 7" xfId="23238"/>
    <cellStyle name="Normal 2 3 6 2 7 2" xfId="23239"/>
    <cellStyle name="Normal 2 3 6 2 8" xfId="23240"/>
    <cellStyle name="Normal 2 3 6 2 8 2" xfId="23241"/>
    <cellStyle name="Normal 2 3 6 2 9" xfId="23242"/>
    <cellStyle name="Normal 2 3 6 2_Tabell 4.5-4.7" xfId="23179"/>
    <cellStyle name="Normal 2 3 6 3" xfId="1323"/>
    <cellStyle name="Normal 2 3 6 3 10" xfId="23244"/>
    <cellStyle name="Normal 2 3 6 3 2" xfId="1324"/>
    <cellStyle name="Normal 2 3 6 3 2 2" xfId="23246"/>
    <cellStyle name="Normal 2 3 6 3 2 2 2" xfId="23247"/>
    <cellStyle name="Normal 2 3 6 3 2 2 3" xfId="23248"/>
    <cellStyle name="Normal 2 3 6 3 2 3" xfId="23249"/>
    <cellStyle name="Normal 2 3 6 3 2 3 2" xfId="23250"/>
    <cellStyle name="Normal 2 3 6 3 2 3 3" xfId="23251"/>
    <cellStyle name="Normal 2 3 6 3 2 4" xfId="23252"/>
    <cellStyle name="Normal 2 3 6 3 2 5" xfId="23253"/>
    <cellStyle name="Normal 2 3 6 3 2_Tabell 4.5-4.7" xfId="23245"/>
    <cellStyle name="Normal 2 3 6 3 3" xfId="23254"/>
    <cellStyle name="Normal 2 3 6 3 3 2" xfId="23255"/>
    <cellStyle name="Normal 2 3 6 3 3 2 2" xfId="23256"/>
    <cellStyle name="Normal 2 3 6 3 3 2 3" xfId="23257"/>
    <cellStyle name="Normal 2 3 6 3 3 3" xfId="23258"/>
    <cellStyle name="Normal 2 3 6 3 3 3 2" xfId="23259"/>
    <cellStyle name="Normal 2 3 6 3 3 3 3" xfId="23260"/>
    <cellStyle name="Normal 2 3 6 3 3 4" xfId="23261"/>
    <cellStyle name="Normal 2 3 6 3 3 5" xfId="23262"/>
    <cellStyle name="Normal 2 3 6 3 4" xfId="23263"/>
    <cellStyle name="Normal 2 3 6 3 4 2" xfId="23264"/>
    <cellStyle name="Normal 2 3 6 3 4 3" xfId="23265"/>
    <cellStyle name="Normal 2 3 6 3 5" xfId="23266"/>
    <cellStyle name="Normal 2 3 6 3 5 2" xfId="23267"/>
    <cellStyle name="Normal 2 3 6 3 5 3" xfId="23268"/>
    <cellStyle name="Normal 2 3 6 3 6" xfId="23269"/>
    <cellStyle name="Normal 2 3 6 3 6 2" xfId="23270"/>
    <cellStyle name="Normal 2 3 6 3 7" xfId="23271"/>
    <cellStyle name="Normal 2 3 6 3 7 2" xfId="23272"/>
    <cellStyle name="Normal 2 3 6 3 8" xfId="23273"/>
    <cellStyle name="Normal 2 3 6 3 9" xfId="23274"/>
    <cellStyle name="Normal 2 3 6 3_Tabell 4.5-4.7" xfId="23243"/>
    <cellStyle name="Normal 2 3 6 4" xfId="1325"/>
    <cellStyle name="Normal 2 3 6 4 2" xfId="23276"/>
    <cellStyle name="Normal 2 3 6 4 2 2" xfId="23277"/>
    <cellStyle name="Normal 2 3 6 4 2 3" xfId="23278"/>
    <cellStyle name="Normal 2 3 6 4 3" xfId="23279"/>
    <cellStyle name="Normal 2 3 6 4 3 2" xfId="23280"/>
    <cellStyle name="Normal 2 3 6 4 3 3" xfId="23281"/>
    <cellStyle name="Normal 2 3 6 4 4" xfId="23282"/>
    <cellStyle name="Normal 2 3 6 4 5" xfId="23283"/>
    <cellStyle name="Normal 2 3 6 4_Tabell 4.5-4.7" xfId="23275"/>
    <cellStyle name="Normal 2 3 6 5" xfId="23284"/>
    <cellStyle name="Normal 2 3 6 5 2" xfId="23285"/>
    <cellStyle name="Normal 2 3 6 5 2 2" xfId="23286"/>
    <cellStyle name="Normal 2 3 6 5 2 3" xfId="23287"/>
    <cellStyle name="Normal 2 3 6 5 3" xfId="23288"/>
    <cellStyle name="Normal 2 3 6 5 3 2" xfId="23289"/>
    <cellStyle name="Normal 2 3 6 5 3 3" xfId="23290"/>
    <cellStyle name="Normal 2 3 6 5 4" xfId="23291"/>
    <cellStyle name="Normal 2 3 6 5 5" xfId="23292"/>
    <cellStyle name="Normal 2 3 6 6" xfId="23293"/>
    <cellStyle name="Normal 2 3 6 6 2" xfId="23294"/>
    <cellStyle name="Normal 2 3 6 6 3" xfId="23295"/>
    <cellStyle name="Normal 2 3 6 7" xfId="23296"/>
    <cellStyle name="Normal 2 3 6 7 2" xfId="23297"/>
    <cellStyle name="Normal 2 3 6 7 3" xfId="23298"/>
    <cellStyle name="Normal 2 3 6 8" xfId="23299"/>
    <cellStyle name="Normal 2 3 6 8 2" xfId="23300"/>
    <cellStyle name="Normal 2 3 6 9" xfId="23301"/>
    <cellStyle name="Normal 2 3 6 9 2" xfId="23302"/>
    <cellStyle name="Normal 2 3 6_Tabell 4.5-4.7" xfId="23175"/>
    <cellStyle name="Normal 2 3 7" xfId="1326"/>
    <cellStyle name="Normal 2 3 7 10" xfId="23304"/>
    <cellStyle name="Normal 2 3 7 11" xfId="23305"/>
    <cellStyle name="Normal 2 3 7 2" xfId="1327"/>
    <cellStyle name="Normal 2 3 7 2 10" xfId="23307"/>
    <cellStyle name="Normal 2 3 7 2 2" xfId="1328"/>
    <cellStyle name="Normal 2 3 7 2 2 2" xfId="23309"/>
    <cellStyle name="Normal 2 3 7 2 2 2 2" xfId="23310"/>
    <cellStyle name="Normal 2 3 7 2 2 2 3" xfId="23311"/>
    <cellStyle name="Normal 2 3 7 2 2 3" xfId="23312"/>
    <cellStyle name="Normal 2 3 7 2 2 3 2" xfId="23313"/>
    <cellStyle name="Normal 2 3 7 2 2 3 3" xfId="23314"/>
    <cellStyle name="Normal 2 3 7 2 2 4" xfId="23315"/>
    <cellStyle name="Normal 2 3 7 2 2 5" xfId="23316"/>
    <cellStyle name="Normal 2 3 7 2 2_Tabell 4.5-4.7" xfId="23308"/>
    <cellStyle name="Normal 2 3 7 2 3" xfId="23317"/>
    <cellStyle name="Normal 2 3 7 2 3 2" xfId="23318"/>
    <cellStyle name="Normal 2 3 7 2 3 2 2" xfId="23319"/>
    <cellStyle name="Normal 2 3 7 2 3 2 3" xfId="23320"/>
    <cellStyle name="Normal 2 3 7 2 3 3" xfId="23321"/>
    <cellStyle name="Normal 2 3 7 2 3 3 2" xfId="23322"/>
    <cellStyle name="Normal 2 3 7 2 3 3 3" xfId="23323"/>
    <cellStyle name="Normal 2 3 7 2 3 4" xfId="23324"/>
    <cellStyle name="Normal 2 3 7 2 3 5" xfId="23325"/>
    <cellStyle name="Normal 2 3 7 2 4" xfId="23326"/>
    <cellStyle name="Normal 2 3 7 2 4 2" xfId="23327"/>
    <cellStyle name="Normal 2 3 7 2 4 3" xfId="23328"/>
    <cellStyle name="Normal 2 3 7 2 5" xfId="23329"/>
    <cellStyle name="Normal 2 3 7 2 5 2" xfId="23330"/>
    <cellStyle name="Normal 2 3 7 2 5 3" xfId="23331"/>
    <cellStyle name="Normal 2 3 7 2 6" xfId="23332"/>
    <cellStyle name="Normal 2 3 7 2 6 2" xfId="23333"/>
    <cellStyle name="Normal 2 3 7 2 7" xfId="23334"/>
    <cellStyle name="Normal 2 3 7 2 7 2" xfId="23335"/>
    <cellStyle name="Normal 2 3 7 2 8" xfId="23336"/>
    <cellStyle name="Normal 2 3 7 2 9" xfId="23337"/>
    <cellStyle name="Normal 2 3 7 2_Tabell 4.5-4.7" xfId="23306"/>
    <cellStyle name="Normal 2 3 7 3" xfId="1329"/>
    <cellStyle name="Normal 2 3 7 3 2" xfId="23339"/>
    <cellStyle name="Normal 2 3 7 3 2 2" xfId="23340"/>
    <cellStyle name="Normal 2 3 7 3 2 3" xfId="23341"/>
    <cellStyle name="Normal 2 3 7 3 3" xfId="23342"/>
    <cellStyle name="Normal 2 3 7 3 3 2" xfId="23343"/>
    <cellStyle name="Normal 2 3 7 3 3 3" xfId="23344"/>
    <cellStyle name="Normal 2 3 7 3 4" xfId="23345"/>
    <cellStyle name="Normal 2 3 7 3 5" xfId="23346"/>
    <cellStyle name="Normal 2 3 7 3_Tabell 4.5-4.7" xfId="23338"/>
    <cellStyle name="Normal 2 3 7 4" xfId="23347"/>
    <cellStyle name="Normal 2 3 7 4 2" xfId="23348"/>
    <cellStyle name="Normal 2 3 7 4 2 2" xfId="23349"/>
    <cellStyle name="Normal 2 3 7 4 2 3" xfId="23350"/>
    <cellStyle name="Normal 2 3 7 4 3" xfId="23351"/>
    <cellStyle name="Normal 2 3 7 4 3 2" xfId="23352"/>
    <cellStyle name="Normal 2 3 7 4 3 3" xfId="23353"/>
    <cellStyle name="Normal 2 3 7 4 4" xfId="23354"/>
    <cellStyle name="Normal 2 3 7 4 5" xfId="23355"/>
    <cellStyle name="Normal 2 3 7 5" xfId="23356"/>
    <cellStyle name="Normal 2 3 7 5 2" xfId="23357"/>
    <cellStyle name="Normal 2 3 7 5 3" xfId="23358"/>
    <cellStyle name="Normal 2 3 7 6" xfId="23359"/>
    <cellStyle name="Normal 2 3 7 6 2" xfId="23360"/>
    <cellStyle name="Normal 2 3 7 6 3" xfId="23361"/>
    <cellStyle name="Normal 2 3 7 7" xfId="23362"/>
    <cellStyle name="Normal 2 3 7 7 2" xfId="23363"/>
    <cellStyle name="Normal 2 3 7 8" xfId="23364"/>
    <cellStyle name="Normal 2 3 7 8 2" xfId="23365"/>
    <cellStyle name="Normal 2 3 7 9" xfId="23366"/>
    <cellStyle name="Normal 2 3 7_Tabell 4.5-4.7" xfId="23303"/>
    <cellStyle name="Normal 2 3 8" xfId="1330"/>
    <cellStyle name="Normal 2 3 8 10" xfId="23368"/>
    <cellStyle name="Normal 2 3 8 11" xfId="23369"/>
    <cellStyle name="Normal 2 3 8 2" xfId="1331"/>
    <cellStyle name="Normal 2 3 8 2 10" xfId="23371"/>
    <cellStyle name="Normal 2 3 8 2 2" xfId="1332"/>
    <cellStyle name="Normal 2 3 8 2 2 2" xfId="23373"/>
    <cellStyle name="Normal 2 3 8 2 2 2 2" xfId="23374"/>
    <cellStyle name="Normal 2 3 8 2 2 2 3" xfId="23375"/>
    <cellStyle name="Normal 2 3 8 2 2 3" xfId="23376"/>
    <cellStyle name="Normal 2 3 8 2 2 3 2" xfId="23377"/>
    <cellStyle name="Normal 2 3 8 2 2 3 3" xfId="23378"/>
    <cellStyle name="Normal 2 3 8 2 2 4" xfId="23379"/>
    <cellStyle name="Normal 2 3 8 2 2 5" xfId="23380"/>
    <cellStyle name="Normal 2 3 8 2 2_Tabell 4.5-4.7" xfId="23372"/>
    <cellStyle name="Normal 2 3 8 2 3" xfId="23381"/>
    <cellStyle name="Normal 2 3 8 2 3 2" xfId="23382"/>
    <cellStyle name="Normal 2 3 8 2 3 2 2" xfId="23383"/>
    <cellStyle name="Normal 2 3 8 2 3 2 3" xfId="23384"/>
    <cellStyle name="Normal 2 3 8 2 3 3" xfId="23385"/>
    <cellStyle name="Normal 2 3 8 2 3 3 2" xfId="23386"/>
    <cellStyle name="Normal 2 3 8 2 3 3 3" xfId="23387"/>
    <cellStyle name="Normal 2 3 8 2 3 4" xfId="23388"/>
    <cellStyle name="Normal 2 3 8 2 3 5" xfId="23389"/>
    <cellStyle name="Normal 2 3 8 2 4" xfId="23390"/>
    <cellStyle name="Normal 2 3 8 2 4 2" xfId="23391"/>
    <cellStyle name="Normal 2 3 8 2 4 3" xfId="23392"/>
    <cellStyle name="Normal 2 3 8 2 5" xfId="23393"/>
    <cellStyle name="Normal 2 3 8 2 5 2" xfId="23394"/>
    <cellStyle name="Normal 2 3 8 2 5 3" xfId="23395"/>
    <cellStyle name="Normal 2 3 8 2 6" xfId="23396"/>
    <cellStyle name="Normal 2 3 8 2 6 2" xfId="23397"/>
    <cellStyle name="Normal 2 3 8 2 7" xfId="23398"/>
    <cellStyle name="Normal 2 3 8 2 7 2" xfId="23399"/>
    <cellStyle name="Normal 2 3 8 2 8" xfId="23400"/>
    <cellStyle name="Normal 2 3 8 2 9" xfId="23401"/>
    <cellStyle name="Normal 2 3 8 2_Tabell 4.5-4.7" xfId="23370"/>
    <cellStyle name="Normal 2 3 8 3" xfId="1333"/>
    <cellStyle name="Normal 2 3 8 3 2" xfId="23403"/>
    <cellStyle name="Normal 2 3 8 3 2 2" xfId="23404"/>
    <cellStyle name="Normal 2 3 8 3 2 3" xfId="23405"/>
    <cellStyle name="Normal 2 3 8 3 3" xfId="23406"/>
    <cellStyle name="Normal 2 3 8 3 3 2" xfId="23407"/>
    <cellStyle name="Normal 2 3 8 3 3 3" xfId="23408"/>
    <cellStyle name="Normal 2 3 8 3 4" xfId="23409"/>
    <cellStyle name="Normal 2 3 8 3 5" xfId="23410"/>
    <cellStyle name="Normal 2 3 8 3_Tabell 4.5-4.7" xfId="23402"/>
    <cellStyle name="Normal 2 3 8 4" xfId="23411"/>
    <cellStyle name="Normal 2 3 8 4 2" xfId="23412"/>
    <cellStyle name="Normal 2 3 8 4 2 2" xfId="23413"/>
    <cellStyle name="Normal 2 3 8 4 2 3" xfId="23414"/>
    <cellStyle name="Normal 2 3 8 4 3" xfId="23415"/>
    <cellStyle name="Normal 2 3 8 4 3 2" xfId="23416"/>
    <cellStyle name="Normal 2 3 8 4 3 3" xfId="23417"/>
    <cellStyle name="Normal 2 3 8 4 4" xfId="23418"/>
    <cellStyle name="Normal 2 3 8 4 5" xfId="23419"/>
    <cellStyle name="Normal 2 3 8 5" xfId="23420"/>
    <cellStyle name="Normal 2 3 8 5 2" xfId="23421"/>
    <cellStyle name="Normal 2 3 8 5 3" xfId="23422"/>
    <cellStyle name="Normal 2 3 8 6" xfId="23423"/>
    <cellStyle name="Normal 2 3 8 6 2" xfId="23424"/>
    <cellStyle name="Normal 2 3 8 6 3" xfId="23425"/>
    <cellStyle name="Normal 2 3 8 7" xfId="23426"/>
    <cellStyle name="Normal 2 3 8 7 2" xfId="23427"/>
    <cellStyle name="Normal 2 3 8 8" xfId="23428"/>
    <cellStyle name="Normal 2 3 8 8 2" xfId="23429"/>
    <cellStyle name="Normal 2 3 8 9" xfId="23430"/>
    <cellStyle name="Normal 2 3 8_Tabell 4.5-4.7" xfId="23367"/>
    <cellStyle name="Normal 2 3 9" xfId="1334"/>
    <cellStyle name="Normal 2 3 9 10" xfId="23432"/>
    <cellStyle name="Normal 2 3 9 2" xfId="1335"/>
    <cellStyle name="Normal 2 3 9 2 2" xfId="23434"/>
    <cellStyle name="Normal 2 3 9 2 2 2" xfId="23435"/>
    <cellStyle name="Normal 2 3 9 2 2 3" xfId="23436"/>
    <cellStyle name="Normal 2 3 9 2 3" xfId="23437"/>
    <cellStyle name="Normal 2 3 9 2 3 2" xfId="23438"/>
    <cellStyle name="Normal 2 3 9 2 3 3" xfId="23439"/>
    <cellStyle name="Normal 2 3 9 2 4" xfId="23440"/>
    <cellStyle name="Normal 2 3 9 2 5" xfId="23441"/>
    <cellStyle name="Normal 2 3 9 2_Tabell 4.5-4.7" xfId="23433"/>
    <cellStyle name="Normal 2 3 9 3" xfId="23442"/>
    <cellStyle name="Normal 2 3 9 3 2" xfId="23443"/>
    <cellStyle name="Normal 2 3 9 3 2 2" xfId="23444"/>
    <cellStyle name="Normal 2 3 9 3 2 3" xfId="23445"/>
    <cellStyle name="Normal 2 3 9 3 3" xfId="23446"/>
    <cellStyle name="Normal 2 3 9 3 3 2" xfId="23447"/>
    <cellStyle name="Normal 2 3 9 3 3 3" xfId="23448"/>
    <cellStyle name="Normal 2 3 9 3 4" xfId="23449"/>
    <cellStyle name="Normal 2 3 9 3 5" xfId="23450"/>
    <cellStyle name="Normal 2 3 9 4" xfId="23451"/>
    <cellStyle name="Normal 2 3 9 4 2" xfId="23452"/>
    <cellStyle name="Normal 2 3 9 4 3" xfId="23453"/>
    <cellStyle name="Normal 2 3 9 5" xfId="23454"/>
    <cellStyle name="Normal 2 3 9 5 2" xfId="23455"/>
    <cellStyle name="Normal 2 3 9 5 3" xfId="23456"/>
    <cellStyle name="Normal 2 3 9 6" xfId="23457"/>
    <cellStyle name="Normal 2 3 9 6 2" xfId="23458"/>
    <cellStyle name="Normal 2 3 9 7" xfId="23459"/>
    <cellStyle name="Normal 2 3 9 7 2" xfId="23460"/>
    <cellStyle name="Normal 2 3 9 8" xfId="23461"/>
    <cellStyle name="Normal 2 3 9 9" xfId="23462"/>
    <cellStyle name="Normal 2 3 9_Tabell 4.5-4.7" xfId="23431"/>
    <cellStyle name="Normal 2 3_Tabell 4.5-4.7" xfId="22052"/>
    <cellStyle name="Normal 2 30" xfId="34321"/>
    <cellStyle name="Normal 2 31" xfId="34323"/>
    <cellStyle name="Normal 2 32" xfId="34329"/>
    <cellStyle name="Normal 2 33" xfId="34333"/>
    <cellStyle name="Normal 2 34" xfId="34334"/>
    <cellStyle name="Normal 2 35" xfId="34341"/>
    <cellStyle name="Normal 2 36" xfId="34344"/>
    <cellStyle name="Normal 2 37" xfId="34347"/>
    <cellStyle name="Normal 2 38" xfId="34349"/>
    <cellStyle name="Normal 2 39" xfId="34348"/>
    <cellStyle name="Normal 2 4" xfId="1336"/>
    <cellStyle name="Normal 2 4 10" xfId="23464"/>
    <cellStyle name="Normal 2 4 10 2" xfId="23465"/>
    <cellStyle name="Normal 2 4 10 3" xfId="23466"/>
    <cellStyle name="Normal 2 4 11" xfId="23467"/>
    <cellStyle name="Normal 2 4 11 2" xfId="23468"/>
    <cellStyle name="Normal 2 4 12" xfId="23469"/>
    <cellStyle name="Normal 2 4 12 2" xfId="23470"/>
    <cellStyle name="Normal 2 4 13" xfId="23471"/>
    <cellStyle name="Normal 2 4 14" xfId="23472"/>
    <cellStyle name="Normal 2 4 15" xfId="23473"/>
    <cellStyle name="Normal 2 4 2" xfId="1337"/>
    <cellStyle name="Normal 2 4 2 10" xfId="23475"/>
    <cellStyle name="Normal 2 4 2 11" xfId="23476"/>
    <cellStyle name="Normal 2 4 2 12" xfId="23477"/>
    <cellStyle name="Normal 2 4 2 2" xfId="1338"/>
    <cellStyle name="Normal 2 4 2 2 2" xfId="23479"/>
    <cellStyle name="Normal 2 4 2 2 2 2" xfId="23480"/>
    <cellStyle name="Normal 2 4 2 2 2 3" xfId="23481"/>
    <cellStyle name="Normal 2 4 2 2 3" xfId="23482"/>
    <cellStyle name="Normal 2 4 2 2 3 2" xfId="23483"/>
    <cellStyle name="Normal 2 4 2 2 3 3" xfId="23484"/>
    <cellStyle name="Normal 2 4 2 2 4" xfId="23485"/>
    <cellStyle name="Normal 2 4 2 2 5" xfId="23486"/>
    <cellStyle name="Normal 2 4 2 2_Tabell 4.5-4.7" xfId="23478"/>
    <cellStyle name="Normal 2 4 2 3" xfId="23487"/>
    <cellStyle name="Normal 2 4 2 3 2" xfId="23488"/>
    <cellStyle name="Normal 2 4 2 3 2 2" xfId="23489"/>
    <cellStyle name="Normal 2 4 2 3 2 3" xfId="23490"/>
    <cellStyle name="Normal 2 4 2 3 3" xfId="23491"/>
    <cellStyle name="Normal 2 4 2 3 3 2" xfId="23492"/>
    <cellStyle name="Normal 2 4 2 3 3 3" xfId="23493"/>
    <cellStyle name="Normal 2 4 2 3 4" xfId="23494"/>
    <cellStyle name="Normal 2 4 2 3 5" xfId="23495"/>
    <cellStyle name="Normal 2 4 2 4" xfId="23496"/>
    <cellStyle name="Normal 2 4 2 4 2" xfId="23497"/>
    <cellStyle name="Normal 2 4 2 4 2 2" xfId="23498"/>
    <cellStyle name="Normal 2 4 2 4 2 3" xfId="23499"/>
    <cellStyle name="Normal 2 4 2 4 3" xfId="23500"/>
    <cellStyle name="Normal 2 4 2 4 3 2" xfId="23501"/>
    <cellStyle name="Normal 2 4 2 4 3 3" xfId="23502"/>
    <cellStyle name="Normal 2 4 2 4 4" xfId="23503"/>
    <cellStyle name="Normal 2 4 2 4 5" xfId="23504"/>
    <cellStyle name="Normal 2 4 2 5" xfId="23505"/>
    <cellStyle name="Normal 2 4 2 5 2" xfId="23506"/>
    <cellStyle name="Normal 2 4 2 5 2 2" xfId="23507"/>
    <cellStyle name="Normal 2 4 2 5 2 3" xfId="23508"/>
    <cellStyle name="Normal 2 4 2 5 3" xfId="23509"/>
    <cellStyle name="Normal 2 4 2 5 3 2" xfId="23510"/>
    <cellStyle name="Normal 2 4 2 5 3 3" xfId="23511"/>
    <cellStyle name="Normal 2 4 2 5 4" xfId="23512"/>
    <cellStyle name="Normal 2 4 2 5 5" xfId="23513"/>
    <cellStyle name="Normal 2 4 2 6" xfId="23514"/>
    <cellStyle name="Normal 2 4 2 6 2" xfId="23515"/>
    <cellStyle name="Normal 2 4 2 6 3" xfId="23516"/>
    <cellStyle name="Normal 2 4 2 7" xfId="23517"/>
    <cellStyle name="Normal 2 4 2 7 2" xfId="23518"/>
    <cellStyle name="Normal 2 4 2 7 3" xfId="23519"/>
    <cellStyle name="Normal 2 4 2 8" xfId="23520"/>
    <cellStyle name="Normal 2 4 2 8 2" xfId="23521"/>
    <cellStyle name="Normal 2 4 2 9" xfId="23522"/>
    <cellStyle name="Normal 2 4 2 9 2" xfId="23523"/>
    <cellStyle name="Normal 2 4 2_Tabell 4.5-4.7" xfId="23474"/>
    <cellStyle name="Normal 2 4 3" xfId="1339"/>
    <cellStyle name="Normal 2 4 4" xfId="1340"/>
    <cellStyle name="Normal 2 4 5" xfId="1341"/>
    <cellStyle name="Normal 2 4 5 2" xfId="23525"/>
    <cellStyle name="Normal 2 4 5 2 2" xfId="23526"/>
    <cellStyle name="Normal 2 4 5 2 3" xfId="23527"/>
    <cellStyle name="Normal 2 4 5 3" xfId="23528"/>
    <cellStyle name="Normal 2 4 5 3 2" xfId="23529"/>
    <cellStyle name="Normal 2 4 5 3 3" xfId="23530"/>
    <cellStyle name="Normal 2 4 5 4" xfId="23531"/>
    <cellStyle name="Normal 2 4 5 5" xfId="23532"/>
    <cellStyle name="Normal 2 4 5_Tabell 4.5-4.7" xfId="23524"/>
    <cellStyle name="Normal 2 4 6" xfId="23533"/>
    <cellStyle name="Normal 2 4 6 2" xfId="23534"/>
    <cellStyle name="Normal 2 4 6 2 2" xfId="23535"/>
    <cellStyle name="Normal 2 4 6 2 3" xfId="23536"/>
    <cellStyle name="Normal 2 4 6 3" xfId="23537"/>
    <cellStyle name="Normal 2 4 6 3 2" xfId="23538"/>
    <cellStyle name="Normal 2 4 6 3 3" xfId="23539"/>
    <cellStyle name="Normal 2 4 6 4" xfId="23540"/>
    <cellStyle name="Normal 2 4 6 5" xfId="23541"/>
    <cellStyle name="Normal 2 4 7" xfId="23542"/>
    <cellStyle name="Normal 2 4 7 2" xfId="23543"/>
    <cellStyle name="Normal 2 4 7 2 2" xfId="23544"/>
    <cellStyle name="Normal 2 4 7 2 3" xfId="23545"/>
    <cellStyle name="Normal 2 4 7 3" xfId="23546"/>
    <cellStyle name="Normal 2 4 7 3 2" xfId="23547"/>
    <cellStyle name="Normal 2 4 7 3 3" xfId="23548"/>
    <cellStyle name="Normal 2 4 7 4" xfId="23549"/>
    <cellStyle name="Normal 2 4 7 5" xfId="23550"/>
    <cellStyle name="Normal 2 4 8" xfId="23551"/>
    <cellStyle name="Normal 2 4 8 2" xfId="23552"/>
    <cellStyle name="Normal 2 4 8 2 2" xfId="23553"/>
    <cellStyle name="Normal 2 4 8 2 3" xfId="23554"/>
    <cellStyle name="Normal 2 4 8 3" xfId="23555"/>
    <cellStyle name="Normal 2 4 8 3 2" xfId="23556"/>
    <cellStyle name="Normal 2 4 8 3 3" xfId="23557"/>
    <cellStyle name="Normal 2 4 8 4" xfId="23558"/>
    <cellStyle name="Normal 2 4 8 5" xfId="23559"/>
    <cellStyle name="Normal 2 4 9" xfId="23560"/>
    <cellStyle name="Normal 2 4 9 2" xfId="23561"/>
    <cellStyle name="Normal 2 4 9 3" xfId="23562"/>
    <cellStyle name="Normal 2 4_Tabell 4.5-4.7" xfId="23463"/>
    <cellStyle name="Normal 2 40" xfId="34351"/>
    <cellStyle name="Normal 2 41" xfId="34350"/>
    <cellStyle name="Normal 2 42" xfId="34352"/>
    <cellStyle name="Normal 2 43" xfId="34354"/>
    <cellStyle name="Normal 2 44" xfId="34358"/>
    <cellStyle name="Normal 2 45" xfId="34360"/>
    <cellStyle name="Normal 2 46" xfId="34364"/>
    <cellStyle name="Normal 2 47" xfId="34365"/>
    <cellStyle name="Normal 2 48" xfId="34370"/>
    <cellStyle name="Normal 2 5" xfId="1342"/>
    <cellStyle name="Normal 2 5 10" xfId="23564"/>
    <cellStyle name="Normal 2 5 10 2" xfId="23565"/>
    <cellStyle name="Normal 2 5 11" xfId="23566"/>
    <cellStyle name="Normal 2 5 12" xfId="23567"/>
    <cellStyle name="Normal 2 5 13" xfId="23568"/>
    <cellStyle name="Normal 2 5 2" xfId="1343"/>
    <cellStyle name="Normal 2 5 2 2" xfId="23570"/>
    <cellStyle name="Normal 2 5 2 2 2" xfId="23571"/>
    <cellStyle name="Normal 2 5 2 2 2 2" xfId="23572"/>
    <cellStyle name="Normal 2 5 2 2 2 3" xfId="23573"/>
    <cellStyle name="Normal 2 5 2 2 3" xfId="23574"/>
    <cellStyle name="Normal 2 5 2 2 3 2" xfId="23575"/>
    <cellStyle name="Normal 2 5 2 2 3 3" xfId="23576"/>
    <cellStyle name="Normal 2 5 2 2 4" xfId="23577"/>
    <cellStyle name="Normal 2 5 2 2 5" xfId="23578"/>
    <cellStyle name="Normal 2 5 2 3" xfId="23579"/>
    <cellStyle name="Normal 2 5 2 3 2" xfId="23580"/>
    <cellStyle name="Normal 2 5 2 3 3" xfId="23581"/>
    <cellStyle name="Normal 2 5 2 4" xfId="23582"/>
    <cellStyle name="Normal 2 5 2 4 2" xfId="23583"/>
    <cellStyle name="Normal 2 5 2 4 3" xfId="23584"/>
    <cellStyle name="Normal 2 5 2 5" xfId="23585"/>
    <cellStyle name="Normal 2 5 2 6" xfId="23586"/>
    <cellStyle name="Normal 2 5 2_Tabell 4.5-4.7" xfId="23569"/>
    <cellStyle name="Normal 2 5 3" xfId="23587"/>
    <cellStyle name="Normal 2 5 3 2" xfId="23588"/>
    <cellStyle name="Normal 2 5 3 2 2" xfId="23589"/>
    <cellStyle name="Normal 2 5 3 2 3" xfId="23590"/>
    <cellStyle name="Normal 2 5 3 3" xfId="23591"/>
    <cellStyle name="Normal 2 5 3 3 2" xfId="23592"/>
    <cellStyle name="Normal 2 5 3 3 3" xfId="23593"/>
    <cellStyle name="Normal 2 5 3 4" xfId="23594"/>
    <cellStyle name="Normal 2 5 3 5" xfId="23595"/>
    <cellStyle name="Normal 2 5 4" xfId="23596"/>
    <cellStyle name="Normal 2 5 4 2" xfId="23597"/>
    <cellStyle name="Normal 2 5 4 2 2" xfId="23598"/>
    <cellStyle name="Normal 2 5 4 2 3" xfId="23599"/>
    <cellStyle name="Normal 2 5 4 3" xfId="23600"/>
    <cellStyle name="Normal 2 5 4 3 2" xfId="23601"/>
    <cellStyle name="Normal 2 5 4 3 3" xfId="23602"/>
    <cellStyle name="Normal 2 5 4 4" xfId="23603"/>
    <cellStyle name="Normal 2 5 4 5" xfId="23604"/>
    <cellStyle name="Normal 2 5 5" xfId="23605"/>
    <cellStyle name="Normal 2 5 5 2" xfId="23606"/>
    <cellStyle name="Normal 2 5 5 2 2" xfId="23607"/>
    <cellStyle name="Normal 2 5 5 2 3" xfId="23608"/>
    <cellStyle name="Normal 2 5 5 3" xfId="23609"/>
    <cellStyle name="Normal 2 5 5 3 2" xfId="23610"/>
    <cellStyle name="Normal 2 5 5 3 3" xfId="23611"/>
    <cellStyle name="Normal 2 5 5 4" xfId="23612"/>
    <cellStyle name="Normal 2 5 5 5" xfId="23613"/>
    <cellStyle name="Normal 2 5 6" xfId="23614"/>
    <cellStyle name="Normal 2 5 6 2" xfId="23615"/>
    <cellStyle name="Normal 2 5 6 2 2" xfId="23616"/>
    <cellStyle name="Normal 2 5 6 2 3" xfId="23617"/>
    <cellStyle name="Normal 2 5 6 3" xfId="23618"/>
    <cellStyle name="Normal 2 5 6 3 2" xfId="23619"/>
    <cellStyle name="Normal 2 5 6 3 3" xfId="23620"/>
    <cellStyle name="Normal 2 5 6 4" xfId="23621"/>
    <cellStyle name="Normal 2 5 6 5" xfId="23622"/>
    <cellStyle name="Normal 2 5 7" xfId="23623"/>
    <cellStyle name="Normal 2 5 7 2" xfId="23624"/>
    <cellStyle name="Normal 2 5 7 3" xfId="23625"/>
    <cellStyle name="Normal 2 5 8" xfId="23626"/>
    <cellStyle name="Normal 2 5 8 2" xfId="23627"/>
    <cellStyle name="Normal 2 5 8 3" xfId="23628"/>
    <cellStyle name="Normal 2 5 9" xfId="23629"/>
    <cellStyle name="Normal 2 5 9 2" xfId="23630"/>
    <cellStyle name="Normal 2 5_Tabell 4.5-4.7" xfId="23563"/>
    <cellStyle name="Normal 2 6" xfId="1344"/>
    <cellStyle name="Normal 2 6 2" xfId="23632"/>
    <cellStyle name="Normal 2 6 2 2" xfId="23633"/>
    <cellStyle name="Normal 2 6 2 2 2" xfId="23634"/>
    <cellStyle name="Normal 2 6 2 2 2 2" xfId="23635"/>
    <cellStyle name="Normal 2 6 2 2 2 3" xfId="23636"/>
    <cellStyle name="Normal 2 6 2 2 3" xfId="23637"/>
    <cellStyle name="Normal 2 6 2 2 3 2" xfId="23638"/>
    <cellStyle name="Normal 2 6 2 2 3 3" xfId="23639"/>
    <cellStyle name="Normal 2 6 2 2 4" xfId="23640"/>
    <cellStyle name="Normal 2 6 2 2 5" xfId="23641"/>
    <cellStyle name="Normal 2 6 2 3" xfId="23642"/>
    <cellStyle name="Normal 2 6 2 3 2" xfId="23643"/>
    <cellStyle name="Normal 2 6 2 3 3" xfId="23644"/>
    <cellStyle name="Normal 2 6 2 4" xfId="23645"/>
    <cellStyle name="Normal 2 6 2 4 2" xfId="23646"/>
    <cellStyle name="Normal 2 6 2 4 3" xfId="23647"/>
    <cellStyle name="Normal 2 6 2 5" xfId="23648"/>
    <cellStyle name="Normal 2 6 2 6" xfId="23649"/>
    <cellStyle name="Normal 2 6 3" xfId="23650"/>
    <cellStyle name="Normal 2 6 3 2" xfId="23651"/>
    <cellStyle name="Normal 2 6 3 2 2" xfId="23652"/>
    <cellStyle name="Normal 2 6 3 2 3" xfId="23653"/>
    <cellStyle name="Normal 2 6 3 3" xfId="23654"/>
    <cellStyle name="Normal 2 6 3 3 2" xfId="23655"/>
    <cellStyle name="Normal 2 6 3 3 3" xfId="23656"/>
    <cellStyle name="Normal 2 6 3 4" xfId="23657"/>
    <cellStyle name="Normal 2 6 3 5" xfId="23658"/>
    <cellStyle name="Normal 2 6 4" xfId="23659"/>
    <cellStyle name="Normal 2 6 4 2" xfId="23660"/>
    <cellStyle name="Normal 2 6 4 3" xfId="23661"/>
    <cellStyle name="Normal 2 6 5" xfId="23662"/>
    <cellStyle name="Normal 2 6 5 2" xfId="23663"/>
    <cellStyle name="Normal 2 6 5 3" xfId="23664"/>
    <cellStyle name="Normal 2 6 6" xfId="23665"/>
    <cellStyle name="Normal 2 6 7" xfId="23666"/>
    <cellStyle name="Normal 2 6 8" xfId="23667"/>
    <cellStyle name="Normal 2 6_Tabell 4.5-4.7" xfId="23631"/>
    <cellStyle name="Normal 2 7" xfId="2013"/>
    <cellStyle name="Normal 2 7 2" xfId="23669"/>
    <cellStyle name="Normal 2 7 2 2" xfId="23670"/>
    <cellStyle name="Normal 2 7 2 2 2" xfId="23671"/>
    <cellStyle name="Normal 2 7 2 2 2 2" xfId="23672"/>
    <cellStyle name="Normal 2 7 2 2 2 3" xfId="23673"/>
    <cellStyle name="Normal 2 7 2 2 3" xfId="23674"/>
    <cellStyle name="Normal 2 7 2 2 3 2" xfId="23675"/>
    <cellStyle name="Normal 2 7 2 2 3 3" xfId="23676"/>
    <cellStyle name="Normal 2 7 2 2 4" xfId="23677"/>
    <cellStyle name="Normal 2 7 2 2 5" xfId="23678"/>
    <cellStyle name="Normal 2 7 2 3" xfId="23679"/>
    <cellStyle name="Normal 2 7 2 3 2" xfId="23680"/>
    <cellStyle name="Normal 2 7 2 3 3" xfId="23681"/>
    <cellStyle name="Normal 2 7 2 4" xfId="23682"/>
    <cellStyle name="Normal 2 7 2 4 2" xfId="23683"/>
    <cellStyle name="Normal 2 7 2 4 3" xfId="23684"/>
    <cellStyle name="Normal 2 7 2 5" xfId="23685"/>
    <cellStyle name="Normal 2 7 2 6" xfId="23686"/>
    <cellStyle name="Normal 2 7 3" xfId="23687"/>
    <cellStyle name="Normal 2 7 3 2" xfId="23688"/>
    <cellStyle name="Normal 2 7 3 2 2" xfId="23689"/>
    <cellStyle name="Normal 2 7 3 2 3" xfId="23690"/>
    <cellStyle name="Normal 2 7 3 3" xfId="23691"/>
    <cellStyle name="Normal 2 7 3 3 2" xfId="23692"/>
    <cellStyle name="Normal 2 7 3 3 3" xfId="23693"/>
    <cellStyle name="Normal 2 7 3 4" xfId="23694"/>
    <cellStyle name="Normal 2 7 3 5" xfId="23695"/>
    <cellStyle name="Normal 2 7 4" xfId="23696"/>
    <cellStyle name="Normal 2 7 4 2" xfId="23697"/>
    <cellStyle name="Normal 2 7 4 3" xfId="23698"/>
    <cellStyle name="Normal 2 7 5" xfId="23699"/>
    <cellStyle name="Normal 2 7 5 2" xfId="23700"/>
    <cellStyle name="Normal 2 7 5 3" xfId="23701"/>
    <cellStyle name="Normal 2 7 6" xfId="23702"/>
    <cellStyle name="Normal 2 7 7" xfId="23703"/>
    <cellStyle name="Normal 2 7 8" xfId="23704"/>
    <cellStyle name="Normal 2 7_Tabell 4.5-4.7" xfId="23668"/>
    <cellStyle name="Normal 2 8" xfId="2026"/>
    <cellStyle name="Normal 2 8 2" xfId="23706"/>
    <cellStyle name="Normal 2 8 2 2" xfId="23707"/>
    <cellStyle name="Normal 2 8 2 2 2" xfId="23708"/>
    <cellStyle name="Normal 2 8 2 2 2 2" xfId="23709"/>
    <cellStyle name="Normal 2 8 2 2 2 3" xfId="23710"/>
    <cellStyle name="Normal 2 8 2 2 3" xfId="23711"/>
    <cellStyle name="Normal 2 8 2 2 3 2" xfId="23712"/>
    <cellStyle name="Normal 2 8 2 2 3 3" xfId="23713"/>
    <cellStyle name="Normal 2 8 2 2 4" xfId="23714"/>
    <cellStyle name="Normal 2 8 2 2 5" xfId="23715"/>
    <cellStyle name="Normal 2 8 2 3" xfId="23716"/>
    <cellStyle name="Normal 2 8 2 3 2" xfId="23717"/>
    <cellStyle name="Normal 2 8 2 3 3" xfId="23718"/>
    <cellStyle name="Normal 2 8 2 4" xfId="23719"/>
    <cellStyle name="Normal 2 8 2 4 2" xfId="23720"/>
    <cellStyle name="Normal 2 8 2 4 3" xfId="23721"/>
    <cellStyle name="Normal 2 8 2 5" xfId="23722"/>
    <cellStyle name="Normal 2 8 2 6" xfId="23723"/>
    <cellStyle name="Normal 2 8 3" xfId="23724"/>
    <cellStyle name="Normal 2 8 3 2" xfId="23725"/>
    <cellStyle name="Normal 2 8 3 2 2" xfId="23726"/>
    <cellStyle name="Normal 2 8 3 2 3" xfId="23727"/>
    <cellStyle name="Normal 2 8 3 3" xfId="23728"/>
    <cellStyle name="Normal 2 8 3 3 2" xfId="23729"/>
    <cellStyle name="Normal 2 8 3 3 3" xfId="23730"/>
    <cellStyle name="Normal 2 8 3 4" xfId="23731"/>
    <cellStyle name="Normal 2 8 3 5" xfId="23732"/>
    <cellStyle name="Normal 2 8 4" xfId="23733"/>
    <cellStyle name="Normal 2 8 4 2" xfId="23734"/>
    <cellStyle name="Normal 2 8 4 3" xfId="23735"/>
    <cellStyle name="Normal 2 8 5" xfId="23736"/>
    <cellStyle name="Normal 2 8 5 2" xfId="23737"/>
    <cellStyle name="Normal 2 8 5 3" xfId="23738"/>
    <cellStyle name="Normal 2 8 6" xfId="23739"/>
    <cellStyle name="Normal 2 8 7" xfId="23740"/>
    <cellStyle name="Normal 2 8 8" xfId="23741"/>
    <cellStyle name="Normal 2 8_Tabell 4.5-4.7" xfId="23705"/>
    <cellStyle name="Normal 2 9" xfId="2034"/>
    <cellStyle name="Normal 2 9 2" xfId="23743"/>
    <cellStyle name="Normal 2 9 2 2" xfId="23744"/>
    <cellStyle name="Normal 2 9 2 2 2" xfId="23745"/>
    <cellStyle name="Normal 2 9 2 2 2 2" xfId="23746"/>
    <cellStyle name="Normal 2 9 2 2 2 3" xfId="23747"/>
    <cellStyle name="Normal 2 9 2 2 3" xfId="23748"/>
    <cellStyle name="Normal 2 9 2 2 3 2" xfId="23749"/>
    <cellStyle name="Normal 2 9 2 2 3 3" xfId="23750"/>
    <cellStyle name="Normal 2 9 2 2 4" xfId="23751"/>
    <cellStyle name="Normal 2 9 2 2 5" xfId="23752"/>
    <cellStyle name="Normal 2 9 2 3" xfId="23753"/>
    <cellStyle name="Normal 2 9 2 3 2" xfId="23754"/>
    <cellStyle name="Normal 2 9 2 3 3" xfId="23755"/>
    <cellStyle name="Normal 2 9 2 4" xfId="23756"/>
    <cellStyle name="Normal 2 9 2 4 2" xfId="23757"/>
    <cellStyle name="Normal 2 9 2 4 3" xfId="23758"/>
    <cellStyle name="Normal 2 9 2 5" xfId="23759"/>
    <cellStyle name="Normal 2 9 2 6" xfId="23760"/>
    <cellStyle name="Normal 2 9 3" xfId="23761"/>
    <cellStyle name="Normal 2 9 3 2" xfId="23762"/>
    <cellStyle name="Normal 2 9 3 2 2" xfId="23763"/>
    <cellStyle name="Normal 2 9 3 2 3" xfId="23764"/>
    <cellStyle name="Normal 2 9 3 3" xfId="23765"/>
    <cellStyle name="Normal 2 9 3 3 2" xfId="23766"/>
    <cellStyle name="Normal 2 9 3 3 3" xfId="23767"/>
    <cellStyle name="Normal 2 9 3 4" xfId="23768"/>
    <cellStyle name="Normal 2 9 3 5" xfId="23769"/>
    <cellStyle name="Normal 2 9 4" xfId="23770"/>
    <cellStyle name="Normal 2 9 4 2" xfId="23771"/>
    <cellStyle name="Normal 2 9 4 3" xfId="23772"/>
    <cellStyle name="Normal 2 9 5" xfId="23773"/>
    <cellStyle name="Normal 2 9 5 2" xfId="23774"/>
    <cellStyle name="Normal 2 9 5 3" xfId="23775"/>
    <cellStyle name="Normal 2 9 6" xfId="23776"/>
    <cellStyle name="Normal 2 9 7" xfId="23777"/>
    <cellStyle name="Normal 2 9 8" xfId="23778"/>
    <cellStyle name="Normal 2 9_Tabell 4.5-4.7" xfId="23742"/>
    <cellStyle name="Normal 2_Tabell 4.5-4.7" xfId="21875"/>
    <cellStyle name="Normal 20" xfId="23779"/>
    <cellStyle name="Normal 21" xfId="34328"/>
    <cellStyle name="Normal 22" xfId="34327"/>
    <cellStyle name="Normal 23" xfId="34332"/>
    <cellStyle name="Normal 24" xfId="34336"/>
    <cellStyle name="Normal 25" xfId="34353"/>
    <cellStyle name="Normal 26" xfId="34356"/>
    <cellStyle name="Normal 27" xfId="34361"/>
    <cellStyle name="Normal 28" xfId="34359"/>
    <cellStyle name="Normal 29" xfId="34366"/>
    <cellStyle name="Normal 3" xfId="3"/>
    <cellStyle name="Normal 3 10" xfId="1345"/>
    <cellStyle name="Normal 3 10 10" xfId="23782"/>
    <cellStyle name="Normal 3 10 11" xfId="23783"/>
    <cellStyle name="Normal 3 10 2" xfId="1346"/>
    <cellStyle name="Normal 3 10 2 10" xfId="23785"/>
    <cellStyle name="Normal 3 10 2 2" xfId="1347"/>
    <cellStyle name="Normal 3 10 2 2 2" xfId="23787"/>
    <cellStyle name="Normal 3 10 2 2 2 2" xfId="23788"/>
    <cellStyle name="Normal 3 10 2 2 2 3" xfId="23789"/>
    <cellStyle name="Normal 3 10 2 2 3" xfId="23790"/>
    <cellStyle name="Normal 3 10 2 2 3 2" xfId="23791"/>
    <cellStyle name="Normal 3 10 2 2 3 3" xfId="23792"/>
    <cellStyle name="Normal 3 10 2 2 4" xfId="23793"/>
    <cellStyle name="Normal 3 10 2 2 5" xfId="23794"/>
    <cellStyle name="Normal 3 10 2 2_Tabell 4.5-4.7" xfId="23786"/>
    <cellStyle name="Normal 3 10 2 3" xfId="23795"/>
    <cellStyle name="Normal 3 10 2 3 2" xfId="23796"/>
    <cellStyle name="Normal 3 10 2 3 2 2" xfId="23797"/>
    <cellStyle name="Normal 3 10 2 3 2 3" xfId="23798"/>
    <cellStyle name="Normal 3 10 2 3 3" xfId="23799"/>
    <cellStyle name="Normal 3 10 2 3 3 2" xfId="23800"/>
    <cellStyle name="Normal 3 10 2 3 3 3" xfId="23801"/>
    <cellStyle name="Normal 3 10 2 3 4" xfId="23802"/>
    <cellStyle name="Normal 3 10 2 3 5" xfId="23803"/>
    <cellStyle name="Normal 3 10 2 4" xfId="23804"/>
    <cellStyle name="Normal 3 10 2 4 2" xfId="23805"/>
    <cellStyle name="Normal 3 10 2 4 3" xfId="23806"/>
    <cellStyle name="Normal 3 10 2 5" xfId="23807"/>
    <cellStyle name="Normal 3 10 2 5 2" xfId="23808"/>
    <cellStyle name="Normal 3 10 2 5 3" xfId="23809"/>
    <cellStyle name="Normal 3 10 2 6" xfId="23810"/>
    <cellStyle name="Normal 3 10 2 6 2" xfId="23811"/>
    <cellStyle name="Normal 3 10 2 7" xfId="23812"/>
    <cellStyle name="Normal 3 10 2 7 2" xfId="23813"/>
    <cellStyle name="Normal 3 10 2 8" xfId="23814"/>
    <cellStyle name="Normal 3 10 2 9" xfId="23815"/>
    <cellStyle name="Normal 3 10 2_Tabell 4.5-4.7" xfId="23784"/>
    <cellStyle name="Normal 3 10 3" xfId="1348"/>
    <cellStyle name="Normal 3 10 3 2" xfId="23817"/>
    <cellStyle name="Normal 3 10 3 2 2" xfId="23818"/>
    <cellStyle name="Normal 3 10 3 2 3" xfId="23819"/>
    <cellStyle name="Normal 3 10 3 3" xfId="23820"/>
    <cellStyle name="Normal 3 10 3 3 2" xfId="23821"/>
    <cellStyle name="Normal 3 10 3 3 3" xfId="23822"/>
    <cellStyle name="Normal 3 10 3 4" xfId="23823"/>
    <cellStyle name="Normal 3 10 3 5" xfId="23824"/>
    <cellStyle name="Normal 3 10 3_Tabell 4.5-4.7" xfId="23816"/>
    <cellStyle name="Normal 3 10 4" xfId="23825"/>
    <cellStyle name="Normal 3 10 4 2" xfId="23826"/>
    <cellStyle name="Normal 3 10 4 2 2" xfId="23827"/>
    <cellStyle name="Normal 3 10 4 2 3" xfId="23828"/>
    <cellStyle name="Normal 3 10 4 3" xfId="23829"/>
    <cellStyle name="Normal 3 10 4 3 2" xfId="23830"/>
    <cellStyle name="Normal 3 10 4 3 3" xfId="23831"/>
    <cellStyle name="Normal 3 10 4 4" xfId="23832"/>
    <cellStyle name="Normal 3 10 4 5" xfId="23833"/>
    <cellStyle name="Normal 3 10 5" xfId="23834"/>
    <cellStyle name="Normal 3 10 5 2" xfId="23835"/>
    <cellStyle name="Normal 3 10 5 3" xfId="23836"/>
    <cellStyle name="Normal 3 10 6" xfId="23837"/>
    <cellStyle name="Normal 3 10 6 2" xfId="23838"/>
    <cellStyle name="Normal 3 10 6 3" xfId="23839"/>
    <cellStyle name="Normal 3 10 7" xfId="23840"/>
    <cellStyle name="Normal 3 10 7 2" xfId="23841"/>
    <cellStyle name="Normal 3 10 8" xfId="23842"/>
    <cellStyle name="Normal 3 10 8 2" xfId="23843"/>
    <cellStyle name="Normal 3 10 9" xfId="23844"/>
    <cellStyle name="Normal 3 10_Tabell 4.5-4.7" xfId="23781"/>
    <cellStyle name="Normal 3 11" xfId="1349"/>
    <cellStyle name="Normal 3 11 10" xfId="23846"/>
    <cellStyle name="Normal 3 11 11" xfId="23847"/>
    <cellStyle name="Normal 3 11 2" xfId="1350"/>
    <cellStyle name="Normal 3 11 2 10" xfId="23849"/>
    <cellStyle name="Normal 3 11 2 2" xfId="1351"/>
    <cellStyle name="Normal 3 11 2 2 2" xfId="23851"/>
    <cellStyle name="Normal 3 11 2 2 2 2" xfId="23852"/>
    <cellStyle name="Normal 3 11 2 2 2 3" xfId="23853"/>
    <cellStyle name="Normal 3 11 2 2 3" xfId="23854"/>
    <cellStyle name="Normal 3 11 2 2 3 2" xfId="23855"/>
    <cellStyle name="Normal 3 11 2 2 3 3" xfId="23856"/>
    <cellStyle name="Normal 3 11 2 2 4" xfId="23857"/>
    <cellStyle name="Normal 3 11 2 2 5" xfId="23858"/>
    <cellStyle name="Normal 3 11 2 2_Tabell 4.5-4.7" xfId="23850"/>
    <cellStyle name="Normal 3 11 2 3" xfId="23859"/>
    <cellStyle name="Normal 3 11 2 3 2" xfId="23860"/>
    <cellStyle name="Normal 3 11 2 3 2 2" xfId="23861"/>
    <cellStyle name="Normal 3 11 2 3 2 3" xfId="23862"/>
    <cellStyle name="Normal 3 11 2 3 3" xfId="23863"/>
    <cellStyle name="Normal 3 11 2 3 3 2" xfId="23864"/>
    <cellStyle name="Normal 3 11 2 3 3 3" xfId="23865"/>
    <cellStyle name="Normal 3 11 2 3 4" xfId="23866"/>
    <cellStyle name="Normal 3 11 2 3 5" xfId="23867"/>
    <cellStyle name="Normal 3 11 2 4" xfId="23868"/>
    <cellStyle name="Normal 3 11 2 4 2" xfId="23869"/>
    <cellStyle name="Normal 3 11 2 4 3" xfId="23870"/>
    <cellStyle name="Normal 3 11 2 5" xfId="23871"/>
    <cellStyle name="Normal 3 11 2 5 2" xfId="23872"/>
    <cellStyle name="Normal 3 11 2 5 3" xfId="23873"/>
    <cellStyle name="Normal 3 11 2 6" xfId="23874"/>
    <cellStyle name="Normal 3 11 2 6 2" xfId="23875"/>
    <cellStyle name="Normal 3 11 2 7" xfId="23876"/>
    <cellStyle name="Normal 3 11 2 7 2" xfId="23877"/>
    <cellStyle name="Normal 3 11 2 8" xfId="23878"/>
    <cellStyle name="Normal 3 11 2 9" xfId="23879"/>
    <cellStyle name="Normal 3 11 2_Tabell 4.5-4.7" xfId="23848"/>
    <cellStyle name="Normal 3 11 3" xfId="1352"/>
    <cellStyle name="Normal 3 11 3 2" xfId="23881"/>
    <cellStyle name="Normal 3 11 3 2 2" xfId="23882"/>
    <cellStyle name="Normal 3 11 3 2 3" xfId="23883"/>
    <cellStyle name="Normal 3 11 3 3" xfId="23884"/>
    <cellStyle name="Normal 3 11 3 3 2" xfId="23885"/>
    <cellStyle name="Normal 3 11 3 3 3" xfId="23886"/>
    <cellStyle name="Normal 3 11 3 4" xfId="23887"/>
    <cellStyle name="Normal 3 11 3 5" xfId="23888"/>
    <cellStyle name="Normal 3 11 3_Tabell 4.5-4.7" xfId="23880"/>
    <cellStyle name="Normal 3 11 4" xfId="23889"/>
    <cellStyle name="Normal 3 11 4 2" xfId="23890"/>
    <cellStyle name="Normal 3 11 4 2 2" xfId="23891"/>
    <cellStyle name="Normal 3 11 4 2 3" xfId="23892"/>
    <cellStyle name="Normal 3 11 4 3" xfId="23893"/>
    <cellStyle name="Normal 3 11 4 3 2" xfId="23894"/>
    <cellStyle name="Normal 3 11 4 3 3" xfId="23895"/>
    <cellStyle name="Normal 3 11 4 4" xfId="23896"/>
    <cellStyle name="Normal 3 11 4 5" xfId="23897"/>
    <cellStyle name="Normal 3 11 5" xfId="23898"/>
    <cellStyle name="Normal 3 11 5 2" xfId="23899"/>
    <cellStyle name="Normal 3 11 5 3" xfId="23900"/>
    <cellStyle name="Normal 3 11 6" xfId="23901"/>
    <cellStyle name="Normal 3 11 6 2" xfId="23902"/>
    <cellStyle name="Normal 3 11 6 3" xfId="23903"/>
    <cellStyle name="Normal 3 11 7" xfId="23904"/>
    <cellStyle name="Normal 3 11 7 2" xfId="23905"/>
    <cellStyle name="Normal 3 11 8" xfId="23906"/>
    <cellStyle name="Normal 3 11 8 2" xfId="23907"/>
    <cellStyle name="Normal 3 11 9" xfId="23908"/>
    <cellStyle name="Normal 3 11_Tabell 4.5-4.7" xfId="23845"/>
    <cellStyle name="Normal 3 12" xfId="1353"/>
    <cellStyle name="Normal 3 12 10" xfId="23910"/>
    <cellStyle name="Normal 3 12 2" xfId="1354"/>
    <cellStyle name="Normal 3 12 2 2" xfId="23912"/>
    <cellStyle name="Normal 3 12 2 2 2" xfId="23913"/>
    <cellStyle name="Normal 3 12 2 2 3" xfId="23914"/>
    <cellStyle name="Normal 3 12 2 3" xfId="23915"/>
    <cellStyle name="Normal 3 12 2 3 2" xfId="23916"/>
    <cellStyle name="Normal 3 12 2 3 3" xfId="23917"/>
    <cellStyle name="Normal 3 12 2 4" xfId="23918"/>
    <cellStyle name="Normal 3 12 2 5" xfId="23919"/>
    <cellStyle name="Normal 3 12 2_Tabell 4.5-4.7" xfId="23911"/>
    <cellStyle name="Normal 3 12 3" xfId="23920"/>
    <cellStyle name="Normal 3 12 3 2" xfId="23921"/>
    <cellStyle name="Normal 3 12 3 2 2" xfId="23922"/>
    <cellStyle name="Normal 3 12 3 2 3" xfId="23923"/>
    <cellStyle name="Normal 3 12 3 3" xfId="23924"/>
    <cellStyle name="Normal 3 12 3 3 2" xfId="23925"/>
    <cellStyle name="Normal 3 12 3 3 3" xfId="23926"/>
    <cellStyle name="Normal 3 12 3 4" xfId="23927"/>
    <cellStyle name="Normal 3 12 3 5" xfId="23928"/>
    <cellStyle name="Normal 3 12 4" xfId="23929"/>
    <cellStyle name="Normal 3 12 4 2" xfId="23930"/>
    <cellStyle name="Normal 3 12 4 3" xfId="23931"/>
    <cellStyle name="Normal 3 12 5" xfId="23932"/>
    <cellStyle name="Normal 3 12 5 2" xfId="23933"/>
    <cellStyle name="Normal 3 12 5 3" xfId="23934"/>
    <cellStyle name="Normal 3 12 6" xfId="23935"/>
    <cellStyle name="Normal 3 12 6 2" xfId="23936"/>
    <cellStyle name="Normal 3 12 7" xfId="23937"/>
    <cellStyle name="Normal 3 12 7 2" xfId="23938"/>
    <cellStyle name="Normal 3 12 8" xfId="23939"/>
    <cellStyle name="Normal 3 12 9" xfId="23940"/>
    <cellStyle name="Normal 3 12_Tabell 4.5-4.7" xfId="23909"/>
    <cellStyle name="Normal 3 13" xfId="1355"/>
    <cellStyle name="Normal 3 13 10" xfId="23942"/>
    <cellStyle name="Normal 3 13 2" xfId="1356"/>
    <cellStyle name="Normal 3 13 2 2" xfId="23944"/>
    <cellStyle name="Normal 3 13 2 2 2" xfId="23945"/>
    <cellStyle name="Normal 3 13 2 2 3" xfId="23946"/>
    <cellStyle name="Normal 3 13 2 3" xfId="23947"/>
    <cellStyle name="Normal 3 13 2 3 2" xfId="23948"/>
    <cellStyle name="Normal 3 13 2 3 3" xfId="23949"/>
    <cellStyle name="Normal 3 13 2 4" xfId="23950"/>
    <cellStyle name="Normal 3 13 2 5" xfId="23951"/>
    <cellStyle name="Normal 3 13 2_Tabell 4.5-4.7" xfId="23943"/>
    <cellStyle name="Normal 3 13 3" xfId="23952"/>
    <cellStyle name="Normal 3 13 3 2" xfId="23953"/>
    <cellStyle name="Normal 3 13 3 2 2" xfId="23954"/>
    <cellStyle name="Normal 3 13 3 2 3" xfId="23955"/>
    <cellStyle name="Normal 3 13 3 3" xfId="23956"/>
    <cellStyle name="Normal 3 13 3 3 2" xfId="23957"/>
    <cellStyle name="Normal 3 13 3 3 3" xfId="23958"/>
    <cellStyle name="Normal 3 13 3 4" xfId="23959"/>
    <cellStyle name="Normal 3 13 3 5" xfId="23960"/>
    <cellStyle name="Normal 3 13 4" xfId="23961"/>
    <cellStyle name="Normal 3 13 4 2" xfId="23962"/>
    <cellStyle name="Normal 3 13 4 3" xfId="23963"/>
    <cellStyle name="Normal 3 13 5" xfId="23964"/>
    <cellStyle name="Normal 3 13 5 2" xfId="23965"/>
    <cellStyle name="Normal 3 13 5 3" xfId="23966"/>
    <cellStyle name="Normal 3 13 6" xfId="23967"/>
    <cellStyle name="Normal 3 13 6 2" xfId="23968"/>
    <cellStyle name="Normal 3 13 7" xfId="23969"/>
    <cellStyle name="Normal 3 13 7 2" xfId="23970"/>
    <cellStyle name="Normal 3 13 8" xfId="23971"/>
    <cellStyle name="Normal 3 13 9" xfId="23972"/>
    <cellStyle name="Normal 3 13_Tabell 4.5-4.7" xfId="23941"/>
    <cellStyle name="Normal 3 14" xfId="6"/>
    <cellStyle name="Normal 3 14 2" xfId="23974"/>
    <cellStyle name="Normal 3 14 2 2" xfId="23975"/>
    <cellStyle name="Normal 3 14 2 3" xfId="23976"/>
    <cellStyle name="Normal 3 14 3" xfId="23977"/>
    <cellStyle name="Normal 3 14 3 2" xfId="23978"/>
    <cellStyle name="Normal 3 14 3 3" xfId="23979"/>
    <cellStyle name="Normal 3 14 4" xfId="23980"/>
    <cellStyle name="Normal 3 14 5" xfId="23981"/>
    <cellStyle name="Normal 3 14 6" xfId="23982"/>
    <cellStyle name="Normal 3 14_Tabell 4.5-4.7" xfId="23973"/>
    <cellStyle name="Normal 3 15" xfId="2027"/>
    <cellStyle name="Normal 3 15 2" xfId="23984"/>
    <cellStyle name="Normal 3 15 3" xfId="23985"/>
    <cellStyle name="Normal 3 15 4" xfId="23986"/>
    <cellStyle name="Normal 3 15_Tabell 4.5-4.7" xfId="23983"/>
    <cellStyle name="Normal 3 16" xfId="2024"/>
    <cellStyle name="Normal 3 16 2" xfId="23988"/>
    <cellStyle name="Normal 3 16 3" xfId="23989"/>
    <cellStyle name="Normal 3 16 4" xfId="23990"/>
    <cellStyle name="Normal 3 16_Tabell 4.5-4.7" xfId="23987"/>
    <cellStyle name="Normal 3 17" xfId="23991"/>
    <cellStyle name="Normal 3 18" xfId="23992"/>
    <cellStyle name="Normal 3 19" xfId="34331"/>
    <cellStyle name="Normal 3 2" xfId="7"/>
    <cellStyle name="Normal 3 2 10" xfId="1357"/>
    <cellStyle name="Normal 3 2 10 10" xfId="23995"/>
    <cellStyle name="Normal 3 2 10 2" xfId="1358"/>
    <cellStyle name="Normal 3 2 10 2 2" xfId="23997"/>
    <cellStyle name="Normal 3 2 10 2 2 2" xfId="23998"/>
    <cellStyle name="Normal 3 2 10 2 2 3" xfId="23999"/>
    <cellStyle name="Normal 3 2 10 2 3" xfId="24000"/>
    <cellStyle name="Normal 3 2 10 2 3 2" xfId="24001"/>
    <cellStyle name="Normal 3 2 10 2 3 3" xfId="24002"/>
    <cellStyle name="Normal 3 2 10 2 4" xfId="24003"/>
    <cellStyle name="Normal 3 2 10 2 5" xfId="24004"/>
    <cellStyle name="Normal 3 2 10 2_Tabell 4.5-4.7" xfId="23996"/>
    <cellStyle name="Normal 3 2 10 3" xfId="24005"/>
    <cellStyle name="Normal 3 2 10 3 2" xfId="24006"/>
    <cellStyle name="Normal 3 2 10 3 2 2" xfId="24007"/>
    <cellStyle name="Normal 3 2 10 3 2 3" xfId="24008"/>
    <cellStyle name="Normal 3 2 10 3 3" xfId="24009"/>
    <cellStyle name="Normal 3 2 10 3 3 2" xfId="24010"/>
    <cellStyle name="Normal 3 2 10 3 3 3" xfId="24011"/>
    <cellStyle name="Normal 3 2 10 3 4" xfId="24012"/>
    <cellStyle name="Normal 3 2 10 3 5" xfId="24013"/>
    <cellStyle name="Normal 3 2 10 4" xfId="24014"/>
    <cellStyle name="Normal 3 2 10 4 2" xfId="24015"/>
    <cellStyle name="Normal 3 2 10 4 3" xfId="24016"/>
    <cellStyle name="Normal 3 2 10 5" xfId="24017"/>
    <cellStyle name="Normal 3 2 10 5 2" xfId="24018"/>
    <cellStyle name="Normal 3 2 10 5 3" xfId="24019"/>
    <cellStyle name="Normal 3 2 10 6" xfId="24020"/>
    <cellStyle name="Normal 3 2 10 6 2" xfId="24021"/>
    <cellStyle name="Normal 3 2 10 7" xfId="24022"/>
    <cellStyle name="Normal 3 2 10 7 2" xfId="24023"/>
    <cellStyle name="Normal 3 2 10 8" xfId="24024"/>
    <cellStyle name="Normal 3 2 10 9" xfId="24025"/>
    <cellStyle name="Normal 3 2 10_Tabell 4.5-4.7" xfId="23994"/>
    <cellStyle name="Normal 3 2 11" xfId="1359"/>
    <cellStyle name="Normal 3 2 11 2" xfId="24027"/>
    <cellStyle name="Normal 3 2 11 2 2" xfId="24028"/>
    <cellStyle name="Normal 3 2 11 2 3" xfId="24029"/>
    <cellStyle name="Normal 3 2 11 3" xfId="24030"/>
    <cellStyle name="Normal 3 2 11 3 2" xfId="24031"/>
    <cellStyle name="Normal 3 2 11 3 3" xfId="24032"/>
    <cellStyle name="Normal 3 2 11 4" xfId="24033"/>
    <cellStyle name="Normal 3 2 11 5" xfId="24034"/>
    <cellStyle name="Normal 3 2 11_Tabell 4.5-4.7" xfId="24026"/>
    <cellStyle name="Normal 3 2 12" xfId="2014"/>
    <cellStyle name="Normal 3 2 12 2" xfId="24036"/>
    <cellStyle name="Normal 3 2 12 2 2" xfId="24037"/>
    <cellStyle name="Normal 3 2 12 2 3" xfId="24038"/>
    <cellStyle name="Normal 3 2 12 3" xfId="24039"/>
    <cellStyle name="Normal 3 2 12 3 2" xfId="24040"/>
    <cellStyle name="Normal 3 2 12 3 3" xfId="24041"/>
    <cellStyle name="Normal 3 2 12 4" xfId="24042"/>
    <cellStyle name="Normal 3 2 12 5" xfId="24043"/>
    <cellStyle name="Normal 3 2 12 6" xfId="24044"/>
    <cellStyle name="Normal 3 2 12_Tabell 4.5-4.7" xfId="24035"/>
    <cellStyle name="Normal 3 2 13" xfId="24045"/>
    <cellStyle name="Normal 3 2 13 2" xfId="24046"/>
    <cellStyle name="Normal 3 2 13 2 2" xfId="24047"/>
    <cellStyle name="Normal 3 2 13 2 3" xfId="24048"/>
    <cellStyle name="Normal 3 2 13 3" xfId="24049"/>
    <cellStyle name="Normal 3 2 13 3 2" xfId="24050"/>
    <cellStyle name="Normal 3 2 13 3 3" xfId="24051"/>
    <cellStyle name="Normal 3 2 13 4" xfId="24052"/>
    <cellStyle name="Normal 3 2 13 5" xfId="24053"/>
    <cellStyle name="Normal 3 2 14" xfId="24054"/>
    <cellStyle name="Normal 3 2 14 2" xfId="24055"/>
    <cellStyle name="Normal 3 2 15" xfId="24056"/>
    <cellStyle name="Normal 3 2 15 2" xfId="24057"/>
    <cellStyle name="Normal 3 2 16" xfId="24058"/>
    <cellStyle name="Normal 3 2 17" xfId="24059"/>
    <cellStyle name="Normal 3 2 2" xfId="1360"/>
    <cellStyle name="Normal 3 2 2 10" xfId="24061"/>
    <cellStyle name="Normal 3 2 2 10 2" xfId="24062"/>
    <cellStyle name="Normal 3 2 2 11" xfId="24063"/>
    <cellStyle name="Normal 3 2 2 12" xfId="24064"/>
    <cellStyle name="Normal 3 2 2 2" xfId="1361"/>
    <cellStyle name="Normal 3 2 2 2 10" xfId="24066"/>
    <cellStyle name="Normal 3 2 2 2 11" xfId="24067"/>
    <cellStyle name="Normal 3 2 2 2 12" xfId="24068"/>
    <cellStyle name="Normal 3 2 2 2 2" xfId="1362"/>
    <cellStyle name="Normal 3 2 2 2 2 10" xfId="24070"/>
    <cellStyle name="Normal 3 2 2 2 2 11" xfId="24071"/>
    <cellStyle name="Normal 3 2 2 2 2 2" xfId="1363"/>
    <cellStyle name="Normal 3 2 2 2 2 2 10" xfId="24073"/>
    <cellStyle name="Normal 3 2 2 2 2 2 2" xfId="1364"/>
    <cellStyle name="Normal 3 2 2 2 2 2 2 2" xfId="24075"/>
    <cellStyle name="Normal 3 2 2 2 2 2 2 2 2" xfId="24076"/>
    <cellStyle name="Normal 3 2 2 2 2 2 2 2 3" xfId="24077"/>
    <cellStyle name="Normal 3 2 2 2 2 2 2 3" xfId="24078"/>
    <cellStyle name="Normal 3 2 2 2 2 2 2 3 2" xfId="24079"/>
    <cellStyle name="Normal 3 2 2 2 2 2 2 3 3" xfId="24080"/>
    <cellStyle name="Normal 3 2 2 2 2 2 2 4" xfId="24081"/>
    <cellStyle name="Normal 3 2 2 2 2 2 2 5" xfId="24082"/>
    <cellStyle name="Normal 3 2 2 2 2 2 2_Tabell 4.5-4.7" xfId="24074"/>
    <cellStyle name="Normal 3 2 2 2 2 2 3" xfId="24083"/>
    <cellStyle name="Normal 3 2 2 2 2 2 3 2" xfId="24084"/>
    <cellStyle name="Normal 3 2 2 2 2 2 3 2 2" xfId="24085"/>
    <cellStyle name="Normal 3 2 2 2 2 2 3 2 3" xfId="24086"/>
    <cellStyle name="Normal 3 2 2 2 2 2 3 3" xfId="24087"/>
    <cellStyle name="Normal 3 2 2 2 2 2 3 3 2" xfId="24088"/>
    <cellStyle name="Normal 3 2 2 2 2 2 3 3 3" xfId="24089"/>
    <cellStyle name="Normal 3 2 2 2 2 2 3 4" xfId="24090"/>
    <cellStyle name="Normal 3 2 2 2 2 2 3 5" xfId="24091"/>
    <cellStyle name="Normal 3 2 2 2 2 2 4" xfId="24092"/>
    <cellStyle name="Normal 3 2 2 2 2 2 4 2" xfId="24093"/>
    <cellStyle name="Normal 3 2 2 2 2 2 4 3" xfId="24094"/>
    <cellStyle name="Normal 3 2 2 2 2 2 5" xfId="24095"/>
    <cellStyle name="Normal 3 2 2 2 2 2 5 2" xfId="24096"/>
    <cellStyle name="Normal 3 2 2 2 2 2 5 3" xfId="24097"/>
    <cellStyle name="Normal 3 2 2 2 2 2 6" xfId="24098"/>
    <cellStyle name="Normal 3 2 2 2 2 2 6 2" xfId="24099"/>
    <cellStyle name="Normal 3 2 2 2 2 2 7" xfId="24100"/>
    <cellStyle name="Normal 3 2 2 2 2 2 7 2" xfId="24101"/>
    <cellStyle name="Normal 3 2 2 2 2 2 8" xfId="24102"/>
    <cellStyle name="Normal 3 2 2 2 2 2 9" xfId="24103"/>
    <cellStyle name="Normal 3 2 2 2 2 2_Tabell 4.5-4.7" xfId="24072"/>
    <cellStyle name="Normal 3 2 2 2 2 3" xfId="1365"/>
    <cellStyle name="Normal 3 2 2 2 2 3 2" xfId="24105"/>
    <cellStyle name="Normal 3 2 2 2 2 3 2 2" xfId="24106"/>
    <cellStyle name="Normal 3 2 2 2 2 3 2 3" xfId="24107"/>
    <cellStyle name="Normal 3 2 2 2 2 3 3" xfId="24108"/>
    <cellStyle name="Normal 3 2 2 2 2 3 3 2" xfId="24109"/>
    <cellStyle name="Normal 3 2 2 2 2 3 3 3" xfId="24110"/>
    <cellStyle name="Normal 3 2 2 2 2 3 4" xfId="24111"/>
    <cellStyle name="Normal 3 2 2 2 2 3 5" xfId="24112"/>
    <cellStyle name="Normal 3 2 2 2 2 3_Tabell 4.5-4.7" xfId="24104"/>
    <cellStyle name="Normal 3 2 2 2 2 4" xfId="24113"/>
    <cellStyle name="Normal 3 2 2 2 2 4 2" xfId="24114"/>
    <cellStyle name="Normal 3 2 2 2 2 4 2 2" xfId="24115"/>
    <cellStyle name="Normal 3 2 2 2 2 4 2 3" xfId="24116"/>
    <cellStyle name="Normal 3 2 2 2 2 4 3" xfId="24117"/>
    <cellStyle name="Normal 3 2 2 2 2 4 3 2" xfId="24118"/>
    <cellStyle name="Normal 3 2 2 2 2 4 3 3" xfId="24119"/>
    <cellStyle name="Normal 3 2 2 2 2 4 4" xfId="24120"/>
    <cellStyle name="Normal 3 2 2 2 2 4 5" xfId="24121"/>
    <cellStyle name="Normal 3 2 2 2 2 5" xfId="24122"/>
    <cellStyle name="Normal 3 2 2 2 2 5 2" xfId="24123"/>
    <cellStyle name="Normal 3 2 2 2 2 5 3" xfId="24124"/>
    <cellStyle name="Normal 3 2 2 2 2 6" xfId="24125"/>
    <cellStyle name="Normal 3 2 2 2 2 6 2" xfId="24126"/>
    <cellStyle name="Normal 3 2 2 2 2 6 3" xfId="24127"/>
    <cellStyle name="Normal 3 2 2 2 2 7" xfId="24128"/>
    <cellStyle name="Normal 3 2 2 2 2 7 2" xfId="24129"/>
    <cellStyle name="Normal 3 2 2 2 2 8" xfId="24130"/>
    <cellStyle name="Normal 3 2 2 2 2 8 2" xfId="24131"/>
    <cellStyle name="Normal 3 2 2 2 2 9" xfId="24132"/>
    <cellStyle name="Normal 3 2 2 2 2_Tabell 4.5-4.7" xfId="24069"/>
    <cellStyle name="Normal 3 2 2 2 3" xfId="1366"/>
    <cellStyle name="Normal 3 2 2 2 3 10" xfId="24134"/>
    <cellStyle name="Normal 3 2 2 2 3 2" xfId="1367"/>
    <cellStyle name="Normal 3 2 2 2 3 2 2" xfId="24136"/>
    <cellStyle name="Normal 3 2 2 2 3 2 2 2" xfId="24137"/>
    <cellStyle name="Normal 3 2 2 2 3 2 2 3" xfId="24138"/>
    <cellStyle name="Normal 3 2 2 2 3 2 3" xfId="24139"/>
    <cellStyle name="Normal 3 2 2 2 3 2 3 2" xfId="24140"/>
    <cellStyle name="Normal 3 2 2 2 3 2 3 3" xfId="24141"/>
    <cellStyle name="Normal 3 2 2 2 3 2 4" xfId="24142"/>
    <cellStyle name="Normal 3 2 2 2 3 2 5" xfId="24143"/>
    <cellStyle name="Normal 3 2 2 2 3 2_Tabell 4.5-4.7" xfId="24135"/>
    <cellStyle name="Normal 3 2 2 2 3 3" xfId="24144"/>
    <cellStyle name="Normal 3 2 2 2 3 3 2" xfId="24145"/>
    <cellStyle name="Normal 3 2 2 2 3 3 2 2" xfId="24146"/>
    <cellStyle name="Normal 3 2 2 2 3 3 2 3" xfId="24147"/>
    <cellStyle name="Normal 3 2 2 2 3 3 3" xfId="24148"/>
    <cellStyle name="Normal 3 2 2 2 3 3 3 2" xfId="24149"/>
    <cellStyle name="Normal 3 2 2 2 3 3 3 3" xfId="24150"/>
    <cellStyle name="Normal 3 2 2 2 3 3 4" xfId="24151"/>
    <cellStyle name="Normal 3 2 2 2 3 3 5" xfId="24152"/>
    <cellStyle name="Normal 3 2 2 2 3 4" xfId="24153"/>
    <cellStyle name="Normal 3 2 2 2 3 4 2" xfId="24154"/>
    <cellStyle name="Normal 3 2 2 2 3 4 3" xfId="24155"/>
    <cellStyle name="Normal 3 2 2 2 3 5" xfId="24156"/>
    <cellStyle name="Normal 3 2 2 2 3 5 2" xfId="24157"/>
    <cellStyle name="Normal 3 2 2 2 3 5 3" xfId="24158"/>
    <cellStyle name="Normal 3 2 2 2 3 6" xfId="24159"/>
    <cellStyle name="Normal 3 2 2 2 3 6 2" xfId="24160"/>
    <cellStyle name="Normal 3 2 2 2 3 7" xfId="24161"/>
    <cellStyle name="Normal 3 2 2 2 3 7 2" xfId="24162"/>
    <cellStyle name="Normal 3 2 2 2 3 8" xfId="24163"/>
    <cellStyle name="Normal 3 2 2 2 3 9" xfId="24164"/>
    <cellStyle name="Normal 3 2 2 2 3_Tabell 4.5-4.7" xfId="24133"/>
    <cellStyle name="Normal 3 2 2 2 4" xfId="1368"/>
    <cellStyle name="Normal 3 2 2 2 4 2" xfId="24166"/>
    <cellStyle name="Normal 3 2 2 2 4 2 2" xfId="24167"/>
    <cellStyle name="Normal 3 2 2 2 4 2 3" xfId="24168"/>
    <cellStyle name="Normal 3 2 2 2 4 3" xfId="24169"/>
    <cellStyle name="Normal 3 2 2 2 4 3 2" xfId="24170"/>
    <cellStyle name="Normal 3 2 2 2 4 3 3" xfId="24171"/>
    <cellStyle name="Normal 3 2 2 2 4 4" xfId="24172"/>
    <cellStyle name="Normal 3 2 2 2 4 5" xfId="24173"/>
    <cellStyle name="Normal 3 2 2 2 4_Tabell 4.5-4.7" xfId="24165"/>
    <cellStyle name="Normal 3 2 2 2 5" xfId="24174"/>
    <cellStyle name="Normal 3 2 2 2 5 2" xfId="24175"/>
    <cellStyle name="Normal 3 2 2 2 5 2 2" xfId="24176"/>
    <cellStyle name="Normal 3 2 2 2 5 2 3" xfId="24177"/>
    <cellStyle name="Normal 3 2 2 2 5 3" xfId="24178"/>
    <cellStyle name="Normal 3 2 2 2 5 3 2" xfId="24179"/>
    <cellStyle name="Normal 3 2 2 2 5 3 3" xfId="24180"/>
    <cellStyle name="Normal 3 2 2 2 5 4" xfId="24181"/>
    <cellStyle name="Normal 3 2 2 2 5 5" xfId="24182"/>
    <cellStyle name="Normal 3 2 2 2 6" xfId="24183"/>
    <cellStyle name="Normal 3 2 2 2 6 2" xfId="24184"/>
    <cellStyle name="Normal 3 2 2 2 6 3" xfId="24185"/>
    <cellStyle name="Normal 3 2 2 2 7" xfId="24186"/>
    <cellStyle name="Normal 3 2 2 2 7 2" xfId="24187"/>
    <cellStyle name="Normal 3 2 2 2 7 3" xfId="24188"/>
    <cellStyle name="Normal 3 2 2 2 8" xfId="24189"/>
    <cellStyle name="Normal 3 2 2 2 8 2" xfId="24190"/>
    <cellStyle name="Normal 3 2 2 2 9" xfId="24191"/>
    <cellStyle name="Normal 3 2 2 2 9 2" xfId="24192"/>
    <cellStyle name="Normal 3 2 2 2_Tabell 4.5-4.7" xfId="24065"/>
    <cellStyle name="Normal 3 2 2 3" xfId="1369"/>
    <cellStyle name="Normal 3 2 2 3 10" xfId="24194"/>
    <cellStyle name="Normal 3 2 2 3 11" xfId="24195"/>
    <cellStyle name="Normal 3 2 2 3 2" xfId="1370"/>
    <cellStyle name="Normal 3 2 2 3 2 10" xfId="24197"/>
    <cellStyle name="Normal 3 2 2 3 2 2" xfId="1371"/>
    <cellStyle name="Normal 3 2 2 3 2 2 2" xfId="24199"/>
    <cellStyle name="Normal 3 2 2 3 2 2 2 2" xfId="24200"/>
    <cellStyle name="Normal 3 2 2 3 2 2 2 3" xfId="24201"/>
    <cellStyle name="Normal 3 2 2 3 2 2 3" xfId="24202"/>
    <cellStyle name="Normal 3 2 2 3 2 2 3 2" xfId="24203"/>
    <cellStyle name="Normal 3 2 2 3 2 2 3 3" xfId="24204"/>
    <cellStyle name="Normal 3 2 2 3 2 2 4" xfId="24205"/>
    <cellStyle name="Normal 3 2 2 3 2 2 5" xfId="24206"/>
    <cellStyle name="Normal 3 2 2 3 2 2_Tabell 4.5-4.7" xfId="24198"/>
    <cellStyle name="Normal 3 2 2 3 2 3" xfId="24207"/>
    <cellStyle name="Normal 3 2 2 3 2 3 2" xfId="24208"/>
    <cellStyle name="Normal 3 2 2 3 2 3 2 2" xfId="24209"/>
    <cellStyle name="Normal 3 2 2 3 2 3 2 3" xfId="24210"/>
    <cellStyle name="Normal 3 2 2 3 2 3 3" xfId="24211"/>
    <cellStyle name="Normal 3 2 2 3 2 3 3 2" xfId="24212"/>
    <cellStyle name="Normal 3 2 2 3 2 3 3 3" xfId="24213"/>
    <cellStyle name="Normal 3 2 2 3 2 3 4" xfId="24214"/>
    <cellStyle name="Normal 3 2 2 3 2 3 5" xfId="24215"/>
    <cellStyle name="Normal 3 2 2 3 2 4" xfId="24216"/>
    <cellStyle name="Normal 3 2 2 3 2 4 2" xfId="24217"/>
    <cellStyle name="Normal 3 2 2 3 2 4 3" xfId="24218"/>
    <cellStyle name="Normal 3 2 2 3 2 5" xfId="24219"/>
    <cellStyle name="Normal 3 2 2 3 2 5 2" xfId="24220"/>
    <cellStyle name="Normal 3 2 2 3 2 5 3" xfId="24221"/>
    <cellStyle name="Normal 3 2 2 3 2 6" xfId="24222"/>
    <cellStyle name="Normal 3 2 2 3 2 6 2" xfId="24223"/>
    <cellStyle name="Normal 3 2 2 3 2 7" xfId="24224"/>
    <cellStyle name="Normal 3 2 2 3 2 7 2" xfId="24225"/>
    <cellStyle name="Normal 3 2 2 3 2 8" xfId="24226"/>
    <cellStyle name="Normal 3 2 2 3 2 9" xfId="24227"/>
    <cellStyle name="Normal 3 2 2 3 2_Tabell 4.5-4.7" xfId="24196"/>
    <cellStyle name="Normal 3 2 2 3 3" xfId="1372"/>
    <cellStyle name="Normal 3 2 2 3 3 2" xfId="24229"/>
    <cellStyle name="Normal 3 2 2 3 3 2 2" xfId="24230"/>
    <cellStyle name="Normal 3 2 2 3 3 2 3" xfId="24231"/>
    <cellStyle name="Normal 3 2 2 3 3 3" xfId="24232"/>
    <cellStyle name="Normal 3 2 2 3 3 3 2" xfId="24233"/>
    <cellStyle name="Normal 3 2 2 3 3 3 3" xfId="24234"/>
    <cellStyle name="Normal 3 2 2 3 3 4" xfId="24235"/>
    <cellStyle name="Normal 3 2 2 3 3 5" xfId="24236"/>
    <cellStyle name="Normal 3 2 2 3 3_Tabell 4.5-4.7" xfId="24228"/>
    <cellStyle name="Normal 3 2 2 3 4" xfId="24237"/>
    <cellStyle name="Normal 3 2 2 3 4 2" xfId="24238"/>
    <cellStyle name="Normal 3 2 2 3 4 2 2" xfId="24239"/>
    <cellStyle name="Normal 3 2 2 3 4 2 3" xfId="24240"/>
    <cellStyle name="Normal 3 2 2 3 4 3" xfId="24241"/>
    <cellStyle name="Normal 3 2 2 3 4 3 2" xfId="24242"/>
    <cellStyle name="Normal 3 2 2 3 4 3 3" xfId="24243"/>
    <cellStyle name="Normal 3 2 2 3 4 4" xfId="24244"/>
    <cellStyle name="Normal 3 2 2 3 4 5" xfId="24245"/>
    <cellStyle name="Normal 3 2 2 3 5" xfId="24246"/>
    <cellStyle name="Normal 3 2 2 3 5 2" xfId="24247"/>
    <cellStyle name="Normal 3 2 2 3 5 3" xfId="24248"/>
    <cellStyle name="Normal 3 2 2 3 6" xfId="24249"/>
    <cellStyle name="Normal 3 2 2 3 6 2" xfId="24250"/>
    <cellStyle name="Normal 3 2 2 3 6 3" xfId="24251"/>
    <cellStyle name="Normal 3 2 2 3 7" xfId="24252"/>
    <cellStyle name="Normal 3 2 2 3 7 2" xfId="24253"/>
    <cellStyle name="Normal 3 2 2 3 8" xfId="24254"/>
    <cellStyle name="Normal 3 2 2 3 8 2" xfId="24255"/>
    <cellStyle name="Normal 3 2 2 3 9" xfId="24256"/>
    <cellStyle name="Normal 3 2 2 3_Tabell 4.5-4.7" xfId="24193"/>
    <cellStyle name="Normal 3 2 2 4" xfId="1373"/>
    <cellStyle name="Normal 3 2 2 4 10" xfId="24258"/>
    <cellStyle name="Normal 3 2 2 4 2" xfId="1374"/>
    <cellStyle name="Normal 3 2 2 4 2 2" xfId="24260"/>
    <cellStyle name="Normal 3 2 2 4 2 2 2" xfId="24261"/>
    <cellStyle name="Normal 3 2 2 4 2 2 3" xfId="24262"/>
    <cellStyle name="Normal 3 2 2 4 2 3" xfId="24263"/>
    <cellStyle name="Normal 3 2 2 4 2 3 2" xfId="24264"/>
    <cellStyle name="Normal 3 2 2 4 2 3 3" xfId="24265"/>
    <cellStyle name="Normal 3 2 2 4 2 4" xfId="24266"/>
    <cellStyle name="Normal 3 2 2 4 2 5" xfId="24267"/>
    <cellStyle name="Normal 3 2 2 4 2_Tabell 4.5-4.7" xfId="24259"/>
    <cellStyle name="Normal 3 2 2 4 3" xfId="24268"/>
    <cellStyle name="Normal 3 2 2 4 3 2" xfId="24269"/>
    <cellStyle name="Normal 3 2 2 4 3 2 2" xfId="24270"/>
    <cellStyle name="Normal 3 2 2 4 3 2 3" xfId="24271"/>
    <cellStyle name="Normal 3 2 2 4 3 3" xfId="24272"/>
    <cellStyle name="Normal 3 2 2 4 3 3 2" xfId="24273"/>
    <cellStyle name="Normal 3 2 2 4 3 3 3" xfId="24274"/>
    <cellStyle name="Normal 3 2 2 4 3 4" xfId="24275"/>
    <cellStyle name="Normal 3 2 2 4 3 5" xfId="24276"/>
    <cellStyle name="Normal 3 2 2 4 4" xfId="24277"/>
    <cellStyle name="Normal 3 2 2 4 4 2" xfId="24278"/>
    <cellStyle name="Normal 3 2 2 4 4 3" xfId="24279"/>
    <cellStyle name="Normal 3 2 2 4 5" xfId="24280"/>
    <cellStyle name="Normal 3 2 2 4 5 2" xfId="24281"/>
    <cellStyle name="Normal 3 2 2 4 5 3" xfId="24282"/>
    <cellStyle name="Normal 3 2 2 4 6" xfId="24283"/>
    <cellStyle name="Normal 3 2 2 4 6 2" xfId="24284"/>
    <cellStyle name="Normal 3 2 2 4 7" xfId="24285"/>
    <cellStyle name="Normal 3 2 2 4 7 2" xfId="24286"/>
    <cellStyle name="Normal 3 2 2 4 8" xfId="24287"/>
    <cellStyle name="Normal 3 2 2 4 9" xfId="24288"/>
    <cellStyle name="Normal 3 2 2 4_Tabell 4.5-4.7" xfId="24257"/>
    <cellStyle name="Normal 3 2 2 5" xfId="1375"/>
    <cellStyle name="Normal 3 2 2 5 10" xfId="24290"/>
    <cellStyle name="Normal 3 2 2 5 2" xfId="1376"/>
    <cellStyle name="Normal 3 2 2 5 2 2" xfId="24292"/>
    <cellStyle name="Normal 3 2 2 5 2 2 2" xfId="24293"/>
    <cellStyle name="Normal 3 2 2 5 2 2 3" xfId="24294"/>
    <cellStyle name="Normal 3 2 2 5 2 3" xfId="24295"/>
    <cellStyle name="Normal 3 2 2 5 2 3 2" xfId="24296"/>
    <cellStyle name="Normal 3 2 2 5 2 3 3" xfId="24297"/>
    <cellStyle name="Normal 3 2 2 5 2 4" xfId="24298"/>
    <cellStyle name="Normal 3 2 2 5 2 5" xfId="24299"/>
    <cellStyle name="Normal 3 2 2 5 2_Tabell 4.5-4.7" xfId="24291"/>
    <cellStyle name="Normal 3 2 2 5 3" xfId="24300"/>
    <cellStyle name="Normal 3 2 2 5 3 2" xfId="24301"/>
    <cellStyle name="Normal 3 2 2 5 3 2 2" xfId="24302"/>
    <cellStyle name="Normal 3 2 2 5 3 2 3" xfId="24303"/>
    <cellStyle name="Normal 3 2 2 5 3 3" xfId="24304"/>
    <cellStyle name="Normal 3 2 2 5 3 3 2" xfId="24305"/>
    <cellStyle name="Normal 3 2 2 5 3 3 3" xfId="24306"/>
    <cellStyle name="Normal 3 2 2 5 3 4" xfId="24307"/>
    <cellStyle name="Normal 3 2 2 5 3 5" xfId="24308"/>
    <cellStyle name="Normal 3 2 2 5 4" xfId="24309"/>
    <cellStyle name="Normal 3 2 2 5 4 2" xfId="24310"/>
    <cellStyle name="Normal 3 2 2 5 4 3" xfId="24311"/>
    <cellStyle name="Normal 3 2 2 5 5" xfId="24312"/>
    <cellStyle name="Normal 3 2 2 5 5 2" xfId="24313"/>
    <cellStyle name="Normal 3 2 2 5 5 3" xfId="24314"/>
    <cellStyle name="Normal 3 2 2 5 6" xfId="24315"/>
    <cellStyle name="Normal 3 2 2 5 6 2" xfId="24316"/>
    <cellStyle name="Normal 3 2 2 5 7" xfId="24317"/>
    <cellStyle name="Normal 3 2 2 5 7 2" xfId="24318"/>
    <cellStyle name="Normal 3 2 2 5 8" xfId="24319"/>
    <cellStyle name="Normal 3 2 2 5 9" xfId="24320"/>
    <cellStyle name="Normal 3 2 2 5_Tabell 4.5-4.7" xfId="24289"/>
    <cellStyle name="Normal 3 2 2 6" xfId="1377"/>
    <cellStyle name="Normal 3 2 2 6 2" xfId="24322"/>
    <cellStyle name="Normal 3 2 2 6 2 2" xfId="24323"/>
    <cellStyle name="Normal 3 2 2 6 2 3" xfId="24324"/>
    <cellStyle name="Normal 3 2 2 6 3" xfId="24325"/>
    <cellStyle name="Normal 3 2 2 6 3 2" xfId="24326"/>
    <cellStyle name="Normal 3 2 2 6 3 3" xfId="24327"/>
    <cellStyle name="Normal 3 2 2 6 4" xfId="24328"/>
    <cellStyle name="Normal 3 2 2 6 5" xfId="24329"/>
    <cellStyle name="Normal 3 2 2 6_Tabell 4.5-4.7" xfId="24321"/>
    <cellStyle name="Normal 3 2 2 7" xfId="24330"/>
    <cellStyle name="Normal 3 2 2 7 2" xfId="24331"/>
    <cellStyle name="Normal 3 2 2 7 2 2" xfId="24332"/>
    <cellStyle name="Normal 3 2 2 7 2 3" xfId="24333"/>
    <cellStyle name="Normal 3 2 2 7 3" xfId="24334"/>
    <cellStyle name="Normal 3 2 2 7 3 2" xfId="24335"/>
    <cellStyle name="Normal 3 2 2 7 3 3" xfId="24336"/>
    <cellStyle name="Normal 3 2 2 7 4" xfId="24337"/>
    <cellStyle name="Normal 3 2 2 7 5" xfId="24338"/>
    <cellStyle name="Normal 3 2 2 8" xfId="24339"/>
    <cellStyle name="Normal 3 2 2 8 2" xfId="24340"/>
    <cellStyle name="Normal 3 2 2 8 2 2" xfId="24341"/>
    <cellStyle name="Normal 3 2 2 8 2 3" xfId="24342"/>
    <cellStyle name="Normal 3 2 2 8 3" xfId="24343"/>
    <cellStyle name="Normal 3 2 2 8 3 2" xfId="24344"/>
    <cellStyle name="Normal 3 2 2 8 3 3" xfId="24345"/>
    <cellStyle name="Normal 3 2 2 8 4" xfId="24346"/>
    <cellStyle name="Normal 3 2 2 8 5" xfId="24347"/>
    <cellStyle name="Normal 3 2 2 9" xfId="24348"/>
    <cellStyle name="Normal 3 2 2 9 2" xfId="24349"/>
    <cellStyle name="Normal 3 2 2_Tabell 4.5-4.7" xfId="24060"/>
    <cellStyle name="Normal 3 2 3" xfId="1378"/>
    <cellStyle name="Normal 3 2 3 10" xfId="24351"/>
    <cellStyle name="Normal 3 2 3 10 2" xfId="24352"/>
    <cellStyle name="Normal 3 2 3 11" xfId="24353"/>
    <cellStyle name="Normal 3 2 3 12" xfId="24354"/>
    <cellStyle name="Normal 3 2 3 13" xfId="24355"/>
    <cellStyle name="Normal 3 2 3 2" xfId="1379"/>
    <cellStyle name="Normal 3 2 3 2 10" xfId="24357"/>
    <cellStyle name="Normal 3 2 3 2 11" xfId="24358"/>
    <cellStyle name="Normal 3 2 3 2 12" xfId="24359"/>
    <cellStyle name="Normal 3 2 3 2 2" xfId="1380"/>
    <cellStyle name="Normal 3 2 3 2 2 10" xfId="24361"/>
    <cellStyle name="Normal 3 2 3 2 2 11" xfId="24362"/>
    <cellStyle name="Normal 3 2 3 2 2 2" xfId="1381"/>
    <cellStyle name="Normal 3 2 3 2 2 2 10" xfId="24364"/>
    <cellStyle name="Normal 3 2 3 2 2 2 2" xfId="1382"/>
    <cellStyle name="Normal 3 2 3 2 2 2 2 2" xfId="24366"/>
    <cellStyle name="Normal 3 2 3 2 2 2 2 2 2" xfId="24367"/>
    <cellStyle name="Normal 3 2 3 2 2 2 2 2 3" xfId="24368"/>
    <cellStyle name="Normal 3 2 3 2 2 2 2 3" xfId="24369"/>
    <cellStyle name="Normal 3 2 3 2 2 2 2 3 2" xfId="24370"/>
    <cellStyle name="Normal 3 2 3 2 2 2 2 3 3" xfId="24371"/>
    <cellStyle name="Normal 3 2 3 2 2 2 2 4" xfId="24372"/>
    <cellStyle name="Normal 3 2 3 2 2 2 2 5" xfId="24373"/>
    <cellStyle name="Normal 3 2 3 2 2 2 2_Tabell 4.5-4.7" xfId="24365"/>
    <cellStyle name="Normal 3 2 3 2 2 2 3" xfId="24374"/>
    <cellStyle name="Normal 3 2 3 2 2 2 3 2" xfId="24375"/>
    <cellStyle name="Normal 3 2 3 2 2 2 3 2 2" xfId="24376"/>
    <cellStyle name="Normal 3 2 3 2 2 2 3 2 3" xfId="24377"/>
    <cellStyle name="Normal 3 2 3 2 2 2 3 3" xfId="24378"/>
    <cellStyle name="Normal 3 2 3 2 2 2 3 3 2" xfId="24379"/>
    <cellStyle name="Normal 3 2 3 2 2 2 3 3 3" xfId="24380"/>
    <cellStyle name="Normal 3 2 3 2 2 2 3 4" xfId="24381"/>
    <cellStyle name="Normal 3 2 3 2 2 2 3 5" xfId="24382"/>
    <cellStyle name="Normal 3 2 3 2 2 2 4" xfId="24383"/>
    <cellStyle name="Normal 3 2 3 2 2 2 4 2" xfId="24384"/>
    <cellStyle name="Normal 3 2 3 2 2 2 4 3" xfId="24385"/>
    <cellStyle name="Normal 3 2 3 2 2 2 5" xfId="24386"/>
    <cellStyle name="Normal 3 2 3 2 2 2 5 2" xfId="24387"/>
    <cellStyle name="Normal 3 2 3 2 2 2 5 3" xfId="24388"/>
    <cellStyle name="Normal 3 2 3 2 2 2 6" xfId="24389"/>
    <cellStyle name="Normal 3 2 3 2 2 2 6 2" xfId="24390"/>
    <cellStyle name="Normal 3 2 3 2 2 2 7" xfId="24391"/>
    <cellStyle name="Normal 3 2 3 2 2 2 7 2" xfId="24392"/>
    <cellStyle name="Normal 3 2 3 2 2 2 8" xfId="24393"/>
    <cellStyle name="Normal 3 2 3 2 2 2 9" xfId="24394"/>
    <cellStyle name="Normal 3 2 3 2 2 2_Tabell 4.5-4.7" xfId="24363"/>
    <cellStyle name="Normal 3 2 3 2 2 3" xfId="1383"/>
    <cellStyle name="Normal 3 2 3 2 2 3 2" xfId="24396"/>
    <cellStyle name="Normal 3 2 3 2 2 3 2 2" xfId="24397"/>
    <cellStyle name="Normal 3 2 3 2 2 3 2 3" xfId="24398"/>
    <cellStyle name="Normal 3 2 3 2 2 3 3" xfId="24399"/>
    <cellStyle name="Normal 3 2 3 2 2 3 3 2" xfId="24400"/>
    <cellStyle name="Normal 3 2 3 2 2 3 3 3" xfId="24401"/>
    <cellStyle name="Normal 3 2 3 2 2 3 4" xfId="24402"/>
    <cellStyle name="Normal 3 2 3 2 2 3 5" xfId="24403"/>
    <cellStyle name="Normal 3 2 3 2 2 3_Tabell 4.5-4.7" xfId="24395"/>
    <cellStyle name="Normal 3 2 3 2 2 4" xfId="24404"/>
    <cellStyle name="Normal 3 2 3 2 2 4 2" xfId="24405"/>
    <cellStyle name="Normal 3 2 3 2 2 4 2 2" xfId="24406"/>
    <cellStyle name="Normal 3 2 3 2 2 4 2 3" xfId="24407"/>
    <cellStyle name="Normal 3 2 3 2 2 4 3" xfId="24408"/>
    <cellStyle name="Normal 3 2 3 2 2 4 3 2" xfId="24409"/>
    <cellStyle name="Normal 3 2 3 2 2 4 3 3" xfId="24410"/>
    <cellStyle name="Normal 3 2 3 2 2 4 4" xfId="24411"/>
    <cellStyle name="Normal 3 2 3 2 2 4 5" xfId="24412"/>
    <cellStyle name="Normal 3 2 3 2 2 5" xfId="24413"/>
    <cellStyle name="Normal 3 2 3 2 2 5 2" xfId="24414"/>
    <cellStyle name="Normal 3 2 3 2 2 5 3" xfId="24415"/>
    <cellStyle name="Normal 3 2 3 2 2 6" xfId="24416"/>
    <cellStyle name="Normal 3 2 3 2 2 6 2" xfId="24417"/>
    <cellStyle name="Normal 3 2 3 2 2 6 3" xfId="24418"/>
    <cellStyle name="Normal 3 2 3 2 2 7" xfId="24419"/>
    <cellStyle name="Normal 3 2 3 2 2 7 2" xfId="24420"/>
    <cellStyle name="Normal 3 2 3 2 2 8" xfId="24421"/>
    <cellStyle name="Normal 3 2 3 2 2 8 2" xfId="24422"/>
    <cellStyle name="Normal 3 2 3 2 2 9" xfId="24423"/>
    <cellStyle name="Normal 3 2 3 2 2_Tabell 4.5-4.7" xfId="24360"/>
    <cellStyle name="Normal 3 2 3 2 3" xfId="1384"/>
    <cellStyle name="Normal 3 2 3 2 3 10" xfId="24425"/>
    <cellStyle name="Normal 3 2 3 2 3 2" xfId="1385"/>
    <cellStyle name="Normal 3 2 3 2 3 2 2" xfId="24427"/>
    <cellStyle name="Normal 3 2 3 2 3 2 2 2" xfId="24428"/>
    <cellStyle name="Normal 3 2 3 2 3 2 2 3" xfId="24429"/>
    <cellStyle name="Normal 3 2 3 2 3 2 3" xfId="24430"/>
    <cellStyle name="Normal 3 2 3 2 3 2 3 2" xfId="24431"/>
    <cellStyle name="Normal 3 2 3 2 3 2 3 3" xfId="24432"/>
    <cellStyle name="Normal 3 2 3 2 3 2 4" xfId="24433"/>
    <cellStyle name="Normal 3 2 3 2 3 2 5" xfId="24434"/>
    <cellStyle name="Normal 3 2 3 2 3 2_Tabell 4.5-4.7" xfId="24426"/>
    <cellStyle name="Normal 3 2 3 2 3 3" xfId="24435"/>
    <cellStyle name="Normal 3 2 3 2 3 3 2" xfId="24436"/>
    <cellStyle name="Normal 3 2 3 2 3 3 2 2" xfId="24437"/>
    <cellStyle name="Normal 3 2 3 2 3 3 2 3" xfId="24438"/>
    <cellStyle name="Normal 3 2 3 2 3 3 3" xfId="24439"/>
    <cellStyle name="Normal 3 2 3 2 3 3 3 2" xfId="24440"/>
    <cellStyle name="Normal 3 2 3 2 3 3 3 3" xfId="24441"/>
    <cellStyle name="Normal 3 2 3 2 3 3 4" xfId="24442"/>
    <cellStyle name="Normal 3 2 3 2 3 3 5" xfId="24443"/>
    <cellStyle name="Normal 3 2 3 2 3 4" xfId="24444"/>
    <cellStyle name="Normal 3 2 3 2 3 4 2" xfId="24445"/>
    <cellStyle name="Normal 3 2 3 2 3 4 3" xfId="24446"/>
    <cellStyle name="Normal 3 2 3 2 3 5" xfId="24447"/>
    <cellStyle name="Normal 3 2 3 2 3 5 2" xfId="24448"/>
    <cellStyle name="Normal 3 2 3 2 3 5 3" xfId="24449"/>
    <cellStyle name="Normal 3 2 3 2 3 6" xfId="24450"/>
    <cellStyle name="Normal 3 2 3 2 3 6 2" xfId="24451"/>
    <cellStyle name="Normal 3 2 3 2 3 7" xfId="24452"/>
    <cellStyle name="Normal 3 2 3 2 3 7 2" xfId="24453"/>
    <cellStyle name="Normal 3 2 3 2 3 8" xfId="24454"/>
    <cellStyle name="Normal 3 2 3 2 3 9" xfId="24455"/>
    <cellStyle name="Normal 3 2 3 2 3_Tabell 4.5-4.7" xfId="24424"/>
    <cellStyle name="Normal 3 2 3 2 4" xfId="1386"/>
    <cellStyle name="Normal 3 2 3 2 4 2" xfId="24457"/>
    <cellStyle name="Normal 3 2 3 2 4 2 2" xfId="24458"/>
    <cellStyle name="Normal 3 2 3 2 4 2 3" xfId="24459"/>
    <cellStyle name="Normal 3 2 3 2 4 3" xfId="24460"/>
    <cellStyle name="Normal 3 2 3 2 4 3 2" xfId="24461"/>
    <cellStyle name="Normal 3 2 3 2 4 3 3" xfId="24462"/>
    <cellStyle name="Normal 3 2 3 2 4 4" xfId="24463"/>
    <cellStyle name="Normal 3 2 3 2 4 5" xfId="24464"/>
    <cellStyle name="Normal 3 2 3 2 4_Tabell 4.5-4.7" xfId="24456"/>
    <cellStyle name="Normal 3 2 3 2 5" xfId="24465"/>
    <cellStyle name="Normal 3 2 3 2 5 2" xfId="24466"/>
    <cellStyle name="Normal 3 2 3 2 5 2 2" xfId="24467"/>
    <cellStyle name="Normal 3 2 3 2 5 2 3" xfId="24468"/>
    <cellStyle name="Normal 3 2 3 2 5 3" xfId="24469"/>
    <cellStyle name="Normal 3 2 3 2 5 3 2" xfId="24470"/>
    <cellStyle name="Normal 3 2 3 2 5 3 3" xfId="24471"/>
    <cellStyle name="Normal 3 2 3 2 5 4" xfId="24472"/>
    <cellStyle name="Normal 3 2 3 2 5 5" xfId="24473"/>
    <cellStyle name="Normal 3 2 3 2 6" xfId="24474"/>
    <cellStyle name="Normal 3 2 3 2 6 2" xfId="24475"/>
    <cellStyle name="Normal 3 2 3 2 6 3" xfId="24476"/>
    <cellStyle name="Normal 3 2 3 2 7" xfId="24477"/>
    <cellStyle name="Normal 3 2 3 2 7 2" xfId="24478"/>
    <cellStyle name="Normal 3 2 3 2 7 3" xfId="24479"/>
    <cellStyle name="Normal 3 2 3 2 8" xfId="24480"/>
    <cellStyle name="Normal 3 2 3 2 8 2" xfId="24481"/>
    <cellStyle name="Normal 3 2 3 2 9" xfId="24482"/>
    <cellStyle name="Normal 3 2 3 2 9 2" xfId="24483"/>
    <cellStyle name="Normal 3 2 3 2_Tabell 4.5-4.7" xfId="24356"/>
    <cellStyle name="Normal 3 2 3 3" xfId="1387"/>
    <cellStyle name="Normal 3 2 3 3 10" xfId="24485"/>
    <cellStyle name="Normal 3 2 3 3 11" xfId="24486"/>
    <cellStyle name="Normal 3 2 3 3 2" xfId="1388"/>
    <cellStyle name="Normal 3 2 3 3 2 10" xfId="24488"/>
    <cellStyle name="Normal 3 2 3 3 2 2" xfId="1389"/>
    <cellStyle name="Normal 3 2 3 3 2 2 2" xfId="24490"/>
    <cellStyle name="Normal 3 2 3 3 2 2 2 2" xfId="24491"/>
    <cellStyle name="Normal 3 2 3 3 2 2 2 3" xfId="24492"/>
    <cellStyle name="Normal 3 2 3 3 2 2 3" xfId="24493"/>
    <cellStyle name="Normal 3 2 3 3 2 2 3 2" xfId="24494"/>
    <cellStyle name="Normal 3 2 3 3 2 2 3 3" xfId="24495"/>
    <cellStyle name="Normal 3 2 3 3 2 2 4" xfId="24496"/>
    <cellStyle name="Normal 3 2 3 3 2 2 5" xfId="24497"/>
    <cellStyle name="Normal 3 2 3 3 2 2_Tabell 4.5-4.7" xfId="24489"/>
    <cellStyle name="Normal 3 2 3 3 2 3" xfId="24498"/>
    <cellStyle name="Normal 3 2 3 3 2 3 2" xfId="24499"/>
    <cellStyle name="Normal 3 2 3 3 2 3 2 2" xfId="24500"/>
    <cellStyle name="Normal 3 2 3 3 2 3 2 3" xfId="24501"/>
    <cellStyle name="Normal 3 2 3 3 2 3 3" xfId="24502"/>
    <cellStyle name="Normal 3 2 3 3 2 3 3 2" xfId="24503"/>
    <cellStyle name="Normal 3 2 3 3 2 3 3 3" xfId="24504"/>
    <cellStyle name="Normal 3 2 3 3 2 3 4" xfId="24505"/>
    <cellStyle name="Normal 3 2 3 3 2 3 5" xfId="24506"/>
    <cellStyle name="Normal 3 2 3 3 2 4" xfId="24507"/>
    <cellStyle name="Normal 3 2 3 3 2 4 2" xfId="24508"/>
    <cellStyle name="Normal 3 2 3 3 2 4 3" xfId="24509"/>
    <cellStyle name="Normal 3 2 3 3 2 5" xfId="24510"/>
    <cellStyle name="Normal 3 2 3 3 2 5 2" xfId="24511"/>
    <cellStyle name="Normal 3 2 3 3 2 5 3" xfId="24512"/>
    <cellStyle name="Normal 3 2 3 3 2 6" xfId="24513"/>
    <cellStyle name="Normal 3 2 3 3 2 6 2" xfId="24514"/>
    <cellStyle name="Normal 3 2 3 3 2 7" xfId="24515"/>
    <cellStyle name="Normal 3 2 3 3 2 7 2" xfId="24516"/>
    <cellStyle name="Normal 3 2 3 3 2 8" xfId="24517"/>
    <cellStyle name="Normal 3 2 3 3 2 9" xfId="24518"/>
    <cellStyle name="Normal 3 2 3 3 2_Tabell 4.5-4.7" xfId="24487"/>
    <cellStyle name="Normal 3 2 3 3 3" xfId="1390"/>
    <cellStyle name="Normal 3 2 3 3 3 2" xfId="24520"/>
    <cellStyle name="Normal 3 2 3 3 3 2 2" xfId="24521"/>
    <cellStyle name="Normal 3 2 3 3 3 2 3" xfId="24522"/>
    <cellStyle name="Normal 3 2 3 3 3 3" xfId="24523"/>
    <cellStyle name="Normal 3 2 3 3 3 3 2" xfId="24524"/>
    <cellStyle name="Normal 3 2 3 3 3 3 3" xfId="24525"/>
    <cellStyle name="Normal 3 2 3 3 3 4" xfId="24526"/>
    <cellStyle name="Normal 3 2 3 3 3 5" xfId="24527"/>
    <cellStyle name="Normal 3 2 3 3 3_Tabell 4.5-4.7" xfId="24519"/>
    <cellStyle name="Normal 3 2 3 3 4" xfId="24528"/>
    <cellStyle name="Normal 3 2 3 3 4 2" xfId="24529"/>
    <cellStyle name="Normal 3 2 3 3 4 2 2" xfId="24530"/>
    <cellStyle name="Normal 3 2 3 3 4 2 3" xfId="24531"/>
    <cellStyle name="Normal 3 2 3 3 4 3" xfId="24532"/>
    <cellStyle name="Normal 3 2 3 3 4 3 2" xfId="24533"/>
    <cellStyle name="Normal 3 2 3 3 4 3 3" xfId="24534"/>
    <cellStyle name="Normal 3 2 3 3 4 4" xfId="24535"/>
    <cellStyle name="Normal 3 2 3 3 4 5" xfId="24536"/>
    <cellStyle name="Normal 3 2 3 3 5" xfId="24537"/>
    <cellStyle name="Normal 3 2 3 3 5 2" xfId="24538"/>
    <cellStyle name="Normal 3 2 3 3 5 3" xfId="24539"/>
    <cellStyle name="Normal 3 2 3 3 6" xfId="24540"/>
    <cellStyle name="Normal 3 2 3 3 6 2" xfId="24541"/>
    <cellStyle name="Normal 3 2 3 3 6 3" xfId="24542"/>
    <cellStyle name="Normal 3 2 3 3 7" xfId="24543"/>
    <cellStyle name="Normal 3 2 3 3 7 2" xfId="24544"/>
    <cellStyle name="Normal 3 2 3 3 8" xfId="24545"/>
    <cellStyle name="Normal 3 2 3 3 8 2" xfId="24546"/>
    <cellStyle name="Normal 3 2 3 3 9" xfId="24547"/>
    <cellStyle name="Normal 3 2 3 3_Tabell 4.5-4.7" xfId="24484"/>
    <cellStyle name="Normal 3 2 3 4" xfId="1391"/>
    <cellStyle name="Normal 3 2 3 4 10" xfId="24549"/>
    <cellStyle name="Normal 3 2 3 4 2" xfId="1392"/>
    <cellStyle name="Normal 3 2 3 4 2 2" xfId="24551"/>
    <cellStyle name="Normal 3 2 3 4 2 2 2" xfId="24552"/>
    <cellStyle name="Normal 3 2 3 4 2 2 3" xfId="24553"/>
    <cellStyle name="Normal 3 2 3 4 2 3" xfId="24554"/>
    <cellStyle name="Normal 3 2 3 4 2 3 2" xfId="24555"/>
    <cellStyle name="Normal 3 2 3 4 2 3 3" xfId="24556"/>
    <cellStyle name="Normal 3 2 3 4 2 4" xfId="24557"/>
    <cellStyle name="Normal 3 2 3 4 2 5" xfId="24558"/>
    <cellStyle name="Normal 3 2 3 4 2_Tabell 4.5-4.7" xfId="24550"/>
    <cellStyle name="Normal 3 2 3 4 3" xfId="24559"/>
    <cellStyle name="Normal 3 2 3 4 3 2" xfId="24560"/>
    <cellStyle name="Normal 3 2 3 4 3 2 2" xfId="24561"/>
    <cellStyle name="Normal 3 2 3 4 3 2 3" xfId="24562"/>
    <cellStyle name="Normal 3 2 3 4 3 3" xfId="24563"/>
    <cellStyle name="Normal 3 2 3 4 3 3 2" xfId="24564"/>
    <cellStyle name="Normal 3 2 3 4 3 3 3" xfId="24565"/>
    <cellStyle name="Normal 3 2 3 4 3 4" xfId="24566"/>
    <cellStyle name="Normal 3 2 3 4 3 5" xfId="24567"/>
    <cellStyle name="Normal 3 2 3 4 4" xfId="24568"/>
    <cellStyle name="Normal 3 2 3 4 4 2" xfId="24569"/>
    <cellStyle name="Normal 3 2 3 4 4 3" xfId="24570"/>
    <cellStyle name="Normal 3 2 3 4 5" xfId="24571"/>
    <cellStyle name="Normal 3 2 3 4 5 2" xfId="24572"/>
    <cellStyle name="Normal 3 2 3 4 5 3" xfId="24573"/>
    <cellStyle name="Normal 3 2 3 4 6" xfId="24574"/>
    <cellStyle name="Normal 3 2 3 4 6 2" xfId="24575"/>
    <cellStyle name="Normal 3 2 3 4 7" xfId="24576"/>
    <cellStyle name="Normal 3 2 3 4 7 2" xfId="24577"/>
    <cellStyle name="Normal 3 2 3 4 8" xfId="24578"/>
    <cellStyle name="Normal 3 2 3 4 9" xfId="24579"/>
    <cellStyle name="Normal 3 2 3 4_Tabell 4.5-4.7" xfId="24548"/>
    <cellStyle name="Normal 3 2 3 5" xfId="1393"/>
    <cellStyle name="Normal 3 2 3 5 2" xfId="24581"/>
    <cellStyle name="Normal 3 2 3 5 2 2" xfId="24582"/>
    <cellStyle name="Normal 3 2 3 5 2 3" xfId="24583"/>
    <cellStyle name="Normal 3 2 3 5 3" xfId="24584"/>
    <cellStyle name="Normal 3 2 3 5 3 2" xfId="24585"/>
    <cellStyle name="Normal 3 2 3 5 3 3" xfId="24586"/>
    <cellStyle name="Normal 3 2 3 5 4" xfId="24587"/>
    <cellStyle name="Normal 3 2 3 5 5" xfId="24588"/>
    <cellStyle name="Normal 3 2 3 5_Tabell 4.5-4.7" xfId="24580"/>
    <cellStyle name="Normal 3 2 3 6" xfId="24589"/>
    <cellStyle name="Normal 3 2 3 6 2" xfId="24590"/>
    <cellStyle name="Normal 3 2 3 6 2 2" xfId="24591"/>
    <cellStyle name="Normal 3 2 3 6 2 3" xfId="24592"/>
    <cellStyle name="Normal 3 2 3 6 3" xfId="24593"/>
    <cellStyle name="Normal 3 2 3 6 3 2" xfId="24594"/>
    <cellStyle name="Normal 3 2 3 6 3 3" xfId="24595"/>
    <cellStyle name="Normal 3 2 3 6 4" xfId="24596"/>
    <cellStyle name="Normal 3 2 3 6 5" xfId="24597"/>
    <cellStyle name="Normal 3 2 3 7" xfId="24598"/>
    <cellStyle name="Normal 3 2 3 7 2" xfId="24599"/>
    <cellStyle name="Normal 3 2 3 7 3" xfId="24600"/>
    <cellStyle name="Normal 3 2 3 8" xfId="24601"/>
    <cellStyle name="Normal 3 2 3 8 2" xfId="24602"/>
    <cellStyle name="Normal 3 2 3 8 3" xfId="24603"/>
    <cellStyle name="Normal 3 2 3 9" xfId="24604"/>
    <cellStyle name="Normal 3 2 3 9 2" xfId="24605"/>
    <cellStyle name="Normal 3 2 3_Tabell 4.5-4.7" xfId="24350"/>
    <cellStyle name="Normal 3 2 4" xfId="1394"/>
    <cellStyle name="Normal 3 2 4 10" xfId="24607"/>
    <cellStyle name="Normal 3 2 4 10 2" xfId="24608"/>
    <cellStyle name="Normal 3 2 4 11" xfId="24609"/>
    <cellStyle name="Normal 3 2 4 12" xfId="24610"/>
    <cellStyle name="Normal 3 2 4 13" xfId="24611"/>
    <cellStyle name="Normal 3 2 4 2" xfId="1395"/>
    <cellStyle name="Normal 3 2 4 2 10" xfId="24613"/>
    <cellStyle name="Normal 3 2 4 2 11" xfId="24614"/>
    <cellStyle name="Normal 3 2 4 2 12" xfId="24615"/>
    <cellStyle name="Normal 3 2 4 2 2" xfId="1396"/>
    <cellStyle name="Normal 3 2 4 2 2 10" xfId="24617"/>
    <cellStyle name="Normal 3 2 4 2 2 11" xfId="24618"/>
    <cellStyle name="Normal 3 2 4 2 2 2" xfId="1397"/>
    <cellStyle name="Normal 3 2 4 2 2 2 10" xfId="24620"/>
    <cellStyle name="Normal 3 2 4 2 2 2 2" xfId="1398"/>
    <cellStyle name="Normal 3 2 4 2 2 2 2 2" xfId="24622"/>
    <cellStyle name="Normal 3 2 4 2 2 2 2 2 2" xfId="24623"/>
    <cellStyle name="Normal 3 2 4 2 2 2 2 2 3" xfId="24624"/>
    <cellStyle name="Normal 3 2 4 2 2 2 2 3" xfId="24625"/>
    <cellStyle name="Normal 3 2 4 2 2 2 2 3 2" xfId="24626"/>
    <cellStyle name="Normal 3 2 4 2 2 2 2 3 3" xfId="24627"/>
    <cellStyle name="Normal 3 2 4 2 2 2 2 4" xfId="24628"/>
    <cellStyle name="Normal 3 2 4 2 2 2 2 5" xfId="24629"/>
    <cellStyle name="Normal 3 2 4 2 2 2 2_Tabell 4.5-4.7" xfId="24621"/>
    <cellStyle name="Normal 3 2 4 2 2 2 3" xfId="24630"/>
    <cellStyle name="Normal 3 2 4 2 2 2 3 2" xfId="24631"/>
    <cellStyle name="Normal 3 2 4 2 2 2 3 2 2" xfId="24632"/>
    <cellStyle name="Normal 3 2 4 2 2 2 3 2 3" xfId="24633"/>
    <cellStyle name="Normal 3 2 4 2 2 2 3 3" xfId="24634"/>
    <cellStyle name="Normal 3 2 4 2 2 2 3 3 2" xfId="24635"/>
    <cellStyle name="Normal 3 2 4 2 2 2 3 3 3" xfId="24636"/>
    <cellStyle name="Normal 3 2 4 2 2 2 3 4" xfId="24637"/>
    <cellStyle name="Normal 3 2 4 2 2 2 3 5" xfId="24638"/>
    <cellStyle name="Normal 3 2 4 2 2 2 4" xfId="24639"/>
    <cellStyle name="Normal 3 2 4 2 2 2 4 2" xfId="24640"/>
    <cellStyle name="Normal 3 2 4 2 2 2 4 3" xfId="24641"/>
    <cellStyle name="Normal 3 2 4 2 2 2 5" xfId="24642"/>
    <cellStyle name="Normal 3 2 4 2 2 2 5 2" xfId="24643"/>
    <cellStyle name="Normal 3 2 4 2 2 2 5 3" xfId="24644"/>
    <cellStyle name="Normal 3 2 4 2 2 2 6" xfId="24645"/>
    <cellStyle name="Normal 3 2 4 2 2 2 6 2" xfId="24646"/>
    <cellStyle name="Normal 3 2 4 2 2 2 7" xfId="24647"/>
    <cellStyle name="Normal 3 2 4 2 2 2 7 2" xfId="24648"/>
    <cellStyle name="Normal 3 2 4 2 2 2 8" xfId="24649"/>
    <cellStyle name="Normal 3 2 4 2 2 2 9" xfId="24650"/>
    <cellStyle name="Normal 3 2 4 2 2 2_Tabell 4.5-4.7" xfId="24619"/>
    <cellStyle name="Normal 3 2 4 2 2 3" xfId="1399"/>
    <cellStyle name="Normal 3 2 4 2 2 3 2" xfId="24652"/>
    <cellStyle name="Normal 3 2 4 2 2 3 2 2" xfId="24653"/>
    <cellStyle name="Normal 3 2 4 2 2 3 2 3" xfId="24654"/>
    <cellStyle name="Normal 3 2 4 2 2 3 3" xfId="24655"/>
    <cellStyle name="Normal 3 2 4 2 2 3 3 2" xfId="24656"/>
    <cellStyle name="Normal 3 2 4 2 2 3 3 3" xfId="24657"/>
    <cellStyle name="Normal 3 2 4 2 2 3 4" xfId="24658"/>
    <cellStyle name="Normal 3 2 4 2 2 3 5" xfId="24659"/>
    <cellStyle name="Normal 3 2 4 2 2 3_Tabell 4.5-4.7" xfId="24651"/>
    <cellStyle name="Normal 3 2 4 2 2 4" xfId="24660"/>
    <cellStyle name="Normal 3 2 4 2 2 4 2" xfId="24661"/>
    <cellStyle name="Normal 3 2 4 2 2 4 2 2" xfId="24662"/>
    <cellStyle name="Normal 3 2 4 2 2 4 2 3" xfId="24663"/>
    <cellStyle name="Normal 3 2 4 2 2 4 3" xfId="24664"/>
    <cellStyle name="Normal 3 2 4 2 2 4 3 2" xfId="24665"/>
    <cellStyle name="Normal 3 2 4 2 2 4 3 3" xfId="24666"/>
    <cellStyle name="Normal 3 2 4 2 2 4 4" xfId="24667"/>
    <cellStyle name="Normal 3 2 4 2 2 4 5" xfId="24668"/>
    <cellStyle name="Normal 3 2 4 2 2 5" xfId="24669"/>
    <cellStyle name="Normal 3 2 4 2 2 5 2" xfId="24670"/>
    <cellStyle name="Normal 3 2 4 2 2 5 3" xfId="24671"/>
    <cellStyle name="Normal 3 2 4 2 2 6" xfId="24672"/>
    <cellStyle name="Normal 3 2 4 2 2 6 2" xfId="24673"/>
    <cellStyle name="Normal 3 2 4 2 2 6 3" xfId="24674"/>
    <cellStyle name="Normal 3 2 4 2 2 7" xfId="24675"/>
    <cellStyle name="Normal 3 2 4 2 2 7 2" xfId="24676"/>
    <cellStyle name="Normal 3 2 4 2 2 8" xfId="24677"/>
    <cellStyle name="Normal 3 2 4 2 2 8 2" xfId="24678"/>
    <cellStyle name="Normal 3 2 4 2 2 9" xfId="24679"/>
    <cellStyle name="Normal 3 2 4 2 2_Tabell 4.5-4.7" xfId="24616"/>
    <cellStyle name="Normal 3 2 4 2 3" xfId="1400"/>
    <cellStyle name="Normal 3 2 4 2 3 10" xfId="24681"/>
    <cellStyle name="Normal 3 2 4 2 3 2" xfId="1401"/>
    <cellStyle name="Normal 3 2 4 2 3 2 2" xfId="24683"/>
    <cellStyle name="Normal 3 2 4 2 3 2 2 2" xfId="24684"/>
    <cellStyle name="Normal 3 2 4 2 3 2 2 3" xfId="24685"/>
    <cellStyle name="Normal 3 2 4 2 3 2 3" xfId="24686"/>
    <cellStyle name="Normal 3 2 4 2 3 2 3 2" xfId="24687"/>
    <cellStyle name="Normal 3 2 4 2 3 2 3 3" xfId="24688"/>
    <cellStyle name="Normal 3 2 4 2 3 2 4" xfId="24689"/>
    <cellStyle name="Normal 3 2 4 2 3 2 5" xfId="24690"/>
    <cellStyle name="Normal 3 2 4 2 3 2_Tabell 4.5-4.7" xfId="24682"/>
    <cellStyle name="Normal 3 2 4 2 3 3" xfId="24691"/>
    <cellStyle name="Normal 3 2 4 2 3 3 2" xfId="24692"/>
    <cellStyle name="Normal 3 2 4 2 3 3 2 2" xfId="24693"/>
    <cellStyle name="Normal 3 2 4 2 3 3 2 3" xfId="24694"/>
    <cellStyle name="Normal 3 2 4 2 3 3 3" xfId="24695"/>
    <cellStyle name="Normal 3 2 4 2 3 3 3 2" xfId="24696"/>
    <cellStyle name="Normal 3 2 4 2 3 3 3 3" xfId="24697"/>
    <cellStyle name="Normal 3 2 4 2 3 3 4" xfId="24698"/>
    <cellStyle name="Normal 3 2 4 2 3 3 5" xfId="24699"/>
    <cellStyle name="Normal 3 2 4 2 3 4" xfId="24700"/>
    <cellStyle name="Normal 3 2 4 2 3 4 2" xfId="24701"/>
    <cellStyle name="Normal 3 2 4 2 3 4 3" xfId="24702"/>
    <cellStyle name="Normal 3 2 4 2 3 5" xfId="24703"/>
    <cellStyle name="Normal 3 2 4 2 3 5 2" xfId="24704"/>
    <cellStyle name="Normal 3 2 4 2 3 5 3" xfId="24705"/>
    <cellStyle name="Normal 3 2 4 2 3 6" xfId="24706"/>
    <cellStyle name="Normal 3 2 4 2 3 6 2" xfId="24707"/>
    <cellStyle name="Normal 3 2 4 2 3 7" xfId="24708"/>
    <cellStyle name="Normal 3 2 4 2 3 7 2" xfId="24709"/>
    <cellStyle name="Normal 3 2 4 2 3 8" xfId="24710"/>
    <cellStyle name="Normal 3 2 4 2 3 9" xfId="24711"/>
    <cellStyle name="Normal 3 2 4 2 3_Tabell 4.5-4.7" xfId="24680"/>
    <cellStyle name="Normal 3 2 4 2 4" xfId="1402"/>
    <cellStyle name="Normal 3 2 4 2 4 2" xfId="24713"/>
    <cellStyle name="Normal 3 2 4 2 4 2 2" xfId="24714"/>
    <cellStyle name="Normal 3 2 4 2 4 2 3" xfId="24715"/>
    <cellStyle name="Normal 3 2 4 2 4 3" xfId="24716"/>
    <cellStyle name="Normal 3 2 4 2 4 3 2" xfId="24717"/>
    <cellStyle name="Normal 3 2 4 2 4 3 3" xfId="24718"/>
    <cellStyle name="Normal 3 2 4 2 4 4" xfId="24719"/>
    <cellStyle name="Normal 3 2 4 2 4 5" xfId="24720"/>
    <cellStyle name="Normal 3 2 4 2 4_Tabell 4.5-4.7" xfId="24712"/>
    <cellStyle name="Normal 3 2 4 2 5" xfId="24721"/>
    <cellStyle name="Normal 3 2 4 2 5 2" xfId="24722"/>
    <cellStyle name="Normal 3 2 4 2 5 2 2" xfId="24723"/>
    <cellStyle name="Normal 3 2 4 2 5 2 3" xfId="24724"/>
    <cellStyle name="Normal 3 2 4 2 5 3" xfId="24725"/>
    <cellStyle name="Normal 3 2 4 2 5 3 2" xfId="24726"/>
    <cellStyle name="Normal 3 2 4 2 5 3 3" xfId="24727"/>
    <cellStyle name="Normal 3 2 4 2 5 4" xfId="24728"/>
    <cellStyle name="Normal 3 2 4 2 5 5" xfId="24729"/>
    <cellStyle name="Normal 3 2 4 2 6" xfId="24730"/>
    <cellStyle name="Normal 3 2 4 2 6 2" xfId="24731"/>
    <cellStyle name="Normal 3 2 4 2 6 3" xfId="24732"/>
    <cellStyle name="Normal 3 2 4 2 7" xfId="24733"/>
    <cellStyle name="Normal 3 2 4 2 7 2" xfId="24734"/>
    <cellStyle name="Normal 3 2 4 2 7 3" xfId="24735"/>
    <cellStyle name="Normal 3 2 4 2 8" xfId="24736"/>
    <cellStyle name="Normal 3 2 4 2 8 2" xfId="24737"/>
    <cellStyle name="Normal 3 2 4 2 9" xfId="24738"/>
    <cellStyle name="Normal 3 2 4 2 9 2" xfId="24739"/>
    <cellStyle name="Normal 3 2 4 2_Tabell 4.5-4.7" xfId="24612"/>
    <cellStyle name="Normal 3 2 4 3" xfId="1403"/>
    <cellStyle name="Normal 3 2 4 3 10" xfId="24741"/>
    <cellStyle name="Normal 3 2 4 3 11" xfId="24742"/>
    <cellStyle name="Normal 3 2 4 3 2" xfId="1404"/>
    <cellStyle name="Normal 3 2 4 3 2 10" xfId="24744"/>
    <cellStyle name="Normal 3 2 4 3 2 2" xfId="1405"/>
    <cellStyle name="Normal 3 2 4 3 2 2 2" xfId="24746"/>
    <cellStyle name="Normal 3 2 4 3 2 2 2 2" xfId="24747"/>
    <cellStyle name="Normal 3 2 4 3 2 2 2 3" xfId="24748"/>
    <cellStyle name="Normal 3 2 4 3 2 2 3" xfId="24749"/>
    <cellStyle name="Normal 3 2 4 3 2 2 3 2" xfId="24750"/>
    <cellStyle name="Normal 3 2 4 3 2 2 3 3" xfId="24751"/>
    <cellStyle name="Normal 3 2 4 3 2 2 4" xfId="24752"/>
    <cellStyle name="Normal 3 2 4 3 2 2 5" xfId="24753"/>
    <cellStyle name="Normal 3 2 4 3 2 2_Tabell 4.5-4.7" xfId="24745"/>
    <cellStyle name="Normal 3 2 4 3 2 3" xfId="24754"/>
    <cellStyle name="Normal 3 2 4 3 2 3 2" xfId="24755"/>
    <cellStyle name="Normal 3 2 4 3 2 3 2 2" xfId="24756"/>
    <cellStyle name="Normal 3 2 4 3 2 3 2 3" xfId="24757"/>
    <cellStyle name="Normal 3 2 4 3 2 3 3" xfId="24758"/>
    <cellStyle name="Normal 3 2 4 3 2 3 3 2" xfId="24759"/>
    <cellStyle name="Normal 3 2 4 3 2 3 3 3" xfId="24760"/>
    <cellStyle name="Normal 3 2 4 3 2 3 4" xfId="24761"/>
    <cellStyle name="Normal 3 2 4 3 2 3 5" xfId="24762"/>
    <cellStyle name="Normal 3 2 4 3 2 4" xfId="24763"/>
    <cellStyle name="Normal 3 2 4 3 2 4 2" xfId="24764"/>
    <cellStyle name="Normal 3 2 4 3 2 4 3" xfId="24765"/>
    <cellStyle name="Normal 3 2 4 3 2 5" xfId="24766"/>
    <cellStyle name="Normal 3 2 4 3 2 5 2" xfId="24767"/>
    <cellStyle name="Normal 3 2 4 3 2 5 3" xfId="24768"/>
    <cellStyle name="Normal 3 2 4 3 2 6" xfId="24769"/>
    <cellStyle name="Normal 3 2 4 3 2 6 2" xfId="24770"/>
    <cellStyle name="Normal 3 2 4 3 2 7" xfId="24771"/>
    <cellStyle name="Normal 3 2 4 3 2 7 2" xfId="24772"/>
    <cellStyle name="Normal 3 2 4 3 2 8" xfId="24773"/>
    <cellStyle name="Normal 3 2 4 3 2 9" xfId="24774"/>
    <cellStyle name="Normal 3 2 4 3 2_Tabell 4.5-4.7" xfId="24743"/>
    <cellStyle name="Normal 3 2 4 3 3" xfId="1406"/>
    <cellStyle name="Normal 3 2 4 3 3 2" xfId="24776"/>
    <cellStyle name="Normal 3 2 4 3 3 2 2" xfId="24777"/>
    <cellStyle name="Normal 3 2 4 3 3 2 3" xfId="24778"/>
    <cellStyle name="Normal 3 2 4 3 3 3" xfId="24779"/>
    <cellStyle name="Normal 3 2 4 3 3 3 2" xfId="24780"/>
    <cellStyle name="Normal 3 2 4 3 3 3 3" xfId="24781"/>
    <cellStyle name="Normal 3 2 4 3 3 4" xfId="24782"/>
    <cellStyle name="Normal 3 2 4 3 3 5" xfId="24783"/>
    <cellStyle name="Normal 3 2 4 3 3_Tabell 4.5-4.7" xfId="24775"/>
    <cellStyle name="Normal 3 2 4 3 4" xfId="24784"/>
    <cellStyle name="Normal 3 2 4 3 4 2" xfId="24785"/>
    <cellStyle name="Normal 3 2 4 3 4 2 2" xfId="24786"/>
    <cellStyle name="Normal 3 2 4 3 4 2 3" xfId="24787"/>
    <cellStyle name="Normal 3 2 4 3 4 3" xfId="24788"/>
    <cellStyle name="Normal 3 2 4 3 4 3 2" xfId="24789"/>
    <cellStyle name="Normal 3 2 4 3 4 3 3" xfId="24790"/>
    <cellStyle name="Normal 3 2 4 3 4 4" xfId="24791"/>
    <cellStyle name="Normal 3 2 4 3 4 5" xfId="24792"/>
    <cellStyle name="Normal 3 2 4 3 5" xfId="24793"/>
    <cellStyle name="Normal 3 2 4 3 5 2" xfId="24794"/>
    <cellStyle name="Normal 3 2 4 3 5 3" xfId="24795"/>
    <cellStyle name="Normal 3 2 4 3 6" xfId="24796"/>
    <cellStyle name="Normal 3 2 4 3 6 2" xfId="24797"/>
    <cellStyle name="Normal 3 2 4 3 6 3" xfId="24798"/>
    <cellStyle name="Normal 3 2 4 3 7" xfId="24799"/>
    <cellStyle name="Normal 3 2 4 3 7 2" xfId="24800"/>
    <cellStyle name="Normal 3 2 4 3 8" xfId="24801"/>
    <cellStyle name="Normal 3 2 4 3 8 2" xfId="24802"/>
    <cellStyle name="Normal 3 2 4 3 9" xfId="24803"/>
    <cellStyle name="Normal 3 2 4 3_Tabell 4.5-4.7" xfId="24740"/>
    <cellStyle name="Normal 3 2 4 4" xfId="1407"/>
    <cellStyle name="Normal 3 2 4 4 10" xfId="24805"/>
    <cellStyle name="Normal 3 2 4 4 2" xfId="1408"/>
    <cellStyle name="Normal 3 2 4 4 2 2" xfId="24807"/>
    <cellStyle name="Normal 3 2 4 4 2 2 2" xfId="24808"/>
    <cellStyle name="Normal 3 2 4 4 2 2 3" xfId="24809"/>
    <cellStyle name="Normal 3 2 4 4 2 3" xfId="24810"/>
    <cellStyle name="Normal 3 2 4 4 2 3 2" xfId="24811"/>
    <cellStyle name="Normal 3 2 4 4 2 3 3" xfId="24812"/>
    <cellStyle name="Normal 3 2 4 4 2 4" xfId="24813"/>
    <cellStyle name="Normal 3 2 4 4 2 5" xfId="24814"/>
    <cellStyle name="Normal 3 2 4 4 2_Tabell 4.5-4.7" xfId="24806"/>
    <cellStyle name="Normal 3 2 4 4 3" xfId="24815"/>
    <cellStyle name="Normal 3 2 4 4 3 2" xfId="24816"/>
    <cellStyle name="Normal 3 2 4 4 3 2 2" xfId="24817"/>
    <cellStyle name="Normal 3 2 4 4 3 2 3" xfId="24818"/>
    <cellStyle name="Normal 3 2 4 4 3 3" xfId="24819"/>
    <cellStyle name="Normal 3 2 4 4 3 3 2" xfId="24820"/>
    <cellStyle name="Normal 3 2 4 4 3 3 3" xfId="24821"/>
    <cellStyle name="Normal 3 2 4 4 3 4" xfId="24822"/>
    <cellStyle name="Normal 3 2 4 4 3 5" xfId="24823"/>
    <cellStyle name="Normal 3 2 4 4 4" xfId="24824"/>
    <cellStyle name="Normal 3 2 4 4 4 2" xfId="24825"/>
    <cellStyle name="Normal 3 2 4 4 4 3" xfId="24826"/>
    <cellStyle name="Normal 3 2 4 4 5" xfId="24827"/>
    <cellStyle name="Normal 3 2 4 4 5 2" xfId="24828"/>
    <cellStyle name="Normal 3 2 4 4 5 3" xfId="24829"/>
    <cellStyle name="Normal 3 2 4 4 6" xfId="24830"/>
    <cellStyle name="Normal 3 2 4 4 6 2" xfId="24831"/>
    <cellStyle name="Normal 3 2 4 4 7" xfId="24832"/>
    <cellStyle name="Normal 3 2 4 4 7 2" xfId="24833"/>
    <cellStyle name="Normal 3 2 4 4 8" xfId="24834"/>
    <cellStyle name="Normal 3 2 4 4 9" xfId="24835"/>
    <cellStyle name="Normal 3 2 4 4_Tabell 4.5-4.7" xfId="24804"/>
    <cellStyle name="Normal 3 2 4 5" xfId="1409"/>
    <cellStyle name="Normal 3 2 4 5 2" xfId="24837"/>
    <cellStyle name="Normal 3 2 4 5 2 2" xfId="24838"/>
    <cellStyle name="Normal 3 2 4 5 2 3" xfId="24839"/>
    <cellStyle name="Normal 3 2 4 5 3" xfId="24840"/>
    <cellStyle name="Normal 3 2 4 5 3 2" xfId="24841"/>
    <cellStyle name="Normal 3 2 4 5 3 3" xfId="24842"/>
    <cellStyle name="Normal 3 2 4 5 4" xfId="24843"/>
    <cellStyle name="Normal 3 2 4 5 5" xfId="24844"/>
    <cellStyle name="Normal 3 2 4 5_Tabell 4.5-4.7" xfId="24836"/>
    <cellStyle name="Normal 3 2 4 6" xfId="24845"/>
    <cellStyle name="Normal 3 2 4 6 2" xfId="24846"/>
    <cellStyle name="Normal 3 2 4 6 2 2" xfId="24847"/>
    <cellStyle name="Normal 3 2 4 6 2 3" xfId="24848"/>
    <cellStyle name="Normal 3 2 4 6 3" xfId="24849"/>
    <cellStyle name="Normal 3 2 4 6 3 2" xfId="24850"/>
    <cellStyle name="Normal 3 2 4 6 3 3" xfId="24851"/>
    <cellStyle name="Normal 3 2 4 6 4" xfId="24852"/>
    <cellStyle name="Normal 3 2 4 6 5" xfId="24853"/>
    <cellStyle name="Normal 3 2 4 7" xfId="24854"/>
    <cellStyle name="Normal 3 2 4 7 2" xfId="24855"/>
    <cellStyle name="Normal 3 2 4 7 3" xfId="24856"/>
    <cellStyle name="Normal 3 2 4 8" xfId="24857"/>
    <cellStyle name="Normal 3 2 4 8 2" xfId="24858"/>
    <cellStyle name="Normal 3 2 4 8 3" xfId="24859"/>
    <cellStyle name="Normal 3 2 4 9" xfId="24860"/>
    <cellStyle name="Normal 3 2 4 9 2" xfId="24861"/>
    <cellStyle name="Normal 3 2 4_Tabell 4.5-4.7" xfId="24606"/>
    <cellStyle name="Normal 3 2 5" xfId="1410"/>
    <cellStyle name="Normal 3 2 5 10" xfId="24863"/>
    <cellStyle name="Normal 3 2 5 10 2" xfId="24864"/>
    <cellStyle name="Normal 3 2 5 11" xfId="24865"/>
    <cellStyle name="Normal 3 2 5 12" xfId="24866"/>
    <cellStyle name="Normal 3 2 5 13" xfId="24867"/>
    <cellStyle name="Normal 3 2 5 2" xfId="1411"/>
    <cellStyle name="Normal 3 2 5 2 10" xfId="24869"/>
    <cellStyle name="Normal 3 2 5 2 11" xfId="24870"/>
    <cellStyle name="Normal 3 2 5 2 12" xfId="24871"/>
    <cellStyle name="Normal 3 2 5 2 2" xfId="1412"/>
    <cellStyle name="Normal 3 2 5 2 2 10" xfId="24873"/>
    <cellStyle name="Normal 3 2 5 2 2 11" xfId="24874"/>
    <cellStyle name="Normal 3 2 5 2 2 2" xfId="1413"/>
    <cellStyle name="Normal 3 2 5 2 2 2 10" xfId="24876"/>
    <cellStyle name="Normal 3 2 5 2 2 2 2" xfId="1414"/>
    <cellStyle name="Normal 3 2 5 2 2 2 2 2" xfId="24878"/>
    <cellStyle name="Normal 3 2 5 2 2 2 2 2 2" xfId="24879"/>
    <cellStyle name="Normal 3 2 5 2 2 2 2 2 3" xfId="24880"/>
    <cellStyle name="Normal 3 2 5 2 2 2 2 3" xfId="24881"/>
    <cellStyle name="Normal 3 2 5 2 2 2 2 3 2" xfId="24882"/>
    <cellStyle name="Normal 3 2 5 2 2 2 2 3 3" xfId="24883"/>
    <cellStyle name="Normal 3 2 5 2 2 2 2 4" xfId="24884"/>
    <cellStyle name="Normal 3 2 5 2 2 2 2 5" xfId="24885"/>
    <cellStyle name="Normal 3 2 5 2 2 2 2_Tabell 4.5-4.7" xfId="24877"/>
    <cellStyle name="Normal 3 2 5 2 2 2 3" xfId="24886"/>
    <cellStyle name="Normal 3 2 5 2 2 2 3 2" xfId="24887"/>
    <cellStyle name="Normal 3 2 5 2 2 2 3 2 2" xfId="24888"/>
    <cellStyle name="Normal 3 2 5 2 2 2 3 2 3" xfId="24889"/>
    <cellStyle name="Normal 3 2 5 2 2 2 3 3" xfId="24890"/>
    <cellStyle name="Normal 3 2 5 2 2 2 3 3 2" xfId="24891"/>
    <cellStyle name="Normal 3 2 5 2 2 2 3 3 3" xfId="24892"/>
    <cellStyle name="Normal 3 2 5 2 2 2 3 4" xfId="24893"/>
    <cellStyle name="Normal 3 2 5 2 2 2 3 5" xfId="24894"/>
    <cellStyle name="Normal 3 2 5 2 2 2 4" xfId="24895"/>
    <cellStyle name="Normal 3 2 5 2 2 2 4 2" xfId="24896"/>
    <cellStyle name="Normal 3 2 5 2 2 2 4 3" xfId="24897"/>
    <cellStyle name="Normal 3 2 5 2 2 2 5" xfId="24898"/>
    <cellStyle name="Normal 3 2 5 2 2 2 5 2" xfId="24899"/>
    <cellStyle name="Normal 3 2 5 2 2 2 5 3" xfId="24900"/>
    <cellStyle name="Normal 3 2 5 2 2 2 6" xfId="24901"/>
    <cellStyle name="Normal 3 2 5 2 2 2 6 2" xfId="24902"/>
    <cellStyle name="Normal 3 2 5 2 2 2 7" xfId="24903"/>
    <cellStyle name="Normal 3 2 5 2 2 2 7 2" xfId="24904"/>
    <cellStyle name="Normal 3 2 5 2 2 2 8" xfId="24905"/>
    <cellStyle name="Normal 3 2 5 2 2 2 9" xfId="24906"/>
    <cellStyle name="Normal 3 2 5 2 2 2_Tabell 4.5-4.7" xfId="24875"/>
    <cellStyle name="Normal 3 2 5 2 2 3" xfId="1415"/>
    <cellStyle name="Normal 3 2 5 2 2 3 2" xfId="24908"/>
    <cellStyle name="Normal 3 2 5 2 2 3 2 2" xfId="24909"/>
    <cellStyle name="Normal 3 2 5 2 2 3 2 3" xfId="24910"/>
    <cellStyle name="Normal 3 2 5 2 2 3 3" xfId="24911"/>
    <cellStyle name="Normal 3 2 5 2 2 3 3 2" xfId="24912"/>
    <cellStyle name="Normal 3 2 5 2 2 3 3 3" xfId="24913"/>
    <cellStyle name="Normal 3 2 5 2 2 3 4" xfId="24914"/>
    <cellStyle name="Normal 3 2 5 2 2 3 5" xfId="24915"/>
    <cellStyle name="Normal 3 2 5 2 2 3_Tabell 4.5-4.7" xfId="24907"/>
    <cellStyle name="Normal 3 2 5 2 2 4" xfId="24916"/>
    <cellStyle name="Normal 3 2 5 2 2 4 2" xfId="24917"/>
    <cellStyle name="Normal 3 2 5 2 2 4 2 2" xfId="24918"/>
    <cellStyle name="Normal 3 2 5 2 2 4 2 3" xfId="24919"/>
    <cellStyle name="Normal 3 2 5 2 2 4 3" xfId="24920"/>
    <cellStyle name="Normal 3 2 5 2 2 4 3 2" xfId="24921"/>
    <cellStyle name="Normal 3 2 5 2 2 4 3 3" xfId="24922"/>
    <cellStyle name="Normal 3 2 5 2 2 4 4" xfId="24923"/>
    <cellStyle name="Normal 3 2 5 2 2 4 5" xfId="24924"/>
    <cellStyle name="Normal 3 2 5 2 2 5" xfId="24925"/>
    <cellStyle name="Normal 3 2 5 2 2 5 2" xfId="24926"/>
    <cellStyle name="Normal 3 2 5 2 2 5 3" xfId="24927"/>
    <cellStyle name="Normal 3 2 5 2 2 6" xfId="24928"/>
    <cellStyle name="Normal 3 2 5 2 2 6 2" xfId="24929"/>
    <cellStyle name="Normal 3 2 5 2 2 6 3" xfId="24930"/>
    <cellStyle name="Normal 3 2 5 2 2 7" xfId="24931"/>
    <cellStyle name="Normal 3 2 5 2 2 7 2" xfId="24932"/>
    <cellStyle name="Normal 3 2 5 2 2 8" xfId="24933"/>
    <cellStyle name="Normal 3 2 5 2 2 8 2" xfId="24934"/>
    <cellStyle name="Normal 3 2 5 2 2 9" xfId="24935"/>
    <cellStyle name="Normal 3 2 5 2 2_Tabell 4.5-4.7" xfId="24872"/>
    <cellStyle name="Normal 3 2 5 2 3" xfId="1416"/>
    <cellStyle name="Normal 3 2 5 2 3 10" xfId="24937"/>
    <cellStyle name="Normal 3 2 5 2 3 2" xfId="1417"/>
    <cellStyle name="Normal 3 2 5 2 3 2 2" xfId="24939"/>
    <cellStyle name="Normal 3 2 5 2 3 2 2 2" xfId="24940"/>
    <cellStyle name="Normal 3 2 5 2 3 2 2 3" xfId="24941"/>
    <cellStyle name="Normal 3 2 5 2 3 2 3" xfId="24942"/>
    <cellStyle name="Normal 3 2 5 2 3 2 3 2" xfId="24943"/>
    <cellStyle name="Normal 3 2 5 2 3 2 3 3" xfId="24944"/>
    <cellStyle name="Normal 3 2 5 2 3 2 4" xfId="24945"/>
    <cellStyle name="Normal 3 2 5 2 3 2 5" xfId="24946"/>
    <cellStyle name="Normal 3 2 5 2 3 2_Tabell 4.5-4.7" xfId="24938"/>
    <cellStyle name="Normal 3 2 5 2 3 3" xfId="24947"/>
    <cellStyle name="Normal 3 2 5 2 3 3 2" xfId="24948"/>
    <cellStyle name="Normal 3 2 5 2 3 3 2 2" xfId="24949"/>
    <cellStyle name="Normal 3 2 5 2 3 3 2 3" xfId="24950"/>
    <cellStyle name="Normal 3 2 5 2 3 3 3" xfId="24951"/>
    <cellStyle name="Normal 3 2 5 2 3 3 3 2" xfId="24952"/>
    <cellStyle name="Normal 3 2 5 2 3 3 3 3" xfId="24953"/>
    <cellStyle name="Normal 3 2 5 2 3 3 4" xfId="24954"/>
    <cellStyle name="Normal 3 2 5 2 3 3 5" xfId="24955"/>
    <cellStyle name="Normal 3 2 5 2 3 4" xfId="24956"/>
    <cellStyle name="Normal 3 2 5 2 3 4 2" xfId="24957"/>
    <cellStyle name="Normal 3 2 5 2 3 4 3" xfId="24958"/>
    <cellStyle name="Normal 3 2 5 2 3 5" xfId="24959"/>
    <cellStyle name="Normal 3 2 5 2 3 5 2" xfId="24960"/>
    <cellStyle name="Normal 3 2 5 2 3 5 3" xfId="24961"/>
    <cellStyle name="Normal 3 2 5 2 3 6" xfId="24962"/>
    <cellStyle name="Normal 3 2 5 2 3 6 2" xfId="24963"/>
    <cellStyle name="Normal 3 2 5 2 3 7" xfId="24964"/>
    <cellStyle name="Normal 3 2 5 2 3 7 2" xfId="24965"/>
    <cellStyle name="Normal 3 2 5 2 3 8" xfId="24966"/>
    <cellStyle name="Normal 3 2 5 2 3 9" xfId="24967"/>
    <cellStyle name="Normal 3 2 5 2 3_Tabell 4.5-4.7" xfId="24936"/>
    <cellStyle name="Normal 3 2 5 2 4" xfId="1418"/>
    <cellStyle name="Normal 3 2 5 2 4 2" xfId="24969"/>
    <cellStyle name="Normal 3 2 5 2 4 2 2" xfId="24970"/>
    <cellStyle name="Normal 3 2 5 2 4 2 3" xfId="24971"/>
    <cellStyle name="Normal 3 2 5 2 4 3" xfId="24972"/>
    <cellStyle name="Normal 3 2 5 2 4 3 2" xfId="24973"/>
    <cellStyle name="Normal 3 2 5 2 4 3 3" xfId="24974"/>
    <cellStyle name="Normal 3 2 5 2 4 4" xfId="24975"/>
    <cellStyle name="Normal 3 2 5 2 4 5" xfId="24976"/>
    <cellStyle name="Normal 3 2 5 2 4_Tabell 4.5-4.7" xfId="24968"/>
    <cellStyle name="Normal 3 2 5 2 5" xfId="24977"/>
    <cellStyle name="Normal 3 2 5 2 5 2" xfId="24978"/>
    <cellStyle name="Normal 3 2 5 2 5 2 2" xfId="24979"/>
    <cellStyle name="Normal 3 2 5 2 5 2 3" xfId="24980"/>
    <cellStyle name="Normal 3 2 5 2 5 3" xfId="24981"/>
    <cellStyle name="Normal 3 2 5 2 5 3 2" xfId="24982"/>
    <cellStyle name="Normal 3 2 5 2 5 3 3" xfId="24983"/>
    <cellStyle name="Normal 3 2 5 2 5 4" xfId="24984"/>
    <cellStyle name="Normal 3 2 5 2 5 5" xfId="24985"/>
    <cellStyle name="Normal 3 2 5 2 6" xfId="24986"/>
    <cellStyle name="Normal 3 2 5 2 6 2" xfId="24987"/>
    <cellStyle name="Normal 3 2 5 2 6 3" xfId="24988"/>
    <cellStyle name="Normal 3 2 5 2 7" xfId="24989"/>
    <cellStyle name="Normal 3 2 5 2 7 2" xfId="24990"/>
    <cellStyle name="Normal 3 2 5 2 7 3" xfId="24991"/>
    <cellStyle name="Normal 3 2 5 2 8" xfId="24992"/>
    <cellStyle name="Normal 3 2 5 2 8 2" xfId="24993"/>
    <cellStyle name="Normal 3 2 5 2 9" xfId="24994"/>
    <cellStyle name="Normal 3 2 5 2 9 2" xfId="24995"/>
    <cellStyle name="Normal 3 2 5 2_Tabell 4.5-4.7" xfId="24868"/>
    <cellStyle name="Normal 3 2 5 3" xfId="1419"/>
    <cellStyle name="Normal 3 2 5 3 10" xfId="24997"/>
    <cellStyle name="Normal 3 2 5 3 11" xfId="24998"/>
    <cellStyle name="Normal 3 2 5 3 2" xfId="1420"/>
    <cellStyle name="Normal 3 2 5 3 2 10" xfId="25000"/>
    <cellStyle name="Normal 3 2 5 3 2 2" xfId="1421"/>
    <cellStyle name="Normal 3 2 5 3 2 2 2" xfId="25002"/>
    <cellStyle name="Normal 3 2 5 3 2 2 2 2" xfId="25003"/>
    <cellStyle name="Normal 3 2 5 3 2 2 2 3" xfId="25004"/>
    <cellStyle name="Normal 3 2 5 3 2 2 3" xfId="25005"/>
    <cellStyle name="Normal 3 2 5 3 2 2 3 2" xfId="25006"/>
    <cellStyle name="Normal 3 2 5 3 2 2 3 3" xfId="25007"/>
    <cellStyle name="Normal 3 2 5 3 2 2 4" xfId="25008"/>
    <cellStyle name="Normal 3 2 5 3 2 2 5" xfId="25009"/>
    <cellStyle name="Normal 3 2 5 3 2 2_Tabell 4.5-4.7" xfId="25001"/>
    <cellStyle name="Normal 3 2 5 3 2 3" xfId="25010"/>
    <cellStyle name="Normal 3 2 5 3 2 3 2" xfId="25011"/>
    <cellStyle name="Normal 3 2 5 3 2 3 2 2" xfId="25012"/>
    <cellStyle name="Normal 3 2 5 3 2 3 2 3" xfId="25013"/>
    <cellStyle name="Normal 3 2 5 3 2 3 3" xfId="25014"/>
    <cellStyle name="Normal 3 2 5 3 2 3 3 2" xfId="25015"/>
    <cellStyle name="Normal 3 2 5 3 2 3 3 3" xfId="25016"/>
    <cellStyle name="Normal 3 2 5 3 2 3 4" xfId="25017"/>
    <cellStyle name="Normal 3 2 5 3 2 3 5" xfId="25018"/>
    <cellStyle name="Normal 3 2 5 3 2 4" xfId="25019"/>
    <cellStyle name="Normal 3 2 5 3 2 4 2" xfId="25020"/>
    <cellStyle name="Normal 3 2 5 3 2 4 3" xfId="25021"/>
    <cellStyle name="Normal 3 2 5 3 2 5" xfId="25022"/>
    <cellStyle name="Normal 3 2 5 3 2 5 2" xfId="25023"/>
    <cellStyle name="Normal 3 2 5 3 2 5 3" xfId="25024"/>
    <cellStyle name="Normal 3 2 5 3 2 6" xfId="25025"/>
    <cellStyle name="Normal 3 2 5 3 2 6 2" xfId="25026"/>
    <cellStyle name="Normal 3 2 5 3 2 7" xfId="25027"/>
    <cellStyle name="Normal 3 2 5 3 2 7 2" xfId="25028"/>
    <cellStyle name="Normal 3 2 5 3 2 8" xfId="25029"/>
    <cellStyle name="Normal 3 2 5 3 2 9" xfId="25030"/>
    <cellStyle name="Normal 3 2 5 3 2_Tabell 4.5-4.7" xfId="24999"/>
    <cellStyle name="Normal 3 2 5 3 3" xfId="1422"/>
    <cellStyle name="Normal 3 2 5 3 3 2" xfId="25032"/>
    <cellStyle name="Normal 3 2 5 3 3 2 2" xfId="25033"/>
    <cellStyle name="Normal 3 2 5 3 3 2 3" xfId="25034"/>
    <cellStyle name="Normal 3 2 5 3 3 3" xfId="25035"/>
    <cellStyle name="Normal 3 2 5 3 3 3 2" xfId="25036"/>
    <cellStyle name="Normal 3 2 5 3 3 3 3" xfId="25037"/>
    <cellStyle name="Normal 3 2 5 3 3 4" xfId="25038"/>
    <cellStyle name="Normal 3 2 5 3 3 5" xfId="25039"/>
    <cellStyle name="Normal 3 2 5 3 3_Tabell 4.5-4.7" xfId="25031"/>
    <cellStyle name="Normal 3 2 5 3 4" xfId="25040"/>
    <cellStyle name="Normal 3 2 5 3 4 2" xfId="25041"/>
    <cellStyle name="Normal 3 2 5 3 4 2 2" xfId="25042"/>
    <cellStyle name="Normal 3 2 5 3 4 2 3" xfId="25043"/>
    <cellStyle name="Normal 3 2 5 3 4 3" xfId="25044"/>
    <cellStyle name="Normal 3 2 5 3 4 3 2" xfId="25045"/>
    <cellStyle name="Normal 3 2 5 3 4 3 3" xfId="25046"/>
    <cellStyle name="Normal 3 2 5 3 4 4" xfId="25047"/>
    <cellStyle name="Normal 3 2 5 3 4 5" xfId="25048"/>
    <cellStyle name="Normal 3 2 5 3 5" xfId="25049"/>
    <cellStyle name="Normal 3 2 5 3 5 2" xfId="25050"/>
    <cellStyle name="Normal 3 2 5 3 5 3" xfId="25051"/>
    <cellStyle name="Normal 3 2 5 3 6" xfId="25052"/>
    <cellStyle name="Normal 3 2 5 3 6 2" xfId="25053"/>
    <cellStyle name="Normal 3 2 5 3 6 3" xfId="25054"/>
    <cellStyle name="Normal 3 2 5 3 7" xfId="25055"/>
    <cellStyle name="Normal 3 2 5 3 7 2" xfId="25056"/>
    <cellStyle name="Normal 3 2 5 3 8" xfId="25057"/>
    <cellStyle name="Normal 3 2 5 3 8 2" xfId="25058"/>
    <cellStyle name="Normal 3 2 5 3 9" xfId="25059"/>
    <cellStyle name="Normal 3 2 5 3_Tabell 4.5-4.7" xfId="24996"/>
    <cellStyle name="Normal 3 2 5 4" xfId="1423"/>
    <cellStyle name="Normal 3 2 5 4 10" xfId="25061"/>
    <cellStyle name="Normal 3 2 5 4 2" xfId="1424"/>
    <cellStyle name="Normal 3 2 5 4 2 2" xfId="25063"/>
    <cellStyle name="Normal 3 2 5 4 2 2 2" xfId="25064"/>
    <cellStyle name="Normal 3 2 5 4 2 2 3" xfId="25065"/>
    <cellStyle name="Normal 3 2 5 4 2 3" xfId="25066"/>
    <cellStyle name="Normal 3 2 5 4 2 3 2" xfId="25067"/>
    <cellStyle name="Normal 3 2 5 4 2 3 3" xfId="25068"/>
    <cellStyle name="Normal 3 2 5 4 2 4" xfId="25069"/>
    <cellStyle name="Normal 3 2 5 4 2 5" xfId="25070"/>
    <cellStyle name="Normal 3 2 5 4 2_Tabell 4.5-4.7" xfId="25062"/>
    <cellStyle name="Normal 3 2 5 4 3" xfId="25071"/>
    <cellStyle name="Normal 3 2 5 4 3 2" xfId="25072"/>
    <cellStyle name="Normal 3 2 5 4 3 2 2" xfId="25073"/>
    <cellStyle name="Normal 3 2 5 4 3 2 3" xfId="25074"/>
    <cellStyle name="Normal 3 2 5 4 3 3" xfId="25075"/>
    <cellStyle name="Normal 3 2 5 4 3 3 2" xfId="25076"/>
    <cellStyle name="Normal 3 2 5 4 3 3 3" xfId="25077"/>
    <cellStyle name="Normal 3 2 5 4 3 4" xfId="25078"/>
    <cellStyle name="Normal 3 2 5 4 3 5" xfId="25079"/>
    <cellStyle name="Normal 3 2 5 4 4" xfId="25080"/>
    <cellStyle name="Normal 3 2 5 4 4 2" xfId="25081"/>
    <cellStyle name="Normal 3 2 5 4 4 3" xfId="25082"/>
    <cellStyle name="Normal 3 2 5 4 5" xfId="25083"/>
    <cellStyle name="Normal 3 2 5 4 5 2" xfId="25084"/>
    <cellStyle name="Normal 3 2 5 4 5 3" xfId="25085"/>
    <cellStyle name="Normal 3 2 5 4 6" xfId="25086"/>
    <cellStyle name="Normal 3 2 5 4 6 2" xfId="25087"/>
    <cellStyle name="Normal 3 2 5 4 7" xfId="25088"/>
    <cellStyle name="Normal 3 2 5 4 7 2" xfId="25089"/>
    <cellStyle name="Normal 3 2 5 4 8" xfId="25090"/>
    <cellStyle name="Normal 3 2 5 4 9" xfId="25091"/>
    <cellStyle name="Normal 3 2 5 4_Tabell 4.5-4.7" xfId="25060"/>
    <cellStyle name="Normal 3 2 5 5" xfId="1425"/>
    <cellStyle name="Normal 3 2 5 5 2" xfId="25093"/>
    <cellStyle name="Normal 3 2 5 5 2 2" xfId="25094"/>
    <cellStyle name="Normal 3 2 5 5 2 3" xfId="25095"/>
    <cellStyle name="Normal 3 2 5 5 3" xfId="25096"/>
    <cellStyle name="Normal 3 2 5 5 3 2" xfId="25097"/>
    <cellStyle name="Normal 3 2 5 5 3 3" xfId="25098"/>
    <cellStyle name="Normal 3 2 5 5 4" xfId="25099"/>
    <cellStyle name="Normal 3 2 5 5 5" xfId="25100"/>
    <cellStyle name="Normal 3 2 5 5_Tabell 4.5-4.7" xfId="25092"/>
    <cellStyle name="Normal 3 2 5 6" xfId="25101"/>
    <cellStyle name="Normal 3 2 5 6 2" xfId="25102"/>
    <cellStyle name="Normal 3 2 5 6 2 2" xfId="25103"/>
    <cellStyle name="Normal 3 2 5 6 2 3" xfId="25104"/>
    <cellStyle name="Normal 3 2 5 6 3" xfId="25105"/>
    <cellStyle name="Normal 3 2 5 6 3 2" xfId="25106"/>
    <cellStyle name="Normal 3 2 5 6 3 3" xfId="25107"/>
    <cellStyle name="Normal 3 2 5 6 4" xfId="25108"/>
    <cellStyle name="Normal 3 2 5 6 5" xfId="25109"/>
    <cellStyle name="Normal 3 2 5 7" xfId="25110"/>
    <cellStyle name="Normal 3 2 5 7 2" xfId="25111"/>
    <cellStyle name="Normal 3 2 5 7 3" xfId="25112"/>
    <cellStyle name="Normal 3 2 5 8" xfId="25113"/>
    <cellStyle name="Normal 3 2 5 8 2" xfId="25114"/>
    <cellStyle name="Normal 3 2 5 8 3" xfId="25115"/>
    <cellStyle name="Normal 3 2 5 9" xfId="25116"/>
    <cellStyle name="Normal 3 2 5 9 2" xfId="25117"/>
    <cellStyle name="Normal 3 2 5_Tabell 4.5-4.7" xfId="24862"/>
    <cellStyle name="Normal 3 2 6" xfId="1426"/>
    <cellStyle name="Normal 3 2 6 10" xfId="25119"/>
    <cellStyle name="Normal 3 2 6 11" xfId="25120"/>
    <cellStyle name="Normal 3 2 6 12" xfId="25121"/>
    <cellStyle name="Normal 3 2 6 2" xfId="1427"/>
    <cellStyle name="Normal 3 2 6 2 10" xfId="25123"/>
    <cellStyle name="Normal 3 2 6 2 11" xfId="25124"/>
    <cellStyle name="Normal 3 2 6 2 2" xfId="1428"/>
    <cellStyle name="Normal 3 2 6 2 2 10" xfId="25126"/>
    <cellStyle name="Normal 3 2 6 2 2 2" xfId="1429"/>
    <cellStyle name="Normal 3 2 6 2 2 2 2" xfId="25128"/>
    <cellStyle name="Normal 3 2 6 2 2 2 2 2" xfId="25129"/>
    <cellStyle name="Normal 3 2 6 2 2 2 2 3" xfId="25130"/>
    <cellStyle name="Normal 3 2 6 2 2 2 3" xfId="25131"/>
    <cellStyle name="Normal 3 2 6 2 2 2 3 2" xfId="25132"/>
    <cellStyle name="Normal 3 2 6 2 2 2 3 3" xfId="25133"/>
    <cellStyle name="Normal 3 2 6 2 2 2 4" xfId="25134"/>
    <cellStyle name="Normal 3 2 6 2 2 2 5" xfId="25135"/>
    <cellStyle name="Normal 3 2 6 2 2 2_Tabell 4.5-4.7" xfId="25127"/>
    <cellStyle name="Normal 3 2 6 2 2 3" xfId="25136"/>
    <cellStyle name="Normal 3 2 6 2 2 3 2" xfId="25137"/>
    <cellStyle name="Normal 3 2 6 2 2 3 2 2" xfId="25138"/>
    <cellStyle name="Normal 3 2 6 2 2 3 2 3" xfId="25139"/>
    <cellStyle name="Normal 3 2 6 2 2 3 3" xfId="25140"/>
    <cellStyle name="Normal 3 2 6 2 2 3 3 2" xfId="25141"/>
    <cellStyle name="Normal 3 2 6 2 2 3 3 3" xfId="25142"/>
    <cellStyle name="Normal 3 2 6 2 2 3 4" xfId="25143"/>
    <cellStyle name="Normal 3 2 6 2 2 3 5" xfId="25144"/>
    <cellStyle name="Normal 3 2 6 2 2 4" xfId="25145"/>
    <cellStyle name="Normal 3 2 6 2 2 4 2" xfId="25146"/>
    <cellStyle name="Normal 3 2 6 2 2 4 3" xfId="25147"/>
    <cellStyle name="Normal 3 2 6 2 2 5" xfId="25148"/>
    <cellStyle name="Normal 3 2 6 2 2 5 2" xfId="25149"/>
    <cellStyle name="Normal 3 2 6 2 2 5 3" xfId="25150"/>
    <cellStyle name="Normal 3 2 6 2 2 6" xfId="25151"/>
    <cellStyle name="Normal 3 2 6 2 2 6 2" xfId="25152"/>
    <cellStyle name="Normal 3 2 6 2 2 7" xfId="25153"/>
    <cellStyle name="Normal 3 2 6 2 2 7 2" xfId="25154"/>
    <cellStyle name="Normal 3 2 6 2 2 8" xfId="25155"/>
    <cellStyle name="Normal 3 2 6 2 2 9" xfId="25156"/>
    <cellStyle name="Normal 3 2 6 2 2_Tabell 4.5-4.7" xfId="25125"/>
    <cellStyle name="Normal 3 2 6 2 3" xfId="1430"/>
    <cellStyle name="Normal 3 2 6 2 3 2" xfId="25158"/>
    <cellStyle name="Normal 3 2 6 2 3 2 2" xfId="25159"/>
    <cellStyle name="Normal 3 2 6 2 3 2 3" xfId="25160"/>
    <cellStyle name="Normal 3 2 6 2 3 3" xfId="25161"/>
    <cellStyle name="Normal 3 2 6 2 3 3 2" xfId="25162"/>
    <cellStyle name="Normal 3 2 6 2 3 3 3" xfId="25163"/>
    <cellStyle name="Normal 3 2 6 2 3 4" xfId="25164"/>
    <cellStyle name="Normal 3 2 6 2 3 5" xfId="25165"/>
    <cellStyle name="Normal 3 2 6 2 3_Tabell 4.5-4.7" xfId="25157"/>
    <cellStyle name="Normal 3 2 6 2 4" xfId="25166"/>
    <cellStyle name="Normal 3 2 6 2 4 2" xfId="25167"/>
    <cellStyle name="Normal 3 2 6 2 4 2 2" xfId="25168"/>
    <cellStyle name="Normal 3 2 6 2 4 2 3" xfId="25169"/>
    <cellStyle name="Normal 3 2 6 2 4 3" xfId="25170"/>
    <cellStyle name="Normal 3 2 6 2 4 3 2" xfId="25171"/>
    <cellStyle name="Normal 3 2 6 2 4 3 3" xfId="25172"/>
    <cellStyle name="Normal 3 2 6 2 4 4" xfId="25173"/>
    <cellStyle name="Normal 3 2 6 2 4 5" xfId="25174"/>
    <cellStyle name="Normal 3 2 6 2 5" xfId="25175"/>
    <cellStyle name="Normal 3 2 6 2 5 2" xfId="25176"/>
    <cellStyle name="Normal 3 2 6 2 5 3" xfId="25177"/>
    <cellStyle name="Normal 3 2 6 2 6" xfId="25178"/>
    <cellStyle name="Normal 3 2 6 2 6 2" xfId="25179"/>
    <cellStyle name="Normal 3 2 6 2 6 3" xfId="25180"/>
    <cellStyle name="Normal 3 2 6 2 7" xfId="25181"/>
    <cellStyle name="Normal 3 2 6 2 7 2" xfId="25182"/>
    <cellStyle name="Normal 3 2 6 2 8" xfId="25183"/>
    <cellStyle name="Normal 3 2 6 2 8 2" xfId="25184"/>
    <cellStyle name="Normal 3 2 6 2 9" xfId="25185"/>
    <cellStyle name="Normal 3 2 6 2_Tabell 4.5-4.7" xfId="25122"/>
    <cellStyle name="Normal 3 2 6 3" xfId="1431"/>
    <cellStyle name="Normal 3 2 6 3 10" xfId="25187"/>
    <cellStyle name="Normal 3 2 6 3 2" xfId="1432"/>
    <cellStyle name="Normal 3 2 6 3 2 2" xfId="25189"/>
    <cellStyle name="Normal 3 2 6 3 2 2 2" xfId="25190"/>
    <cellStyle name="Normal 3 2 6 3 2 2 3" xfId="25191"/>
    <cellStyle name="Normal 3 2 6 3 2 3" xfId="25192"/>
    <cellStyle name="Normal 3 2 6 3 2 3 2" xfId="25193"/>
    <cellStyle name="Normal 3 2 6 3 2 3 3" xfId="25194"/>
    <cellStyle name="Normal 3 2 6 3 2 4" xfId="25195"/>
    <cellStyle name="Normal 3 2 6 3 2 5" xfId="25196"/>
    <cellStyle name="Normal 3 2 6 3 2_Tabell 4.5-4.7" xfId="25188"/>
    <cellStyle name="Normal 3 2 6 3 3" xfId="25197"/>
    <cellStyle name="Normal 3 2 6 3 3 2" xfId="25198"/>
    <cellStyle name="Normal 3 2 6 3 3 2 2" xfId="25199"/>
    <cellStyle name="Normal 3 2 6 3 3 2 3" xfId="25200"/>
    <cellStyle name="Normal 3 2 6 3 3 3" xfId="25201"/>
    <cellStyle name="Normal 3 2 6 3 3 3 2" xfId="25202"/>
    <cellStyle name="Normal 3 2 6 3 3 3 3" xfId="25203"/>
    <cellStyle name="Normal 3 2 6 3 3 4" xfId="25204"/>
    <cellStyle name="Normal 3 2 6 3 3 5" xfId="25205"/>
    <cellStyle name="Normal 3 2 6 3 4" xfId="25206"/>
    <cellStyle name="Normal 3 2 6 3 4 2" xfId="25207"/>
    <cellStyle name="Normal 3 2 6 3 4 3" xfId="25208"/>
    <cellStyle name="Normal 3 2 6 3 5" xfId="25209"/>
    <cellStyle name="Normal 3 2 6 3 5 2" xfId="25210"/>
    <cellStyle name="Normal 3 2 6 3 5 3" xfId="25211"/>
    <cellStyle name="Normal 3 2 6 3 6" xfId="25212"/>
    <cellStyle name="Normal 3 2 6 3 6 2" xfId="25213"/>
    <cellStyle name="Normal 3 2 6 3 7" xfId="25214"/>
    <cellStyle name="Normal 3 2 6 3 7 2" xfId="25215"/>
    <cellStyle name="Normal 3 2 6 3 8" xfId="25216"/>
    <cellStyle name="Normal 3 2 6 3 9" xfId="25217"/>
    <cellStyle name="Normal 3 2 6 3_Tabell 4.5-4.7" xfId="25186"/>
    <cellStyle name="Normal 3 2 6 4" xfId="1433"/>
    <cellStyle name="Normal 3 2 6 4 2" xfId="25219"/>
    <cellStyle name="Normal 3 2 6 4 2 2" xfId="25220"/>
    <cellStyle name="Normal 3 2 6 4 2 3" xfId="25221"/>
    <cellStyle name="Normal 3 2 6 4 3" xfId="25222"/>
    <cellStyle name="Normal 3 2 6 4 3 2" xfId="25223"/>
    <cellStyle name="Normal 3 2 6 4 3 3" xfId="25224"/>
    <cellStyle name="Normal 3 2 6 4 4" xfId="25225"/>
    <cellStyle name="Normal 3 2 6 4 5" xfId="25226"/>
    <cellStyle name="Normal 3 2 6 4_Tabell 4.5-4.7" xfId="25218"/>
    <cellStyle name="Normal 3 2 6 5" xfId="25227"/>
    <cellStyle name="Normal 3 2 6 5 2" xfId="25228"/>
    <cellStyle name="Normal 3 2 6 5 2 2" xfId="25229"/>
    <cellStyle name="Normal 3 2 6 5 2 3" xfId="25230"/>
    <cellStyle name="Normal 3 2 6 5 3" xfId="25231"/>
    <cellStyle name="Normal 3 2 6 5 3 2" xfId="25232"/>
    <cellStyle name="Normal 3 2 6 5 3 3" xfId="25233"/>
    <cellStyle name="Normal 3 2 6 5 4" xfId="25234"/>
    <cellStyle name="Normal 3 2 6 5 5" xfId="25235"/>
    <cellStyle name="Normal 3 2 6 6" xfId="25236"/>
    <cellStyle name="Normal 3 2 6 6 2" xfId="25237"/>
    <cellStyle name="Normal 3 2 6 6 3" xfId="25238"/>
    <cellStyle name="Normal 3 2 6 7" xfId="25239"/>
    <cellStyle name="Normal 3 2 6 7 2" xfId="25240"/>
    <cellStyle name="Normal 3 2 6 7 3" xfId="25241"/>
    <cellStyle name="Normal 3 2 6 8" xfId="25242"/>
    <cellStyle name="Normal 3 2 6 8 2" xfId="25243"/>
    <cellStyle name="Normal 3 2 6 9" xfId="25244"/>
    <cellStyle name="Normal 3 2 6 9 2" xfId="25245"/>
    <cellStyle name="Normal 3 2 6_Tabell 4.5-4.7" xfId="25118"/>
    <cellStyle name="Normal 3 2 7" xfId="1434"/>
    <cellStyle name="Normal 3 2 7 10" xfId="25247"/>
    <cellStyle name="Normal 3 2 7 11" xfId="25248"/>
    <cellStyle name="Normal 3 2 7 2" xfId="1435"/>
    <cellStyle name="Normal 3 2 7 2 10" xfId="25250"/>
    <cellStyle name="Normal 3 2 7 2 2" xfId="1436"/>
    <cellStyle name="Normal 3 2 7 2 2 2" xfId="25252"/>
    <cellStyle name="Normal 3 2 7 2 2 2 2" xfId="25253"/>
    <cellStyle name="Normal 3 2 7 2 2 2 3" xfId="25254"/>
    <cellStyle name="Normal 3 2 7 2 2 3" xfId="25255"/>
    <cellStyle name="Normal 3 2 7 2 2 3 2" xfId="25256"/>
    <cellStyle name="Normal 3 2 7 2 2 3 3" xfId="25257"/>
    <cellStyle name="Normal 3 2 7 2 2 4" xfId="25258"/>
    <cellStyle name="Normal 3 2 7 2 2 5" xfId="25259"/>
    <cellStyle name="Normal 3 2 7 2 2_Tabell 4.5-4.7" xfId="25251"/>
    <cellStyle name="Normal 3 2 7 2 3" xfId="25260"/>
    <cellStyle name="Normal 3 2 7 2 3 2" xfId="25261"/>
    <cellStyle name="Normal 3 2 7 2 3 2 2" xfId="25262"/>
    <cellStyle name="Normal 3 2 7 2 3 2 3" xfId="25263"/>
    <cellStyle name="Normal 3 2 7 2 3 3" xfId="25264"/>
    <cellStyle name="Normal 3 2 7 2 3 3 2" xfId="25265"/>
    <cellStyle name="Normal 3 2 7 2 3 3 3" xfId="25266"/>
    <cellStyle name="Normal 3 2 7 2 3 4" xfId="25267"/>
    <cellStyle name="Normal 3 2 7 2 3 5" xfId="25268"/>
    <cellStyle name="Normal 3 2 7 2 4" xfId="25269"/>
    <cellStyle name="Normal 3 2 7 2 4 2" xfId="25270"/>
    <cellStyle name="Normal 3 2 7 2 4 3" xfId="25271"/>
    <cellStyle name="Normal 3 2 7 2 5" xfId="25272"/>
    <cellStyle name="Normal 3 2 7 2 5 2" xfId="25273"/>
    <cellStyle name="Normal 3 2 7 2 5 3" xfId="25274"/>
    <cellStyle name="Normal 3 2 7 2 6" xfId="25275"/>
    <cellStyle name="Normal 3 2 7 2 6 2" xfId="25276"/>
    <cellStyle name="Normal 3 2 7 2 7" xfId="25277"/>
    <cellStyle name="Normal 3 2 7 2 7 2" xfId="25278"/>
    <cellStyle name="Normal 3 2 7 2 8" xfId="25279"/>
    <cellStyle name="Normal 3 2 7 2 9" xfId="25280"/>
    <cellStyle name="Normal 3 2 7 2_Tabell 4.5-4.7" xfId="25249"/>
    <cellStyle name="Normal 3 2 7 3" xfId="1437"/>
    <cellStyle name="Normal 3 2 7 3 2" xfId="25282"/>
    <cellStyle name="Normal 3 2 7 3 2 2" xfId="25283"/>
    <cellStyle name="Normal 3 2 7 3 2 3" xfId="25284"/>
    <cellStyle name="Normal 3 2 7 3 3" xfId="25285"/>
    <cellStyle name="Normal 3 2 7 3 3 2" xfId="25286"/>
    <cellStyle name="Normal 3 2 7 3 3 3" xfId="25287"/>
    <cellStyle name="Normal 3 2 7 3 4" xfId="25288"/>
    <cellStyle name="Normal 3 2 7 3 5" xfId="25289"/>
    <cellStyle name="Normal 3 2 7 3_Tabell 4.5-4.7" xfId="25281"/>
    <cellStyle name="Normal 3 2 7 4" xfId="25290"/>
    <cellStyle name="Normal 3 2 7 4 2" xfId="25291"/>
    <cellStyle name="Normal 3 2 7 4 2 2" xfId="25292"/>
    <cellStyle name="Normal 3 2 7 4 2 3" xfId="25293"/>
    <cellStyle name="Normal 3 2 7 4 3" xfId="25294"/>
    <cellStyle name="Normal 3 2 7 4 3 2" xfId="25295"/>
    <cellStyle name="Normal 3 2 7 4 3 3" xfId="25296"/>
    <cellStyle name="Normal 3 2 7 4 4" xfId="25297"/>
    <cellStyle name="Normal 3 2 7 4 5" xfId="25298"/>
    <cellStyle name="Normal 3 2 7 5" xfId="25299"/>
    <cellStyle name="Normal 3 2 7 5 2" xfId="25300"/>
    <cellStyle name="Normal 3 2 7 5 3" xfId="25301"/>
    <cellStyle name="Normal 3 2 7 6" xfId="25302"/>
    <cellStyle name="Normal 3 2 7 6 2" xfId="25303"/>
    <cellStyle name="Normal 3 2 7 6 3" xfId="25304"/>
    <cellStyle name="Normal 3 2 7 7" xfId="25305"/>
    <cellStyle name="Normal 3 2 7 7 2" xfId="25306"/>
    <cellStyle name="Normal 3 2 7 8" xfId="25307"/>
    <cellStyle name="Normal 3 2 7 8 2" xfId="25308"/>
    <cellStyle name="Normal 3 2 7 9" xfId="25309"/>
    <cellStyle name="Normal 3 2 7_Tabell 4.5-4.7" xfId="25246"/>
    <cellStyle name="Normal 3 2 8" xfId="1438"/>
    <cellStyle name="Normal 3 2 8 10" xfId="25311"/>
    <cellStyle name="Normal 3 2 8 11" xfId="25312"/>
    <cellStyle name="Normal 3 2 8 2" xfId="1439"/>
    <cellStyle name="Normal 3 2 8 2 10" xfId="25314"/>
    <cellStyle name="Normal 3 2 8 2 2" xfId="1440"/>
    <cellStyle name="Normal 3 2 8 2 2 2" xfId="25316"/>
    <cellStyle name="Normal 3 2 8 2 2 2 2" xfId="25317"/>
    <cellStyle name="Normal 3 2 8 2 2 2 3" xfId="25318"/>
    <cellStyle name="Normal 3 2 8 2 2 3" xfId="25319"/>
    <cellStyle name="Normal 3 2 8 2 2 3 2" xfId="25320"/>
    <cellStyle name="Normal 3 2 8 2 2 3 3" xfId="25321"/>
    <cellStyle name="Normal 3 2 8 2 2 4" xfId="25322"/>
    <cellStyle name="Normal 3 2 8 2 2 5" xfId="25323"/>
    <cellStyle name="Normal 3 2 8 2 2_Tabell 4.5-4.7" xfId="25315"/>
    <cellStyle name="Normal 3 2 8 2 3" xfId="25324"/>
    <cellStyle name="Normal 3 2 8 2 3 2" xfId="25325"/>
    <cellStyle name="Normal 3 2 8 2 3 2 2" xfId="25326"/>
    <cellStyle name="Normal 3 2 8 2 3 2 3" xfId="25327"/>
    <cellStyle name="Normal 3 2 8 2 3 3" xfId="25328"/>
    <cellStyle name="Normal 3 2 8 2 3 3 2" xfId="25329"/>
    <cellStyle name="Normal 3 2 8 2 3 3 3" xfId="25330"/>
    <cellStyle name="Normal 3 2 8 2 3 4" xfId="25331"/>
    <cellStyle name="Normal 3 2 8 2 3 5" xfId="25332"/>
    <cellStyle name="Normal 3 2 8 2 4" xfId="25333"/>
    <cellStyle name="Normal 3 2 8 2 4 2" xfId="25334"/>
    <cellStyle name="Normal 3 2 8 2 4 3" xfId="25335"/>
    <cellStyle name="Normal 3 2 8 2 5" xfId="25336"/>
    <cellStyle name="Normal 3 2 8 2 5 2" xfId="25337"/>
    <cellStyle name="Normal 3 2 8 2 5 3" xfId="25338"/>
    <cellStyle name="Normal 3 2 8 2 6" xfId="25339"/>
    <cellStyle name="Normal 3 2 8 2 6 2" xfId="25340"/>
    <cellStyle name="Normal 3 2 8 2 7" xfId="25341"/>
    <cellStyle name="Normal 3 2 8 2 7 2" xfId="25342"/>
    <cellStyle name="Normal 3 2 8 2 8" xfId="25343"/>
    <cellStyle name="Normal 3 2 8 2 9" xfId="25344"/>
    <cellStyle name="Normal 3 2 8 2_Tabell 4.5-4.7" xfId="25313"/>
    <cellStyle name="Normal 3 2 8 3" xfId="1441"/>
    <cellStyle name="Normal 3 2 8 3 2" xfId="25346"/>
    <cellStyle name="Normal 3 2 8 3 2 2" xfId="25347"/>
    <cellStyle name="Normal 3 2 8 3 2 3" xfId="25348"/>
    <cellStyle name="Normal 3 2 8 3 3" xfId="25349"/>
    <cellStyle name="Normal 3 2 8 3 3 2" xfId="25350"/>
    <cellStyle name="Normal 3 2 8 3 3 3" xfId="25351"/>
    <cellStyle name="Normal 3 2 8 3 4" xfId="25352"/>
    <cellStyle name="Normal 3 2 8 3 5" xfId="25353"/>
    <cellStyle name="Normal 3 2 8 3_Tabell 4.5-4.7" xfId="25345"/>
    <cellStyle name="Normal 3 2 8 4" xfId="25354"/>
    <cellStyle name="Normal 3 2 8 4 2" xfId="25355"/>
    <cellStyle name="Normal 3 2 8 4 2 2" xfId="25356"/>
    <cellStyle name="Normal 3 2 8 4 2 3" xfId="25357"/>
    <cellStyle name="Normal 3 2 8 4 3" xfId="25358"/>
    <cellStyle name="Normal 3 2 8 4 3 2" xfId="25359"/>
    <cellStyle name="Normal 3 2 8 4 3 3" xfId="25360"/>
    <cellStyle name="Normal 3 2 8 4 4" xfId="25361"/>
    <cellStyle name="Normal 3 2 8 4 5" xfId="25362"/>
    <cellStyle name="Normal 3 2 8 5" xfId="25363"/>
    <cellStyle name="Normal 3 2 8 5 2" xfId="25364"/>
    <cellStyle name="Normal 3 2 8 5 3" xfId="25365"/>
    <cellStyle name="Normal 3 2 8 6" xfId="25366"/>
    <cellStyle name="Normal 3 2 8 6 2" xfId="25367"/>
    <cellStyle name="Normal 3 2 8 6 3" xfId="25368"/>
    <cellStyle name="Normal 3 2 8 7" xfId="25369"/>
    <cellStyle name="Normal 3 2 8 7 2" xfId="25370"/>
    <cellStyle name="Normal 3 2 8 8" xfId="25371"/>
    <cellStyle name="Normal 3 2 8 8 2" xfId="25372"/>
    <cellStyle name="Normal 3 2 8 9" xfId="25373"/>
    <cellStyle name="Normal 3 2 8_Tabell 4.5-4.7" xfId="25310"/>
    <cellStyle name="Normal 3 2 9" xfId="1442"/>
    <cellStyle name="Normal 3 2 9 10" xfId="25375"/>
    <cellStyle name="Normal 3 2 9 2" xfId="1443"/>
    <cellStyle name="Normal 3 2 9 2 2" xfId="25377"/>
    <cellStyle name="Normal 3 2 9 2 2 2" xfId="25378"/>
    <cellStyle name="Normal 3 2 9 2 2 3" xfId="25379"/>
    <cellStyle name="Normal 3 2 9 2 3" xfId="25380"/>
    <cellStyle name="Normal 3 2 9 2 3 2" xfId="25381"/>
    <cellStyle name="Normal 3 2 9 2 3 3" xfId="25382"/>
    <cellStyle name="Normal 3 2 9 2 4" xfId="25383"/>
    <cellStyle name="Normal 3 2 9 2 5" xfId="25384"/>
    <cellStyle name="Normal 3 2 9 2_Tabell 4.5-4.7" xfId="25376"/>
    <cellStyle name="Normal 3 2 9 3" xfId="25385"/>
    <cellStyle name="Normal 3 2 9 3 2" xfId="25386"/>
    <cellStyle name="Normal 3 2 9 3 2 2" xfId="25387"/>
    <cellStyle name="Normal 3 2 9 3 2 3" xfId="25388"/>
    <cellStyle name="Normal 3 2 9 3 3" xfId="25389"/>
    <cellStyle name="Normal 3 2 9 3 3 2" xfId="25390"/>
    <cellStyle name="Normal 3 2 9 3 3 3" xfId="25391"/>
    <cellStyle name="Normal 3 2 9 3 4" xfId="25392"/>
    <cellStyle name="Normal 3 2 9 3 5" xfId="25393"/>
    <cellStyle name="Normal 3 2 9 4" xfId="25394"/>
    <cellStyle name="Normal 3 2 9 4 2" xfId="25395"/>
    <cellStyle name="Normal 3 2 9 4 3" xfId="25396"/>
    <cellStyle name="Normal 3 2 9 5" xfId="25397"/>
    <cellStyle name="Normal 3 2 9 5 2" xfId="25398"/>
    <cellStyle name="Normal 3 2 9 5 3" xfId="25399"/>
    <cellStyle name="Normal 3 2 9 6" xfId="25400"/>
    <cellStyle name="Normal 3 2 9 6 2" xfId="25401"/>
    <cellStyle name="Normal 3 2 9 7" xfId="25402"/>
    <cellStyle name="Normal 3 2 9 7 2" xfId="25403"/>
    <cellStyle name="Normal 3 2 9 8" xfId="25404"/>
    <cellStyle name="Normal 3 2 9 9" xfId="25405"/>
    <cellStyle name="Normal 3 2 9_Tabell 4.5-4.7" xfId="25374"/>
    <cellStyle name="Normal 3 2_Tabell 4.5-4.7" xfId="23993"/>
    <cellStyle name="Normal 3 20" xfId="34337"/>
    <cellStyle name="Normal 3 21" xfId="34339"/>
    <cellStyle name="Normal 3 22" xfId="34343"/>
    <cellStyle name="Normal 3 23" xfId="34346"/>
    <cellStyle name="Normal 3 24" xfId="34357"/>
    <cellStyle name="Normal 3 25" xfId="34362"/>
    <cellStyle name="Normal 3 26" xfId="34363"/>
    <cellStyle name="Normal 3 27" xfId="34367"/>
    <cellStyle name="Normal 3 28" xfId="34368"/>
    <cellStyle name="Normal 3 29" xfId="34371"/>
    <cellStyle name="Normal 3 3" xfId="1444"/>
    <cellStyle name="Normal 3 3 2" xfId="1445"/>
    <cellStyle name="Normal 3 3 2 2" xfId="1446"/>
    <cellStyle name="Normal 3 3 2 2 10" xfId="25409"/>
    <cellStyle name="Normal 3 3 2 2 11" xfId="25410"/>
    <cellStyle name="Normal 3 3 2 2 2" xfId="1447"/>
    <cellStyle name="Normal 3 3 2 2 2 10" xfId="25412"/>
    <cellStyle name="Normal 3 3 2 2 2 2" xfId="1448"/>
    <cellStyle name="Normal 3 3 2 2 2 2 2" xfId="25414"/>
    <cellStyle name="Normal 3 3 2 2 2 2 2 2" xfId="25415"/>
    <cellStyle name="Normal 3 3 2 2 2 2 2 3" xfId="25416"/>
    <cellStyle name="Normal 3 3 2 2 2 2 3" xfId="25417"/>
    <cellStyle name="Normal 3 3 2 2 2 2 3 2" xfId="25418"/>
    <cellStyle name="Normal 3 3 2 2 2 2 3 3" xfId="25419"/>
    <cellStyle name="Normal 3 3 2 2 2 2 4" xfId="25420"/>
    <cellStyle name="Normal 3 3 2 2 2 2 5" xfId="25421"/>
    <cellStyle name="Normal 3 3 2 2 2 2_Tabell 4.5-4.7" xfId="25413"/>
    <cellStyle name="Normal 3 3 2 2 2 3" xfId="25422"/>
    <cellStyle name="Normal 3 3 2 2 2 3 2" xfId="25423"/>
    <cellStyle name="Normal 3 3 2 2 2 3 2 2" xfId="25424"/>
    <cellStyle name="Normal 3 3 2 2 2 3 2 3" xfId="25425"/>
    <cellStyle name="Normal 3 3 2 2 2 3 3" xfId="25426"/>
    <cellStyle name="Normal 3 3 2 2 2 3 3 2" xfId="25427"/>
    <cellStyle name="Normal 3 3 2 2 2 3 3 3" xfId="25428"/>
    <cellStyle name="Normal 3 3 2 2 2 3 4" xfId="25429"/>
    <cellStyle name="Normal 3 3 2 2 2 3 5" xfId="25430"/>
    <cellStyle name="Normal 3 3 2 2 2 4" xfId="25431"/>
    <cellStyle name="Normal 3 3 2 2 2 4 2" xfId="25432"/>
    <cellStyle name="Normal 3 3 2 2 2 4 3" xfId="25433"/>
    <cellStyle name="Normal 3 3 2 2 2 5" xfId="25434"/>
    <cellStyle name="Normal 3 3 2 2 2 5 2" xfId="25435"/>
    <cellStyle name="Normal 3 3 2 2 2 5 3" xfId="25436"/>
    <cellStyle name="Normal 3 3 2 2 2 6" xfId="25437"/>
    <cellStyle name="Normal 3 3 2 2 2 6 2" xfId="25438"/>
    <cellStyle name="Normal 3 3 2 2 2 7" xfId="25439"/>
    <cellStyle name="Normal 3 3 2 2 2 7 2" xfId="25440"/>
    <cellStyle name="Normal 3 3 2 2 2 8" xfId="25441"/>
    <cellStyle name="Normal 3 3 2 2 2 9" xfId="25442"/>
    <cellStyle name="Normal 3 3 2 2 2_Tabell 4.5-4.7" xfId="25411"/>
    <cellStyle name="Normal 3 3 2 2 3" xfId="1449"/>
    <cellStyle name="Normal 3 3 2 2 3 2" xfId="25444"/>
    <cellStyle name="Normal 3 3 2 2 3 2 2" xfId="25445"/>
    <cellStyle name="Normal 3 3 2 2 3 2 3" xfId="25446"/>
    <cellStyle name="Normal 3 3 2 2 3 3" xfId="25447"/>
    <cellStyle name="Normal 3 3 2 2 3 3 2" xfId="25448"/>
    <cellStyle name="Normal 3 3 2 2 3 3 3" xfId="25449"/>
    <cellStyle name="Normal 3 3 2 2 3 4" xfId="25450"/>
    <cellStyle name="Normal 3 3 2 2 3 5" xfId="25451"/>
    <cellStyle name="Normal 3 3 2 2 3_Tabell 4.5-4.7" xfId="25443"/>
    <cellStyle name="Normal 3 3 2 2 4" xfId="25452"/>
    <cellStyle name="Normal 3 3 2 2 4 2" xfId="25453"/>
    <cellStyle name="Normal 3 3 2 2 4 2 2" xfId="25454"/>
    <cellStyle name="Normal 3 3 2 2 4 2 3" xfId="25455"/>
    <cellStyle name="Normal 3 3 2 2 4 3" xfId="25456"/>
    <cellStyle name="Normal 3 3 2 2 4 3 2" xfId="25457"/>
    <cellStyle name="Normal 3 3 2 2 4 3 3" xfId="25458"/>
    <cellStyle name="Normal 3 3 2 2 4 4" xfId="25459"/>
    <cellStyle name="Normal 3 3 2 2 4 5" xfId="25460"/>
    <cellStyle name="Normal 3 3 2 2 5" xfId="25461"/>
    <cellStyle name="Normal 3 3 2 2 5 2" xfId="25462"/>
    <cellStyle name="Normal 3 3 2 2 5 3" xfId="25463"/>
    <cellStyle name="Normal 3 3 2 2 6" xfId="25464"/>
    <cellStyle name="Normal 3 3 2 2 6 2" xfId="25465"/>
    <cellStyle name="Normal 3 3 2 2 6 3" xfId="25466"/>
    <cellStyle name="Normal 3 3 2 2 7" xfId="25467"/>
    <cellStyle name="Normal 3 3 2 2 7 2" xfId="25468"/>
    <cellStyle name="Normal 3 3 2 2 8" xfId="25469"/>
    <cellStyle name="Normal 3 3 2 2 8 2" xfId="25470"/>
    <cellStyle name="Normal 3 3 2 2 9" xfId="25471"/>
    <cellStyle name="Normal 3 3 2 2_Tabell 4.5-4.7" xfId="25408"/>
    <cellStyle name="Normal 3 3 2 3" xfId="1450"/>
    <cellStyle name="Normal 3 3 2 3 10" xfId="25473"/>
    <cellStyle name="Normal 3 3 2 3 11" xfId="25474"/>
    <cellStyle name="Normal 3 3 2 3 2" xfId="1451"/>
    <cellStyle name="Normal 3 3 2 3 2 10" xfId="25476"/>
    <cellStyle name="Normal 3 3 2 3 2 2" xfId="1452"/>
    <cellStyle name="Normal 3 3 2 3 2 2 2" xfId="25478"/>
    <cellStyle name="Normal 3 3 2 3 2 2 2 2" xfId="25479"/>
    <cellStyle name="Normal 3 3 2 3 2 2 2 3" xfId="25480"/>
    <cellStyle name="Normal 3 3 2 3 2 2 3" xfId="25481"/>
    <cellStyle name="Normal 3 3 2 3 2 2 3 2" xfId="25482"/>
    <cellStyle name="Normal 3 3 2 3 2 2 3 3" xfId="25483"/>
    <cellStyle name="Normal 3 3 2 3 2 2 4" xfId="25484"/>
    <cellStyle name="Normal 3 3 2 3 2 2 5" xfId="25485"/>
    <cellStyle name="Normal 3 3 2 3 2 2_Tabell 4.5-4.7" xfId="25477"/>
    <cellStyle name="Normal 3 3 2 3 2 3" xfId="25486"/>
    <cellStyle name="Normal 3 3 2 3 2 3 2" xfId="25487"/>
    <cellStyle name="Normal 3 3 2 3 2 3 2 2" xfId="25488"/>
    <cellStyle name="Normal 3 3 2 3 2 3 2 3" xfId="25489"/>
    <cellStyle name="Normal 3 3 2 3 2 3 3" xfId="25490"/>
    <cellStyle name="Normal 3 3 2 3 2 3 3 2" xfId="25491"/>
    <cellStyle name="Normal 3 3 2 3 2 3 3 3" xfId="25492"/>
    <cellStyle name="Normal 3 3 2 3 2 3 4" xfId="25493"/>
    <cellStyle name="Normal 3 3 2 3 2 3 5" xfId="25494"/>
    <cellStyle name="Normal 3 3 2 3 2 4" xfId="25495"/>
    <cellStyle name="Normal 3 3 2 3 2 4 2" xfId="25496"/>
    <cellStyle name="Normal 3 3 2 3 2 4 3" xfId="25497"/>
    <cellStyle name="Normal 3 3 2 3 2 5" xfId="25498"/>
    <cellStyle name="Normal 3 3 2 3 2 5 2" xfId="25499"/>
    <cellStyle name="Normal 3 3 2 3 2 5 3" xfId="25500"/>
    <cellStyle name="Normal 3 3 2 3 2 6" xfId="25501"/>
    <cellStyle name="Normal 3 3 2 3 2 6 2" xfId="25502"/>
    <cellStyle name="Normal 3 3 2 3 2 7" xfId="25503"/>
    <cellStyle name="Normal 3 3 2 3 2 7 2" xfId="25504"/>
    <cellStyle name="Normal 3 3 2 3 2 8" xfId="25505"/>
    <cellStyle name="Normal 3 3 2 3 2 9" xfId="25506"/>
    <cellStyle name="Normal 3 3 2 3 2_Tabell 4.5-4.7" xfId="25475"/>
    <cellStyle name="Normal 3 3 2 3 3" xfId="1453"/>
    <cellStyle name="Normal 3 3 2 3 3 2" xfId="25508"/>
    <cellStyle name="Normal 3 3 2 3 3 2 2" xfId="25509"/>
    <cellStyle name="Normal 3 3 2 3 3 2 3" xfId="25510"/>
    <cellStyle name="Normal 3 3 2 3 3 3" xfId="25511"/>
    <cellStyle name="Normal 3 3 2 3 3 3 2" xfId="25512"/>
    <cellStyle name="Normal 3 3 2 3 3 3 3" xfId="25513"/>
    <cellStyle name="Normal 3 3 2 3 3 4" xfId="25514"/>
    <cellStyle name="Normal 3 3 2 3 3 5" xfId="25515"/>
    <cellStyle name="Normal 3 3 2 3 3_Tabell 4.5-4.7" xfId="25507"/>
    <cellStyle name="Normal 3 3 2 3 4" xfId="25516"/>
    <cellStyle name="Normal 3 3 2 3 4 2" xfId="25517"/>
    <cellStyle name="Normal 3 3 2 3 4 2 2" xfId="25518"/>
    <cellStyle name="Normal 3 3 2 3 4 2 3" xfId="25519"/>
    <cellStyle name="Normal 3 3 2 3 4 3" xfId="25520"/>
    <cellStyle name="Normal 3 3 2 3 4 3 2" xfId="25521"/>
    <cellStyle name="Normal 3 3 2 3 4 3 3" xfId="25522"/>
    <cellStyle name="Normal 3 3 2 3 4 4" xfId="25523"/>
    <cellStyle name="Normal 3 3 2 3 4 5" xfId="25524"/>
    <cellStyle name="Normal 3 3 2 3 5" xfId="25525"/>
    <cellStyle name="Normal 3 3 2 3 5 2" xfId="25526"/>
    <cellStyle name="Normal 3 3 2 3 5 3" xfId="25527"/>
    <cellStyle name="Normal 3 3 2 3 6" xfId="25528"/>
    <cellStyle name="Normal 3 3 2 3 6 2" xfId="25529"/>
    <cellStyle name="Normal 3 3 2 3 6 3" xfId="25530"/>
    <cellStyle name="Normal 3 3 2 3 7" xfId="25531"/>
    <cellStyle name="Normal 3 3 2 3 7 2" xfId="25532"/>
    <cellStyle name="Normal 3 3 2 3 8" xfId="25533"/>
    <cellStyle name="Normal 3 3 2 3 8 2" xfId="25534"/>
    <cellStyle name="Normal 3 3 2 3 9" xfId="25535"/>
    <cellStyle name="Normal 3 3 2 3_Tabell 4.5-4.7" xfId="25472"/>
    <cellStyle name="Normal 3 3 2 4" xfId="1454"/>
    <cellStyle name="Normal 3 3 2 4 10" xfId="25537"/>
    <cellStyle name="Normal 3 3 2 4 2" xfId="1455"/>
    <cellStyle name="Normal 3 3 2 4 2 2" xfId="25539"/>
    <cellStyle name="Normal 3 3 2 4 2 2 2" xfId="25540"/>
    <cellStyle name="Normal 3 3 2 4 2 2 3" xfId="25541"/>
    <cellStyle name="Normal 3 3 2 4 2 3" xfId="25542"/>
    <cellStyle name="Normal 3 3 2 4 2 3 2" xfId="25543"/>
    <cellStyle name="Normal 3 3 2 4 2 3 3" xfId="25544"/>
    <cellStyle name="Normal 3 3 2 4 2 4" xfId="25545"/>
    <cellStyle name="Normal 3 3 2 4 2 5" xfId="25546"/>
    <cellStyle name="Normal 3 3 2 4 2_Tabell 4.5-4.7" xfId="25538"/>
    <cellStyle name="Normal 3 3 2 4 3" xfId="25547"/>
    <cellStyle name="Normal 3 3 2 4 3 2" xfId="25548"/>
    <cellStyle name="Normal 3 3 2 4 3 2 2" xfId="25549"/>
    <cellStyle name="Normal 3 3 2 4 3 2 3" xfId="25550"/>
    <cellStyle name="Normal 3 3 2 4 3 3" xfId="25551"/>
    <cellStyle name="Normal 3 3 2 4 3 3 2" xfId="25552"/>
    <cellStyle name="Normal 3 3 2 4 3 3 3" xfId="25553"/>
    <cellStyle name="Normal 3 3 2 4 3 4" xfId="25554"/>
    <cellStyle name="Normal 3 3 2 4 3 5" xfId="25555"/>
    <cellStyle name="Normal 3 3 2 4 4" xfId="25556"/>
    <cellStyle name="Normal 3 3 2 4 4 2" xfId="25557"/>
    <cellStyle name="Normal 3 3 2 4 4 3" xfId="25558"/>
    <cellStyle name="Normal 3 3 2 4 5" xfId="25559"/>
    <cellStyle name="Normal 3 3 2 4 5 2" xfId="25560"/>
    <cellStyle name="Normal 3 3 2 4 5 3" xfId="25561"/>
    <cellStyle name="Normal 3 3 2 4 6" xfId="25562"/>
    <cellStyle name="Normal 3 3 2 4 6 2" xfId="25563"/>
    <cellStyle name="Normal 3 3 2 4 7" xfId="25564"/>
    <cellStyle name="Normal 3 3 2 4 7 2" xfId="25565"/>
    <cellStyle name="Normal 3 3 2 4 8" xfId="25566"/>
    <cellStyle name="Normal 3 3 2 4 9" xfId="25567"/>
    <cellStyle name="Normal 3 3 2 4_Tabell 4.5-4.7" xfId="25536"/>
    <cellStyle name="Normal 3 3 2 5" xfId="1456"/>
    <cellStyle name="Normal 3 3 2 5 10" xfId="25569"/>
    <cellStyle name="Normal 3 3 2 5 2" xfId="1457"/>
    <cellStyle name="Normal 3 3 2 5 2 2" xfId="25571"/>
    <cellStyle name="Normal 3 3 2 5 2 2 2" xfId="25572"/>
    <cellStyle name="Normal 3 3 2 5 2 2 3" xfId="25573"/>
    <cellStyle name="Normal 3 3 2 5 2 3" xfId="25574"/>
    <cellStyle name="Normal 3 3 2 5 2 3 2" xfId="25575"/>
    <cellStyle name="Normal 3 3 2 5 2 3 3" xfId="25576"/>
    <cellStyle name="Normal 3 3 2 5 2 4" xfId="25577"/>
    <cellStyle name="Normal 3 3 2 5 2 5" xfId="25578"/>
    <cellStyle name="Normal 3 3 2 5 2_Tabell 4.5-4.7" xfId="25570"/>
    <cellStyle name="Normal 3 3 2 5 3" xfId="25579"/>
    <cellStyle name="Normal 3 3 2 5 3 2" xfId="25580"/>
    <cellStyle name="Normal 3 3 2 5 3 2 2" xfId="25581"/>
    <cellStyle name="Normal 3 3 2 5 3 2 3" xfId="25582"/>
    <cellStyle name="Normal 3 3 2 5 3 3" xfId="25583"/>
    <cellStyle name="Normal 3 3 2 5 3 3 2" xfId="25584"/>
    <cellStyle name="Normal 3 3 2 5 3 3 3" xfId="25585"/>
    <cellStyle name="Normal 3 3 2 5 3 4" xfId="25586"/>
    <cellStyle name="Normal 3 3 2 5 3 5" xfId="25587"/>
    <cellStyle name="Normal 3 3 2 5 4" xfId="25588"/>
    <cellStyle name="Normal 3 3 2 5 4 2" xfId="25589"/>
    <cellStyle name="Normal 3 3 2 5 4 3" xfId="25590"/>
    <cellStyle name="Normal 3 3 2 5 5" xfId="25591"/>
    <cellStyle name="Normal 3 3 2 5 5 2" xfId="25592"/>
    <cellStyle name="Normal 3 3 2 5 5 3" xfId="25593"/>
    <cellStyle name="Normal 3 3 2 5 6" xfId="25594"/>
    <cellStyle name="Normal 3 3 2 5 6 2" xfId="25595"/>
    <cellStyle name="Normal 3 3 2 5 7" xfId="25596"/>
    <cellStyle name="Normal 3 3 2 5 7 2" xfId="25597"/>
    <cellStyle name="Normal 3 3 2 5 8" xfId="25598"/>
    <cellStyle name="Normal 3 3 2 5 9" xfId="25599"/>
    <cellStyle name="Normal 3 3 2 5_Tabell 4.5-4.7" xfId="25568"/>
    <cellStyle name="Normal 3 3 2_Tabell 4.5-4.7" xfId="25407"/>
    <cellStyle name="Normal 3 3 3" xfId="1458"/>
    <cellStyle name="Normal 3 3 3 10" xfId="25601"/>
    <cellStyle name="Normal 3 3 3 11" xfId="25602"/>
    <cellStyle name="Normal 3 3 3 2" xfId="1459"/>
    <cellStyle name="Normal 3 3 3 2 10" xfId="25604"/>
    <cellStyle name="Normal 3 3 3 2 2" xfId="1460"/>
    <cellStyle name="Normal 3 3 3 2 2 2" xfId="25606"/>
    <cellStyle name="Normal 3 3 3 2 2 2 2" xfId="25607"/>
    <cellStyle name="Normal 3 3 3 2 2 2 3" xfId="25608"/>
    <cellStyle name="Normal 3 3 3 2 2 3" xfId="25609"/>
    <cellStyle name="Normal 3 3 3 2 2 3 2" xfId="25610"/>
    <cellStyle name="Normal 3 3 3 2 2 3 3" xfId="25611"/>
    <cellStyle name="Normal 3 3 3 2 2 4" xfId="25612"/>
    <cellStyle name="Normal 3 3 3 2 2 5" xfId="25613"/>
    <cellStyle name="Normal 3 3 3 2 2_Tabell 4.5-4.7" xfId="25605"/>
    <cellStyle name="Normal 3 3 3 2 3" xfId="25614"/>
    <cellStyle name="Normal 3 3 3 2 3 2" xfId="25615"/>
    <cellStyle name="Normal 3 3 3 2 3 2 2" xfId="25616"/>
    <cellStyle name="Normal 3 3 3 2 3 2 3" xfId="25617"/>
    <cellStyle name="Normal 3 3 3 2 3 3" xfId="25618"/>
    <cellStyle name="Normal 3 3 3 2 3 3 2" xfId="25619"/>
    <cellStyle name="Normal 3 3 3 2 3 3 3" xfId="25620"/>
    <cellStyle name="Normal 3 3 3 2 3 4" xfId="25621"/>
    <cellStyle name="Normal 3 3 3 2 3 5" xfId="25622"/>
    <cellStyle name="Normal 3 3 3 2 4" xfId="25623"/>
    <cellStyle name="Normal 3 3 3 2 4 2" xfId="25624"/>
    <cellStyle name="Normal 3 3 3 2 4 3" xfId="25625"/>
    <cellStyle name="Normal 3 3 3 2 5" xfId="25626"/>
    <cellStyle name="Normal 3 3 3 2 5 2" xfId="25627"/>
    <cellStyle name="Normal 3 3 3 2 5 3" xfId="25628"/>
    <cellStyle name="Normal 3 3 3 2 6" xfId="25629"/>
    <cellStyle name="Normal 3 3 3 2 6 2" xfId="25630"/>
    <cellStyle name="Normal 3 3 3 2 7" xfId="25631"/>
    <cellStyle name="Normal 3 3 3 2 7 2" xfId="25632"/>
    <cellStyle name="Normal 3 3 3 2 8" xfId="25633"/>
    <cellStyle name="Normal 3 3 3 2 9" xfId="25634"/>
    <cellStyle name="Normal 3 3 3 2_Tabell 4.5-4.7" xfId="25603"/>
    <cellStyle name="Normal 3 3 3 3" xfId="1461"/>
    <cellStyle name="Normal 3 3 3 3 2" xfId="25636"/>
    <cellStyle name="Normal 3 3 3 3 2 2" xfId="25637"/>
    <cellStyle name="Normal 3 3 3 3 2 3" xfId="25638"/>
    <cellStyle name="Normal 3 3 3 3 3" xfId="25639"/>
    <cellStyle name="Normal 3 3 3 3 3 2" xfId="25640"/>
    <cellStyle name="Normal 3 3 3 3 3 3" xfId="25641"/>
    <cellStyle name="Normal 3 3 3 3 4" xfId="25642"/>
    <cellStyle name="Normal 3 3 3 3 5" xfId="25643"/>
    <cellStyle name="Normal 3 3 3 3_Tabell 4.5-4.7" xfId="25635"/>
    <cellStyle name="Normal 3 3 3 4" xfId="25644"/>
    <cellStyle name="Normal 3 3 3 4 2" xfId="25645"/>
    <cellStyle name="Normal 3 3 3 4 2 2" xfId="25646"/>
    <cellStyle name="Normal 3 3 3 4 2 3" xfId="25647"/>
    <cellStyle name="Normal 3 3 3 4 3" xfId="25648"/>
    <cellStyle name="Normal 3 3 3 4 3 2" xfId="25649"/>
    <cellStyle name="Normal 3 3 3 4 3 3" xfId="25650"/>
    <cellStyle name="Normal 3 3 3 4 4" xfId="25651"/>
    <cellStyle name="Normal 3 3 3 4 5" xfId="25652"/>
    <cellStyle name="Normal 3 3 3 5" xfId="25653"/>
    <cellStyle name="Normal 3 3 3 5 2" xfId="25654"/>
    <cellStyle name="Normal 3 3 3 5 3" xfId="25655"/>
    <cellStyle name="Normal 3 3 3 6" xfId="25656"/>
    <cellStyle name="Normal 3 3 3 6 2" xfId="25657"/>
    <cellStyle name="Normal 3 3 3 6 3" xfId="25658"/>
    <cellStyle name="Normal 3 3 3 7" xfId="25659"/>
    <cellStyle name="Normal 3 3 3 7 2" xfId="25660"/>
    <cellStyle name="Normal 3 3 3 8" xfId="25661"/>
    <cellStyle name="Normal 3 3 3 8 2" xfId="25662"/>
    <cellStyle name="Normal 3 3 3 9" xfId="25663"/>
    <cellStyle name="Normal 3 3 3_Tabell 4.5-4.7" xfId="25600"/>
    <cellStyle name="Normal 3 3 4" xfId="1462"/>
    <cellStyle name="Normal 3 3 4 10" xfId="25665"/>
    <cellStyle name="Normal 3 3 4 11" xfId="25666"/>
    <cellStyle name="Normal 3 3 4 2" xfId="1463"/>
    <cellStyle name="Normal 3 3 4 2 10" xfId="25668"/>
    <cellStyle name="Normal 3 3 4 2 2" xfId="1464"/>
    <cellStyle name="Normal 3 3 4 2 2 2" xfId="25670"/>
    <cellStyle name="Normal 3 3 4 2 2 2 2" xfId="25671"/>
    <cellStyle name="Normal 3 3 4 2 2 2 3" xfId="25672"/>
    <cellStyle name="Normal 3 3 4 2 2 3" xfId="25673"/>
    <cellStyle name="Normal 3 3 4 2 2 3 2" xfId="25674"/>
    <cellStyle name="Normal 3 3 4 2 2 3 3" xfId="25675"/>
    <cellStyle name="Normal 3 3 4 2 2 4" xfId="25676"/>
    <cellStyle name="Normal 3 3 4 2 2 5" xfId="25677"/>
    <cellStyle name="Normal 3 3 4 2 2_Tabell 4.5-4.7" xfId="25669"/>
    <cellStyle name="Normal 3 3 4 2 3" xfId="25678"/>
    <cellStyle name="Normal 3 3 4 2 3 2" xfId="25679"/>
    <cellStyle name="Normal 3 3 4 2 3 2 2" xfId="25680"/>
    <cellStyle name="Normal 3 3 4 2 3 2 3" xfId="25681"/>
    <cellStyle name="Normal 3 3 4 2 3 3" xfId="25682"/>
    <cellStyle name="Normal 3 3 4 2 3 3 2" xfId="25683"/>
    <cellStyle name="Normal 3 3 4 2 3 3 3" xfId="25684"/>
    <cellStyle name="Normal 3 3 4 2 3 4" xfId="25685"/>
    <cellStyle name="Normal 3 3 4 2 3 5" xfId="25686"/>
    <cellStyle name="Normal 3 3 4 2 4" xfId="25687"/>
    <cellStyle name="Normal 3 3 4 2 4 2" xfId="25688"/>
    <cellStyle name="Normal 3 3 4 2 4 3" xfId="25689"/>
    <cellStyle name="Normal 3 3 4 2 5" xfId="25690"/>
    <cellStyle name="Normal 3 3 4 2 5 2" xfId="25691"/>
    <cellStyle name="Normal 3 3 4 2 5 3" xfId="25692"/>
    <cellStyle name="Normal 3 3 4 2 6" xfId="25693"/>
    <cellStyle name="Normal 3 3 4 2 6 2" xfId="25694"/>
    <cellStyle name="Normal 3 3 4 2 7" xfId="25695"/>
    <cellStyle name="Normal 3 3 4 2 7 2" xfId="25696"/>
    <cellStyle name="Normal 3 3 4 2 8" xfId="25697"/>
    <cellStyle name="Normal 3 3 4 2 9" xfId="25698"/>
    <cellStyle name="Normal 3 3 4 2_Tabell 4.5-4.7" xfId="25667"/>
    <cellStyle name="Normal 3 3 4 3" xfId="1465"/>
    <cellStyle name="Normal 3 3 4 3 2" xfId="25700"/>
    <cellStyle name="Normal 3 3 4 3 2 2" xfId="25701"/>
    <cellStyle name="Normal 3 3 4 3 2 3" xfId="25702"/>
    <cellStyle name="Normal 3 3 4 3 3" xfId="25703"/>
    <cellStyle name="Normal 3 3 4 3 3 2" xfId="25704"/>
    <cellStyle name="Normal 3 3 4 3 3 3" xfId="25705"/>
    <cellStyle name="Normal 3 3 4 3 4" xfId="25706"/>
    <cellStyle name="Normal 3 3 4 3 5" xfId="25707"/>
    <cellStyle name="Normal 3 3 4 3_Tabell 4.5-4.7" xfId="25699"/>
    <cellStyle name="Normal 3 3 4 4" xfId="25708"/>
    <cellStyle name="Normal 3 3 4 4 2" xfId="25709"/>
    <cellStyle name="Normal 3 3 4 4 2 2" xfId="25710"/>
    <cellStyle name="Normal 3 3 4 4 2 3" xfId="25711"/>
    <cellStyle name="Normal 3 3 4 4 3" xfId="25712"/>
    <cellStyle name="Normal 3 3 4 4 3 2" xfId="25713"/>
    <cellStyle name="Normal 3 3 4 4 3 3" xfId="25714"/>
    <cellStyle name="Normal 3 3 4 4 4" xfId="25715"/>
    <cellStyle name="Normal 3 3 4 4 5" xfId="25716"/>
    <cellStyle name="Normal 3 3 4 5" xfId="25717"/>
    <cellStyle name="Normal 3 3 4 5 2" xfId="25718"/>
    <cellStyle name="Normal 3 3 4 5 3" xfId="25719"/>
    <cellStyle name="Normal 3 3 4 6" xfId="25720"/>
    <cellStyle name="Normal 3 3 4 6 2" xfId="25721"/>
    <cellStyle name="Normal 3 3 4 6 3" xfId="25722"/>
    <cellStyle name="Normal 3 3 4 7" xfId="25723"/>
    <cellStyle name="Normal 3 3 4 7 2" xfId="25724"/>
    <cellStyle name="Normal 3 3 4 8" xfId="25725"/>
    <cellStyle name="Normal 3 3 4 8 2" xfId="25726"/>
    <cellStyle name="Normal 3 3 4 9" xfId="25727"/>
    <cellStyle name="Normal 3 3 4_Tabell 4.5-4.7" xfId="25664"/>
    <cellStyle name="Normal 3 3 5" xfId="1466"/>
    <cellStyle name="Normal 3 3 5 10" xfId="25729"/>
    <cellStyle name="Normal 3 3 5 11" xfId="25730"/>
    <cellStyle name="Normal 3 3 5 2" xfId="1467"/>
    <cellStyle name="Normal 3 3 5 2 10" xfId="25732"/>
    <cellStyle name="Normal 3 3 5 2 2" xfId="1468"/>
    <cellStyle name="Normal 3 3 5 2 2 2" xfId="25734"/>
    <cellStyle name="Normal 3 3 5 2 2 2 2" xfId="25735"/>
    <cellStyle name="Normal 3 3 5 2 2 2 3" xfId="25736"/>
    <cellStyle name="Normal 3 3 5 2 2 3" xfId="25737"/>
    <cellStyle name="Normal 3 3 5 2 2 3 2" xfId="25738"/>
    <cellStyle name="Normal 3 3 5 2 2 3 3" xfId="25739"/>
    <cellStyle name="Normal 3 3 5 2 2 4" xfId="25740"/>
    <cellStyle name="Normal 3 3 5 2 2 5" xfId="25741"/>
    <cellStyle name="Normal 3 3 5 2 2_Tabell 4.5-4.7" xfId="25733"/>
    <cellStyle name="Normal 3 3 5 2 3" xfId="25742"/>
    <cellStyle name="Normal 3 3 5 2 3 2" xfId="25743"/>
    <cellStyle name="Normal 3 3 5 2 3 2 2" xfId="25744"/>
    <cellStyle name="Normal 3 3 5 2 3 2 3" xfId="25745"/>
    <cellStyle name="Normal 3 3 5 2 3 3" xfId="25746"/>
    <cellStyle name="Normal 3 3 5 2 3 3 2" xfId="25747"/>
    <cellStyle name="Normal 3 3 5 2 3 3 3" xfId="25748"/>
    <cellStyle name="Normal 3 3 5 2 3 4" xfId="25749"/>
    <cellStyle name="Normal 3 3 5 2 3 5" xfId="25750"/>
    <cellStyle name="Normal 3 3 5 2 4" xfId="25751"/>
    <cellStyle name="Normal 3 3 5 2 4 2" xfId="25752"/>
    <cellStyle name="Normal 3 3 5 2 4 3" xfId="25753"/>
    <cellStyle name="Normal 3 3 5 2 5" xfId="25754"/>
    <cellStyle name="Normal 3 3 5 2 5 2" xfId="25755"/>
    <cellStyle name="Normal 3 3 5 2 5 3" xfId="25756"/>
    <cellStyle name="Normal 3 3 5 2 6" xfId="25757"/>
    <cellStyle name="Normal 3 3 5 2 6 2" xfId="25758"/>
    <cellStyle name="Normal 3 3 5 2 7" xfId="25759"/>
    <cellStyle name="Normal 3 3 5 2 7 2" xfId="25760"/>
    <cellStyle name="Normal 3 3 5 2 8" xfId="25761"/>
    <cellStyle name="Normal 3 3 5 2 9" xfId="25762"/>
    <cellStyle name="Normal 3 3 5 2_Tabell 4.5-4.7" xfId="25731"/>
    <cellStyle name="Normal 3 3 5 3" xfId="1469"/>
    <cellStyle name="Normal 3 3 5 3 2" xfId="25764"/>
    <cellStyle name="Normal 3 3 5 3 2 2" xfId="25765"/>
    <cellStyle name="Normal 3 3 5 3 2 3" xfId="25766"/>
    <cellStyle name="Normal 3 3 5 3 3" xfId="25767"/>
    <cellStyle name="Normal 3 3 5 3 3 2" xfId="25768"/>
    <cellStyle name="Normal 3 3 5 3 3 3" xfId="25769"/>
    <cellStyle name="Normal 3 3 5 3 4" xfId="25770"/>
    <cellStyle name="Normal 3 3 5 3 5" xfId="25771"/>
    <cellStyle name="Normal 3 3 5 3_Tabell 4.5-4.7" xfId="25763"/>
    <cellStyle name="Normal 3 3 5 4" xfId="25772"/>
    <cellStyle name="Normal 3 3 5 4 2" xfId="25773"/>
    <cellStyle name="Normal 3 3 5 4 2 2" xfId="25774"/>
    <cellStyle name="Normal 3 3 5 4 2 3" xfId="25775"/>
    <cellStyle name="Normal 3 3 5 4 3" xfId="25776"/>
    <cellStyle name="Normal 3 3 5 4 3 2" xfId="25777"/>
    <cellStyle name="Normal 3 3 5 4 3 3" xfId="25778"/>
    <cellStyle name="Normal 3 3 5 4 4" xfId="25779"/>
    <cellStyle name="Normal 3 3 5 4 5" xfId="25780"/>
    <cellStyle name="Normal 3 3 5 5" xfId="25781"/>
    <cellStyle name="Normal 3 3 5 5 2" xfId="25782"/>
    <cellStyle name="Normal 3 3 5 5 3" xfId="25783"/>
    <cellStyle name="Normal 3 3 5 6" xfId="25784"/>
    <cellStyle name="Normal 3 3 5 6 2" xfId="25785"/>
    <cellStyle name="Normal 3 3 5 6 3" xfId="25786"/>
    <cellStyle name="Normal 3 3 5 7" xfId="25787"/>
    <cellStyle name="Normal 3 3 5 7 2" xfId="25788"/>
    <cellStyle name="Normal 3 3 5 8" xfId="25789"/>
    <cellStyle name="Normal 3 3 5 8 2" xfId="25790"/>
    <cellStyle name="Normal 3 3 5 9" xfId="25791"/>
    <cellStyle name="Normal 3 3 5_Tabell 4.5-4.7" xfId="25728"/>
    <cellStyle name="Normal 3 3 6" xfId="1470"/>
    <cellStyle name="Normal 3 3 6 10" xfId="25793"/>
    <cellStyle name="Normal 3 3 6 2" xfId="1471"/>
    <cellStyle name="Normal 3 3 6 2 2" xfId="25795"/>
    <cellStyle name="Normal 3 3 6 2 2 2" xfId="25796"/>
    <cellStyle name="Normal 3 3 6 2 2 3" xfId="25797"/>
    <cellStyle name="Normal 3 3 6 2 3" xfId="25798"/>
    <cellStyle name="Normal 3 3 6 2 3 2" xfId="25799"/>
    <cellStyle name="Normal 3 3 6 2 3 3" xfId="25800"/>
    <cellStyle name="Normal 3 3 6 2 4" xfId="25801"/>
    <cellStyle name="Normal 3 3 6 2 5" xfId="25802"/>
    <cellStyle name="Normal 3 3 6 2_Tabell 4.5-4.7" xfId="25794"/>
    <cellStyle name="Normal 3 3 6 3" xfId="25803"/>
    <cellStyle name="Normal 3 3 6 3 2" xfId="25804"/>
    <cellStyle name="Normal 3 3 6 3 2 2" xfId="25805"/>
    <cellStyle name="Normal 3 3 6 3 2 3" xfId="25806"/>
    <cellStyle name="Normal 3 3 6 3 3" xfId="25807"/>
    <cellStyle name="Normal 3 3 6 3 3 2" xfId="25808"/>
    <cellStyle name="Normal 3 3 6 3 3 3" xfId="25809"/>
    <cellStyle name="Normal 3 3 6 3 4" xfId="25810"/>
    <cellStyle name="Normal 3 3 6 3 5" xfId="25811"/>
    <cellStyle name="Normal 3 3 6 4" xfId="25812"/>
    <cellStyle name="Normal 3 3 6 4 2" xfId="25813"/>
    <cellStyle name="Normal 3 3 6 4 3" xfId="25814"/>
    <cellStyle name="Normal 3 3 6 5" xfId="25815"/>
    <cellStyle name="Normal 3 3 6 5 2" xfId="25816"/>
    <cellStyle name="Normal 3 3 6 5 3" xfId="25817"/>
    <cellStyle name="Normal 3 3 6 6" xfId="25818"/>
    <cellStyle name="Normal 3 3 6 6 2" xfId="25819"/>
    <cellStyle name="Normal 3 3 6 7" xfId="25820"/>
    <cellStyle name="Normal 3 3 6 7 2" xfId="25821"/>
    <cellStyle name="Normal 3 3 6 8" xfId="25822"/>
    <cellStyle name="Normal 3 3 6 9" xfId="25823"/>
    <cellStyle name="Normal 3 3 6_Tabell 4.5-4.7" xfId="25792"/>
    <cellStyle name="Normal 3 3 7" xfId="1472"/>
    <cellStyle name="Normal 3 3 7 10" xfId="25825"/>
    <cellStyle name="Normal 3 3 7 2" xfId="1473"/>
    <cellStyle name="Normal 3 3 7 2 2" xfId="25827"/>
    <cellStyle name="Normal 3 3 7 2 2 2" xfId="25828"/>
    <cellStyle name="Normal 3 3 7 2 2 3" xfId="25829"/>
    <cellStyle name="Normal 3 3 7 2 3" xfId="25830"/>
    <cellStyle name="Normal 3 3 7 2 3 2" xfId="25831"/>
    <cellStyle name="Normal 3 3 7 2 3 3" xfId="25832"/>
    <cellStyle name="Normal 3 3 7 2 4" xfId="25833"/>
    <cellStyle name="Normal 3 3 7 2 5" xfId="25834"/>
    <cellStyle name="Normal 3 3 7 2_Tabell 4.5-4.7" xfId="25826"/>
    <cellStyle name="Normal 3 3 7 3" xfId="25835"/>
    <cellStyle name="Normal 3 3 7 3 2" xfId="25836"/>
    <cellStyle name="Normal 3 3 7 3 2 2" xfId="25837"/>
    <cellStyle name="Normal 3 3 7 3 2 3" xfId="25838"/>
    <cellStyle name="Normal 3 3 7 3 3" xfId="25839"/>
    <cellStyle name="Normal 3 3 7 3 3 2" xfId="25840"/>
    <cellStyle name="Normal 3 3 7 3 3 3" xfId="25841"/>
    <cellStyle name="Normal 3 3 7 3 4" xfId="25842"/>
    <cellStyle name="Normal 3 3 7 3 5" xfId="25843"/>
    <cellStyle name="Normal 3 3 7 4" xfId="25844"/>
    <cellStyle name="Normal 3 3 7 4 2" xfId="25845"/>
    <cellStyle name="Normal 3 3 7 4 3" xfId="25846"/>
    <cellStyle name="Normal 3 3 7 5" xfId="25847"/>
    <cellStyle name="Normal 3 3 7 5 2" xfId="25848"/>
    <cellStyle name="Normal 3 3 7 5 3" xfId="25849"/>
    <cellStyle name="Normal 3 3 7 6" xfId="25850"/>
    <cellStyle name="Normal 3 3 7 6 2" xfId="25851"/>
    <cellStyle name="Normal 3 3 7 7" xfId="25852"/>
    <cellStyle name="Normal 3 3 7 7 2" xfId="25853"/>
    <cellStyle name="Normal 3 3 7 8" xfId="25854"/>
    <cellStyle name="Normal 3 3 7 9" xfId="25855"/>
    <cellStyle name="Normal 3 3 7_Tabell 4.5-4.7" xfId="25824"/>
    <cellStyle name="Normal 3 3 8" xfId="2008"/>
    <cellStyle name="Normal 3 3_Tabell 4.5-4.7" xfId="25406"/>
    <cellStyle name="Normal 3 4" xfId="1474"/>
    <cellStyle name="Normal 3 4 10" xfId="25857"/>
    <cellStyle name="Normal 3 4 10 2" xfId="25858"/>
    <cellStyle name="Normal 3 4 10 2 2" xfId="25859"/>
    <cellStyle name="Normal 3 4 10 2 3" xfId="25860"/>
    <cellStyle name="Normal 3 4 10 3" xfId="25861"/>
    <cellStyle name="Normal 3 4 10 3 2" xfId="25862"/>
    <cellStyle name="Normal 3 4 10 3 3" xfId="25863"/>
    <cellStyle name="Normal 3 4 10 4" xfId="25864"/>
    <cellStyle name="Normal 3 4 10 5" xfId="25865"/>
    <cellStyle name="Normal 3 4 11" xfId="25866"/>
    <cellStyle name="Normal 3 4 11 2" xfId="25867"/>
    <cellStyle name="Normal 3 4 11 2 2" xfId="25868"/>
    <cellStyle name="Normal 3 4 11 2 3" xfId="25869"/>
    <cellStyle name="Normal 3 4 11 3" xfId="25870"/>
    <cellStyle name="Normal 3 4 11 3 2" xfId="25871"/>
    <cellStyle name="Normal 3 4 11 3 3" xfId="25872"/>
    <cellStyle name="Normal 3 4 11 4" xfId="25873"/>
    <cellStyle name="Normal 3 4 11 5" xfId="25874"/>
    <cellStyle name="Normal 3 4 12" xfId="25875"/>
    <cellStyle name="Normal 3 4 12 2" xfId="25876"/>
    <cellStyle name="Normal 3 4 12 3" xfId="25877"/>
    <cellStyle name="Normal 3 4 13" xfId="25878"/>
    <cellStyle name="Normal 3 4 13 2" xfId="25879"/>
    <cellStyle name="Normal 3 4 13 3" xfId="25880"/>
    <cellStyle name="Normal 3 4 14" xfId="25881"/>
    <cellStyle name="Normal 3 4 14 2" xfId="25882"/>
    <cellStyle name="Normal 3 4 15" xfId="25883"/>
    <cellStyle name="Normal 3 4 15 2" xfId="25884"/>
    <cellStyle name="Normal 3 4 16" xfId="25885"/>
    <cellStyle name="Normal 3 4 17" xfId="25886"/>
    <cellStyle name="Normal 3 4 18" xfId="25887"/>
    <cellStyle name="Normal 3 4 2" xfId="1475"/>
    <cellStyle name="Normal 3 4 2 10" xfId="25889"/>
    <cellStyle name="Normal 3 4 2 10 2" xfId="25890"/>
    <cellStyle name="Normal 3 4 2 10 3" xfId="25891"/>
    <cellStyle name="Normal 3 4 2 11" xfId="25892"/>
    <cellStyle name="Normal 3 4 2 11 2" xfId="25893"/>
    <cellStyle name="Normal 3 4 2 11 3" xfId="25894"/>
    <cellStyle name="Normal 3 4 2 12" xfId="25895"/>
    <cellStyle name="Normal 3 4 2 12 2" xfId="25896"/>
    <cellStyle name="Normal 3 4 2 13" xfId="25897"/>
    <cellStyle name="Normal 3 4 2 13 2" xfId="25898"/>
    <cellStyle name="Normal 3 4 2 14" xfId="25899"/>
    <cellStyle name="Normal 3 4 2 15" xfId="25900"/>
    <cellStyle name="Normal 3 4 2 16" xfId="25901"/>
    <cellStyle name="Normal 3 4 2 2" xfId="1476"/>
    <cellStyle name="Normal 3 4 2 2 10" xfId="25903"/>
    <cellStyle name="Normal 3 4 2 2 10 2" xfId="25904"/>
    <cellStyle name="Normal 3 4 2 2 11" xfId="25905"/>
    <cellStyle name="Normal 3 4 2 2 12" xfId="25906"/>
    <cellStyle name="Normal 3 4 2 2 13" xfId="25907"/>
    <cellStyle name="Normal 3 4 2 2 2" xfId="1477"/>
    <cellStyle name="Normal 3 4 2 2 2 10" xfId="25909"/>
    <cellStyle name="Normal 3 4 2 2 2 2" xfId="1478"/>
    <cellStyle name="Normal 3 4 2 2 2 2 2" xfId="25911"/>
    <cellStyle name="Normal 3 4 2 2 2 2 2 2" xfId="25912"/>
    <cellStyle name="Normal 3 4 2 2 2 2 2 3" xfId="25913"/>
    <cellStyle name="Normal 3 4 2 2 2 2 3" xfId="25914"/>
    <cellStyle name="Normal 3 4 2 2 2 2 3 2" xfId="25915"/>
    <cellStyle name="Normal 3 4 2 2 2 2 3 3" xfId="25916"/>
    <cellStyle name="Normal 3 4 2 2 2 2 4" xfId="25917"/>
    <cellStyle name="Normal 3 4 2 2 2 2 5" xfId="25918"/>
    <cellStyle name="Normal 3 4 2 2 2 2_Tabell 4.5-4.7" xfId="25910"/>
    <cellStyle name="Normal 3 4 2 2 2 3" xfId="25919"/>
    <cellStyle name="Normal 3 4 2 2 2 3 2" xfId="25920"/>
    <cellStyle name="Normal 3 4 2 2 2 3 2 2" xfId="25921"/>
    <cellStyle name="Normal 3 4 2 2 2 3 2 3" xfId="25922"/>
    <cellStyle name="Normal 3 4 2 2 2 3 3" xfId="25923"/>
    <cellStyle name="Normal 3 4 2 2 2 3 3 2" xfId="25924"/>
    <cellStyle name="Normal 3 4 2 2 2 3 3 3" xfId="25925"/>
    <cellStyle name="Normal 3 4 2 2 2 3 4" xfId="25926"/>
    <cellStyle name="Normal 3 4 2 2 2 3 5" xfId="25927"/>
    <cellStyle name="Normal 3 4 2 2 2 4" xfId="25928"/>
    <cellStyle name="Normal 3 4 2 2 2 4 2" xfId="25929"/>
    <cellStyle name="Normal 3 4 2 2 2 4 3" xfId="25930"/>
    <cellStyle name="Normal 3 4 2 2 2 5" xfId="25931"/>
    <cellStyle name="Normal 3 4 2 2 2 5 2" xfId="25932"/>
    <cellStyle name="Normal 3 4 2 2 2 5 3" xfId="25933"/>
    <cellStyle name="Normal 3 4 2 2 2 6" xfId="25934"/>
    <cellStyle name="Normal 3 4 2 2 2 6 2" xfId="25935"/>
    <cellStyle name="Normal 3 4 2 2 2 7" xfId="25936"/>
    <cellStyle name="Normal 3 4 2 2 2 7 2" xfId="25937"/>
    <cellStyle name="Normal 3 4 2 2 2 8" xfId="25938"/>
    <cellStyle name="Normal 3 4 2 2 2 9" xfId="25939"/>
    <cellStyle name="Normal 3 4 2 2 2_Tabell 4.5-4.7" xfId="25908"/>
    <cellStyle name="Normal 3 4 2 2 3" xfId="1479"/>
    <cellStyle name="Normal 3 4 2 2 3 2" xfId="25941"/>
    <cellStyle name="Normal 3 4 2 2 3 2 2" xfId="25942"/>
    <cellStyle name="Normal 3 4 2 2 3 2 3" xfId="25943"/>
    <cellStyle name="Normal 3 4 2 2 3 3" xfId="25944"/>
    <cellStyle name="Normal 3 4 2 2 3 3 2" xfId="25945"/>
    <cellStyle name="Normal 3 4 2 2 3 3 3" xfId="25946"/>
    <cellStyle name="Normal 3 4 2 2 3 4" xfId="25947"/>
    <cellStyle name="Normal 3 4 2 2 3 5" xfId="25948"/>
    <cellStyle name="Normal 3 4 2 2 3_Tabell 4.5-4.7" xfId="25940"/>
    <cellStyle name="Normal 3 4 2 2 4" xfId="25949"/>
    <cellStyle name="Normal 3 4 2 2 4 2" xfId="25950"/>
    <cellStyle name="Normal 3 4 2 2 4 2 2" xfId="25951"/>
    <cellStyle name="Normal 3 4 2 2 4 2 3" xfId="25952"/>
    <cellStyle name="Normal 3 4 2 2 4 3" xfId="25953"/>
    <cellStyle name="Normal 3 4 2 2 4 3 2" xfId="25954"/>
    <cellStyle name="Normal 3 4 2 2 4 3 3" xfId="25955"/>
    <cellStyle name="Normal 3 4 2 2 4 4" xfId="25956"/>
    <cellStyle name="Normal 3 4 2 2 4 5" xfId="25957"/>
    <cellStyle name="Normal 3 4 2 2 5" xfId="25958"/>
    <cellStyle name="Normal 3 4 2 2 5 2" xfId="25959"/>
    <cellStyle name="Normal 3 4 2 2 5 2 2" xfId="25960"/>
    <cellStyle name="Normal 3 4 2 2 5 2 3" xfId="25961"/>
    <cellStyle name="Normal 3 4 2 2 5 3" xfId="25962"/>
    <cellStyle name="Normal 3 4 2 2 5 3 2" xfId="25963"/>
    <cellStyle name="Normal 3 4 2 2 5 3 3" xfId="25964"/>
    <cellStyle name="Normal 3 4 2 2 5 4" xfId="25965"/>
    <cellStyle name="Normal 3 4 2 2 5 5" xfId="25966"/>
    <cellStyle name="Normal 3 4 2 2 6" xfId="25967"/>
    <cellStyle name="Normal 3 4 2 2 6 2" xfId="25968"/>
    <cellStyle name="Normal 3 4 2 2 6 2 2" xfId="25969"/>
    <cellStyle name="Normal 3 4 2 2 6 2 3" xfId="25970"/>
    <cellStyle name="Normal 3 4 2 2 6 3" xfId="25971"/>
    <cellStyle name="Normal 3 4 2 2 6 3 2" xfId="25972"/>
    <cellStyle name="Normal 3 4 2 2 6 3 3" xfId="25973"/>
    <cellStyle name="Normal 3 4 2 2 6 4" xfId="25974"/>
    <cellStyle name="Normal 3 4 2 2 6 5" xfId="25975"/>
    <cellStyle name="Normal 3 4 2 2 7" xfId="25976"/>
    <cellStyle name="Normal 3 4 2 2 7 2" xfId="25977"/>
    <cellStyle name="Normal 3 4 2 2 7 3" xfId="25978"/>
    <cellStyle name="Normal 3 4 2 2 8" xfId="25979"/>
    <cellStyle name="Normal 3 4 2 2 8 2" xfId="25980"/>
    <cellStyle name="Normal 3 4 2 2 8 3" xfId="25981"/>
    <cellStyle name="Normal 3 4 2 2 9" xfId="25982"/>
    <cellStyle name="Normal 3 4 2 2 9 2" xfId="25983"/>
    <cellStyle name="Normal 3 4 2 2_Tabell 4.5-4.7" xfId="25902"/>
    <cellStyle name="Normal 3 4 2 3" xfId="1480"/>
    <cellStyle name="Normal 3 4 2 3 10" xfId="25985"/>
    <cellStyle name="Normal 3 4 2 3 11" xfId="25986"/>
    <cellStyle name="Normal 3 4 2 3 2" xfId="1481"/>
    <cellStyle name="Normal 3 4 2 3 2 10" xfId="25988"/>
    <cellStyle name="Normal 3 4 2 3 2 2" xfId="1482"/>
    <cellStyle name="Normal 3 4 2 3 2 2 2" xfId="25990"/>
    <cellStyle name="Normal 3 4 2 3 2 2 2 2" xfId="25991"/>
    <cellStyle name="Normal 3 4 2 3 2 2 2 3" xfId="25992"/>
    <cellStyle name="Normal 3 4 2 3 2 2 3" xfId="25993"/>
    <cellStyle name="Normal 3 4 2 3 2 2 3 2" xfId="25994"/>
    <cellStyle name="Normal 3 4 2 3 2 2 3 3" xfId="25995"/>
    <cellStyle name="Normal 3 4 2 3 2 2 4" xfId="25996"/>
    <cellStyle name="Normal 3 4 2 3 2 2 5" xfId="25997"/>
    <cellStyle name="Normal 3 4 2 3 2 2_Tabell 4.5-4.7" xfId="25989"/>
    <cellStyle name="Normal 3 4 2 3 2 3" xfId="25998"/>
    <cellStyle name="Normal 3 4 2 3 2 3 2" xfId="25999"/>
    <cellStyle name="Normal 3 4 2 3 2 3 2 2" xfId="26000"/>
    <cellStyle name="Normal 3 4 2 3 2 3 2 3" xfId="26001"/>
    <cellStyle name="Normal 3 4 2 3 2 3 3" xfId="26002"/>
    <cellStyle name="Normal 3 4 2 3 2 3 3 2" xfId="26003"/>
    <cellStyle name="Normal 3 4 2 3 2 3 3 3" xfId="26004"/>
    <cellStyle name="Normal 3 4 2 3 2 3 4" xfId="26005"/>
    <cellStyle name="Normal 3 4 2 3 2 3 5" xfId="26006"/>
    <cellStyle name="Normal 3 4 2 3 2 4" xfId="26007"/>
    <cellStyle name="Normal 3 4 2 3 2 4 2" xfId="26008"/>
    <cellStyle name="Normal 3 4 2 3 2 4 3" xfId="26009"/>
    <cellStyle name="Normal 3 4 2 3 2 5" xfId="26010"/>
    <cellStyle name="Normal 3 4 2 3 2 5 2" xfId="26011"/>
    <cellStyle name="Normal 3 4 2 3 2 5 3" xfId="26012"/>
    <cellStyle name="Normal 3 4 2 3 2 6" xfId="26013"/>
    <cellStyle name="Normal 3 4 2 3 2 6 2" xfId="26014"/>
    <cellStyle name="Normal 3 4 2 3 2 7" xfId="26015"/>
    <cellStyle name="Normal 3 4 2 3 2 7 2" xfId="26016"/>
    <cellStyle name="Normal 3 4 2 3 2 8" xfId="26017"/>
    <cellStyle name="Normal 3 4 2 3 2 9" xfId="26018"/>
    <cellStyle name="Normal 3 4 2 3 2_Tabell 4.5-4.7" xfId="25987"/>
    <cellStyle name="Normal 3 4 2 3 3" xfId="1483"/>
    <cellStyle name="Normal 3 4 2 3 3 2" xfId="26020"/>
    <cellStyle name="Normal 3 4 2 3 3 2 2" xfId="26021"/>
    <cellStyle name="Normal 3 4 2 3 3 2 3" xfId="26022"/>
    <cellStyle name="Normal 3 4 2 3 3 3" xfId="26023"/>
    <cellStyle name="Normal 3 4 2 3 3 3 2" xfId="26024"/>
    <cellStyle name="Normal 3 4 2 3 3 3 3" xfId="26025"/>
    <cellStyle name="Normal 3 4 2 3 3 4" xfId="26026"/>
    <cellStyle name="Normal 3 4 2 3 3 5" xfId="26027"/>
    <cellStyle name="Normal 3 4 2 3 3_Tabell 4.5-4.7" xfId="26019"/>
    <cellStyle name="Normal 3 4 2 3 4" xfId="26028"/>
    <cellStyle name="Normal 3 4 2 3 4 2" xfId="26029"/>
    <cellStyle name="Normal 3 4 2 3 4 2 2" xfId="26030"/>
    <cellStyle name="Normal 3 4 2 3 4 2 3" xfId="26031"/>
    <cellStyle name="Normal 3 4 2 3 4 3" xfId="26032"/>
    <cellStyle name="Normal 3 4 2 3 4 3 2" xfId="26033"/>
    <cellStyle name="Normal 3 4 2 3 4 3 3" xfId="26034"/>
    <cellStyle name="Normal 3 4 2 3 4 4" xfId="26035"/>
    <cellStyle name="Normal 3 4 2 3 4 5" xfId="26036"/>
    <cellStyle name="Normal 3 4 2 3 5" xfId="26037"/>
    <cellStyle name="Normal 3 4 2 3 5 2" xfId="26038"/>
    <cellStyle name="Normal 3 4 2 3 5 3" xfId="26039"/>
    <cellStyle name="Normal 3 4 2 3 6" xfId="26040"/>
    <cellStyle name="Normal 3 4 2 3 6 2" xfId="26041"/>
    <cellStyle name="Normal 3 4 2 3 6 3" xfId="26042"/>
    <cellStyle name="Normal 3 4 2 3 7" xfId="26043"/>
    <cellStyle name="Normal 3 4 2 3 7 2" xfId="26044"/>
    <cellStyle name="Normal 3 4 2 3 8" xfId="26045"/>
    <cellStyle name="Normal 3 4 2 3 8 2" xfId="26046"/>
    <cellStyle name="Normal 3 4 2 3 9" xfId="26047"/>
    <cellStyle name="Normal 3 4 2 3_Tabell 4.5-4.7" xfId="25984"/>
    <cellStyle name="Normal 3 4 2 4" xfId="1484"/>
    <cellStyle name="Normal 3 4 2 4 10" xfId="26049"/>
    <cellStyle name="Normal 3 4 2 4 2" xfId="1485"/>
    <cellStyle name="Normal 3 4 2 4 2 2" xfId="26051"/>
    <cellStyle name="Normal 3 4 2 4 2 2 2" xfId="26052"/>
    <cellStyle name="Normal 3 4 2 4 2 2 3" xfId="26053"/>
    <cellStyle name="Normal 3 4 2 4 2 3" xfId="26054"/>
    <cellStyle name="Normal 3 4 2 4 2 3 2" xfId="26055"/>
    <cellStyle name="Normal 3 4 2 4 2 3 3" xfId="26056"/>
    <cellStyle name="Normal 3 4 2 4 2 4" xfId="26057"/>
    <cellStyle name="Normal 3 4 2 4 2 5" xfId="26058"/>
    <cellStyle name="Normal 3 4 2 4 2_Tabell 4.5-4.7" xfId="26050"/>
    <cellStyle name="Normal 3 4 2 4 3" xfId="26059"/>
    <cellStyle name="Normal 3 4 2 4 3 2" xfId="26060"/>
    <cellStyle name="Normal 3 4 2 4 3 2 2" xfId="26061"/>
    <cellStyle name="Normal 3 4 2 4 3 2 3" xfId="26062"/>
    <cellStyle name="Normal 3 4 2 4 3 3" xfId="26063"/>
    <cellStyle name="Normal 3 4 2 4 3 3 2" xfId="26064"/>
    <cellStyle name="Normal 3 4 2 4 3 3 3" xfId="26065"/>
    <cellStyle name="Normal 3 4 2 4 3 4" xfId="26066"/>
    <cellStyle name="Normal 3 4 2 4 3 5" xfId="26067"/>
    <cellStyle name="Normal 3 4 2 4 4" xfId="26068"/>
    <cellStyle name="Normal 3 4 2 4 4 2" xfId="26069"/>
    <cellStyle name="Normal 3 4 2 4 4 3" xfId="26070"/>
    <cellStyle name="Normal 3 4 2 4 5" xfId="26071"/>
    <cellStyle name="Normal 3 4 2 4 5 2" xfId="26072"/>
    <cellStyle name="Normal 3 4 2 4 5 3" xfId="26073"/>
    <cellStyle name="Normal 3 4 2 4 6" xfId="26074"/>
    <cellStyle name="Normal 3 4 2 4 6 2" xfId="26075"/>
    <cellStyle name="Normal 3 4 2 4 7" xfId="26076"/>
    <cellStyle name="Normal 3 4 2 4 7 2" xfId="26077"/>
    <cellStyle name="Normal 3 4 2 4 8" xfId="26078"/>
    <cellStyle name="Normal 3 4 2 4 9" xfId="26079"/>
    <cellStyle name="Normal 3 4 2 4_Tabell 4.5-4.7" xfId="26048"/>
    <cellStyle name="Normal 3 4 2 5" xfId="1486"/>
    <cellStyle name="Normal 3 4 2 5 10" xfId="26081"/>
    <cellStyle name="Normal 3 4 2 5 2" xfId="1487"/>
    <cellStyle name="Normal 3 4 2 5 2 2" xfId="26083"/>
    <cellStyle name="Normal 3 4 2 5 2 2 2" xfId="26084"/>
    <cellStyle name="Normal 3 4 2 5 2 2 3" xfId="26085"/>
    <cellStyle name="Normal 3 4 2 5 2 3" xfId="26086"/>
    <cellStyle name="Normal 3 4 2 5 2 3 2" xfId="26087"/>
    <cellStyle name="Normal 3 4 2 5 2 3 3" xfId="26088"/>
    <cellStyle name="Normal 3 4 2 5 2 4" xfId="26089"/>
    <cellStyle name="Normal 3 4 2 5 2 5" xfId="26090"/>
    <cellStyle name="Normal 3 4 2 5 2_Tabell 4.5-4.7" xfId="26082"/>
    <cellStyle name="Normal 3 4 2 5 3" xfId="26091"/>
    <cellStyle name="Normal 3 4 2 5 3 2" xfId="26092"/>
    <cellStyle name="Normal 3 4 2 5 3 2 2" xfId="26093"/>
    <cellStyle name="Normal 3 4 2 5 3 2 3" xfId="26094"/>
    <cellStyle name="Normal 3 4 2 5 3 3" xfId="26095"/>
    <cellStyle name="Normal 3 4 2 5 3 3 2" xfId="26096"/>
    <cellStyle name="Normal 3 4 2 5 3 3 3" xfId="26097"/>
    <cellStyle name="Normal 3 4 2 5 3 4" xfId="26098"/>
    <cellStyle name="Normal 3 4 2 5 3 5" xfId="26099"/>
    <cellStyle name="Normal 3 4 2 5 4" xfId="26100"/>
    <cellStyle name="Normal 3 4 2 5 4 2" xfId="26101"/>
    <cellStyle name="Normal 3 4 2 5 4 3" xfId="26102"/>
    <cellStyle name="Normal 3 4 2 5 5" xfId="26103"/>
    <cellStyle name="Normal 3 4 2 5 5 2" xfId="26104"/>
    <cellStyle name="Normal 3 4 2 5 5 3" xfId="26105"/>
    <cellStyle name="Normal 3 4 2 5 6" xfId="26106"/>
    <cellStyle name="Normal 3 4 2 5 6 2" xfId="26107"/>
    <cellStyle name="Normal 3 4 2 5 7" xfId="26108"/>
    <cellStyle name="Normal 3 4 2 5 7 2" xfId="26109"/>
    <cellStyle name="Normal 3 4 2 5 8" xfId="26110"/>
    <cellStyle name="Normal 3 4 2 5 9" xfId="26111"/>
    <cellStyle name="Normal 3 4 2 5_Tabell 4.5-4.7" xfId="26080"/>
    <cellStyle name="Normal 3 4 2 6" xfId="1488"/>
    <cellStyle name="Normal 3 4 2 6 2" xfId="26113"/>
    <cellStyle name="Normal 3 4 2 6 2 2" xfId="26114"/>
    <cellStyle name="Normal 3 4 2 6 2 3" xfId="26115"/>
    <cellStyle name="Normal 3 4 2 6 3" xfId="26116"/>
    <cellStyle name="Normal 3 4 2 6 3 2" xfId="26117"/>
    <cellStyle name="Normal 3 4 2 6 3 3" xfId="26118"/>
    <cellStyle name="Normal 3 4 2 6 4" xfId="26119"/>
    <cellStyle name="Normal 3 4 2 6 5" xfId="26120"/>
    <cellStyle name="Normal 3 4 2 6_Tabell 4.5-4.7" xfId="26112"/>
    <cellStyle name="Normal 3 4 2 7" xfId="26121"/>
    <cellStyle name="Normal 3 4 2 7 2" xfId="26122"/>
    <cellStyle name="Normal 3 4 2 7 2 2" xfId="26123"/>
    <cellStyle name="Normal 3 4 2 7 2 3" xfId="26124"/>
    <cellStyle name="Normal 3 4 2 7 3" xfId="26125"/>
    <cellStyle name="Normal 3 4 2 7 3 2" xfId="26126"/>
    <cellStyle name="Normal 3 4 2 7 3 3" xfId="26127"/>
    <cellStyle name="Normal 3 4 2 7 4" xfId="26128"/>
    <cellStyle name="Normal 3 4 2 7 5" xfId="26129"/>
    <cellStyle name="Normal 3 4 2 8" xfId="26130"/>
    <cellStyle name="Normal 3 4 2 8 2" xfId="26131"/>
    <cellStyle name="Normal 3 4 2 8 2 2" xfId="26132"/>
    <cellStyle name="Normal 3 4 2 8 2 3" xfId="26133"/>
    <cellStyle name="Normal 3 4 2 8 3" xfId="26134"/>
    <cellStyle name="Normal 3 4 2 8 3 2" xfId="26135"/>
    <cellStyle name="Normal 3 4 2 8 3 3" xfId="26136"/>
    <cellStyle name="Normal 3 4 2 8 4" xfId="26137"/>
    <cellStyle name="Normal 3 4 2 8 5" xfId="26138"/>
    <cellStyle name="Normal 3 4 2 9" xfId="26139"/>
    <cellStyle name="Normal 3 4 2 9 2" xfId="26140"/>
    <cellStyle name="Normal 3 4 2 9 2 2" xfId="26141"/>
    <cellStyle name="Normal 3 4 2 9 2 3" xfId="26142"/>
    <cellStyle name="Normal 3 4 2 9 3" xfId="26143"/>
    <cellStyle name="Normal 3 4 2 9 3 2" xfId="26144"/>
    <cellStyle name="Normal 3 4 2 9 3 3" xfId="26145"/>
    <cellStyle name="Normal 3 4 2 9 4" xfId="26146"/>
    <cellStyle name="Normal 3 4 2 9 5" xfId="26147"/>
    <cellStyle name="Normal 3 4 2_Tabell 4.5-4.7" xfId="25888"/>
    <cellStyle name="Normal 3 4 3" xfId="1489"/>
    <cellStyle name="Normal 3 4 3 10" xfId="26149"/>
    <cellStyle name="Normal 3 4 3 10 2" xfId="26150"/>
    <cellStyle name="Normal 3 4 3 11" xfId="26151"/>
    <cellStyle name="Normal 3 4 3 12" xfId="26152"/>
    <cellStyle name="Normal 3 4 3 13" xfId="26153"/>
    <cellStyle name="Normal 3 4 3 2" xfId="1490"/>
    <cellStyle name="Normal 3 4 3 2 10" xfId="26155"/>
    <cellStyle name="Normal 3 4 3 2 2" xfId="1491"/>
    <cellStyle name="Normal 3 4 3 2 2 2" xfId="26157"/>
    <cellStyle name="Normal 3 4 3 2 2 2 2" xfId="26158"/>
    <cellStyle name="Normal 3 4 3 2 2 2 3" xfId="26159"/>
    <cellStyle name="Normal 3 4 3 2 2 3" xfId="26160"/>
    <cellStyle name="Normal 3 4 3 2 2 3 2" xfId="26161"/>
    <cellStyle name="Normal 3 4 3 2 2 3 3" xfId="26162"/>
    <cellStyle name="Normal 3 4 3 2 2 4" xfId="26163"/>
    <cellStyle name="Normal 3 4 3 2 2 5" xfId="26164"/>
    <cellStyle name="Normal 3 4 3 2 2_Tabell 4.5-4.7" xfId="26156"/>
    <cellStyle name="Normal 3 4 3 2 3" xfId="26165"/>
    <cellStyle name="Normal 3 4 3 2 3 2" xfId="26166"/>
    <cellStyle name="Normal 3 4 3 2 3 2 2" xfId="26167"/>
    <cellStyle name="Normal 3 4 3 2 3 2 3" xfId="26168"/>
    <cellStyle name="Normal 3 4 3 2 3 3" xfId="26169"/>
    <cellStyle name="Normal 3 4 3 2 3 3 2" xfId="26170"/>
    <cellStyle name="Normal 3 4 3 2 3 3 3" xfId="26171"/>
    <cellStyle name="Normal 3 4 3 2 3 4" xfId="26172"/>
    <cellStyle name="Normal 3 4 3 2 3 5" xfId="26173"/>
    <cellStyle name="Normal 3 4 3 2 4" xfId="26174"/>
    <cellStyle name="Normal 3 4 3 2 4 2" xfId="26175"/>
    <cellStyle name="Normal 3 4 3 2 4 3" xfId="26176"/>
    <cellStyle name="Normal 3 4 3 2 5" xfId="26177"/>
    <cellStyle name="Normal 3 4 3 2 5 2" xfId="26178"/>
    <cellStyle name="Normal 3 4 3 2 5 3" xfId="26179"/>
    <cellStyle name="Normal 3 4 3 2 6" xfId="26180"/>
    <cellStyle name="Normal 3 4 3 2 6 2" xfId="26181"/>
    <cellStyle name="Normal 3 4 3 2 7" xfId="26182"/>
    <cellStyle name="Normal 3 4 3 2 7 2" xfId="26183"/>
    <cellStyle name="Normal 3 4 3 2 8" xfId="26184"/>
    <cellStyle name="Normal 3 4 3 2 9" xfId="26185"/>
    <cellStyle name="Normal 3 4 3 2_Tabell 4.5-4.7" xfId="26154"/>
    <cellStyle name="Normal 3 4 3 3" xfId="1492"/>
    <cellStyle name="Normal 3 4 3 3 2" xfId="26187"/>
    <cellStyle name="Normal 3 4 3 3 2 2" xfId="26188"/>
    <cellStyle name="Normal 3 4 3 3 2 3" xfId="26189"/>
    <cellStyle name="Normal 3 4 3 3 3" xfId="26190"/>
    <cellStyle name="Normal 3 4 3 3 3 2" xfId="26191"/>
    <cellStyle name="Normal 3 4 3 3 3 3" xfId="26192"/>
    <cellStyle name="Normal 3 4 3 3 4" xfId="26193"/>
    <cellStyle name="Normal 3 4 3 3 5" xfId="26194"/>
    <cellStyle name="Normal 3 4 3 3_Tabell 4.5-4.7" xfId="26186"/>
    <cellStyle name="Normal 3 4 3 4" xfId="26195"/>
    <cellStyle name="Normal 3 4 3 4 2" xfId="26196"/>
    <cellStyle name="Normal 3 4 3 4 2 2" xfId="26197"/>
    <cellStyle name="Normal 3 4 3 4 2 3" xfId="26198"/>
    <cellStyle name="Normal 3 4 3 4 3" xfId="26199"/>
    <cellStyle name="Normal 3 4 3 4 3 2" xfId="26200"/>
    <cellStyle name="Normal 3 4 3 4 3 3" xfId="26201"/>
    <cellStyle name="Normal 3 4 3 4 4" xfId="26202"/>
    <cellStyle name="Normal 3 4 3 4 5" xfId="26203"/>
    <cellStyle name="Normal 3 4 3 5" xfId="26204"/>
    <cellStyle name="Normal 3 4 3 5 2" xfId="26205"/>
    <cellStyle name="Normal 3 4 3 5 2 2" xfId="26206"/>
    <cellStyle name="Normal 3 4 3 5 2 3" xfId="26207"/>
    <cellStyle name="Normal 3 4 3 5 3" xfId="26208"/>
    <cellStyle name="Normal 3 4 3 5 3 2" xfId="26209"/>
    <cellStyle name="Normal 3 4 3 5 3 3" xfId="26210"/>
    <cellStyle name="Normal 3 4 3 5 4" xfId="26211"/>
    <cellStyle name="Normal 3 4 3 5 5" xfId="26212"/>
    <cellStyle name="Normal 3 4 3 6" xfId="26213"/>
    <cellStyle name="Normal 3 4 3 6 2" xfId="26214"/>
    <cellStyle name="Normal 3 4 3 6 2 2" xfId="26215"/>
    <cellStyle name="Normal 3 4 3 6 2 3" xfId="26216"/>
    <cellStyle name="Normal 3 4 3 6 3" xfId="26217"/>
    <cellStyle name="Normal 3 4 3 6 3 2" xfId="26218"/>
    <cellStyle name="Normal 3 4 3 6 3 3" xfId="26219"/>
    <cellStyle name="Normal 3 4 3 6 4" xfId="26220"/>
    <cellStyle name="Normal 3 4 3 6 5" xfId="26221"/>
    <cellStyle name="Normal 3 4 3 7" xfId="26222"/>
    <cellStyle name="Normal 3 4 3 7 2" xfId="26223"/>
    <cellStyle name="Normal 3 4 3 7 3" xfId="26224"/>
    <cellStyle name="Normal 3 4 3 8" xfId="26225"/>
    <cellStyle name="Normal 3 4 3 8 2" xfId="26226"/>
    <cellStyle name="Normal 3 4 3 8 3" xfId="26227"/>
    <cellStyle name="Normal 3 4 3 9" xfId="26228"/>
    <cellStyle name="Normal 3 4 3 9 2" xfId="26229"/>
    <cellStyle name="Normal 3 4 3_Tabell 4.5-4.7" xfId="26148"/>
    <cellStyle name="Normal 3 4 4" xfId="1493"/>
    <cellStyle name="Normal 3 4 4 10" xfId="26231"/>
    <cellStyle name="Normal 3 4 4 11" xfId="26232"/>
    <cellStyle name="Normal 3 4 4 2" xfId="1494"/>
    <cellStyle name="Normal 3 4 4 2 10" xfId="26234"/>
    <cellStyle name="Normal 3 4 4 2 2" xfId="1495"/>
    <cellStyle name="Normal 3 4 4 2 2 2" xfId="26236"/>
    <cellStyle name="Normal 3 4 4 2 2 2 2" xfId="26237"/>
    <cellStyle name="Normal 3 4 4 2 2 2 3" xfId="26238"/>
    <cellStyle name="Normal 3 4 4 2 2 3" xfId="26239"/>
    <cellStyle name="Normal 3 4 4 2 2 3 2" xfId="26240"/>
    <cellStyle name="Normal 3 4 4 2 2 3 3" xfId="26241"/>
    <cellStyle name="Normal 3 4 4 2 2 4" xfId="26242"/>
    <cellStyle name="Normal 3 4 4 2 2 5" xfId="26243"/>
    <cellStyle name="Normal 3 4 4 2 2_Tabell 4.5-4.7" xfId="26235"/>
    <cellStyle name="Normal 3 4 4 2 3" xfId="26244"/>
    <cellStyle name="Normal 3 4 4 2 3 2" xfId="26245"/>
    <cellStyle name="Normal 3 4 4 2 3 2 2" xfId="26246"/>
    <cellStyle name="Normal 3 4 4 2 3 2 3" xfId="26247"/>
    <cellStyle name="Normal 3 4 4 2 3 3" xfId="26248"/>
    <cellStyle name="Normal 3 4 4 2 3 3 2" xfId="26249"/>
    <cellStyle name="Normal 3 4 4 2 3 3 3" xfId="26250"/>
    <cellStyle name="Normal 3 4 4 2 3 4" xfId="26251"/>
    <cellStyle name="Normal 3 4 4 2 3 5" xfId="26252"/>
    <cellStyle name="Normal 3 4 4 2 4" xfId="26253"/>
    <cellStyle name="Normal 3 4 4 2 4 2" xfId="26254"/>
    <cellStyle name="Normal 3 4 4 2 4 3" xfId="26255"/>
    <cellStyle name="Normal 3 4 4 2 5" xfId="26256"/>
    <cellStyle name="Normal 3 4 4 2 5 2" xfId="26257"/>
    <cellStyle name="Normal 3 4 4 2 5 3" xfId="26258"/>
    <cellStyle name="Normal 3 4 4 2 6" xfId="26259"/>
    <cellStyle name="Normal 3 4 4 2 6 2" xfId="26260"/>
    <cellStyle name="Normal 3 4 4 2 7" xfId="26261"/>
    <cellStyle name="Normal 3 4 4 2 7 2" xfId="26262"/>
    <cellStyle name="Normal 3 4 4 2 8" xfId="26263"/>
    <cellStyle name="Normal 3 4 4 2 9" xfId="26264"/>
    <cellStyle name="Normal 3 4 4 2_Tabell 4.5-4.7" xfId="26233"/>
    <cellStyle name="Normal 3 4 4 3" xfId="1496"/>
    <cellStyle name="Normal 3 4 4 3 2" xfId="26266"/>
    <cellStyle name="Normal 3 4 4 3 2 2" xfId="26267"/>
    <cellStyle name="Normal 3 4 4 3 2 3" xfId="26268"/>
    <cellStyle name="Normal 3 4 4 3 3" xfId="26269"/>
    <cellStyle name="Normal 3 4 4 3 3 2" xfId="26270"/>
    <cellStyle name="Normal 3 4 4 3 3 3" xfId="26271"/>
    <cellStyle name="Normal 3 4 4 3 4" xfId="26272"/>
    <cellStyle name="Normal 3 4 4 3 5" xfId="26273"/>
    <cellStyle name="Normal 3 4 4 3_Tabell 4.5-4.7" xfId="26265"/>
    <cellStyle name="Normal 3 4 4 4" xfId="26274"/>
    <cellStyle name="Normal 3 4 4 4 2" xfId="26275"/>
    <cellStyle name="Normal 3 4 4 4 2 2" xfId="26276"/>
    <cellStyle name="Normal 3 4 4 4 2 3" xfId="26277"/>
    <cellStyle name="Normal 3 4 4 4 3" xfId="26278"/>
    <cellStyle name="Normal 3 4 4 4 3 2" xfId="26279"/>
    <cellStyle name="Normal 3 4 4 4 3 3" xfId="26280"/>
    <cellStyle name="Normal 3 4 4 4 4" xfId="26281"/>
    <cellStyle name="Normal 3 4 4 4 5" xfId="26282"/>
    <cellStyle name="Normal 3 4 4 5" xfId="26283"/>
    <cellStyle name="Normal 3 4 4 5 2" xfId="26284"/>
    <cellStyle name="Normal 3 4 4 5 3" xfId="26285"/>
    <cellStyle name="Normal 3 4 4 6" xfId="26286"/>
    <cellStyle name="Normal 3 4 4 6 2" xfId="26287"/>
    <cellStyle name="Normal 3 4 4 6 3" xfId="26288"/>
    <cellStyle name="Normal 3 4 4 7" xfId="26289"/>
    <cellStyle name="Normal 3 4 4 7 2" xfId="26290"/>
    <cellStyle name="Normal 3 4 4 8" xfId="26291"/>
    <cellStyle name="Normal 3 4 4 8 2" xfId="26292"/>
    <cellStyle name="Normal 3 4 4 9" xfId="26293"/>
    <cellStyle name="Normal 3 4 4_Tabell 4.5-4.7" xfId="26230"/>
    <cellStyle name="Normal 3 4 5" xfId="1497"/>
    <cellStyle name="Normal 3 4 5 10" xfId="26295"/>
    <cellStyle name="Normal 3 4 5 11" xfId="26296"/>
    <cellStyle name="Normal 3 4 5 2" xfId="1498"/>
    <cellStyle name="Normal 3 4 5 2 10" xfId="26298"/>
    <cellStyle name="Normal 3 4 5 2 2" xfId="1499"/>
    <cellStyle name="Normal 3 4 5 2 2 2" xfId="26300"/>
    <cellStyle name="Normal 3 4 5 2 2 2 2" xfId="26301"/>
    <cellStyle name="Normal 3 4 5 2 2 2 3" xfId="26302"/>
    <cellStyle name="Normal 3 4 5 2 2 3" xfId="26303"/>
    <cellStyle name="Normal 3 4 5 2 2 3 2" xfId="26304"/>
    <cellStyle name="Normal 3 4 5 2 2 3 3" xfId="26305"/>
    <cellStyle name="Normal 3 4 5 2 2 4" xfId="26306"/>
    <cellStyle name="Normal 3 4 5 2 2 5" xfId="26307"/>
    <cellStyle name="Normal 3 4 5 2 2_Tabell 4.5-4.7" xfId="26299"/>
    <cellStyle name="Normal 3 4 5 2 3" xfId="26308"/>
    <cellStyle name="Normal 3 4 5 2 3 2" xfId="26309"/>
    <cellStyle name="Normal 3 4 5 2 3 2 2" xfId="26310"/>
    <cellStyle name="Normal 3 4 5 2 3 2 3" xfId="26311"/>
    <cellStyle name="Normal 3 4 5 2 3 3" xfId="26312"/>
    <cellStyle name="Normal 3 4 5 2 3 3 2" xfId="26313"/>
    <cellStyle name="Normal 3 4 5 2 3 3 3" xfId="26314"/>
    <cellStyle name="Normal 3 4 5 2 3 4" xfId="26315"/>
    <cellStyle name="Normal 3 4 5 2 3 5" xfId="26316"/>
    <cellStyle name="Normal 3 4 5 2 4" xfId="26317"/>
    <cellStyle name="Normal 3 4 5 2 4 2" xfId="26318"/>
    <cellStyle name="Normal 3 4 5 2 4 3" xfId="26319"/>
    <cellStyle name="Normal 3 4 5 2 5" xfId="26320"/>
    <cellStyle name="Normal 3 4 5 2 5 2" xfId="26321"/>
    <cellStyle name="Normal 3 4 5 2 5 3" xfId="26322"/>
    <cellStyle name="Normal 3 4 5 2 6" xfId="26323"/>
    <cellStyle name="Normal 3 4 5 2 6 2" xfId="26324"/>
    <cellStyle name="Normal 3 4 5 2 7" xfId="26325"/>
    <cellStyle name="Normal 3 4 5 2 7 2" xfId="26326"/>
    <cellStyle name="Normal 3 4 5 2 8" xfId="26327"/>
    <cellStyle name="Normal 3 4 5 2 9" xfId="26328"/>
    <cellStyle name="Normal 3 4 5 2_Tabell 4.5-4.7" xfId="26297"/>
    <cellStyle name="Normal 3 4 5 3" xfId="1500"/>
    <cellStyle name="Normal 3 4 5 3 2" xfId="26330"/>
    <cellStyle name="Normal 3 4 5 3 2 2" xfId="26331"/>
    <cellStyle name="Normal 3 4 5 3 2 3" xfId="26332"/>
    <cellStyle name="Normal 3 4 5 3 3" xfId="26333"/>
    <cellStyle name="Normal 3 4 5 3 3 2" xfId="26334"/>
    <cellStyle name="Normal 3 4 5 3 3 3" xfId="26335"/>
    <cellStyle name="Normal 3 4 5 3 4" xfId="26336"/>
    <cellStyle name="Normal 3 4 5 3 5" xfId="26337"/>
    <cellStyle name="Normal 3 4 5 3_Tabell 4.5-4.7" xfId="26329"/>
    <cellStyle name="Normal 3 4 5 4" xfId="26338"/>
    <cellStyle name="Normal 3 4 5 4 2" xfId="26339"/>
    <cellStyle name="Normal 3 4 5 4 2 2" xfId="26340"/>
    <cellStyle name="Normal 3 4 5 4 2 3" xfId="26341"/>
    <cellStyle name="Normal 3 4 5 4 3" xfId="26342"/>
    <cellStyle name="Normal 3 4 5 4 3 2" xfId="26343"/>
    <cellStyle name="Normal 3 4 5 4 3 3" xfId="26344"/>
    <cellStyle name="Normal 3 4 5 4 4" xfId="26345"/>
    <cellStyle name="Normal 3 4 5 4 5" xfId="26346"/>
    <cellStyle name="Normal 3 4 5 5" xfId="26347"/>
    <cellStyle name="Normal 3 4 5 5 2" xfId="26348"/>
    <cellStyle name="Normal 3 4 5 5 3" xfId="26349"/>
    <cellStyle name="Normal 3 4 5 6" xfId="26350"/>
    <cellStyle name="Normal 3 4 5 6 2" xfId="26351"/>
    <cellStyle name="Normal 3 4 5 6 3" xfId="26352"/>
    <cellStyle name="Normal 3 4 5 7" xfId="26353"/>
    <cellStyle name="Normal 3 4 5 7 2" xfId="26354"/>
    <cellStyle name="Normal 3 4 5 8" xfId="26355"/>
    <cellStyle name="Normal 3 4 5 8 2" xfId="26356"/>
    <cellStyle name="Normal 3 4 5 9" xfId="26357"/>
    <cellStyle name="Normal 3 4 5_Tabell 4.5-4.7" xfId="26294"/>
    <cellStyle name="Normal 3 4 6" xfId="1501"/>
    <cellStyle name="Normal 3 4 6 10" xfId="26359"/>
    <cellStyle name="Normal 3 4 6 2" xfId="1502"/>
    <cellStyle name="Normal 3 4 6 2 2" xfId="26361"/>
    <cellStyle name="Normal 3 4 6 2 2 2" xfId="26362"/>
    <cellStyle name="Normal 3 4 6 2 2 3" xfId="26363"/>
    <cellStyle name="Normal 3 4 6 2 3" xfId="26364"/>
    <cellStyle name="Normal 3 4 6 2 3 2" xfId="26365"/>
    <cellStyle name="Normal 3 4 6 2 3 3" xfId="26366"/>
    <cellStyle name="Normal 3 4 6 2 4" xfId="26367"/>
    <cellStyle name="Normal 3 4 6 2 5" xfId="26368"/>
    <cellStyle name="Normal 3 4 6 2_Tabell 4.5-4.7" xfId="26360"/>
    <cellStyle name="Normal 3 4 6 3" xfId="26369"/>
    <cellStyle name="Normal 3 4 6 3 2" xfId="26370"/>
    <cellStyle name="Normal 3 4 6 3 2 2" xfId="26371"/>
    <cellStyle name="Normal 3 4 6 3 2 3" xfId="26372"/>
    <cellStyle name="Normal 3 4 6 3 3" xfId="26373"/>
    <cellStyle name="Normal 3 4 6 3 3 2" xfId="26374"/>
    <cellStyle name="Normal 3 4 6 3 3 3" xfId="26375"/>
    <cellStyle name="Normal 3 4 6 3 4" xfId="26376"/>
    <cellStyle name="Normal 3 4 6 3 5" xfId="26377"/>
    <cellStyle name="Normal 3 4 6 4" xfId="26378"/>
    <cellStyle name="Normal 3 4 6 4 2" xfId="26379"/>
    <cellStyle name="Normal 3 4 6 4 3" xfId="26380"/>
    <cellStyle name="Normal 3 4 6 5" xfId="26381"/>
    <cellStyle name="Normal 3 4 6 5 2" xfId="26382"/>
    <cellStyle name="Normal 3 4 6 5 3" xfId="26383"/>
    <cellStyle name="Normal 3 4 6 6" xfId="26384"/>
    <cellStyle name="Normal 3 4 6 6 2" xfId="26385"/>
    <cellStyle name="Normal 3 4 6 7" xfId="26386"/>
    <cellStyle name="Normal 3 4 6 7 2" xfId="26387"/>
    <cellStyle name="Normal 3 4 6 8" xfId="26388"/>
    <cellStyle name="Normal 3 4 6 9" xfId="26389"/>
    <cellStyle name="Normal 3 4 6_Tabell 4.5-4.7" xfId="26358"/>
    <cellStyle name="Normal 3 4 7" xfId="1503"/>
    <cellStyle name="Normal 3 4 7 10" xfId="26391"/>
    <cellStyle name="Normal 3 4 7 2" xfId="1504"/>
    <cellStyle name="Normal 3 4 7 2 2" xfId="26393"/>
    <cellStyle name="Normal 3 4 7 2 2 2" xfId="26394"/>
    <cellStyle name="Normal 3 4 7 2 2 3" xfId="26395"/>
    <cellStyle name="Normal 3 4 7 2 3" xfId="26396"/>
    <cellStyle name="Normal 3 4 7 2 3 2" xfId="26397"/>
    <cellStyle name="Normal 3 4 7 2 3 3" xfId="26398"/>
    <cellStyle name="Normal 3 4 7 2 4" xfId="26399"/>
    <cellStyle name="Normal 3 4 7 2 5" xfId="26400"/>
    <cellStyle name="Normal 3 4 7 2_Tabell 4.5-4.7" xfId="26392"/>
    <cellStyle name="Normal 3 4 7 3" xfId="26401"/>
    <cellStyle name="Normal 3 4 7 3 2" xfId="26402"/>
    <cellStyle name="Normal 3 4 7 3 2 2" xfId="26403"/>
    <cellStyle name="Normal 3 4 7 3 2 3" xfId="26404"/>
    <cellStyle name="Normal 3 4 7 3 3" xfId="26405"/>
    <cellStyle name="Normal 3 4 7 3 3 2" xfId="26406"/>
    <cellStyle name="Normal 3 4 7 3 3 3" xfId="26407"/>
    <cellStyle name="Normal 3 4 7 3 4" xfId="26408"/>
    <cellStyle name="Normal 3 4 7 3 5" xfId="26409"/>
    <cellStyle name="Normal 3 4 7 4" xfId="26410"/>
    <cellStyle name="Normal 3 4 7 4 2" xfId="26411"/>
    <cellStyle name="Normal 3 4 7 4 3" xfId="26412"/>
    <cellStyle name="Normal 3 4 7 5" xfId="26413"/>
    <cellStyle name="Normal 3 4 7 5 2" xfId="26414"/>
    <cellStyle name="Normal 3 4 7 5 3" xfId="26415"/>
    <cellStyle name="Normal 3 4 7 6" xfId="26416"/>
    <cellStyle name="Normal 3 4 7 6 2" xfId="26417"/>
    <cellStyle name="Normal 3 4 7 7" xfId="26418"/>
    <cellStyle name="Normal 3 4 7 7 2" xfId="26419"/>
    <cellStyle name="Normal 3 4 7 8" xfId="26420"/>
    <cellStyle name="Normal 3 4 7 9" xfId="26421"/>
    <cellStyle name="Normal 3 4 7_Tabell 4.5-4.7" xfId="26390"/>
    <cellStyle name="Normal 3 4 8" xfId="1505"/>
    <cellStyle name="Normal 3 4 8 2" xfId="26423"/>
    <cellStyle name="Normal 3 4 8 2 2" xfId="26424"/>
    <cellStyle name="Normal 3 4 8 2 3" xfId="26425"/>
    <cellStyle name="Normal 3 4 8 3" xfId="26426"/>
    <cellStyle name="Normal 3 4 8 3 2" xfId="26427"/>
    <cellStyle name="Normal 3 4 8 3 3" xfId="26428"/>
    <cellStyle name="Normal 3 4 8 4" xfId="26429"/>
    <cellStyle name="Normal 3 4 8 5" xfId="26430"/>
    <cellStyle name="Normal 3 4 8_Tabell 4.5-4.7" xfId="26422"/>
    <cellStyle name="Normal 3 4 9" xfId="26431"/>
    <cellStyle name="Normal 3 4 9 2" xfId="26432"/>
    <cellStyle name="Normal 3 4 9 2 2" xfId="26433"/>
    <cellStyle name="Normal 3 4 9 2 3" xfId="26434"/>
    <cellStyle name="Normal 3 4 9 3" xfId="26435"/>
    <cellStyle name="Normal 3 4 9 3 2" xfId="26436"/>
    <cellStyle name="Normal 3 4 9 3 3" xfId="26437"/>
    <cellStyle name="Normal 3 4 9 4" xfId="26438"/>
    <cellStyle name="Normal 3 4 9 5" xfId="26439"/>
    <cellStyle name="Normal 3 4_Tabell 4.5-4.7" xfId="25856"/>
    <cellStyle name="Normal 3 5" xfId="1506"/>
    <cellStyle name="Normal 3 5 10" xfId="26441"/>
    <cellStyle name="Normal 3 5 10 2" xfId="26442"/>
    <cellStyle name="Normal 3 5 10 3" xfId="26443"/>
    <cellStyle name="Normal 3 5 11" xfId="26444"/>
    <cellStyle name="Normal 3 5 11 2" xfId="26445"/>
    <cellStyle name="Normal 3 5 11 3" xfId="26446"/>
    <cellStyle name="Normal 3 5 12" xfId="26447"/>
    <cellStyle name="Normal 3 5 13" xfId="26448"/>
    <cellStyle name="Normal 3 5 2" xfId="1507"/>
    <cellStyle name="Normal 3 5 2 10" xfId="26450"/>
    <cellStyle name="Normal 3 5 2 10 2" xfId="26451"/>
    <cellStyle name="Normal 3 5 2 10 3" xfId="26452"/>
    <cellStyle name="Normal 3 5 2 11" xfId="26453"/>
    <cellStyle name="Normal 3 5 2 11 2" xfId="26454"/>
    <cellStyle name="Normal 3 5 2 12" xfId="26455"/>
    <cellStyle name="Normal 3 5 2 12 2" xfId="26456"/>
    <cellStyle name="Normal 3 5 2 13" xfId="26457"/>
    <cellStyle name="Normal 3 5 2 14" xfId="26458"/>
    <cellStyle name="Normal 3 5 2 15" xfId="26459"/>
    <cellStyle name="Normal 3 5 2 2" xfId="1508"/>
    <cellStyle name="Normal 3 5 2 2 10" xfId="26461"/>
    <cellStyle name="Normal 3 5 2 2 11" xfId="26462"/>
    <cellStyle name="Normal 3 5 2 2 2" xfId="1509"/>
    <cellStyle name="Normal 3 5 2 2 2 10" xfId="26464"/>
    <cellStyle name="Normal 3 5 2 2 2 2" xfId="1510"/>
    <cellStyle name="Normal 3 5 2 2 2 2 2" xfId="26466"/>
    <cellStyle name="Normal 3 5 2 2 2 2 2 2" xfId="26467"/>
    <cellStyle name="Normal 3 5 2 2 2 2 2 3" xfId="26468"/>
    <cellStyle name="Normal 3 5 2 2 2 2 3" xfId="26469"/>
    <cellStyle name="Normal 3 5 2 2 2 2 3 2" xfId="26470"/>
    <cellStyle name="Normal 3 5 2 2 2 2 3 3" xfId="26471"/>
    <cellStyle name="Normal 3 5 2 2 2 2 4" xfId="26472"/>
    <cellStyle name="Normal 3 5 2 2 2 2 5" xfId="26473"/>
    <cellStyle name="Normal 3 5 2 2 2 2_Tabell 4.5-4.7" xfId="26465"/>
    <cellStyle name="Normal 3 5 2 2 2 3" xfId="26474"/>
    <cellStyle name="Normal 3 5 2 2 2 3 2" xfId="26475"/>
    <cellStyle name="Normal 3 5 2 2 2 3 2 2" xfId="26476"/>
    <cellStyle name="Normal 3 5 2 2 2 3 2 3" xfId="26477"/>
    <cellStyle name="Normal 3 5 2 2 2 3 3" xfId="26478"/>
    <cellStyle name="Normal 3 5 2 2 2 3 3 2" xfId="26479"/>
    <cellStyle name="Normal 3 5 2 2 2 3 3 3" xfId="26480"/>
    <cellStyle name="Normal 3 5 2 2 2 3 4" xfId="26481"/>
    <cellStyle name="Normal 3 5 2 2 2 3 5" xfId="26482"/>
    <cellStyle name="Normal 3 5 2 2 2 4" xfId="26483"/>
    <cellStyle name="Normal 3 5 2 2 2 4 2" xfId="26484"/>
    <cellStyle name="Normal 3 5 2 2 2 4 3" xfId="26485"/>
    <cellStyle name="Normal 3 5 2 2 2 5" xfId="26486"/>
    <cellStyle name="Normal 3 5 2 2 2 5 2" xfId="26487"/>
    <cellStyle name="Normal 3 5 2 2 2 5 3" xfId="26488"/>
    <cellStyle name="Normal 3 5 2 2 2 6" xfId="26489"/>
    <cellStyle name="Normal 3 5 2 2 2 6 2" xfId="26490"/>
    <cellStyle name="Normal 3 5 2 2 2 7" xfId="26491"/>
    <cellStyle name="Normal 3 5 2 2 2 7 2" xfId="26492"/>
    <cellStyle name="Normal 3 5 2 2 2 8" xfId="26493"/>
    <cellStyle name="Normal 3 5 2 2 2 9" xfId="26494"/>
    <cellStyle name="Normal 3 5 2 2 2_Tabell 4.5-4.7" xfId="26463"/>
    <cellStyle name="Normal 3 5 2 2 3" xfId="1511"/>
    <cellStyle name="Normal 3 5 2 2 3 2" xfId="26496"/>
    <cellStyle name="Normal 3 5 2 2 3 2 2" xfId="26497"/>
    <cellStyle name="Normal 3 5 2 2 3 2 3" xfId="26498"/>
    <cellStyle name="Normal 3 5 2 2 3 3" xfId="26499"/>
    <cellStyle name="Normal 3 5 2 2 3 3 2" xfId="26500"/>
    <cellStyle name="Normal 3 5 2 2 3 3 3" xfId="26501"/>
    <cellStyle name="Normal 3 5 2 2 3 4" xfId="26502"/>
    <cellStyle name="Normal 3 5 2 2 3 5" xfId="26503"/>
    <cellStyle name="Normal 3 5 2 2 3_Tabell 4.5-4.7" xfId="26495"/>
    <cellStyle name="Normal 3 5 2 2 4" xfId="26504"/>
    <cellStyle name="Normal 3 5 2 2 4 2" xfId="26505"/>
    <cellStyle name="Normal 3 5 2 2 4 2 2" xfId="26506"/>
    <cellStyle name="Normal 3 5 2 2 4 2 3" xfId="26507"/>
    <cellStyle name="Normal 3 5 2 2 4 3" xfId="26508"/>
    <cellStyle name="Normal 3 5 2 2 4 3 2" xfId="26509"/>
    <cellStyle name="Normal 3 5 2 2 4 3 3" xfId="26510"/>
    <cellStyle name="Normal 3 5 2 2 4 4" xfId="26511"/>
    <cellStyle name="Normal 3 5 2 2 4 5" xfId="26512"/>
    <cellStyle name="Normal 3 5 2 2 5" xfId="26513"/>
    <cellStyle name="Normal 3 5 2 2 5 2" xfId="26514"/>
    <cellStyle name="Normal 3 5 2 2 5 3" xfId="26515"/>
    <cellStyle name="Normal 3 5 2 2 6" xfId="26516"/>
    <cellStyle name="Normal 3 5 2 2 6 2" xfId="26517"/>
    <cellStyle name="Normal 3 5 2 2 6 3" xfId="26518"/>
    <cellStyle name="Normal 3 5 2 2 7" xfId="26519"/>
    <cellStyle name="Normal 3 5 2 2 7 2" xfId="26520"/>
    <cellStyle name="Normal 3 5 2 2 8" xfId="26521"/>
    <cellStyle name="Normal 3 5 2 2 8 2" xfId="26522"/>
    <cellStyle name="Normal 3 5 2 2 9" xfId="26523"/>
    <cellStyle name="Normal 3 5 2 2_Tabell 4.5-4.7" xfId="26460"/>
    <cellStyle name="Normal 3 5 2 3" xfId="1512"/>
    <cellStyle name="Normal 3 5 2 3 10" xfId="26525"/>
    <cellStyle name="Normal 3 5 2 3 11" xfId="26526"/>
    <cellStyle name="Normal 3 5 2 3 2" xfId="1513"/>
    <cellStyle name="Normal 3 5 2 3 2 10" xfId="26528"/>
    <cellStyle name="Normal 3 5 2 3 2 2" xfId="1514"/>
    <cellStyle name="Normal 3 5 2 3 2 2 2" xfId="26530"/>
    <cellStyle name="Normal 3 5 2 3 2 2 2 2" xfId="26531"/>
    <cellStyle name="Normal 3 5 2 3 2 2 2 3" xfId="26532"/>
    <cellStyle name="Normal 3 5 2 3 2 2 3" xfId="26533"/>
    <cellStyle name="Normal 3 5 2 3 2 2 3 2" xfId="26534"/>
    <cellStyle name="Normal 3 5 2 3 2 2 3 3" xfId="26535"/>
    <cellStyle name="Normal 3 5 2 3 2 2 4" xfId="26536"/>
    <cellStyle name="Normal 3 5 2 3 2 2 5" xfId="26537"/>
    <cellStyle name="Normal 3 5 2 3 2 2_Tabell 4.5-4.7" xfId="26529"/>
    <cellStyle name="Normal 3 5 2 3 2 3" xfId="26538"/>
    <cellStyle name="Normal 3 5 2 3 2 3 2" xfId="26539"/>
    <cellStyle name="Normal 3 5 2 3 2 3 2 2" xfId="26540"/>
    <cellStyle name="Normal 3 5 2 3 2 3 2 3" xfId="26541"/>
    <cellStyle name="Normal 3 5 2 3 2 3 3" xfId="26542"/>
    <cellStyle name="Normal 3 5 2 3 2 3 3 2" xfId="26543"/>
    <cellStyle name="Normal 3 5 2 3 2 3 3 3" xfId="26544"/>
    <cellStyle name="Normal 3 5 2 3 2 3 4" xfId="26545"/>
    <cellStyle name="Normal 3 5 2 3 2 3 5" xfId="26546"/>
    <cellStyle name="Normal 3 5 2 3 2 4" xfId="26547"/>
    <cellStyle name="Normal 3 5 2 3 2 4 2" xfId="26548"/>
    <cellStyle name="Normal 3 5 2 3 2 4 3" xfId="26549"/>
    <cellStyle name="Normal 3 5 2 3 2 5" xfId="26550"/>
    <cellStyle name="Normal 3 5 2 3 2 5 2" xfId="26551"/>
    <cellStyle name="Normal 3 5 2 3 2 5 3" xfId="26552"/>
    <cellStyle name="Normal 3 5 2 3 2 6" xfId="26553"/>
    <cellStyle name="Normal 3 5 2 3 2 6 2" xfId="26554"/>
    <cellStyle name="Normal 3 5 2 3 2 7" xfId="26555"/>
    <cellStyle name="Normal 3 5 2 3 2 7 2" xfId="26556"/>
    <cellStyle name="Normal 3 5 2 3 2 8" xfId="26557"/>
    <cellStyle name="Normal 3 5 2 3 2 9" xfId="26558"/>
    <cellStyle name="Normal 3 5 2 3 2_Tabell 4.5-4.7" xfId="26527"/>
    <cellStyle name="Normal 3 5 2 3 3" xfId="1515"/>
    <cellStyle name="Normal 3 5 2 3 3 2" xfId="26560"/>
    <cellStyle name="Normal 3 5 2 3 3 2 2" xfId="26561"/>
    <cellStyle name="Normal 3 5 2 3 3 2 3" xfId="26562"/>
    <cellStyle name="Normal 3 5 2 3 3 3" xfId="26563"/>
    <cellStyle name="Normal 3 5 2 3 3 3 2" xfId="26564"/>
    <cellStyle name="Normal 3 5 2 3 3 3 3" xfId="26565"/>
    <cellStyle name="Normal 3 5 2 3 3 4" xfId="26566"/>
    <cellStyle name="Normal 3 5 2 3 3 5" xfId="26567"/>
    <cellStyle name="Normal 3 5 2 3 3_Tabell 4.5-4.7" xfId="26559"/>
    <cellStyle name="Normal 3 5 2 3 4" xfId="26568"/>
    <cellStyle name="Normal 3 5 2 3 4 2" xfId="26569"/>
    <cellStyle name="Normal 3 5 2 3 4 2 2" xfId="26570"/>
    <cellStyle name="Normal 3 5 2 3 4 2 3" xfId="26571"/>
    <cellStyle name="Normal 3 5 2 3 4 3" xfId="26572"/>
    <cellStyle name="Normal 3 5 2 3 4 3 2" xfId="26573"/>
    <cellStyle name="Normal 3 5 2 3 4 3 3" xfId="26574"/>
    <cellStyle name="Normal 3 5 2 3 4 4" xfId="26575"/>
    <cellStyle name="Normal 3 5 2 3 4 5" xfId="26576"/>
    <cellStyle name="Normal 3 5 2 3 5" xfId="26577"/>
    <cellStyle name="Normal 3 5 2 3 5 2" xfId="26578"/>
    <cellStyle name="Normal 3 5 2 3 5 3" xfId="26579"/>
    <cellStyle name="Normal 3 5 2 3 6" xfId="26580"/>
    <cellStyle name="Normal 3 5 2 3 6 2" xfId="26581"/>
    <cellStyle name="Normal 3 5 2 3 6 3" xfId="26582"/>
    <cellStyle name="Normal 3 5 2 3 7" xfId="26583"/>
    <cellStyle name="Normal 3 5 2 3 7 2" xfId="26584"/>
    <cellStyle name="Normal 3 5 2 3 8" xfId="26585"/>
    <cellStyle name="Normal 3 5 2 3 8 2" xfId="26586"/>
    <cellStyle name="Normal 3 5 2 3 9" xfId="26587"/>
    <cellStyle name="Normal 3 5 2 3_Tabell 4.5-4.7" xfId="26524"/>
    <cellStyle name="Normal 3 5 2 4" xfId="1516"/>
    <cellStyle name="Normal 3 5 2 4 10" xfId="26589"/>
    <cellStyle name="Normal 3 5 2 4 2" xfId="1517"/>
    <cellStyle name="Normal 3 5 2 4 2 2" xfId="26591"/>
    <cellStyle name="Normal 3 5 2 4 2 2 2" xfId="26592"/>
    <cellStyle name="Normal 3 5 2 4 2 2 3" xfId="26593"/>
    <cellStyle name="Normal 3 5 2 4 2 3" xfId="26594"/>
    <cellStyle name="Normal 3 5 2 4 2 3 2" xfId="26595"/>
    <cellStyle name="Normal 3 5 2 4 2 3 3" xfId="26596"/>
    <cellStyle name="Normal 3 5 2 4 2 4" xfId="26597"/>
    <cellStyle name="Normal 3 5 2 4 2 5" xfId="26598"/>
    <cellStyle name="Normal 3 5 2 4 2_Tabell 4.5-4.7" xfId="26590"/>
    <cellStyle name="Normal 3 5 2 4 3" xfId="26599"/>
    <cellStyle name="Normal 3 5 2 4 3 2" xfId="26600"/>
    <cellStyle name="Normal 3 5 2 4 3 2 2" xfId="26601"/>
    <cellStyle name="Normal 3 5 2 4 3 2 3" xfId="26602"/>
    <cellStyle name="Normal 3 5 2 4 3 3" xfId="26603"/>
    <cellStyle name="Normal 3 5 2 4 3 3 2" xfId="26604"/>
    <cellStyle name="Normal 3 5 2 4 3 3 3" xfId="26605"/>
    <cellStyle name="Normal 3 5 2 4 3 4" xfId="26606"/>
    <cellStyle name="Normal 3 5 2 4 3 5" xfId="26607"/>
    <cellStyle name="Normal 3 5 2 4 4" xfId="26608"/>
    <cellStyle name="Normal 3 5 2 4 4 2" xfId="26609"/>
    <cellStyle name="Normal 3 5 2 4 4 3" xfId="26610"/>
    <cellStyle name="Normal 3 5 2 4 5" xfId="26611"/>
    <cellStyle name="Normal 3 5 2 4 5 2" xfId="26612"/>
    <cellStyle name="Normal 3 5 2 4 5 3" xfId="26613"/>
    <cellStyle name="Normal 3 5 2 4 6" xfId="26614"/>
    <cellStyle name="Normal 3 5 2 4 6 2" xfId="26615"/>
    <cellStyle name="Normal 3 5 2 4 7" xfId="26616"/>
    <cellStyle name="Normal 3 5 2 4 7 2" xfId="26617"/>
    <cellStyle name="Normal 3 5 2 4 8" xfId="26618"/>
    <cellStyle name="Normal 3 5 2 4 9" xfId="26619"/>
    <cellStyle name="Normal 3 5 2 4_Tabell 4.5-4.7" xfId="26588"/>
    <cellStyle name="Normal 3 5 2 5" xfId="1518"/>
    <cellStyle name="Normal 3 5 2 5 2" xfId="26621"/>
    <cellStyle name="Normal 3 5 2 5 2 2" xfId="26622"/>
    <cellStyle name="Normal 3 5 2 5 2 3" xfId="26623"/>
    <cellStyle name="Normal 3 5 2 5 3" xfId="26624"/>
    <cellStyle name="Normal 3 5 2 5 3 2" xfId="26625"/>
    <cellStyle name="Normal 3 5 2 5 3 3" xfId="26626"/>
    <cellStyle name="Normal 3 5 2 5 4" xfId="26627"/>
    <cellStyle name="Normal 3 5 2 5 5" xfId="26628"/>
    <cellStyle name="Normal 3 5 2 5_Tabell 4.5-4.7" xfId="26620"/>
    <cellStyle name="Normal 3 5 2 6" xfId="26629"/>
    <cellStyle name="Normal 3 5 2 6 2" xfId="26630"/>
    <cellStyle name="Normal 3 5 2 6 2 2" xfId="26631"/>
    <cellStyle name="Normal 3 5 2 6 2 3" xfId="26632"/>
    <cellStyle name="Normal 3 5 2 6 3" xfId="26633"/>
    <cellStyle name="Normal 3 5 2 6 3 2" xfId="26634"/>
    <cellStyle name="Normal 3 5 2 6 3 3" xfId="26635"/>
    <cellStyle name="Normal 3 5 2 6 4" xfId="26636"/>
    <cellStyle name="Normal 3 5 2 6 5" xfId="26637"/>
    <cellStyle name="Normal 3 5 2 7" xfId="26638"/>
    <cellStyle name="Normal 3 5 2 7 2" xfId="26639"/>
    <cellStyle name="Normal 3 5 2 7 2 2" xfId="26640"/>
    <cellStyle name="Normal 3 5 2 7 2 3" xfId="26641"/>
    <cellStyle name="Normal 3 5 2 7 3" xfId="26642"/>
    <cellStyle name="Normal 3 5 2 7 3 2" xfId="26643"/>
    <cellStyle name="Normal 3 5 2 7 3 3" xfId="26644"/>
    <cellStyle name="Normal 3 5 2 7 4" xfId="26645"/>
    <cellStyle name="Normal 3 5 2 7 5" xfId="26646"/>
    <cellStyle name="Normal 3 5 2 8" xfId="26647"/>
    <cellStyle name="Normal 3 5 2 8 2" xfId="26648"/>
    <cellStyle name="Normal 3 5 2 8 2 2" xfId="26649"/>
    <cellStyle name="Normal 3 5 2 8 2 3" xfId="26650"/>
    <cellStyle name="Normal 3 5 2 8 3" xfId="26651"/>
    <cellStyle name="Normal 3 5 2 8 3 2" xfId="26652"/>
    <cellStyle name="Normal 3 5 2 8 3 3" xfId="26653"/>
    <cellStyle name="Normal 3 5 2 8 4" xfId="26654"/>
    <cellStyle name="Normal 3 5 2 8 5" xfId="26655"/>
    <cellStyle name="Normal 3 5 2 9" xfId="26656"/>
    <cellStyle name="Normal 3 5 2 9 2" xfId="26657"/>
    <cellStyle name="Normal 3 5 2 9 3" xfId="26658"/>
    <cellStyle name="Normal 3 5 2_Tabell 4.5-4.7" xfId="26449"/>
    <cellStyle name="Normal 3 5 3" xfId="1519"/>
    <cellStyle name="Normal 3 5 3 10" xfId="26660"/>
    <cellStyle name="Normal 3 5 3 11" xfId="26661"/>
    <cellStyle name="Normal 3 5 3 2" xfId="1520"/>
    <cellStyle name="Normal 3 5 3 2 10" xfId="26663"/>
    <cellStyle name="Normal 3 5 3 2 2" xfId="1521"/>
    <cellStyle name="Normal 3 5 3 2 2 2" xfId="26665"/>
    <cellStyle name="Normal 3 5 3 2 2 2 2" xfId="26666"/>
    <cellStyle name="Normal 3 5 3 2 2 2 3" xfId="26667"/>
    <cellStyle name="Normal 3 5 3 2 2 3" xfId="26668"/>
    <cellStyle name="Normal 3 5 3 2 2 3 2" xfId="26669"/>
    <cellStyle name="Normal 3 5 3 2 2 3 3" xfId="26670"/>
    <cellStyle name="Normal 3 5 3 2 2 4" xfId="26671"/>
    <cellStyle name="Normal 3 5 3 2 2 5" xfId="26672"/>
    <cellStyle name="Normal 3 5 3 2 2_Tabell 4.5-4.7" xfId="26664"/>
    <cellStyle name="Normal 3 5 3 2 3" xfId="26673"/>
    <cellStyle name="Normal 3 5 3 2 3 2" xfId="26674"/>
    <cellStyle name="Normal 3 5 3 2 3 2 2" xfId="26675"/>
    <cellStyle name="Normal 3 5 3 2 3 2 3" xfId="26676"/>
    <cellStyle name="Normal 3 5 3 2 3 3" xfId="26677"/>
    <cellStyle name="Normal 3 5 3 2 3 3 2" xfId="26678"/>
    <cellStyle name="Normal 3 5 3 2 3 3 3" xfId="26679"/>
    <cellStyle name="Normal 3 5 3 2 3 4" xfId="26680"/>
    <cellStyle name="Normal 3 5 3 2 3 5" xfId="26681"/>
    <cellStyle name="Normal 3 5 3 2 4" xfId="26682"/>
    <cellStyle name="Normal 3 5 3 2 4 2" xfId="26683"/>
    <cellStyle name="Normal 3 5 3 2 4 3" xfId="26684"/>
    <cellStyle name="Normal 3 5 3 2 5" xfId="26685"/>
    <cellStyle name="Normal 3 5 3 2 5 2" xfId="26686"/>
    <cellStyle name="Normal 3 5 3 2 5 3" xfId="26687"/>
    <cellStyle name="Normal 3 5 3 2 6" xfId="26688"/>
    <cellStyle name="Normal 3 5 3 2 6 2" xfId="26689"/>
    <cellStyle name="Normal 3 5 3 2 7" xfId="26690"/>
    <cellStyle name="Normal 3 5 3 2 7 2" xfId="26691"/>
    <cellStyle name="Normal 3 5 3 2 8" xfId="26692"/>
    <cellStyle name="Normal 3 5 3 2 9" xfId="26693"/>
    <cellStyle name="Normal 3 5 3 2_Tabell 4.5-4.7" xfId="26662"/>
    <cellStyle name="Normal 3 5 3 3" xfId="1522"/>
    <cellStyle name="Normal 3 5 3 3 2" xfId="26695"/>
    <cellStyle name="Normal 3 5 3 3 2 2" xfId="26696"/>
    <cellStyle name="Normal 3 5 3 3 2 3" xfId="26697"/>
    <cellStyle name="Normal 3 5 3 3 3" xfId="26698"/>
    <cellStyle name="Normal 3 5 3 3 3 2" xfId="26699"/>
    <cellStyle name="Normal 3 5 3 3 3 3" xfId="26700"/>
    <cellStyle name="Normal 3 5 3 3 4" xfId="26701"/>
    <cellStyle name="Normal 3 5 3 3 5" xfId="26702"/>
    <cellStyle name="Normal 3 5 3 3_Tabell 4.5-4.7" xfId="26694"/>
    <cellStyle name="Normal 3 5 3 4" xfId="26703"/>
    <cellStyle name="Normal 3 5 3 4 2" xfId="26704"/>
    <cellStyle name="Normal 3 5 3 4 2 2" xfId="26705"/>
    <cellStyle name="Normal 3 5 3 4 2 3" xfId="26706"/>
    <cellStyle name="Normal 3 5 3 4 3" xfId="26707"/>
    <cellStyle name="Normal 3 5 3 4 3 2" xfId="26708"/>
    <cellStyle name="Normal 3 5 3 4 3 3" xfId="26709"/>
    <cellStyle name="Normal 3 5 3 4 4" xfId="26710"/>
    <cellStyle name="Normal 3 5 3 4 5" xfId="26711"/>
    <cellStyle name="Normal 3 5 3 5" xfId="26712"/>
    <cellStyle name="Normal 3 5 3 5 2" xfId="26713"/>
    <cellStyle name="Normal 3 5 3 5 3" xfId="26714"/>
    <cellStyle name="Normal 3 5 3 6" xfId="26715"/>
    <cellStyle name="Normal 3 5 3 6 2" xfId="26716"/>
    <cellStyle name="Normal 3 5 3 6 3" xfId="26717"/>
    <cellStyle name="Normal 3 5 3 7" xfId="26718"/>
    <cellStyle name="Normal 3 5 3 7 2" xfId="26719"/>
    <cellStyle name="Normal 3 5 3 8" xfId="26720"/>
    <cellStyle name="Normal 3 5 3 8 2" xfId="26721"/>
    <cellStyle name="Normal 3 5 3 9" xfId="26722"/>
    <cellStyle name="Normal 3 5 3_Tabell 4.5-4.7" xfId="26659"/>
    <cellStyle name="Normal 3 5 4" xfId="1523"/>
    <cellStyle name="Normal 3 5 4 10" xfId="26724"/>
    <cellStyle name="Normal 3 5 4 11" xfId="26725"/>
    <cellStyle name="Normal 3 5 4 2" xfId="1524"/>
    <cellStyle name="Normal 3 5 4 2 10" xfId="26727"/>
    <cellStyle name="Normal 3 5 4 2 2" xfId="1525"/>
    <cellStyle name="Normal 3 5 4 2 2 2" xfId="26729"/>
    <cellStyle name="Normal 3 5 4 2 2 2 2" xfId="26730"/>
    <cellStyle name="Normal 3 5 4 2 2 2 3" xfId="26731"/>
    <cellStyle name="Normal 3 5 4 2 2 3" xfId="26732"/>
    <cellStyle name="Normal 3 5 4 2 2 3 2" xfId="26733"/>
    <cellStyle name="Normal 3 5 4 2 2 3 3" xfId="26734"/>
    <cellStyle name="Normal 3 5 4 2 2 4" xfId="26735"/>
    <cellStyle name="Normal 3 5 4 2 2 5" xfId="26736"/>
    <cellStyle name="Normal 3 5 4 2 2_Tabell 4.5-4.7" xfId="26728"/>
    <cellStyle name="Normal 3 5 4 2 3" xfId="26737"/>
    <cellStyle name="Normal 3 5 4 2 3 2" xfId="26738"/>
    <cellStyle name="Normal 3 5 4 2 3 2 2" xfId="26739"/>
    <cellStyle name="Normal 3 5 4 2 3 2 3" xfId="26740"/>
    <cellStyle name="Normal 3 5 4 2 3 3" xfId="26741"/>
    <cellStyle name="Normal 3 5 4 2 3 3 2" xfId="26742"/>
    <cellStyle name="Normal 3 5 4 2 3 3 3" xfId="26743"/>
    <cellStyle name="Normal 3 5 4 2 3 4" xfId="26744"/>
    <cellStyle name="Normal 3 5 4 2 3 5" xfId="26745"/>
    <cellStyle name="Normal 3 5 4 2 4" xfId="26746"/>
    <cellStyle name="Normal 3 5 4 2 4 2" xfId="26747"/>
    <cellStyle name="Normal 3 5 4 2 4 3" xfId="26748"/>
    <cellStyle name="Normal 3 5 4 2 5" xfId="26749"/>
    <cellStyle name="Normal 3 5 4 2 5 2" xfId="26750"/>
    <cellStyle name="Normal 3 5 4 2 5 3" xfId="26751"/>
    <cellStyle name="Normal 3 5 4 2 6" xfId="26752"/>
    <cellStyle name="Normal 3 5 4 2 6 2" xfId="26753"/>
    <cellStyle name="Normal 3 5 4 2 7" xfId="26754"/>
    <cellStyle name="Normal 3 5 4 2 7 2" xfId="26755"/>
    <cellStyle name="Normal 3 5 4 2 8" xfId="26756"/>
    <cellStyle name="Normal 3 5 4 2 9" xfId="26757"/>
    <cellStyle name="Normal 3 5 4 2_Tabell 4.5-4.7" xfId="26726"/>
    <cellStyle name="Normal 3 5 4 3" xfId="1526"/>
    <cellStyle name="Normal 3 5 4 3 2" xfId="26759"/>
    <cellStyle name="Normal 3 5 4 3 2 2" xfId="26760"/>
    <cellStyle name="Normal 3 5 4 3 2 3" xfId="26761"/>
    <cellStyle name="Normal 3 5 4 3 3" xfId="26762"/>
    <cellStyle name="Normal 3 5 4 3 3 2" xfId="26763"/>
    <cellStyle name="Normal 3 5 4 3 3 3" xfId="26764"/>
    <cellStyle name="Normal 3 5 4 3 4" xfId="26765"/>
    <cellStyle name="Normal 3 5 4 3 5" xfId="26766"/>
    <cellStyle name="Normal 3 5 4 3_Tabell 4.5-4.7" xfId="26758"/>
    <cellStyle name="Normal 3 5 4 4" xfId="26767"/>
    <cellStyle name="Normal 3 5 4 4 2" xfId="26768"/>
    <cellStyle name="Normal 3 5 4 4 2 2" xfId="26769"/>
    <cellStyle name="Normal 3 5 4 4 2 3" xfId="26770"/>
    <cellStyle name="Normal 3 5 4 4 3" xfId="26771"/>
    <cellStyle name="Normal 3 5 4 4 3 2" xfId="26772"/>
    <cellStyle name="Normal 3 5 4 4 3 3" xfId="26773"/>
    <cellStyle name="Normal 3 5 4 4 4" xfId="26774"/>
    <cellStyle name="Normal 3 5 4 4 5" xfId="26775"/>
    <cellStyle name="Normal 3 5 4 5" xfId="26776"/>
    <cellStyle name="Normal 3 5 4 5 2" xfId="26777"/>
    <cellStyle name="Normal 3 5 4 5 3" xfId="26778"/>
    <cellStyle name="Normal 3 5 4 6" xfId="26779"/>
    <cellStyle name="Normal 3 5 4 6 2" xfId="26780"/>
    <cellStyle name="Normal 3 5 4 6 3" xfId="26781"/>
    <cellStyle name="Normal 3 5 4 7" xfId="26782"/>
    <cellStyle name="Normal 3 5 4 7 2" xfId="26783"/>
    <cellStyle name="Normal 3 5 4 8" xfId="26784"/>
    <cellStyle name="Normal 3 5 4 8 2" xfId="26785"/>
    <cellStyle name="Normal 3 5 4 9" xfId="26786"/>
    <cellStyle name="Normal 3 5 4_Tabell 4.5-4.7" xfId="26723"/>
    <cellStyle name="Normal 3 5 5" xfId="1527"/>
    <cellStyle name="Normal 3 5 5 10" xfId="26788"/>
    <cellStyle name="Normal 3 5 5 11" xfId="26789"/>
    <cellStyle name="Normal 3 5 5 2" xfId="1528"/>
    <cellStyle name="Normal 3 5 5 2 10" xfId="26791"/>
    <cellStyle name="Normal 3 5 5 2 2" xfId="1529"/>
    <cellStyle name="Normal 3 5 5 2 2 2" xfId="26793"/>
    <cellStyle name="Normal 3 5 5 2 2 2 2" xfId="26794"/>
    <cellStyle name="Normal 3 5 5 2 2 2 3" xfId="26795"/>
    <cellStyle name="Normal 3 5 5 2 2 3" xfId="26796"/>
    <cellStyle name="Normal 3 5 5 2 2 3 2" xfId="26797"/>
    <cellStyle name="Normal 3 5 5 2 2 3 3" xfId="26798"/>
    <cellStyle name="Normal 3 5 5 2 2 4" xfId="26799"/>
    <cellStyle name="Normal 3 5 5 2 2 5" xfId="26800"/>
    <cellStyle name="Normal 3 5 5 2 2_Tabell 4.5-4.7" xfId="26792"/>
    <cellStyle name="Normal 3 5 5 2 3" xfId="26801"/>
    <cellStyle name="Normal 3 5 5 2 3 2" xfId="26802"/>
    <cellStyle name="Normal 3 5 5 2 3 2 2" xfId="26803"/>
    <cellStyle name="Normal 3 5 5 2 3 2 3" xfId="26804"/>
    <cellStyle name="Normal 3 5 5 2 3 3" xfId="26805"/>
    <cellStyle name="Normal 3 5 5 2 3 3 2" xfId="26806"/>
    <cellStyle name="Normal 3 5 5 2 3 3 3" xfId="26807"/>
    <cellStyle name="Normal 3 5 5 2 3 4" xfId="26808"/>
    <cellStyle name="Normal 3 5 5 2 3 5" xfId="26809"/>
    <cellStyle name="Normal 3 5 5 2 4" xfId="26810"/>
    <cellStyle name="Normal 3 5 5 2 4 2" xfId="26811"/>
    <cellStyle name="Normal 3 5 5 2 4 3" xfId="26812"/>
    <cellStyle name="Normal 3 5 5 2 5" xfId="26813"/>
    <cellStyle name="Normal 3 5 5 2 5 2" xfId="26814"/>
    <cellStyle name="Normal 3 5 5 2 5 3" xfId="26815"/>
    <cellStyle name="Normal 3 5 5 2 6" xfId="26816"/>
    <cellStyle name="Normal 3 5 5 2 6 2" xfId="26817"/>
    <cellStyle name="Normal 3 5 5 2 7" xfId="26818"/>
    <cellStyle name="Normal 3 5 5 2 7 2" xfId="26819"/>
    <cellStyle name="Normal 3 5 5 2 8" xfId="26820"/>
    <cellStyle name="Normal 3 5 5 2 9" xfId="26821"/>
    <cellStyle name="Normal 3 5 5 2_Tabell 4.5-4.7" xfId="26790"/>
    <cellStyle name="Normal 3 5 5 3" xfId="1530"/>
    <cellStyle name="Normal 3 5 5 3 2" xfId="26823"/>
    <cellStyle name="Normal 3 5 5 3 2 2" xfId="26824"/>
    <cellStyle name="Normal 3 5 5 3 2 3" xfId="26825"/>
    <cellStyle name="Normal 3 5 5 3 3" xfId="26826"/>
    <cellStyle name="Normal 3 5 5 3 3 2" xfId="26827"/>
    <cellStyle name="Normal 3 5 5 3 3 3" xfId="26828"/>
    <cellStyle name="Normal 3 5 5 3 4" xfId="26829"/>
    <cellStyle name="Normal 3 5 5 3 5" xfId="26830"/>
    <cellStyle name="Normal 3 5 5 3_Tabell 4.5-4.7" xfId="26822"/>
    <cellStyle name="Normal 3 5 5 4" xfId="26831"/>
    <cellStyle name="Normal 3 5 5 4 2" xfId="26832"/>
    <cellStyle name="Normal 3 5 5 4 2 2" xfId="26833"/>
    <cellStyle name="Normal 3 5 5 4 2 3" xfId="26834"/>
    <cellStyle name="Normal 3 5 5 4 3" xfId="26835"/>
    <cellStyle name="Normal 3 5 5 4 3 2" xfId="26836"/>
    <cellStyle name="Normal 3 5 5 4 3 3" xfId="26837"/>
    <cellStyle name="Normal 3 5 5 4 4" xfId="26838"/>
    <cellStyle name="Normal 3 5 5 4 5" xfId="26839"/>
    <cellStyle name="Normal 3 5 5 5" xfId="26840"/>
    <cellStyle name="Normal 3 5 5 5 2" xfId="26841"/>
    <cellStyle name="Normal 3 5 5 5 3" xfId="26842"/>
    <cellStyle name="Normal 3 5 5 6" xfId="26843"/>
    <cellStyle name="Normal 3 5 5 6 2" xfId="26844"/>
    <cellStyle name="Normal 3 5 5 6 3" xfId="26845"/>
    <cellStyle name="Normal 3 5 5 7" xfId="26846"/>
    <cellStyle name="Normal 3 5 5 7 2" xfId="26847"/>
    <cellStyle name="Normal 3 5 5 8" xfId="26848"/>
    <cellStyle name="Normal 3 5 5 8 2" xfId="26849"/>
    <cellStyle name="Normal 3 5 5 9" xfId="26850"/>
    <cellStyle name="Normal 3 5 5_Tabell 4.5-4.7" xfId="26787"/>
    <cellStyle name="Normal 3 5 6" xfId="1531"/>
    <cellStyle name="Normal 3 5 6 10" xfId="26852"/>
    <cellStyle name="Normal 3 5 6 2" xfId="1532"/>
    <cellStyle name="Normal 3 5 6 2 2" xfId="26854"/>
    <cellStyle name="Normal 3 5 6 2 2 2" xfId="26855"/>
    <cellStyle name="Normal 3 5 6 2 2 3" xfId="26856"/>
    <cellStyle name="Normal 3 5 6 2 3" xfId="26857"/>
    <cellStyle name="Normal 3 5 6 2 3 2" xfId="26858"/>
    <cellStyle name="Normal 3 5 6 2 3 3" xfId="26859"/>
    <cellStyle name="Normal 3 5 6 2 4" xfId="26860"/>
    <cellStyle name="Normal 3 5 6 2 5" xfId="26861"/>
    <cellStyle name="Normal 3 5 6 2_Tabell 4.5-4.7" xfId="26853"/>
    <cellStyle name="Normal 3 5 6 3" xfId="26862"/>
    <cellStyle name="Normal 3 5 6 3 2" xfId="26863"/>
    <cellStyle name="Normal 3 5 6 3 2 2" xfId="26864"/>
    <cellStyle name="Normal 3 5 6 3 2 3" xfId="26865"/>
    <cellStyle name="Normal 3 5 6 3 3" xfId="26866"/>
    <cellStyle name="Normal 3 5 6 3 3 2" xfId="26867"/>
    <cellStyle name="Normal 3 5 6 3 3 3" xfId="26868"/>
    <cellStyle name="Normal 3 5 6 3 4" xfId="26869"/>
    <cellStyle name="Normal 3 5 6 3 5" xfId="26870"/>
    <cellStyle name="Normal 3 5 6 4" xfId="26871"/>
    <cellStyle name="Normal 3 5 6 4 2" xfId="26872"/>
    <cellStyle name="Normal 3 5 6 4 3" xfId="26873"/>
    <cellStyle name="Normal 3 5 6 5" xfId="26874"/>
    <cellStyle name="Normal 3 5 6 5 2" xfId="26875"/>
    <cellStyle name="Normal 3 5 6 5 3" xfId="26876"/>
    <cellStyle name="Normal 3 5 6 6" xfId="26877"/>
    <cellStyle name="Normal 3 5 6 6 2" xfId="26878"/>
    <cellStyle name="Normal 3 5 6 7" xfId="26879"/>
    <cellStyle name="Normal 3 5 6 7 2" xfId="26880"/>
    <cellStyle name="Normal 3 5 6 8" xfId="26881"/>
    <cellStyle name="Normal 3 5 6 9" xfId="26882"/>
    <cellStyle name="Normal 3 5 6_Tabell 4.5-4.7" xfId="26851"/>
    <cellStyle name="Normal 3 5 7" xfId="1533"/>
    <cellStyle name="Normal 3 5 7 10" xfId="26884"/>
    <cellStyle name="Normal 3 5 7 2" xfId="1534"/>
    <cellStyle name="Normal 3 5 7 2 2" xfId="26886"/>
    <cellStyle name="Normal 3 5 7 2 2 2" xfId="26887"/>
    <cellStyle name="Normal 3 5 7 2 2 3" xfId="26888"/>
    <cellStyle name="Normal 3 5 7 2 3" xfId="26889"/>
    <cellStyle name="Normal 3 5 7 2 3 2" xfId="26890"/>
    <cellStyle name="Normal 3 5 7 2 3 3" xfId="26891"/>
    <cellStyle name="Normal 3 5 7 2 4" xfId="26892"/>
    <cellStyle name="Normal 3 5 7 2 5" xfId="26893"/>
    <cellStyle name="Normal 3 5 7 2_Tabell 4.5-4.7" xfId="26885"/>
    <cellStyle name="Normal 3 5 7 3" xfId="26894"/>
    <cellStyle name="Normal 3 5 7 3 2" xfId="26895"/>
    <cellStyle name="Normal 3 5 7 3 2 2" xfId="26896"/>
    <cellStyle name="Normal 3 5 7 3 2 3" xfId="26897"/>
    <cellStyle name="Normal 3 5 7 3 3" xfId="26898"/>
    <cellStyle name="Normal 3 5 7 3 3 2" xfId="26899"/>
    <cellStyle name="Normal 3 5 7 3 3 3" xfId="26900"/>
    <cellStyle name="Normal 3 5 7 3 4" xfId="26901"/>
    <cellStyle name="Normal 3 5 7 3 5" xfId="26902"/>
    <cellStyle name="Normal 3 5 7 4" xfId="26903"/>
    <cellStyle name="Normal 3 5 7 4 2" xfId="26904"/>
    <cellStyle name="Normal 3 5 7 4 3" xfId="26905"/>
    <cellStyle name="Normal 3 5 7 5" xfId="26906"/>
    <cellStyle name="Normal 3 5 7 5 2" xfId="26907"/>
    <cellStyle name="Normal 3 5 7 5 3" xfId="26908"/>
    <cellStyle name="Normal 3 5 7 6" xfId="26909"/>
    <cellStyle name="Normal 3 5 7 6 2" xfId="26910"/>
    <cellStyle name="Normal 3 5 7 7" xfId="26911"/>
    <cellStyle name="Normal 3 5 7 7 2" xfId="26912"/>
    <cellStyle name="Normal 3 5 7 8" xfId="26913"/>
    <cellStyle name="Normal 3 5 7 9" xfId="26914"/>
    <cellStyle name="Normal 3 5 7_Tabell 4.5-4.7" xfId="26883"/>
    <cellStyle name="Normal 3 5 8" xfId="26915"/>
    <cellStyle name="Normal 3 5 9" xfId="26916"/>
    <cellStyle name="Normal 3 5 9 2" xfId="26917"/>
    <cellStyle name="Normal 3 5 9 2 2" xfId="26918"/>
    <cellStyle name="Normal 3 5 9 2 3" xfId="26919"/>
    <cellStyle name="Normal 3 5 9 3" xfId="26920"/>
    <cellStyle name="Normal 3 5 9 3 2" xfId="26921"/>
    <cellStyle name="Normal 3 5 9 3 3" xfId="26922"/>
    <cellStyle name="Normal 3 5 9 4" xfId="26923"/>
    <cellStyle name="Normal 3 5 9 5" xfId="26924"/>
    <cellStyle name="Normal 3 5_Tabell 4.5-4.7" xfId="26440"/>
    <cellStyle name="Normal 3 6" xfId="1535"/>
    <cellStyle name="Normal 3 6 10" xfId="26926"/>
    <cellStyle name="Normal 3 6 10 2" xfId="26927"/>
    <cellStyle name="Normal 3 6 10 3" xfId="26928"/>
    <cellStyle name="Normal 3 6 11" xfId="26929"/>
    <cellStyle name="Normal 3 6 11 2" xfId="26930"/>
    <cellStyle name="Normal 3 6 12" xfId="26931"/>
    <cellStyle name="Normal 3 6 12 2" xfId="26932"/>
    <cellStyle name="Normal 3 6 13" xfId="26933"/>
    <cellStyle name="Normal 3 6 14" xfId="26934"/>
    <cellStyle name="Normal 3 6 15" xfId="26935"/>
    <cellStyle name="Normal 3 6 2" xfId="1536"/>
    <cellStyle name="Normal 3 6 2 10" xfId="26937"/>
    <cellStyle name="Normal 3 6 2 10 2" xfId="26938"/>
    <cellStyle name="Normal 3 6 2 11" xfId="26939"/>
    <cellStyle name="Normal 3 6 2 11 2" xfId="26940"/>
    <cellStyle name="Normal 3 6 2 12" xfId="26941"/>
    <cellStyle name="Normal 3 6 2 13" xfId="26942"/>
    <cellStyle name="Normal 3 6 2 14" xfId="26943"/>
    <cellStyle name="Normal 3 6 2 2" xfId="1537"/>
    <cellStyle name="Normal 3 6 2 2 10" xfId="26945"/>
    <cellStyle name="Normal 3 6 2 2 11" xfId="26946"/>
    <cellStyle name="Normal 3 6 2 2 2" xfId="1538"/>
    <cellStyle name="Normal 3 6 2 2 2 10" xfId="26948"/>
    <cellStyle name="Normal 3 6 2 2 2 2" xfId="1539"/>
    <cellStyle name="Normal 3 6 2 2 2 2 2" xfId="26950"/>
    <cellStyle name="Normal 3 6 2 2 2 2 2 2" xfId="26951"/>
    <cellStyle name="Normal 3 6 2 2 2 2 2 3" xfId="26952"/>
    <cellStyle name="Normal 3 6 2 2 2 2 3" xfId="26953"/>
    <cellStyle name="Normal 3 6 2 2 2 2 3 2" xfId="26954"/>
    <cellStyle name="Normal 3 6 2 2 2 2 3 3" xfId="26955"/>
    <cellStyle name="Normal 3 6 2 2 2 2 4" xfId="26956"/>
    <cellStyle name="Normal 3 6 2 2 2 2 5" xfId="26957"/>
    <cellStyle name="Normal 3 6 2 2 2 2_Tabell 4.5-4.7" xfId="26949"/>
    <cellStyle name="Normal 3 6 2 2 2 3" xfId="26958"/>
    <cellStyle name="Normal 3 6 2 2 2 3 2" xfId="26959"/>
    <cellStyle name="Normal 3 6 2 2 2 3 2 2" xfId="26960"/>
    <cellStyle name="Normal 3 6 2 2 2 3 2 3" xfId="26961"/>
    <cellStyle name="Normal 3 6 2 2 2 3 3" xfId="26962"/>
    <cellStyle name="Normal 3 6 2 2 2 3 3 2" xfId="26963"/>
    <cellStyle name="Normal 3 6 2 2 2 3 3 3" xfId="26964"/>
    <cellStyle name="Normal 3 6 2 2 2 3 4" xfId="26965"/>
    <cellStyle name="Normal 3 6 2 2 2 3 5" xfId="26966"/>
    <cellStyle name="Normal 3 6 2 2 2 4" xfId="26967"/>
    <cellStyle name="Normal 3 6 2 2 2 4 2" xfId="26968"/>
    <cellStyle name="Normal 3 6 2 2 2 4 3" xfId="26969"/>
    <cellStyle name="Normal 3 6 2 2 2 5" xfId="26970"/>
    <cellStyle name="Normal 3 6 2 2 2 5 2" xfId="26971"/>
    <cellStyle name="Normal 3 6 2 2 2 5 3" xfId="26972"/>
    <cellStyle name="Normal 3 6 2 2 2 6" xfId="26973"/>
    <cellStyle name="Normal 3 6 2 2 2 6 2" xfId="26974"/>
    <cellStyle name="Normal 3 6 2 2 2 7" xfId="26975"/>
    <cellStyle name="Normal 3 6 2 2 2 7 2" xfId="26976"/>
    <cellStyle name="Normal 3 6 2 2 2 8" xfId="26977"/>
    <cellStyle name="Normal 3 6 2 2 2 9" xfId="26978"/>
    <cellStyle name="Normal 3 6 2 2 2_Tabell 4.5-4.7" xfId="26947"/>
    <cellStyle name="Normal 3 6 2 2 3" xfId="1540"/>
    <cellStyle name="Normal 3 6 2 2 3 2" xfId="26980"/>
    <cellStyle name="Normal 3 6 2 2 3 2 2" xfId="26981"/>
    <cellStyle name="Normal 3 6 2 2 3 2 3" xfId="26982"/>
    <cellStyle name="Normal 3 6 2 2 3 3" xfId="26983"/>
    <cellStyle name="Normal 3 6 2 2 3 3 2" xfId="26984"/>
    <cellStyle name="Normal 3 6 2 2 3 3 3" xfId="26985"/>
    <cellStyle name="Normal 3 6 2 2 3 4" xfId="26986"/>
    <cellStyle name="Normal 3 6 2 2 3 5" xfId="26987"/>
    <cellStyle name="Normal 3 6 2 2 3_Tabell 4.5-4.7" xfId="26979"/>
    <cellStyle name="Normal 3 6 2 2 4" xfId="26988"/>
    <cellStyle name="Normal 3 6 2 2 4 2" xfId="26989"/>
    <cellStyle name="Normal 3 6 2 2 4 2 2" xfId="26990"/>
    <cellStyle name="Normal 3 6 2 2 4 2 3" xfId="26991"/>
    <cellStyle name="Normal 3 6 2 2 4 3" xfId="26992"/>
    <cellStyle name="Normal 3 6 2 2 4 3 2" xfId="26993"/>
    <cellStyle name="Normal 3 6 2 2 4 3 3" xfId="26994"/>
    <cellStyle name="Normal 3 6 2 2 4 4" xfId="26995"/>
    <cellStyle name="Normal 3 6 2 2 4 5" xfId="26996"/>
    <cellStyle name="Normal 3 6 2 2 5" xfId="26997"/>
    <cellStyle name="Normal 3 6 2 2 5 2" xfId="26998"/>
    <cellStyle name="Normal 3 6 2 2 5 3" xfId="26999"/>
    <cellStyle name="Normal 3 6 2 2 6" xfId="27000"/>
    <cellStyle name="Normal 3 6 2 2 6 2" xfId="27001"/>
    <cellStyle name="Normal 3 6 2 2 6 3" xfId="27002"/>
    <cellStyle name="Normal 3 6 2 2 7" xfId="27003"/>
    <cellStyle name="Normal 3 6 2 2 7 2" xfId="27004"/>
    <cellStyle name="Normal 3 6 2 2 8" xfId="27005"/>
    <cellStyle name="Normal 3 6 2 2 8 2" xfId="27006"/>
    <cellStyle name="Normal 3 6 2 2 9" xfId="27007"/>
    <cellStyle name="Normal 3 6 2 2_Tabell 4.5-4.7" xfId="26944"/>
    <cellStyle name="Normal 3 6 2 3" xfId="1541"/>
    <cellStyle name="Normal 3 6 2 3 10" xfId="27009"/>
    <cellStyle name="Normal 3 6 2 3 2" xfId="1542"/>
    <cellStyle name="Normal 3 6 2 3 2 2" xfId="27011"/>
    <cellStyle name="Normal 3 6 2 3 2 2 2" xfId="27012"/>
    <cellStyle name="Normal 3 6 2 3 2 2 3" xfId="27013"/>
    <cellStyle name="Normal 3 6 2 3 2 3" xfId="27014"/>
    <cellStyle name="Normal 3 6 2 3 2 3 2" xfId="27015"/>
    <cellStyle name="Normal 3 6 2 3 2 3 3" xfId="27016"/>
    <cellStyle name="Normal 3 6 2 3 2 4" xfId="27017"/>
    <cellStyle name="Normal 3 6 2 3 2 5" xfId="27018"/>
    <cellStyle name="Normal 3 6 2 3 2_Tabell 4.5-4.7" xfId="27010"/>
    <cellStyle name="Normal 3 6 2 3 3" xfId="27019"/>
    <cellStyle name="Normal 3 6 2 3 3 2" xfId="27020"/>
    <cellStyle name="Normal 3 6 2 3 3 2 2" xfId="27021"/>
    <cellStyle name="Normal 3 6 2 3 3 2 3" xfId="27022"/>
    <cellStyle name="Normal 3 6 2 3 3 3" xfId="27023"/>
    <cellStyle name="Normal 3 6 2 3 3 3 2" xfId="27024"/>
    <cellStyle name="Normal 3 6 2 3 3 3 3" xfId="27025"/>
    <cellStyle name="Normal 3 6 2 3 3 4" xfId="27026"/>
    <cellStyle name="Normal 3 6 2 3 3 5" xfId="27027"/>
    <cellStyle name="Normal 3 6 2 3 4" xfId="27028"/>
    <cellStyle name="Normal 3 6 2 3 4 2" xfId="27029"/>
    <cellStyle name="Normal 3 6 2 3 4 3" xfId="27030"/>
    <cellStyle name="Normal 3 6 2 3 5" xfId="27031"/>
    <cellStyle name="Normal 3 6 2 3 5 2" xfId="27032"/>
    <cellStyle name="Normal 3 6 2 3 5 3" xfId="27033"/>
    <cellStyle name="Normal 3 6 2 3 6" xfId="27034"/>
    <cellStyle name="Normal 3 6 2 3 6 2" xfId="27035"/>
    <cellStyle name="Normal 3 6 2 3 7" xfId="27036"/>
    <cellStyle name="Normal 3 6 2 3 7 2" xfId="27037"/>
    <cellStyle name="Normal 3 6 2 3 8" xfId="27038"/>
    <cellStyle name="Normal 3 6 2 3 9" xfId="27039"/>
    <cellStyle name="Normal 3 6 2 3_Tabell 4.5-4.7" xfId="27008"/>
    <cellStyle name="Normal 3 6 2 4" xfId="1543"/>
    <cellStyle name="Normal 3 6 2 4 2" xfId="27041"/>
    <cellStyle name="Normal 3 6 2 4 2 2" xfId="27042"/>
    <cellStyle name="Normal 3 6 2 4 2 3" xfId="27043"/>
    <cellStyle name="Normal 3 6 2 4 3" xfId="27044"/>
    <cellStyle name="Normal 3 6 2 4 3 2" xfId="27045"/>
    <cellStyle name="Normal 3 6 2 4 3 3" xfId="27046"/>
    <cellStyle name="Normal 3 6 2 4 4" xfId="27047"/>
    <cellStyle name="Normal 3 6 2 4 5" xfId="27048"/>
    <cellStyle name="Normal 3 6 2 4_Tabell 4.5-4.7" xfId="27040"/>
    <cellStyle name="Normal 3 6 2 5" xfId="27049"/>
    <cellStyle name="Normal 3 6 2 5 2" xfId="27050"/>
    <cellStyle name="Normal 3 6 2 5 2 2" xfId="27051"/>
    <cellStyle name="Normal 3 6 2 5 2 3" xfId="27052"/>
    <cellStyle name="Normal 3 6 2 5 3" xfId="27053"/>
    <cellStyle name="Normal 3 6 2 5 3 2" xfId="27054"/>
    <cellStyle name="Normal 3 6 2 5 3 3" xfId="27055"/>
    <cellStyle name="Normal 3 6 2 5 4" xfId="27056"/>
    <cellStyle name="Normal 3 6 2 5 5" xfId="27057"/>
    <cellStyle name="Normal 3 6 2 6" xfId="27058"/>
    <cellStyle name="Normal 3 6 2 6 2" xfId="27059"/>
    <cellStyle name="Normal 3 6 2 6 2 2" xfId="27060"/>
    <cellStyle name="Normal 3 6 2 6 2 3" xfId="27061"/>
    <cellStyle name="Normal 3 6 2 6 3" xfId="27062"/>
    <cellStyle name="Normal 3 6 2 6 3 2" xfId="27063"/>
    <cellStyle name="Normal 3 6 2 6 3 3" xfId="27064"/>
    <cellStyle name="Normal 3 6 2 6 4" xfId="27065"/>
    <cellStyle name="Normal 3 6 2 6 5" xfId="27066"/>
    <cellStyle name="Normal 3 6 2 7" xfId="27067"/>
    <cellStyle name="Normal 3 6 2 7 2" xfId="27068"/>
    <cellStyle name="Normal 3 6 2 7 2 2" xfId="27069"/>
    <cellStyle name="Normal 3 6 2 7 2 3" xfId="27070"/>
    <cellStyle name="Normal 3 6 2 7 3" xfId="27071"/>
    <cellStyle name="Normal 3 6 2 7 3 2" xfId="27072"/>
    <cellStyle name="Normal 3 6 2 7 3 3" xfId="27073"/>
    <cellStyle name="Normal 3 6 2 7 4" xfId="27074"/>
    <cellStyle name="Normal 3 6 2 7 5" xfId="27075"/>
    <cellStyle name="Normal 3 6 2 8" xfId="27076"/>
    <cellStyle name="Normal 3 6 2 8 2" xfId="27077"/>
    <cellStyle name="Normal 3 6 2 8 3" xfId="27078"/>
    <cellStyle name="Normal 3 6 2 9" xfId="27079"/>
    <cellStyle name="Normal 3 6 2 9 2" xfId="27080"/>
    <cellStyle name="Normal 3 6 2 9 3" xfId="27081"/>
    <cellStyle name="Normal 3 6 2_Tabell 4.5-4.7" xfId="26936"/>
    <cellStyle name="Normal 3 6 3" xfId="1544"/>
    <cellStyle name="Normal 3 6 3 10" xfId="27083"/>
    <cellStyle name="Normal 3 6 3 11" xfId="27084"/>
    <cellStyle name="Normal 3 6 3 2" xfId="1545"/>
    <cellStyle name="Normal 3 6 3 2 10" xfId="27086"/>
    <cellStyle name="Normal 3 6 3 2 2" xfId="1546"/>
    <cellStyle name="Normal 3 6 3 2 2 2" xfId="27088"/>
    <cellStyle name="Normal 3 6 3 2 2 2 2" xfId="27089"/>
    <cellStyle name="Normal 3 6 3 2 2 2 3" xfId="27090"/>
    <cellStyle name="Normal 3 6 3 2 2 3" xfId="27091"/>
    <cellStyle name="Normal 3 6 3 2 2 3 2" xfId="27092"/>
    <cellStyle name="Normal 3 6 3 2 2 3 3" xfId="27093"/>
    <cellStyle name="Normal 3 6 3 2 2 4" xfId="27094"/>
    <cellStyle name="Normal 3 6 3 2 2 5" xfId="27095"/>
    <cellStyle name="Normal 3 6 3 2 2_Tabell 4.5-4.7" xfId="27087"/>
    <cellStyle name="Normal 3 6 3 2 3" xfId="27096"/>
    <cellStyle name="Normal 3 6 3 2 3 2" xfId="27097"/>
    <cellStyle name="Normal 3 6 3 2 3 2 2" xfId="27098"/>
    <cellStyle name="Normal 3 6 3 2 3 2 3" xfId="27099"/>
    <cellStyle name="Normal 3 6 3 2 3 3" xfId="27100"/>
    <cellStyle name="Normal 3 6 3 2 3 3 2" xfId="27101"/>
    <cellStyle name="Normal 3 6 3 2 3 3 3" xfId="27102"/>
    <cellStyle name="Normal 3 6 3 2 3 4" xfId="27103"/>
    <cellStyle name="Normal 3 6 3 2 3 5" xfId="27104"/>
    <cellStyle name="Normal 3 6 3 2 4" xfId="27105"/>
    <cellStyle name="Normal 3 6 3 2 4 2" xfId="27106"/>
    <cellStyle name="Normal 3 6 3 2 4 3" xfId="27107"/>
    <cellStyle name="Normal 3 6 3 2 5" xfId="27108"/>
    <cellStyle name="Normal 3 6 3 2 5 2" xfId="27109"/>
    <cellStyle name="Normal 3 6 3 2 5 3" xfId="27110"/>
    <cellStyle name="Normal 3 6 3 2 6" xfId="27111"/>
    <cellStyle name="Normal 3 6 3 2 6 2" xfId="27112"/>
    <cellStyle name="Normal 3 6 3 2 7" xfId="27113"/>
    <cellStyle name="Normal 3 6 3 2 7 2" xfId="27114"/>
    <cellStyle name="Normal 3 6 3 2 8" xfId="27115"/>
    <cellStyle name="Normal 3 6 3 2 9" xfId="27116"/>
    <cellStyle name="Normal 3 6 3 2_Tabell 4.5-4.7" xfId="27085"/>
    <cellStyle name="Normal 3 6 3 3" xfId="1547"/>
    <cellStyle name="Normal 3 6 3 3 2" xfId="27118"/>
    <cellStyle name="Normal 3 6 3 3 2 2" xfId="27119"/>
    <cellStyle name="Normal 3 6 3 3 2 3" xfId="27120"/>
    <cellStyle name="Normal 3 6 3 3 3" xfId="27121"/>
    <cellStyle name="Normal 3 6 3 3 3 2" xfId="27122"/>
    <cellStyle name="Normal 3 6 3 3 3 3" xfId="27123"/>
    <cellStyle name="Normal 3 6 3 3 4" xfId="27124"/>
    <cellStyle name="Normal 3 6 3 3 5" xfId="27125"/>
    <cellStyle name="Normal 3 6 3 3_Tabell 4.5-4.7" xfId="27117"/>
    <cellStyle name="Normal 3 6 3 4" xfId="27126"/>
    <cellStyle name="Normal 3 6 3 4 2" xfId="27127"/>
    <cellStyle name="Normal 3 6 3 4 2 2" xfId="27128"/>
    <cellStyle name="Normal 3 6 3 4 2 3" xfId="27129"/>
    <cellStyle name="Normal 3 6 3 4 3" xfId="27130"/>
    <cellStyle name="Normal 3 6 3 4 3 2" xfId="27131"/>
    <cellStyle name="Normal 3 6 3 4 3 3" xfId="27132"/>
    <cellStyle name="Normal 3 6 3 4 4" xfId="27133"/>
    <cellStyle name="Normal 3 6 3 4 5" xfId="27134"/>
    <cellStyle name="Normal 3 6 3 5" xfId="27135"/>
    <cellStyle name="Normal 3 6 3 5 2" xfId="27136"/>
    <cellStyle name="Normal 3 6 3 5 3" xfId="27137"/>
    <cellStyle name="Normal 3 6 3 6" xfId="27138"/>
    <cellStyle name="Normal 3 6 3 6 2" xfId="27139"/>
    <cellStyle name="Normal 3 6 3 6 3" xfId="27140"/>
    <cellStyle name="Normal 3 6 3 7" xfId="27141"/>
    <cellStyle name="Normal 3 6 3 7 2" xfId="27142"/>
    <cellStyle name="Normal 3 6 3 8" xfId="27143"/>
    <cellStyle name="Normal 3 6 3 8 2" xfId="27144"/>
    <cellStyle name="Normal 3 6 3 9" xfId="27145"/>
    <cellStyle name="Normal 3 6 3_Tabell 4.5-4.7" xfId="27082"/>
    <cellStyle name="Normal 3 6 4" xfId="1548"/>
    <cellStyle name="Normal 3 6 4 10" xfId="27147"/>
    <cellStyle name="Normal 3 6 4 2" xfId="1549"/>
    <cellStyle name="Normal 3 6 4 2 2" xfId="27149"/>
    <cellStyle name="Normal 3 6 4 2 2 2" xfId="27150"/>
    <cellStyle name="Normal 3 6 4 2 2 3" xfId="27151"/>
    <cellStyle name="Normal 3 6 4 2 3" xfId="27152"/>
    <cellStyle name="Normal 3 6 4 2 3 2" xfId="27153"/>
    <cellStyle name="Normal 3 6 4 2 3 3" xfId="27154"/>
    <cellStyle name="Normal 3 6 4 2 4" xfId="27155"/>
    <cellStyle name="Normal 3 6 4 2 5" xfId="27156"/>
    <cellStyle name="Normal 3 6 4 2_Tabell 4.5-4.7" xfId="27148"/>
    <cellStyle name="Normal 3 6 4 3" xfId="27157"/>
    <cellStyle name="Normal 3 6 4 3 2" xfId="27158"/>
    <cellStyle name="Normal 3 6 4 3 2 2" xfId="27159"/>
    <cellStyle name="Normal 3 6 4 3 2 3" xfId="27160"/>
    <cellStyle name="Normal 3 6 4 3 3" xfId="27161"/>
    <cellStyle name="Normal 3 6 4 3 3 2" xfId="27162"/>
    <cellStyle name="Normal 3 6 4 3 3 3" xfId="27163"/>
    <cellStyle name="Normal 3 6 4 3 4" xfId="27164"/>
    <cellStyle name="Normal 3 6 4 3 5" xfId="27165"/>
    <cellStyle name="Normal 3 6 4 4" xfId="27166"/>
    <cellStyle name="Normal 3 6 4 4 2" xfId="27167"/>
    <cellStyle name="Normal 3 6 4 4 3" xfId="27168"/>
    <cellStyle name="Normal 3 6 4 5" xfId="27169"/>
    <cellStyle name="Normal 3 6 4 5 2" xfId="27170"/>
    <cellStyle name="Normal 3 6 4 5 3" xfId="27171"/>
    <cellStyle name="Normal 3 6 4 6" xfId="27172"/>
    <cellStyle name="Normal 3 6 4 6 2" xfId="27173"/>
    <cellStyle name="Normal 3 6 4 7" xfId="27174"/>
    <cellStyle name="Normal 3 6 4 7 2" xfId="27175"/>
    <cellStyle name="Normal 3 6 4 8" xfId="27176"/>
    <cellStyle name="Normal 3 6 4 9" xfId="27177"/>
    <cellStyle name="Normal 3 6 4_Tabell 4.5-4.7" xfId="27146"/>
    <cellStyle name="Normal 3 6 5" xfId="1550"/>
    <cellStyle name="Normal 3 6 5 2" xfId="27179"/>
    <cellStyle name="Normal 3 6 5 2 2" xfId="27180"/>
    <cellStyle name="Normal 3 6 5 2 3" xfId="27181"/>
    <cellStyle name="Normal 3 6 5 3" xfId="27182"/>
    <cellStyle name="Normal 3 6 5 3 2" xfId="27183"/>
    <cellStyle name="Normal 3 6 5 3 3" xfId="27184"/>
    <cellStyle name="Normal 3 6 5 4" xfId="27185"/>
    <cellStyle name="Normal 3 6 5 5" xfId="27186"/>
    <cellStyle name="Normal 3 6 5_Tabell 4.5-4.7" xfId="27178"/>
    <cellStyle name="Normal 3 6 6" xfId="27187"/>
    <cellStyle name="Normal 3 6 6 2" xfId="27188"/>
    <cellStyle name="Normal 3 6 6 2 2" xfId="27189"/>
    <cellStyle name="Normal 3 6 6 2 3" xfId="27190"/>
    <cellStyle name="Normal 3 6 6 3" xfId="27191"/>
    <cellStyle name="Normal 3 6 6 3 2" xfId="27192"/>
    <cellStyle name="Normal 3 6 6 3 3" xfId="27193"/>
    <cellStyle name="Normal 3 6 6 4" xfId="27194"/>
    <cellStyle name="Normal 3 6 6 5" xfId="27195"/>
    <cellStyle name="Normal 3 6 7" xfId="27196"/>
    <cellStyle name="Normal 3 6 7 2" xfId="27197"/>
    <cellStyle name="Normal 3 6 7 2 2" xfId="27198"/>
    <cellStyle name="Normal 3 6 7 2 3" xfId="27199"/>
    <cellStyle name="Normal 3 6 7 3" xfId="27200"/>
    <cellStyle name="Normal 3 6 7 3 2" xfId="27201"/>
    <cellStyle name="Normal 3 6 7 3 3" xfId="27202"/>
    <cellStyle name="Normal 3 6 7 4" xfId="27203"/>
    <cellStyle name="Normal 3 6 7 5" xfId="27204"/>
    <cellStyle name="Normal 3 6 8" xfId="27205"/>
    <cellStyle name="Normal 3 6 8 2" xfId="27206"/>
    <cellStyle name="Normal 3 6 8 2 2" xfId="27207"/>
    <cellStyle name="Normal 3 6 8 2 3" xfId="27208"/>
    <cellStyle name="Normal 3 6 8 3" xfId="27209"/>
    <cellStyle name="Normal 3 6 8 3 2" xfId="27210"/>
    <cellStyle name="Normal 3 6 8 3 3" xfId="27211"/>
    <cellStyle name="Normal 3 6 8 4" xfId="27212"/>
    <cellStyle name="Normal 3 6 8 5" xfId="27213"/>
    <cellStyle name="Normal 3 6 9" xfId="27214"/>
    <cellStyle name="Normal 3 6 9 2" xfId="27215"/>
    <cellStyle name="Normal 3 6 9 3" xfId="27216"/>
    <cellStyle name="Normal 3 6_Tabell 4.5-4.7" xfId="26925"/>
    <cellStyle name="Normal 3 7" xfId="1551"/>
    <cellStyle name="Normal 3 7 10" xfId="27218"/>
    <cellStyle name="Normal 3 7 10 2" xfId="27219"/>
    <cellStyle name="Normal 3 7 10 3" xfId="27220"/>
    <cellStyle name="Normal 3 7 11" xfId="27221"/>
    <cellStyle name="Normal 3 7 11 2" xfId="27222"/>
    <cellStyle name="Normal 3 7 12" xfId="27223"/>
    <cellStyle name="Normal 3 7 12 2" xfId="27224"/>
    <cellStyle name="Normal 3 7 13" xfId="27225"/>
    <cellStyle name="Normal 3 7 14" xfId="27226"/>
    <cellStyle name="Normal 3 7 15" xfId="27227"/>
    <cellStyle name="Normal 3 7 2" xfId="1552"/>
    <cellStyle name="Normal 3 7 2 10" xfId="27229"/>
    <cellStyle name="Normal 3 7 2 11" xfId="27230"/>
    <cellStyle name="Normal 3 7 2 2" xfId="1553"/>
    <cellStyle name="Normal 3 7 2 2 10" xfId="27232"/>
    <cellStyle name="Normal 3 7 2 2 2" xfId="1554"/>
    <cellStyle name="Normal 3 7 2 2 2 2" xfId="27234"/>
    <cellStyle name="Normal 3 7 2 2 2 2 2" xfId="27235"/>
    <cellStyle name="Normal 3 7 2 2 2 2 3" xfId="27236"/>
    <cellStyle name="Normal 3 7 2 2 2 3" xfId="27237"/>
    <cellStyle name="Normal 3 7 2 2 2 3 2" xfId="27238"/>
    <cellStyle name="Normal 3 7 2 2 2 3 3" xfId="27239"/>
    <cellStyle name="Normal 3 7 2 2 2 4" xfId="27240"/>
    <cellStyle name="Normal 3 7 2 2 2 5" xfId="27241"/>
    <cellStyle name="Normal 3 7 2 2 2_Tabell 4.5-4.7" xfId="27233"/>
    <cellStyle name="Normal 3 7 2 2 3" xfId="27242"/>
    <cellStyle name="Normal 3 7 2 2 3 2" xfId="27243"/>
    <cellStyle name="Normal 3 7 2 2 3 2 2" xfId="27244"/>
    <cellStyle name="Normal 3 7 2 2 3 2 3" xfId="27245"/>
    <cellStyle name="Normal 3 7 2 2 3 3" xfId="27246"/>
    <cellStyle name="Normal 3 7 2 2 3 3 2" xfId="27247"/>
    <cellStyle name="Normal 3 7 2 2 3 3 3" xfId="27248"/>
    <cellStyle name="Normal 3 7 2 2 3 4" xfId="27249"/>
    <cellStyle name="Normal 3 7 2 2 3 5" xfId="27250"/>
    <cellStyle name="Normal 3 7 2 2 4" xfId="27251"/>
    <cellStyle name="Normal 3 7 2 2 4 2" xfId="27252"/>
    <cellStyle name="Normal 3 7 2 2 4 3" xfId="27253"/>
    <cellStyle name="Normal 3 7 2 2 5" xfId="27254"/>
    <cellStyle name="Normal 3 7 2 2 5 2" xfId="27255"/>
    <cellStyle name="Normal 3 7 2 2 5 3" xfId="27256"/>
    <cellStyle name="Normal 3 7 2 2 6" xfId="27257"/>
    <cellStyle name="Normal 3 7 2 2 6 2" xfId="27258"/>
    <cellStyle name="Normal 3 7 2 2 7" xfId="27259"/>
    <cellStyle name="Normal 3 7 2 2 7 2" xfId="27260"/>
    <cellStyle name="Normal 3 7 2 2 8" xfId="27261"/>
    <cellStyle name="Normal 3 7 2 2 9" xfId="27262"/>
    <cellStyle name="Normal 3 7 2 2_Tabell 4.5-4.7" xfId="27231"/>
    <cellStyle name="Normal 3 7 2 3" xfId="1555"/>
    <cellStyle name="Normal 3 7 2 3 2" xfId="27264"/>
    <cellStyle name="Normal 3 7 2 3 2 2" xfId="27265"/>
    <cellStyle name="Normal 3 7 2 3 2 3" xfId="27266"/>
    <cellStyle name="Normal 3 7 2 3 3" xfId="27267"/>
    <cellStyle name="Normal 3 7 2 3 3 2" xfId="27268"/>
    <cellStyle name="Normal 3 7 2 3 3 3" xfId="27269"/>
    <cellStyle name="Normal 3 7 2 3 4" xfId="27270"/>
    <cellStyle name="Normal 3 7 2 3 5" xfId="27271"/>
    <cellStyle name="Normal 3 7 2 3_Tabell 4.5-4.7" xfId="27263"/>
    <cellStyle name="Normal 3 7 2 4" xfId="27272"/>
    <cellStyle name="Normal 3 7 2 4 2" xfId="27273"/>
    <cellStyle name="Normal 3 7 2 4 2 2" xfId="27274"/>
    <cellStyle name="Normal 3 7 2 4 2 3" xfId="27275"/>
    <cellStyle name="Normal 3 7 2 4 3" xfId="27276"/>
    <cellStyle name="Normal 3 7 2 4 3 2" xfId="27277"/>
    <cellStyle name="Normal 3 7 2 4 3 3" xfId="27278"/>
    <cellStyle name="Normal 3 7 2 4 4" xfId="27279"/>
    <cellStyle name="Normal 3 7 2 4 5" xfId="27280"/>
    <cellStyle name="Normal 3 7 2 5" xfId="27281"/>
    <cellStyle name="Normal 3 7 2 5 2" xfId="27282"/>
    <cellStyle name="Normal 3 7 2 5 3" xfId="27283"/>
    <cellStyle name="Normal 3 7 2 6" xfId="27284"/>
    <cellStyle name="Normal 3 7 2 6 2" xfId="27285"/>
    <cellStyle name="Normal 3 7 2 6 3" xfId="27286"/>
    <cellStyle name="Normal 3 7 2 7" xfId="27287"/>
    <cellStyle name="Normal 3 7 2 7 2" xfId="27288"/>
    <cellStyle name="Normal 3 7 2 8" xfId="27289"/>
    <cellStyle name="Normal 3 7 2 8 2" xfId="27290"/>
    <cellStyle name="Normal 3 7 2 9" xfId="27291"/>
    <cellStyle name="Normal 3 7 2_Tabell 4.5-4.7" xfId="27228"/>
    <cellStyle name="Normal 3 7 3" xfId="1556"/>
    <cellStyle name="Normal 3 7 3 10" xfId="27293"/>
    <cellStyle name="Normal 3 7 3 11" xfId="27294"/>
    <cellStyle name="Normal 3 7 3 2" xfId="1557"/>
    <cellStyle name="Normal 3 7 3 2 10" xfId="27296"/>
    <cellStyle name="Normal 3 7 3 2 2" xfId="1558"/>
    <cellStyle name="Normal 3 7 3 2 2 2" xfId="27298"/>
    <cellStyle name="Normal 3 7 3 2 2 2 2" xfId="27299"/>
    <cellStyle name="Normal 3 7 3 2 2 2 3" xfId="27300"/>
    <cellStyle name="Normal 3 7 3 2 2 3" xfId="27301"/>
    <cellStyle name="Normal 3 7 3 2 2 3 2" xfId="27302"/>
    <cellStyle name="Normal 3 7 3 2 2 3 3" xfId="27303"/>
    <cellStyle name="Normal 3 7 3 2 2 4" xfId="27304"/>
    <cellStyle name="Normal 3 7 3 2 2 5" xfId="27305"/>
    <cellStyle name="Normal 3 7 3 2 2_Tabell 4.5-4.7" xfId="27297"/>
    <cellStyle name="Normal 3 7 3 2 3" xfId="27306"/>
    <cellStyle name="Normal 3 7 3 2 3 2" xfId="27307"/>
    <cellStyle name="Normal 3 7 3 2 3 2 2" xfId="27308"/>
    <cellStyle name="Normal 3 7 3 2 3 2 3" xfId="27309"/>
    <cellStyle name="Normal 3 7 3 2 3 3" xfId="27310"/>
    <cellStyle name="Normal 3 7 3 2 3 3 2" xfId="27311"/>
    <cellStyle name="Normal 3 7 3 2 3 3 3" xfId="27312"/>
    <cellStyle name="Normal 3 7 3 2 3 4" xfId="27313"/>
    <cellStyle name="Normal 3 7 3 2 3 5" xfId="27314"/>
    <cellStyle name="Normal 3 7 3 2 4" xfId="27315"/>
    <cellStyle name="Normal 3 7 3 2 4 2" xfId="27316"/>
    <cellStyle name="Normal 3 7 3 2 4 3" xfId="27317"/>
    <cellStyle name="Normal 3 7 3 2 5" xfId="27318"/>
    <cellStyle name="Normal 3 7 3 2 5 2" xfId="27319"/>
    <cellStyle name="Normal 3 7 3 2 5 3" xfId="27320"/>
    <cellStyle name="Normal 3 7 3 2 6" xfId="27321"/>
    <cellStyle name="Normal 3 7 3 2 6 2" xfId="27322"/>
    <cellStyle name="Normal 3 7 3 2 7" xfId="27323"/>
    <cellStyle name="Normal 3 7 3 2 7 2" xfId="27324"/>
    <cellStyle name="Normal 3 7 3 2 8" xfId="27325"/>
    <cellStyle name="Normal 3 7 3 2 9" xfId="27326"/>
    <cellStyle name="Normal 3 7 3 2_Tabell 4.5-4.7" xfId="27295"/>
    <cellStyle name="Normal 3 7 3 3" xfId="1559"/>
    <cellStyle name="Normal 3 7 3 3 2" xfId="27328"/>
    <cellStyle name="Normal 3 7 3 3 2 2" xfId="27329"/>
    <cellStyle name="Normal 3 7 3 3 2 3" xfId="27330"/>
    <cellStyle name="Normal 3 7 3 3 3" xfId="27331"/>
    <cellStyle name="Normal 3 7 3 3 3 2" xfId="27332"/>
    <cellStyle name="Normal 3 7 3 3 3 3" xfId="27333"/>
    <cellStyle name="Normal 3 7 3 3 4" xfId="27334"/>
    <cellStyle name="Normal 3 7 3 3 5" xfId="27335"/>
    <cellStyle name="Normal 3 7 3 3_Tabell 4.5-4.7" xfId="27327"/>
    <cellStyle name="Normal 3 7 3 4" xfId="27336"/>
    <cellStyle name="Normal 3 7 3 4 2" xfId="27337"/>
    <cellStyle name="Normal 3 7 3 4 2 2" xfId="27338"/>
    <cellStyle name="Normal 3 7 3 4 2 3" xfId="27339"/>
    <cellStyle name="Normal 3 7 3 4 3" xfId="27340"/>
    <cellStyle name="Normal 3 7 3 4 3 2" xfId="27341"/>
    <cellStyle name="Normal 3 7 3 4 3 3" xfId="27342"/>
    <cellStyle name="Normal 3 7 3 4 4" xfId="27343"/>
    <cellStyle name="Normal 3 7 3 4 5" xfId="27344"/>
    <cellStyle name="Normal 3 7 3 5" xfId="27345"/>
    <cellStyle name="Normal 3 7 3 5 2" xfId="27346"/>
    <cellStyle name="Normal 3 7 3 5 3" xfId="27347"/>
    <cellStyle name="Normal 3 7 3 6" xfId="27348"/>
    <cellStyle name="Normal 3 7 3 6 2" xfId="27349"/>
    <cellStyle name="Normal 3 7 3 6 3" xfId="27350"/>
    <cellStyle name="Normal 3 7 3 7" xfId="27351"/>
    <cellStyle name="Normal 3 7 3 7 2" xfId="27352"/>
    <cellStyle name="Normal 3 7 3 8" xfId="27353"/>
    <cellStyle name="Normal 3 7 3 8 2" xfId="27354"/>
    <cellStyle name="Normal 3 7 3 9" xfId="27355"/>
    <cellStyle name="Normal 3 7 3_Tabell 4.5-4.7" xfId="27292"/>
    <cellStyle name="Normal 3 7 4" xfId="1560"/>
    <cellStyle name="Normal 3 7 4 10" xfId="27357"/>
    <cellStyle name="Normal 3 7 4 2" xfId="1561"/>
    <cellStyle name="Normal 3 7 4 2 2" xfId="27359"/>
    <cellStyle name="Normal 3 7 4 2 2 2" xfId="27360"/>
    <cellStyle name="Normal 3 7 4 2 2 3" xfId="27361"/>
    <cellStyle name="Normal 3 7 4 2 3" xfId="27362"/>
    <cellStyle name="Normal 3 7 4 2 3 2" xfId="27363"/>
    <cellStyle name="Normal 3 7 4 2 3 3" xfId="27364"/>
    <cellStyle name="Normal 3 7 4 2 4" xfId="27365"/>
    <cellStyle name="Normal 3 7 4 2 5" xfId="27366"/>
    <cellStyle name="Normal 3 7 4 2_Tabell 4.5-4.7" xfId="27358"/>
    <cellStyle name="Normal 3 7 4 3" xfId="27367"/>
    <cellStyle name="Normal 3 7 4 3 2" xfId="27368"/>
    <cellStyle name="Normal 3 7 4 3 2 2" xfId="27369"/>
    <cellStyle name="Normal 3 7 4 3 2 3" xfId="27370"/>
    <cellStyle name="Normal 3 7 4 3 3" xfId="27371"/>
    <cellStyle name="Normal 3 7 4 3 3 2" xfId="27372"/>
    <cellStyle name="Normal 3 7 4 3 3 3" xfId="27373"/>
    <cellStyle name="Normal 3 7 4 3 4" xfId="27374"/>
    <cellStyle name="Normal 3 7 4 3 5" xfId="27375"/>
    <cellStyle name="Normal 3 7 4 4" xfId="27376"/>
    <cellStyle name="Normal 3 7 4 4 2" xfId="27377"/>
    <cellStyle name="Normal 3 7 4 4 3" xfId="27378"/>
    <cellStyle name="Normal 3 7 4 5" xfId="27379"/>
    <cellStyle name="Normal 3 7 4 5 2" xfId="27380"/>
    <cellStyle name="Normal 3 7 4 5 3" xfId="27381"/>
    <cellStyle name="Normal 3 7 4 6" xfId="27382"/>
    <cellStyle name="Normal 3 7 4 6 2" xfId="27383"/>
    <cellStyle name="Normal 3 7 4 7" xfId="27384"/>
    <cellStyle name="Normal 3 7 4 7 2" xfId="27385"/>
    <cellStyle name="Normal 3 7 4 8" xfId="27386"/>
    <cellStyle name="Normal 3 7 4 9" xfId="27387"/>
    <cellStyle name="Normal 3 7 4_Tabell 4.5-4.7" xfId="27356"/>
    <cellStyle name="Normal 3 7 5" xfId="1562"/>
    <cellStyle name="Normal 3 7 5 2" xfId="27389"/>
    <cellStyle name="Normal 3 7 5 2 2" xfId="27390"/>
    <cellStyle name="Normal 3 7 5 2 3" xfId="27391"/>
    <cellStyle name="Normal 3 7 5 3" xfId="27392"/>
    <cellStyle name="Normal 3 7 5 3 2" xfId="27393"/>
    <cellStyle name="Normal 3 7 5 3 3" xfId="27394"/>
    <cellStyle name="Normal 3 7 5 4" xfId="27395"/>
    <cellStyle name="Normal 3 7 5 5" xfId="27396"/>
    <cellStyle name="Normal 3 7 5_Tabell 4.5-4.7" xfId="27388"/>
    <cellStyle name="Normal 3 7 6" xfId="27397"/>
    <cellStyle name="Normal 3 7 6 2" xfId="27398"/>
    <cellStyle name="Normal 3 7 6 2 2" xfId="27399"/>
    <cellStyle name="Normal 3 7 6 2 3" xfId="27400"/>
    <cellStyle name="Normal 3 7 6 3" xfId="27401"/>
    <cellStyle name="Normal 3 7 6 3 2" xfId="27402"/>
    <cellStyle name="Normal 3 7 6 3 3" xfId="27403"/>
    <cellStyle name="Normal 3 7 6 4" xfId="27404"/>
    <cellStyle name="Normal 3 7 6 5" xfId="27405"/>
    <cellStyle name="Normal 3 7 7" xfId="27406"/>
    <cellStyle name="Normal 3 7 7 2" xfId="27407"/>
    <cellStyle name="Normal 3 7 7 2 2" xfId="27408"/>
    <cellStyle name="Normal 3 7 7 2 3" xfId="27409"/>
    <cellStyle name="Normal 3 7 7 3" xfId="27410"/>
    <cellStyle name="Normal 3 7 7 3 2" xfId="27411"/>
    <cellStyle name="Normal 3 7 7 3 3" xfId="27412"/>
    <cellStyle name="Normal 3 7 7 4" xfId="27413"/>
    <cellStyle name="Normal 3 7 7 5" xfId="27414"/>
    <cellStyle name="Normal 3 7 8" xfId="27415"/>
    <cellStyle name="Normal 3 7 8 2" xfId="27416"/>
    <cellStyle name="Normal 3 7 8 2 2" xfId="27417"/>
    <cellStyle name="Normal 3 7 8 2 3" xfId="27418"/>
    <cellStyle name="Normal 3 7 8 3" xfId="27419"/>
    <cellStyle name="Normal 3 7 8 3 2" xfId="27420"/>
    <cellStyle name="Normal 3 7 8 3 3" xfId="27421"/>
    <cellStyle name="Normal 3 7 8 4" xfId="27422"/>
    <cellStyle name="Normal 3 7 8 5" xfId="27423"/>
    <cellStyle name="Normal 3 7 9" xfId="27424"/>
    <cellStyle name="Normal 3 7 9 2" xfId="27425"/>
    <cellStyle name="Normal 3 7 9 3" xfId="27426"/>
    <cellStyle name="Normal 3 7_Tabell 4.5-4.7" xfId="27217"/>
    <cellStyle name="Normal 3 8" xfId="1563"/>
    <cellStyle name="Normal 3 8 10" xfId="27428"/>
    <cellStyle name="Normal 3 8 11" xfId="27429"/>
    <cellStyle name="Normal 3 8 2" xfId="1564"/>
    <cellStyle name="Normal 3 8 2 10" xfId="27431"/>
    <cellStyle name="Normal 3 8 2 2" xfId="1565"/>
    <cellStyle name="Normal 3 8 2 2 2" xfId="27433"/>
    <cellStyle name="Normal 3 8 2 2 2 2" xfId="27434"/>
    <cellStyle name="Normal 3 8 2 2 2 3" xfId="27435"/>
    <cellStyle name="Normal 3 8 2 2 3" xfId="27436"/>
    <cellStyle name="Normal 3 8 2 2 3 2" xfId="27437"/>
    <cellStyle name="Normal 3 8 2 2 3 3" xfId="27438"/>
    <cellStyle name="Normal 3 8 2 2 4" xfId="27439"/>
    <cellStyle name="Normal 3 8 2 2 5" xfId="27440"/>
    <cellStyle name="Normal 3 8 2 2_Tabell 4.5-4.7" xfId="27432"/>
    <cellStyle name="Normal 3 8 2 3" xfId="27441"/>
    <cellStyle name="Normal 3 8 2 3 2" xfId="27442"/>
    <cellStyle name="Normal 3 8 2 3 2 2" xfId="27443"/>
    <cellStyle name="Normal 3 8 2 3 2 3" xfId="27444"/>
    <cellStyle name="Normal 3 8 2 3 3" xfId="27445"/>
    <cellStyle name="Normal 3 8 2 3 3 2" xfId="27446"/>
    <cellStyle name="Normal 3 8 2 3 3 3" xfId="27447"/>
    <cellStyle name="Normal 3 8 2 3 4" xfId="27448"/>
    <cellStyle name="Normal 3 8 2 3 5" xfId="27449"/>
    <cellStyle name="Normal 3 8 2 4" xfId="27450"/>
    <cellStyle name="Normal 3 8 2 4 2" xfId="27451"/>
    <cellStyle name="Normal 3 8 2 4 3" xfId="27452"/>
    <cellStyle name="Normal 3 8 2 5" xfId="27453"/>
    <cellStyle name="Normal 3 8 2 5 2" xfId="27454"/>
    <cellStyle name="Normal 3 8 2 5 3" xfId="27455"/>
    <cellStyle name="Normal 3 8 2 6" xfId="27456"/>
    <cellStyle name="Normal 3 8 2 6 2" xfId="27457"/>
    <cellStyle name="Normal 3 8 2 7" xfId="27458"/>
    <cellStyle name="Normal 3 8 2 7 2" xfId="27459"/>
    <cellStyle name="Normal 3 8 2 8" xfId="27460"/>
    <cellStyle name="Normal 3 8 2 9" xfId="27461"/>
    <cellStyle name="Normal 3 8 2_Tabell 4.5-4.7" xfId="27430"/>
    <cellStyle name="Normal 3 8 3" xfId="1566"/>
    <cellStyle name="Normal 3 8 3 2" xfId="27463"/>
    <cellStyle name="Normal 3 8 3 2 2" xfId="27464"/>
    <cellStyle name="Normal 3 8 3 2 3" xfId="27465"/>
    <cellStyle name="Normal 3 8 3 3" xfId="27466"/>
    <cellStyle name="Normal 3 8 3 3 2" xfId="27467"/>
    <cellStyle name="Normal 3 8 3 3 3" xfId="27468"/>
    <cellStyle name="Normal 3 8 3 4" xfId="27469"/>
    <cellStyle name="Normal 3 8 3 5" xfId="27470"/>
    <cellStyle name="Normal 3 8 3_Tabell 4.5-4.7" xfId="27462"/>
    <cellStyle name="Normal 3 8 4" xfId="27471"/>
    <cellStyle name="Normal 3 8 4 2" xfId="27472"/>
    <cellStyle name="Normal 3 8 4 2 2" xfId="27473"/>
    <cellStyle name="Normal 3 8 4 2 3" xfId="27474"/>
    <cellStyle name="Normal 3 8 4 3" xfId="27475"/>
    <cellStyle name="Normal 3 8 4 3 2" xfId="27476"/>
    <cellStyle name="Normal 3 8 4 3 3" xfId="27477"/>
    <cellStyle name="Normal 3 8 4 4" xfId="27478"/>
    <cellStyle name="Normal 3 8 4 5" xfId="27479"/>
    <cellStyle name="Normal 3 8 5" xfId="27480"/>
    <cellStyle name="Normal 3 8 5 2" xfId="27481"/>
    <cellStyle name="Normal 3 8 5 3" xfId="27482"/>
    <cellStyle name="Normal 3 8 6" xfId="27483"/>
    <cellStyle name="Normal 3 8 6 2" xfId="27484"/>
    <cellStyle name="Normal 3 8 6 3" xfId="27485"/>
    <cellStyle name="Normal 3 8 7" xfId="27486"/>
    <cellStyle name="Normal 3 8 7 2" xfId="27487"/>
    <cellStyle name="Normal 3 8 8" xfId="27488"/>
    <cellStyle name="Normal 3 8 8 2" xfId="27489"/>
    <cellStyle name="Normal 3 8 9" xfId="27490"/>
    <cellStyle name="Normal 3 8_Tabell 4.5-4.7" xfId="27427"/>
    <cellStyle name="Normal 3 9" xfId="1567"/>
    <cellStyle name="Normal 3 9 10" xfId="27492"/>
    <cellStyle name="Normal 3 9 11" xfId="27493"/>
    <cellStyle name="Normal 3 9 2" xfId="1568"/>
    <cellStyle name="Normal 3 9 2 10" xfId="27495"/>
    <cellStyle name="Normal 3 9 2 2" xfId="1569"/>
    <cellStyle name="Normal 3 9 2 2 2" xfId="27497"/>
    <cellStyle name="Normal 3 9 2 2 2 2" xfId="27498"/>
    <cellStyle name="Normal 3 9 2 2 2 3" xfId="27499"/>
    <cellStyle name="Normal 3 9 2 2 3" xfId="27500"/>
    <cellStyle name="Normal 3 9 2 2 3 2" xfId="27501"/>
    <cellStyle name="Normal 3 9 2 2 3 3" xfId="27502"/>
    <cellStyle name="Normal 3 9 2 2 4" xfId="27503"/>
    <cellStyle name="Normal 3 9 2 2 5" xfId="27504"/>
    <cellStyle name="Normal 3 9 2 2_Tabell 4.5-4.7" xfId="27496"/>
    <cellStyle name="Normal 3 9 2 3" xfId="27505"/>
    <cellStyle name="Normal 3 9 2 3 2" xfId="27506"/>
    <cellStyle name="Normal 3 9 2 3 2 2" xfId="27507"/>
    <cellStyle name="Normal 3 9 2 3 2 3" xfId="27508"/>
    <cellStyle name="Normal 3 9 2 3 3" xfId="27509"/>
    <cellStyle name="Normal 3 9 2 3 3 2" xfId="27510"/>
    <cellStyle name="Normal 3 9 2 3 3 3" xfId="27511"/>
    <cellStyle name="Normal 3 9 2 3 4" xfId="27512"/>
    <cellStyle name="Normal 3 9 2 3 5" xfId="27513"/>
    <cellStyle name="Normal 3 9 2 4" xfId="27514"/>
    <cellStyle name="Normal 3 9 2 4 2" xfId="27515"/>
    <cellStyle name="Normal 3 9 2 4 3" xfId="27516"/>
    <cellStyle name="Normal 3 9 2 5" xfId="27517"/>
    <cellStyle name="Normal 3 9 2 5 2" xfId="27518"/>
    <cellStyle name="Normal 3 9 2 5 3" xfId="27519"/>
    <cellStyle name="Normal 3 9 2 6" xfId="27520"/>
    <cellStyle name="Normal 3 9 2 6 2" xfId="27521"/>
    <cellStyle name="Normal 3 9 2 7" xfId="27522"/>
    <cellStyle name="Normal 3 9 2 7 2" xfId="27523"/>
    <cellStyle name="Normal 3 9 2 8" xfId="27524"/>
    <cellStyle name="Normal 3 9 2 9" xfId="27525"/>
    <cellStyle name="Normal 3 9 2_Tabell 4.5-4.7" xfId="27494"/>
    <cellStyle name="Normal 3 9 3" xfId="1570"/>
    <cellStyle name="Normal 3 9 3 2" xfId="27527"/>
    <cellStyle name="Normal 3 9 3 2 2" xfId="27528"/>
    <cellStyle name="Normal 3 9 3 2 3" xfId="27529"/>
    <cellStyle name="Normal 3 9 3 3" xfId="27530"/>
    <cellStyle name="Normal 3 9 3 3 2" xfId="27531"/>
    <cellStyle name="Normal 3 9 3 3 3" xfId="27532"/>
    <cellStyle name="Normal 3 9 3 4" xfId="27533"/>
    <cellStyle name="Normal 3 9 3 5" xfId="27534"/>
    <cellStyle name="Normal 3 9 3_Tabell 4.5-4.7" xfId="27526"/>
    <cellStyle name="Normal 3 9 4" xfId="27535"/>
    <cellStyle name="Normal 3 9 4 2" xfId="27536"/>
    <cellStyle name="Normal 3 9 4 2 2" xfId="27537"/>
    <cellStyle name="Normal 3 9 4 2 3" xfId="27538"/>
    <cellStyle name="Normal 3 9 4 3" xfId="27539"/>
    <cellStyle name="Normal 3 9 4 3 2" xfId="27540"/>
    <cellStyle name="Normal 3 9 4 3 3" xfId="27541"/>
    <cellStyle name="Normal 3 9 4 4" xfId="27542"/>
    <cellStyle name="Normal 3 9 4 5" xfId="27543"/>
    <cellStyle name="Normal 3 9 5" xfId="27544"/>
    <cellStyle name="Normal 3 9 5 2" xfId="27545"/>
    <cellStyle name="Normal 3 9 5 3" xfId="27546"/>
    <cellStyle name="Normal 3 9 6" xfId="27547"/>
    <cellStyle name="Normal 3 9 6 2" xfId="27548"/>
    <cellStyle name="Normal 3 9 6 3" xfId="27549"/>
    <cellStyle name="Normal 3 9 7" xfId="27550"/>
    <cellStyle name="Normal 3 9 7 2" xfId="27551"/>
    <cellStyle name="Normal 3 9 8" xfId="27552"/>
    <cellStyle name="Normal 3 9 8 2" xfId="27553"/>
    <cellStyle name="Normal 3 9 9" xfId="27554"/>
    <cellStyle name="Normal 3 9_Tabell 4.5-4.7" xfId="27491"/>
    <cellStyle name="Normal 3_Tabell 4.5-4.7" xfId="23780"/>
    <cellStyle name="Normal 30" xfId="34369"/>
    <cellStyle name="Normal 4" xfId="8"/>
    <cellStyle name="Normal 4 10" xfId="27556"/>
    <cellStyle name="Normal 4 11" xfId="34340"/>
    <cellStyle name="Normal 4 2" xfId="2015"/>
    <cellStyle name="Normal 4 2 2" xfId="27558"/>
    <cellStyle name="Normal 4 2 2 2" xfId="27559"/>
    <cellStyle name="Normal 4 2 2 2 2" xfId="27560"/>
    <cellStyle name="Normal 4 2 2 2 2 2" xfId="27561"/>
    <cellStyle name="Normal 4 2 2 2 2 3" xfId="27562"/>
    <cellStyle name="Normal 4 2 2 2 3" xfId="27563"/>
    <cellStyle name="Normal 4 2 2 2 3 2" xfId="27564"/>
    <cellStyle name="Normal 4 2 2 2 3 3" xfId="27565"/>
    <cellStyle name="Normal 4 2 2 2 4" xfId="27566"/>
    <cellStyle name="Normal 4 2 2 2 5" xfId="27567"/>
    <cellStyle name="Normal 4 2 2 3" xfId="27568"/>
    <cellStyle name="Normal 4 2 2 3 2" xfId="27569"/>
    <cellStyle name="Normal 4 2 2 3 3" xfId="27570"/>
    <cellStyle name="Normal 4 2 2 4" xfId="27571"/>
    <cellStyle name="Normal 4 2 2 4 2" xfId="27572"/>
    <cellStyle name="Normal 4 2 2 4 3" xfId="27573"/>
    <cellStyle name="Normal 4 2 2 5" xfId="27574"/>
    <cellStyle name="Normal 4 2 2 6" xfId="27575"/>
    <cellStyle name="Normal 4 2 3" xfId="27576"/>
    <cellStyle name="Normal 4 2 3 2" xfId="27577"/>
    <cellStyle name="Normal 4 2 3 2 2" xfId="27578"/>
    <cellStyle name="Normal 4 2 3 2 3" xfId="27579"/>
    <cellStyle name="Normal 4 2 3 3" xfId="27580"/>
    <cellStyle name="Normal 4 2 3 3 2" xfId="27581"/>
    <cellStyle name="Normal 4 2 3 3 3" xfId="27582"/>
    <cellStyle name="Normal 4 2 3 4" xfId="27583"/>
    <cellStyle name="Normal 4 2 3 5" xfId="27584"/>
    <cellStyle name="Normal 4 2 4" xfId="27585"/>
    <cellStyle name="Normal 4 2 4 2" xfId="27586"/>
    <cellStyle name="Normal 4 2 4 3" xfId="27587"/>
    <cellStyle name="Normal 4 2 5" xfId="27588"/>
    <cellStyle name="Normal 4 2 5 2" xfId="27589"/>
    <cellStyle name="Normal 4 2 5 3" xfId="27590"/>
    <cellStyle name="Normal 4 2 6" xfId="27591"/>
    <cellStyle name="Normal 4 2 7" xfId="27592"/>
    <cellStyle name="Normal 4 2 8" xfId="27593"/>
    <cellStyle name="Normal 4 2_Tabell 4.5-4.7" xfId="27557"/>
    <cellStyle name="Normal 4 3" xfId="2030"/>
    <cellStyle name="Normal 4 3 2" xfId="27595"/>
    <cellStyle name="Normal 4 3 2 2" xfId="27596"/>
    <cellStyle name="Normal 4 3 2 2 2" xfId="27597"/>
    <cellStyle name="Normal 4 3 2 2 3" xfId="27598"/>
    <cellStyle name="Normal 4 3 2 3" xfId="27599"/>
    <cellStyle name="Normal 4 3 2 3 2" xfId="27600"/>
    <cellStyle name="Normal 4 3 2 3 3" xfId="27601"/>
    <cellStyle name="Normal 4 3 2 4" xfId="27602"/>
    <cellStyle name="Normal 4 3 2 5" xfId="27603"/>
    <cellStyle name="Normal 4 3 3" xfId="27604"/>
    <cellStyle name="Normal 4 3 3 2" xfId="27605"/>
    <cellStyle name="Normal 4 3 3 3" xfId="27606"/>
    <cellStyle name="Normal 4 3 4" xfId="27607"/>
    <cellStyle name="Normal 4 3 4 2" xfId="27608"/>
    <cellStyle name="Normal 4 3 4 3" xfId="27609"/>
    <cellStyle name="Normal 4 3 5" xfId="27610"/>
    <cellStyle name="Normal 4 3 6" xfId="27611"/>
    <cellStyle name="Normal 4 3 7" xfId="27612"/>
    <cellStyle name="Normal 4 3_Tabell 4.5-4.7" xfId="27594"/>
    <cellStyle name="Normal 4 4" xfId="2022"/>
    <cellStyle name="Normal 4 4 2" xfId="27614"/>
    <cellStyle name="Normal 4 4_Tabell 4.5-4.7" xfId="27613"/>
    <cellStyle name="Normal 4 5" xfId="27615"/>
    <cellStyle name="Normal 4 5 2" xfId="27616"/>
    <cellStyle name="Normal 4 5 2 2" xfId="27617"/>
    <cellStyle name="Normal 4 5 2 3" xfId="27618"/>
    <cellStyle name="Normal 4 5 3" xfId="27619"/>
    <cellStyle name="Normal 4 5 3 2" xfId="27620"/>
    <cellStyle name="Normal 4 5 3 3" xfId="27621"/>
    <cellStyle name="Normal 4 5 4" xfId="27622"/>
    <cellStyle name="Normal 4 5 5" xfId="27623"/>
    <cellStyle name="Normal 4 6" xfId="27624"/>
    <cellStyle name="Normal 4 6 2" xfId="27625"/>
    <cellStyle name="Normal 4 6 3" xfId="27626"/>
    <cellStyle name="Normal 4 7" xfId="27627"/>
    <cellStyle name="Normal 4 7 2" xfId="27628"/>
    <cellStyle name="Normal 4 7 3" xfId="27629"/>
    <cellStyle name="Normal 4 8" xfId="27630"/>
    <cellStyle name="Normal 4 9" xfId="27631"/>
    <cellStyle name="Normal 4_Tabell 4.5-4.7" xfId="27555"/>
    <cellStyle name="Normal 5" xfId="9"/>
    <cellStyle name="Normal 5 10" xfId="1571"/>
    <cellStyle name="Normal 5 10 10" xfId="27634"/>
    <cellStyle name="Normal 5 10 2" xfId="1572"/>
    <cellStyle name="Normal 5 10 2 2" xfId="27636"/>
    <cellStyle name="Normal 5 10 2 2 2" xfId="27637"/>
    <cellStyle name="Normal 5 10 2 2 3" xfId="27638"/>
    <cellStyle name="Normal 5 10 2 3" xfId="27639"/>
    <cellStyle name="Normal 5 10 2 3 2" xfId="27640"/>
    <cellStyle name="Normal 5 10 2 3 3" xfId="27641"/>
    <cellStyle name="Normal 5 10 2 4" xfId="27642"/>
    <cellStyle name="Normal 5 10 2 5" xfId="27643"/>
    <cellStyle name="Normal 5 10 2_Tabell 4.5-4.7" xfId="27635"/>
    <cellStyle name="Normal 5 10 3" xfId="27644"/>
    <cellStyle name="Normal 5 10 3 2" xfId="27645"/>
    <cellStyle name="Normal 5 10 3 2 2" xfId="27646"/>
    <cellStyle name="Normal 5 10 3 2 3" xfId="27647"/>
    <cellStyle name="Normal 5 10 3 3" xfId="27648"/>
    <cellStyle name="Normal 5 10 3 3 2" xfId="27649"/>
    <cellStyle name="Normal 5 10 3 3 3" xfId="27650"/>
    <cellStyle name="Normal 5 10 3 4" xfId="27651"/>
    <cellStyle name="Normal 5 10 3 5" xfId="27652"/>
    <cellStyle name="Normal 5 10 4" xfId="27653"/>
    <cellStyle name="Normal 5 10 4 2" xfId="27654"/>
    <cellStyle name="Normal 5 10 4 3" xfId="27655"/>
    <cellStyle name="Normal 5 10 5" xfId="27656"/>
    <cellStyle name="Normal 5 10 5 2" xfId="27657"/>
    <cellStyle name="Normal 5 10 5 3" xfId="27658"/>
    <cellStyle name="Normal 5 10 6" xfId="27659"/>
    <cellStyle name="Normal 5 10 6 2" xfId="27660"/>
    <cellStyle name="Normal 5 10 7" xfId="27661"/>
    <cellStyle name="Normal 5 10 7 2" xfId="27662"/>
    <cellStyle name="Normal 5 10 8" xfId="27663"/>
    <cellStyle name="Normal 5 10 9" xfId="27664"/>
    <cellStyle name="Normal 5 10_Tabell 4.5-4.7" xfId="27633"/>
    <cellStyle name="Normal 5 11" xfId="1573"/>
    <cellStyle name="Normal 5 11 2" xfId="27666"/>
    <cellStyle name="Normal 5 11 2 2" xfId="27667"/>
    <cellStyle name="Normal 5 11 2 3" xfId="27668"/>
    <cellStyle name="Normal 5 11 3" xfId="27669"/>
    <cellStyle name="Normal 5 11 3 2" xfId="27670"/>
    <cellStyle name="Normal 5 11 3 3" xfId="27671"/>
    <cellStyle name="Normal 5 11 4" xfId="27672"/>
    <cellStyle name="Normal 5 11 5" xfId="27673"/>
    <cellStyle name="Normal 5 11_Tabell 4.5-4.7" xfId="27665"/>
    <cellStyle name="Normal 5 12" xfId="27674"/>
    <cellStyle name="Normal 5 12 2" xfId="27675"/>
    <cellStyle name="Normal 5 12 2 2" xfId="27676"/>
    <cellStyle name="Normal 5 12 2 3" xfId="27677"/>
    <cellStyle name="Normal 5 12 3" xfId="27678"/>
    <cellStyle name="Normal 5 12 3 2" xfId="27679"/>
    <cellStyle name="Normal 5 12 3 3" xfId="27680"/>
    <cellStyle name="Normal 5 12 4" xfId="27681"/>
    <cellStyle name="Normal 5 12 5" xfId="27682"/>
    <cellStyle name="Normal 5 13" xfId="27683"/>
    <cellStyle name="Normal 5 13 2" xfId="27684"/>
    <cellStyle name="Normal 5 13 2 2" xfId="27685"/>
    <cellStyle name="Normal 5 13 2 3" xfId="27686"/>
    <cellStyle name="Normal 5 13 3" xfId="27687"/>
    <cellStyle name="Normal 5 13 3 2" xfId="27688"/>
    <cellStyle name="Normal 5 13 3 3" xfId="27689"/>
    <cellStyle name="Normal 5 13 4" xfId="27690"/>
    <cellStyle name="Normal 5 13 5" xfId="27691"/>
    <cellStyle name="Normal 5 14" xfId="27692"/>
    <cellStyle name="Normal 5 14 2" xfId="27693"/>
    <cellStyle name="Normal 5 15" xfId="27694"/>
    <cellStyle name="Normal 5 15 2" xfId="27695"/>
    <cellStyle name="Normal 5 16" xfId="27696"/>
    <cellStyle name="Normal 5 16 2" xfId="27697"/>
    <cellStyle name="Normal 5 17" xfId="27698"/>
    <cellStyle name="Normal 5 2" xfId="1574"/>
    <cellStyle name="Normal 5 2 10" xfId="27700"/>
    <cellStyle name="Normal 5 2 10 2" xfId="27701"/>
    <cellStyle name="Normal 5 2 10 3" xfId="27702"/>
    <cellStyle name="Normal 5 2 11" xfId="27703"/>
    <cellStyle name="Normal 5 2 11 2" xfId="27704"/>
    <cellStyle name="Normal 5 2 12" xfId="27705"/>
    <cellStyle name="Normal 5 2 12 2" xfId="27706"/>
    <cellStyle name="Normal 5 2 13" xfId="27707"/>
    <cellStyle name="Normal 5 2 14" xfId="27708"/>
    <cellStyle name="Normal 5 2 15" xfId="27709"/>
    <cellStyle name="Normal 5 2 2" xfId="1575"/>
    <cellStyle name="Normal 5 2 2 10" xfId="27711"/>
    <cellStyle name="Normal 5 2 2 11" xfId="27712"/>
    <cellStyle name="Normal 5 2 2 12" xfId="27713"/>
    <cellStyle name="Normal 5 2 2 2" xfId="1576"/>
    <cellStyle name="Normal 5 2 2 2 10" xfId="27715"/>
    <cellStyle name="Normal 5 2 2 2 11" xfId="27716"/>
    <cellStyle name="Normal 5 2 2 2 2" xfId="1577"/>
    <cellStyle name="Normal 5 2 2 2 2 10" xfId="27718"/>
    <cellStyle name="Normal 5 2 2 2 2 2" xfId="1578"/>
    <cellStyle name="Normal 5 2 2 2 2 2 2" xfId="27720"/>
    <cellStyle name="Normal 5 2 2 2 2 2 2 2" xfId="27721"/>
    <cellStyle name="Normal 5 2 2 2 2 2 2 3" xfId="27722"/>
    <cellStyle name="Normal 5 2 2 2 2 2 3" xfId="27723"/>
    <cellStyle name="Normal 5 2 2 2 2 2 3 2" xfId="27724"/>
    <cellStyle name="Normal 5 2 2 2 2 2 3 3" xfId="27725"/>
    <cellStyle name="Normal 5 2 2 2 2 2 4" xfId="27726"/>
    <cellStyle name="Normal 5 2 2 2 2 2 5" xfId="27727"/>
    <cellStyle name="Normal 5 2 2 2 2 2_Tabell 4.5-4.7" xfId="27719"/>
    <cellStyle name="Normal 5 2 2 2 2 3" xfId="27728"/>
    <cellStyle name="Normal 5 2 2 2 2 3 2" xfId="27729"/>
    <cellStyle name="Normal 5 2 2 2 2 3 2 2" xfId="27730"/>
    <cellStyle name="Normal 5 2 2 2 2 3 2 3" xfId="27731"/>
    <cellStyle name="Normal 5 2 2 2 2 3 3" xfId="27732"/>
    <cellStyle name="Normal 5 2 2 2 2 3 3 2" xfId="27733"/>
    <cellStyle name="Normal 5 2 2 2 2 3 3 3" xfId="27734"/>
    <cellStyle name="Normal 5 2 2 2 2 3 4" xfId="27735"/>
    <cellStyle name="Normal 5 2 2 2 2 3 5" xfId="27736"/>
    <cellStyle name="Normal 5 2 2 2 2 4" xfId="27737"/>
    <cellStyle name="Normal 5 2 2 2 2 4 2" xfId="27738"/>
    <cellStyle name="Normal 5 2 2 2 2 4 3" xfId="27739"/>
    <cellStyle name="Normal 5 2 2 2 2 5" xfId="27740"/>
    <cellStyle name="Normal 5 2 2 2 2 5 2" xfId="27741"/>
    <cellStyle name="Normal 5 2 2 2 2 5 3" xfId="27742"/>
    <cellStyle name="Normal 5 2 2 2 2 6" xfId="27743"/>
    <cellStyle name="Normal 5 2 2 2 2 6 2" xfId="27744"/>
    <cellStyle name="Normal 5 2 2 2 2 7" xfId="27745"/>
    <cellStyle name="Normal 5 2 2 2 2 7 2" xfId="27746"/>
    <cellStyle name="Normal 5 2 2 2 2 8" xfId="27747"/>
    <cellStyle name="Normal 5 2 2 2 2 9" xfId="27748"/>
    <cellStyle name="Normal 5 2 2 2 2_Tabell 4.5-4.7" xfId="27717"/>
    <cellStyle name="Normal 5 2 2 2 3" xfId="1579"/>
    <cellStyle name="Normal 5 2 2 2 3 2" xfId="27750"/>
    <cellStyle name="Normal 5 2 2 2 3 2 2" xfId="27751"/>
    <cellStyle name="Normal 5 2 2 2 3 2 3" xfId="27752"/>
    <cellStyle name="Normal 5 2 2 2 3 3" xfId="27753"/>
    <cellStyle name="Normal 5 2 2 2 3 3 2" xfId="27754"/>
    <cellStyle name="Normal 5 2 2 2 3 3 3" xfId="27755"/>
    <cellStyle name="Normal 5 2 2 2 3 4" xfId="27756"/>
    <cellStyle name="Normal 5 2 2 2 3 5" xfId="27757"/>
    <cellStyle name="Normal 5 2 2 2 3_Tabell 4.5-4.7" xfId="27749"/>
    <cellStyle name="Normal 5 2 2 2 4" xfId="27758"/>
    <cellStyle name="Normal 5 2 2 2 4 2" xfId="27759"/>
    <cellStyle name="Normal 5 2 2 2 4 2 2" xfId="27760"/>
    <cellStyle name="Normal 5 2 2 2 4 2 3" xfId="27761"/>
    <cellStyle name="Normal 5 2 2 2 4 3" xfId="27762"/>
    <cellStyle name="Normal 5 2 2 2 4 3 2" xfId="27763"/>
    <cellStyle name="Normal 5 2 2 2 4 3 3" xfId="27764"/>
    <cellStyle name="Normal 5 2 2 2 4 4" xfId="27765"/>
    <cellStyle name="Normal 5 2 2 2 4 5" xfId="27766"/>
    <cellStyle name="Normal 5 2 2 2 5" xfId="27767"/>
    <cellStyle name="Normal 5 2 2 2 5 2" xfId="27768"/>
    <cellStyle name="Normal 5 2 2 2 5 3" xfId="27769"/>
    <cellStyle name="Normal 5 2 2 2 6" xfId="27770"/>
    <cellStyle name="Normal 5 2 2 2 6 2" xfId="27771"/>
    <cellStyle name="Normal 5 2 2 2 6 3" xfId="27772"/>
    <cellStyle name="Normal 5 2 2 2 7" xfId="27773"/>
    <cellStyle name="Normal 5 2 2 2 7 2" xfId="27774"/>
    <cellStyle name="Normal 5 2 2 2 8" xfId="27775"/>
    <cellStyle name="Normal 5 2 2 2 8 2" xfId="27776"/>
    <cellStyle name="Normal 5 2 2 2 9" xfId="27777"/>
    <cellStyle name="Normal 5 2 2 2_Tabell 4.5-4.7" xfId="27714"/>
    <cellStyle name="Normal 5 2 2 3" xfId="1580"/>
    <cellStyle name="Normal 5 2 2 3 10" xfId="27779"/>
    <cellStyle name="Normal 5 2 2 3 2" xfId="1581"/>
    <cellStyle name="Normal 5 2 2 3 2 2" xfId="27781"/>
    <cellStyle name="Normal 5 2 2 3 2 2 2" xfId="27782"/>
    <cellStyle name="Normal 5 2 2 3 2 2 3" xfId="27783"/>
    <cellStyle name="Normal 5 2 2 3 2 3" xfId="27784"/>
    <cellStyle name="Normal 5 2 2 3 2 3 2" xfId="27785"/>
    <cellStyle name="Normal 5 2 2 3 2 3 3" xfId="27786"/>
    <cellStyle name="Normal 5 2 2 3 2 4" xfId="27787"/>
    <cellStyle name="Normal 5 2 2 3 2 5" xfId="27788"/>
    <cellStyle name="Normal 5 2 2 3 2_Tabell 4.5-4.7" xfId="27780"/>
    <cellStyle name="Normal 5 2 2 3 3" xfId="27789"/>
    <cellStyle name="Normal 5 2 2 3 3 2" xfId="27790"/>
    <cellStyle name="Normal 5 2 2 3 3 2 2" xfId="27791"/>
    <cellStyle name="Normal 5 2 2 3 3 2 3" xfId="27792"/>
    <cellStyle name="Normal 5 2 2 3 3 3" xfId="27793"/>
    <cellStyle name="Normal 5 2 2 3 3 3 2" xfId="27794"/>
    <cellStyle name="Normal 5 2 2 3 3 3 3" xfId="27795"/>
    <cellStyle name="Normal 5 2 2 3 3 4" xfId="27796"/>
    <cellStyle name="Normal 5 2 2 3 3 5" xfId="27797"/>
    <cellStyle name="Normal 5 2 2 3 4" xfId="27798"/>
    <cellStyle name="Normal 5 2 2 3 4 2" xfId="27799"/>
    <cellStyle name="Normal 5 2 2 3 4 3" xfId="27800"/>
    <cellStyle name="Normal 5 2 2 3 5" xfId="27801"/>
    <cellStyle name="Normal 5 2 2 3 5 2" xfId="27802"/>
    <cellStyle name="Normal 5 2 2 3 5 3" xfId="27803"/>
    <cellStyle name="Normal 5 2 2 3 6" xfId="27804"/>
    <cellStyle name="Normal 5 2 2 3 6 2" xfId="27805"/>
    <cellStyle name="Normal 5 2 2 3 7" xfId="27806"/>
    <cellStyle name="Normal 5 2 2 3 7 2" xfId="27807"/>
    <cellStyle name="Normal 5 2 2 3 8" xfId="27808"/>
    <cellStyle name="Normal 5 2 2 3 9" xfId="27809"/>
    <cellStyle name="Normal 5 2 2 3_Tabell 4.5-4.7" xfId="27778"/>
    <cellStyle name="Normal 5 2 2 4" xfId="1582"/>
    <cellStyle name="Normal 5 2 2 4 2" xfId="27811"/>
    <cellStyle name="Normal 5 2 2 4 2 2" xfId="27812"/>
    <cellStyle name="Normal 5 2 2 4 2 3" xfId="27813"/>
    <cellStyle name="Normal 5 2 2 4 3" xfId="27814"/>
    <cellStyle name="Normal 5 2 2 4 3 2" xfId="27815"/>
    <cellStyle name="Normal 5 2 2 4 3 3" xfId="27816"/>
    <cellStyle name="Normal 5 2 2 4 4" xfId="27817"/>
    <cellStyle name="Normal 5 2 2 4 5" xfId="27818"/>
    <cellStyle name="Normal 5 2 2 4_Tabell 4.5-4.7" xfId="27810"/>
    <cellStyle name="Normal 5 2 2 5" xfId="27819"/>
    <cellStyle name="Normal 5 2 2 5 2" xfId="27820"/>
    <cellStyle name="Normal 5 2 2 5 2 2" xfId="27821"/>
    <cellStyle name="Normal 5 2 2 5 2 3" xfId="27822"/>
    <cellStyle name="Normal 5 2 2 5 3" xfId="27823"/>
    <cellStyle name="Normal 5 2 2 5 3 2" xfId="27824"/>
    <cellStyle name="Normal 5 2 2 5 3 3" xfId="27825"/>
    <cellStyle name="Normal 5 2 2 5 4" xfId="27826"/>
    <cellStyle name="Normal 5 2 2 5 5" xfId="27827"/>
    <cellStyle name="Normal 5 2 2 6" xfId="27828"/>
    <cellStyle name="Normal 5 2 2 6 2" xfId="27829"/>
    <cellStyle name="Normal 5 2 2 6 3" xfId="27830"/>
    <cellStyle name="Normal 5 2 2 7" xfId="27831"/>
    <cellStyle name="Normal 5 2 2 7 2" xfId="27832"/>
    <cellStyle name="Normal 5 2 2 7 3" xfId="27833"/>
    <cellStyle name="Normal 5 2 2 8" xfId="27834"/>
    <cellStyle name="Normal 5 2 2 8 2" xfId="27835"/>
    <cellStyle name="Normal 5 2 2 9" xfId="27836"/>
    <cellStyle name="Normal 5 2 2 9 2" xfId="27837"/>
    <cellStyle name="Normal 5 2 2_Tabell 4.5-4.7" xfId="27710"/>
    <cellStyle name="Normal 5 2 3" xfId="1583"/>
    <cellStyle name="Normal 5 2 4" xfId="1584"/>
    <cellStyle name="Normal 5 2 4 10" xfId="27839"/>
    <cellStyle name="Normal 5 2 4 11" xfId="27840"/>
    <cellStyle name="Normal 5 2 4 2" xfId="1585"/>
    <cellStyle name="Normal 5 2 4 2 10" xfId="27842"/>
    <cellStyle name="Normal 5 2 4 2 2" xfId="1586"/>
    <cellStyle name="Normal 5 2 4 2 2 2" xfId="27844"/>
    <cellStyle name="Normal 5 2 4 2 2 2 2" xfId="27845"/>
    <cellStyle name="Normal 5 2 4 2 2 2 3" xfId="27846"/>
    <cellStyle name="Normal 5 2 4 2 2 3" xfId="27847"/>
    <cellStyle name="Normal 5 2 4 2 2 3 2" xfId="27848"/>
    <cellStyle name="Normal 5 2 4 2 2 3 3" xfId="27849"/>
    <cellStyle name="Normal 5 2 4 2 2 4" xfId="27850"/>
    <cellStyle name="Normal 5 2 4 2 2 5" xfId="27851"/>
    <cellStyle name="Normal 5 2 4 2 2_Tabell 4.5-4.7" xfId="27843"/>
    <cellStyle name="Normal 5 2 4 2 3" xfId="27852"/>
    <cellStyle name="Normal 5 2 4 2 3 2" xfId="27853"/>
    <cellStyle name="Normal 5 2 4 2 3 2 2" xfId="27854"/>
    <cellStyle name="Normal 5 2 4 2 3 2 3" xfId="27855"/>
    <cellStyle name="Normal 5 2 4 2 3 3" xfId="27856"/>
    <cellStyle name="Normal 5 2 4 2 3 3 2" xfId="27857"/>
    <cellStyle name="Normal 5 2 4 2 3 3 3" xfId="27858"/>
    <cellStyle name="Normal 5 2 4 2 3 4" xfId="27859"/>
    <cellStyle name="Normal 5 2 4 2 3 5" xfId="27860"/>
    <cellStyle name="Normal 5 2 4 2 4" xfId="27861"/>
    <cellStyle name="Normal 5 2 4 2 4 2" xfId="27862"/>
    <cellStyle name="Normal 5 2 4 2 4 3" xfId="27863"/>
    <cellStyle name="Normal 5 2 4 2 5" xfId="27864"/>
    <cellStyle name="Normal 5 2 4 2 5 2" xfId="27865"/>
    <cellStyle name="Normal 5 2 4 2 5 3" xfId="27866"/>
    <cellStyle name="Normal 5 2 4 2 6" xfId="27867"/>
    <cellStyle name="Normal 5 2 4 2 6 2" xfId="27868"/>
    <cellStyle name="Normal 5 2 4 2 7" xfId="27869"/>
    <cellStyle name="Normal 5 2 4 2 7 2" xfId="27870"/>
    <cellStyle name="Normal 5 2 4 2 8" xfId="27871"/>
    <cellStyle name="Normal 5 2 4 2 9" xfId="27872"/>
    <cellStyle name="Normal 5 2 4 2_Tabell 4.5-4.7" xfId="27841"/>
    <cellStyle name="Normal 5 2 4 3" xfId="1587"/>
    <cellStyle name="Normal 5 2 4 3 2" xfId="27874"/>
    <cellStyle name="Normal 5 2 4 3 2 2" xfId="27875"/>
    <cellStyle name="Normal 5 2 4 3 2 3" xfId="27876"/>
    <cellStyle name="Normal 5 2 4 3 3" xfId="27877"/>
    <cellStyle name="Normal 5 2 4 3 3 2" xfId="27878"/>
    <cellStyle name="Normal 5 2 4 3 3 3" xfId="27879"/>
    <cellStyle name="Normal 5 2 4 3 4" xfId="27880"/>
    <cellStyle name="Normal 5 2 4 3 5" xfId="27881"/>
    <cellStyle name="Normal 5 2 4 3_Tabell 4.5-4.7" xfId="27873"/>
    <cellStyle name="Normal 5 2 4 4" xfId="27882"/>
    <cellStyle name="Normal 5 2 4 4 2" xfId="27883"/>
    <cellStyle name="Normal 5 2 4 4 2 2" xfId="27884"/>
    <cellStyle name="Normal 5 2 4 4 2 3" xfId="27885"/>
    <cellStyle name="Normal 5 2 4 4 3" xfId="27886"/>
    <cellStyle name="Normal 5 2 4 4 3 2" xfId="27887"/>
    <cellStyle name="Normal 5 2 4 4 3 3" xfId="27888"/>
    <cellStyle name="Normal 5 2 4 4 4" xfId="27889"/>
    <cellStyle name="Normal 5 2 4 4 5" xfId="27890"/>
    <cellStyle name="Normal 5 2 4 5" xfId="27891"/>
    <cellStyle name="Normal 5 2 4 5 2" xfId="27892"/>
    <cellStyle name="Normal 5 2 4 5 3" xfId="27893"/>
    <cellStyle name="Normal 5 2 4 6" xfId="27894"/>
    <cellStyle name="Normal 5 2 4 6 2" xfId="27895"/>
    <cellStyle name="Normal 5 2 4 6 3" xfId="27896"/>
    <cellStyle name="Normal 5 2 4 7" xfId="27897"/>
    <cellStyle name="Normal 5 2 4 7 2" xfId="27898"/>
    <cellStyle name="Normal 5 2 4 8" xfId="27899"/>
    <cellStyle name="Normal 5 2 4 8 2" xfId="27900"/>
    <cellStyle name="Normal 5 2 4 9" xfId="27901"/>
    <cellStyle name="Normal 5 2 4_Tabell 4.5-4.7" xfId="27838"/>
    <cellStyle name="Normal 5 2 5" xfId="1588"/>
    <cellStyle name="Normal 5 2 5 10" xfId="27903"/>
    <cellStyle name="Normal 5 2 5 2" xfId="1589"/>
    <cellStyle name="Normal 5 2 5 2 2" xfId="27905"/>
    <cellStyle name="Normal 5 2 5 2 2 2" xfId="27906"/>
    <cellStyle name="Normal 5 2 5 2 2 3" xfId="27907"/>
    <cellStyle name="Normal 5 2 5 2 3" xfId="27908"/>
    <cellStyle name="Normal 5 2 5 2 3 2" xfId="27909"/>
    <cellStyle name="Normal 5 2 5 2 3 3" xfId="27910"/>
    <cellStyle name="Normal 5 2 5 2 4" xfId="27911"/>
    <cellStyle name="Normal 5 2 5 2 5" xfId="27912"/>
    <cellStyle name="Normal 5 2 5 2_Tabell 4.5-4.7" xfId="27904"/>
    <cellStyle name="Normal 5 2 5 3" xfId="27913"/>
    <cellStyle name="Normal 5 2 5 3 2" xfId="27914"/>
    <cellStyle name="Normal 5 2 5 3 2 2" xfId="27915"/>
    <cellStyle name="Normal 5 2 5 3 2 3" xfId="27916"/>
    <cellStyle name="Normal 5 2 5 3 3" xfId="27917"/>
    <cellStyle name="Normal 5 2 5 3 3 2" xfId="27918"/>
    <cellStyle name="Normal 5 2 5 3 3 3" xfId="27919"/>
    <cellStyle name="Normal 5 2 5 3 4" xfId="27920"/>
    <cellStyle name="Normal 5 2 5 3 5" xfId="27921"/>
    <cellStyle name="Normal 5 2 5 4" xfId="27922"/>
    <cellStyle name="Normal 5 2 5 4 2" xfId="27923"/>
    <cellStyle name="Normal 5 2 5 4 3" xfId="27924"/>
    <cellStyle name="Normal 5 2 5 5" xfId="27925"/>
    <cellStyle name="Normal 5 2 5 5 2" xfId="27926"/>
    <cellStyle name="Normal 5 2 5 5 3" xfId="27927"/>
    <cellStyle name="Normal 5 2 5 6" xfId="27928"/>
    <cellStyle name="Normal 5 2 5 6 2" xfId="27929"/>
    <cellStyle name="Normal 5 2 5 7" xfId="27930"/>
    <cellStyle name="Normal 5 2 5 7 2" xfId="27931"/>
    <cellStyle name="Normal 5 2 5 8" xfId="27932"/>
    <cellStyle name="Normal 5 2 5 9" xfId="27933"/>
    <cellStyle name="Normal 5 2 5_Tabell 4.5-4.7" xfId="27902"/>
    <cellStyle name="Normal 5 2 6" xfId="1590"/>
    <cellStyle name="Normal 5 2 6 10" xfId="27935"/>
    <cellStyle name="Normal 5 2 6 2" xfId="1591"/>
    <cellStyle name="Normal 5 2 6 2 2" xfId="27937"/>
    <cellStyle name="Normal 5 2 6 2 2 2" xfId="27938"/>
    <cellStyle name="Normal 5 2 6 2 2 3" xfId="27939"/>
    <cellStyle name="Normal 5 2 6 2 3" xfId="27940"/>
    <cellStyle name="Normal 5 2 6 2 3 2" xfId="27941"/>
    <cellStyle name="Normal 5 2 6 2 3 3" xfId="27942"/>
    <cellStyle name="Normal 5 2 6 2 4" xfId="27943"/>
    <cellStyle name="Normal 5 2 6 2 5" xfId="27944"/>
    <cellStyle name="Normal 5 2 6 2_Tabell 4.5-4.7" xfId="27936"/>
    <cellStyle name="Normal 5 2 6 3" xfId="27945"/>
    <cellStyle name="Normal 5 2 6 3 2" xfId="27946"/>
    <cellStyle name="Normal 5 2 6 3 2 2" xfId="27947"/>
    <cellStyle name="Normal 5 2 6 3 2 3" xfId="27948"/>
    <cellStyle name="Normal 5 2 6 3 3" xfId="27949"/>
    <cellStyle name="Normal 5 2 6 3 3 2" xfId="27950"/>
    <cellStyle name="Normal 5 2 6 3 3 3" xfId="27951"/>
    <cellStyle name="Normal 5 2 6 3 4" xfId="27952"/>
    <cellStyle name="Normal 5 2 6 3 5" xfId="27953"/>
    <cellStyle name="Normal 5 2 6 4" xfId="27954"/>
    <cellStyle name="Normal 5 2 6 4 2" xfId="27955"/>
    <cellStyle name="Normal 5 2 6 4 3" xfId="27956"/>
    <cellStyle name="Normal 5 2 6 5" xfId="27957"/>
    <cellStyle name="Normal 5 2 6 5 2" xfId="27958"/>
    <cellStyle name="Normal 5 2 6 5 3" xfId="27959"/>
    <cellStyle name="Normal 5 2 6 6" xfId="27960"/>
    <cellStyle name="Normal 5 2 6 6 2" xfId="27961"/>
    <cellStyle name="Normal 5 2 6 7" xfId="27962"/>
    <cellStyle name="Normal 5 2 6 7 2" xfId="27963"/>
    <cellStyle name="Normal 5 2 6 8" xfId="27964"/>
    <cellStyle name="Normal 5 2 6 9" xfId="27965"/>
    <cellStyle name="Normal 5 2 6_Tabell 4.5-4.7" xfId="27934"/>
    <cellStyle name="Normal 5 2 7" xfId="1592"/>
    <cellStyle name="Normal 5 2 7 2" xfId="27967"/>
    <cellStyle name="Normal 5 2 7 2 2" xfId="27968"/>
    <cellStyle name="Normal 5 2 7 2 3" xfId="27969"/>
    <cellStyle name="Normal 5 2 7 3" xfId="27970"/>
    <cellStyle name="Normal 5 2 7 3 2" xfId="27971"/>
    <cellStyle name="Normal 5 2 7 3 3" xfId="27972"/>
    <cellStyle name="Normal 5 2 7 4" xfId="27973"/>
    <cellStyle name="Normal 5 2 7 5" xfId="27974"/>
    <cellStyle name="Normal 5 2 7_Tabell 4.5-4.7" xfId="27966"/>
    <cellStyle name="Normal 5 2 8" xfId="27975"/>
    <cellStyle name="Normal 5 2 8 2" xfId="27976"/>
    <cellStyle name="Normal 5 2 8 2 2" xfId="27977"/>
    <cellStyle name="Normal 5 2 8 2 3" xfId="27978"/>
    <cellStyle name="Normal 5 2 8 3" xfId="27979"/>
    <cellStyle name="Normal 5 2 8 3 2" xfId="27980"/>
    <cellStyle name="Normal 5 2 8 3 3" xfId="27981"/>
    <cellStyle name="Normal 5 2 8 4" xfId="27982"/>
    <cellStyle name="Normal 5 2 8 5" xfId="27983"/>
    <cellStyle name="Normal 5 2 9" xfId="27984"/>
    <cellStyle name="Normal 5 2 9 2" xfId="27985"/>
    <cellStyle name="Normal 5 2 9 3" xfId="27986"/>
    <cellStyle name="Normal 5 2_Tabell 4.5-4.7" xfId="27699"/>
    <cellStyle name="Normal 5 3" xfId="1593"/>
    <cellStyle name="Normal 5 3 10" xfId="27988"/>
    <cellStyle name="Normal 5 3 10 2" xfId="27989"/>
    <cellStyle name="Normal 5 3 11" xfId="27990"/>
    <cellStyle name="Normal 5 3 12" xfId="27991"/>
    <cellStyle name="Normal 5 3 13" xfId="27992"/>
    <cellStyle name="Normal 5 3 2" xfId="1594"/>
    <cellStyle name="Normal 5 3 2 10" xfId="27994"/>
    <cellStyle name="Normal 5 3 2 11" xfId="27995"/>
    <cellStyle name="Normal 5 3 2 12" xfId="27996"/>
    <cellStyle name="Normal 5 3 2 2" xfId="1595"/>
    <cellStyle name="Normal 5 3 2 2 10" xfId="27998"/>
    <cellStyle name="Normal 5 3 2 2 11" xfId="27999"/>
    <cellStyle name="Normal 5 3 2 2 2" xfId="1596"/>
    <cellStyle name="Normal 5 3 2 2 2 10" xfId="28001"/>
    <cellStyle name="Normal 5 3 2 2 2 2" xfId="1597"/>
    <cellStyle name="Normal 5 3 2 2 2 2 2" xfId="28003"/>
    <cellStyle name="Normal 5 3 2 2 2 2 2 2" xfId="28004"/>
    <cellStyle name="Normal 5 3 2 2 2 2 2 3" xfId="28005"/>
    <cellStyle name="Normal 5 3 2 2 2 2 3" xfId="28006"/>
    <cellStyle name="Normal 5 3 2 2 2 2 3 2" xfId="28007"/>
    <cellStyle name="Normal 5 3 2 2 2 2 3 3" xfId="28008"/>
    <cellStyle name="Normal 5 3 2 2 2 2 4" xfId="28009"/>
    <cellStyle name="Normal 5 3 2 2 2 2 5" xfId="28010"/>
    <cellStyle name="Normal 5 3 2 2 2 2_Tabell 4.5-4.7" xfId="28002"/>
    <cellStyle name="Normal 5 3 2 2 2 3" xfId="28011"/>
    <cellStyle name="Normal 5 3 2 2 2 3 2" xfId="28012"/>
    <cellStyle name="Normal 5 3 2 2 2 3 2 2" xfId="28013"/>
    <cellStyle name="Normal 5 3 2 2 2 3 2 3" xfId="28014"/>
    <cellStyle name="Normal 5 3 2 2 2 3 3" xfId="28015"/>
    <cellStyle name="Normal 5 3 2 2 2 3 3 2" xfId="28016"/>
    <cellStyle name="Normal 5 3 2 2 2 3 3 3" xfId="28017"/>
    <cellStyle name="Normal 5 3 2 2 2 3 4" xfId="28018"/>
    <cellStyle name="Normal 5 3 2 2 2 3 5" xfId="28019"/>
    <cellStyle name="Normal 5 3 2 2 2 4" xfId="28020"/>
    <cellStyle name="Normal 5 3 2 2 2 4 2" xfId="28021"/>
    <cellStyle name="Normal 5 3 2 2 2 4 3" xfId="28022"/>
    <cellStyle name="Normal 5 3 2 2 2 5" xfId="28023"/>
    <cellStyle name="Normal 5 3 2 2 2 5 2" xfId="28024"/>
    <cellStyle name="Normal 5 3 2 2 2 5 3" xfId="28025"/>
    <cellStyle name="Normal 5 3 2 2 2 6" xfId="28026"/>
    <cellStyle name="Normal 5 3 2 2 2 6 2" xfId="28027"/>
    <cellStyle name="Normal 5 3 2 2 2 7" xfId="28028"/>
    <cellStyle name="Normal 5 3 2 2 2 7 2" xfId="28029"/>
    <cellStyle name="Normal 5 3 2 2 2 8" xfId="28030"/>
    <cellStyle name="Normal 5 3 2 2 2 9" xfId="28031"/>
    <cellStyle name="Normal 5 3 2 2 2_Tabell 4.5-4.7" xfId="28000"/>
    <cellStyle name="Normal 5 3 2 2 3" xfId="1598"/>
    <cellStyle name="Normal 5 3 2 2 3 2" xfId="28033"/>
    <cellStyle name="Normal 5 3 2 2 3 2 2" xfId="28034"/>
    <cellStyle name="Normal 5 3 2 2 3 2 3" xfId="28035"/>
    <cellStyle name="Normal 5 3 2 2 3 3" xfId="28036"/>
    <cellStyle name="Normal 5 3 2 2 3 3 2" xfId="28037"/>
    <cellStyle name="Normal 5 3 2 2 3 3 3" xfId="28038"/>
    <cellStyle name="Normal 5 3 2 2 3 4" xfId="28039"/>
    <cellStyle name="Normal 5 3 2 2 3 5" xfId="28040"/>
    <cellStyle name="Normal 5 3 2 2 3_Tabell 4.5-4.7" xfId="28032"/>
    <cellStyle name="Normal 5 3 2 2 4" xfId="28041"/>
    <cellStyle name="Normal 5 3 2 2 4 2" xfId="28042"/>
    <cellStyle name="Normal 5 3 2 2 4 2 2" xfId="28043"/>
    <cellStyle name="Normal 5 3 2 2 4 2 3" xfId="28044"/>
    <cellStyle name="Normal 5 3 2 2 4 3" xfId="28045"/>
    <cellStyle name="Normal 5 3 2 2 4 3 2" xfId="28046"/>
    <cellStyle name="Normal 5 3 2 2 4 3 3" xfId="28047"/>
    <cellStyle name="Normal 5 3 2 2 4 4" xfId="28048"/>
    <cellStyle name="Normal 5 3 2 2 4 5" xfId="28049"/>
    <cellStyle name="Normal 5 3 2 2 5" xfId="28050"/>
    <cellStyle name="Normal 5 3 2 2 5 2" xfId="28051"/>
    <cellStyle name="Normal 5 3 2 2 5 3" xfId="28052"/>
    <cellStyle name="Normal 5 3 2 2 6" xfId="28053"/>
    <cellStyle name="Normal 5 3 2 2 6 2" xfId="28054"/>
    <cellStyle name="Normal 5 3 2 2 6 3" xfId="28055"/>
    <cellStyle name="Normal 5 3 2 2 7" xfId="28056"/>
    <cellStyle name="Normal 5 3 2 2 7 2" xfId="28057"/>
    <cellStyle name="Normal 5 3 2 2 8" xfId="28058"/>
    <cellStyle name="Normal 5 3 2 2 8 2" xfId="28059"/>
    <cellStyle name="Normal 5 3 2 2 9" xfId="28060"/>
    <cellStyle name="Normal 5 3 2 2_Tabell 4.5-4.7" xfId="27997"/>
    <cellStyle name="Normal 5 3 2 3" xfId="1599"/>
    <cellStyle name="Normal 5 3 2 3 10" xfId="28062"/>
    <cellStyle name="Normal 5 3 2 3 2" xfId="1600"/>
    <cellStyle name="Normal 5 3 2 3 2 2" xfId="28064"/>
    <cellStyle name="Normal 5 3 2 3 2 2 2" xfId="28065"/>
    <cellStyle name="Normal 5 3 2 3 2 2 3" xfId="28066"/>
    <cellStyle name="Normal 5 3 2 3 2 3" xfId="28067"/>
    <cellStyle name="Normal 5 3 2 3 2 3 2" xfId="28068"/>
    <cellStyle name="Normal 5 3 2 3 2 3 3" xfId="28069"/>
    <cellStyle name="Normal 5 3 2 3 2 4" xfId="28070"/>
    <cellStyle name="Normal 5 3 2 3 2 5" xfId="28071"/>
    <cellStyle name="Normal 5 3 2 3 2_Tabell 4.5-4.7" xfId="28063"/>
    <cellStyle name="Normal 5 3 2 3 3" xfId="28072"/>
    <cellStyle name="Normal 5 3 2 3 3 2" xfId="28073"/>
    <cellStyle name="Normal 5 3 2 3 3 2 2" xfId="28074"/>
    <cellStyle name="Normal 5 3 2 3 3 2 3" xfId="28075"/>
    <cellStyle name="Normal 5 3 2 3 3 3" xfId="28076"/>
    <cellStyle name="Normal 5 3 2 3 3 3 2" xfId="28077"/>
    <cellStyle name="Normal 5 3 2 3 3 3 3" xfId="28078"/>
    <cellStyle name="Normal 5 3 2 3 3 4" xfId="28079"/>
    <cellStyle name="Normal 5 3 2 3 3 5" xfId="28080"/>
    <cellStyle name="Normal 5 3 2 3 4" xfId="28081"/>
    <cellStyle name="Normal 5 3 2 3 4 2" xfId="28082"/>
    <cellStyle name="Normal 5 3 2 3 4 3" xfId="28083"/>
    <cellStyle name="Normal 5 3 2 3 5" xfId="28084"/>
    <cellStyle name="Normal 5 3 2 3 5 2" xfId="28085"/>
    <cellStyle name="Normal 5 3 2 3 5 3" xfId="28086"/>
    <cellStyle name="Normal 5 3 2 3 6" xfId="28087"/>
    <cellStyle name="Normal 5 3 2 3 6 2" xfId="28088"/>
    <cellStyle name="Normal 5 3 2 3 7" xfId="28089"/>
    <cellStyle name="Normal 5 3 2 3 7 2" xfId="28090"/>
    <cellStyle name="Normal 5 3 2 3 8" xfId="28091"/>
    <cellStyle name="Normal 5 3 2 3 9" xfId="28092"/>
    <cellStyle name="Normal 5 3 2 3_Tabell 4.5-4.7" xfId="28061"/>
    <cellStyle name="Normal 5 3 2 4" xfId="1601"/>
    <cellStyle name="Normal 5 3 2 4 2" xfId="28094"/>
    <cellStyle name="Normal 5 3 2 4 2 2" xfId="28095"/>
    <cellStyle name="Normal 5 3 2 4 2 3" xfId="28096"/>
    <cellStyle name="Normal 5 3 2 4 3" xfId="28097"/>
    <cellStyle name="Normal 5 3 2 4 3 2" xfId="28098"/>
    <cellStyle name="Normal 5 3 2 4 3 3" xfId="28099"/>
    <cellStyle name="Normal 5 3 2 4 4" xfId="28100"/>
    <cellStyle name="Normal 5 3 2 4 5" xfId="28101"/>
    <cellStyle name="Normal 5 3 2 4_Tabell 4.5-4.7" xfId="28093"/>
    <cellStyle name="Normal 5 3 2 5" xfId="28102"/>
    <cellStyle name="Normal 5 3 2 5 2" xfId="28103"/>
    <cellStyle name="Normal 5 3 2 5 2 2" xfId="28104"/>
    <cellStyle name="Normal 5 3 2 5 2 3" xfId="28105"/>
    <cellStyle name="Normal 5 3 2 5 3" xfId="28106"/>
    <cellStyle name="Normal 5 3 2 5 3 2" xfId="28107"/>
    <cellStyle name="Normal 5 3 2 5 3 3" xfId="28108"/>
    <cellStyle name="Normal 5 3 2 5 4" xfId="28109"/>
    <cellStyle name="Normal 5 3 2 5 5" xfId="28110"/>
    <cellStyle name="Normal 5 3 2 6" xfId="28111"/>
    <cellStyle name="Normal 5 3 2 6 2" xfId="28112"/>
    <cellStyle name="Normal 5 3 2 6 3" xfId="28113"/>
    <cellStyle name="Normal 5 3 2 7" xfId="28114"/>
    <cellStyle name="Normal 5 3 2 7 2" xfId="28115"/>
    <cellStyle name="Normal 5 3 2 7 3" xfId="28116"/>
    <cellStyle name="Normal 5 3 2 8" xfId="28117"/>
    <cellStyle name="Normal 5 3 2 8 2" xfId="28118"/>
    <cellStyle name="Normal 5 3 2 9" xfId="28119"/>
    <cellStyle name="Normal 5 3 2 9 2" xfId="28120"/>
    <cellStyle name="Normal 5 3 2_Tabell 4.5-4.7" xfId="27993"/>
    <cellStyle name="Normal 5 3 3" xfId="1602"/>
    <cellStyle name="Normal 5 3 3 10" xfId="28122"/>
    <cellStyle name="Normal 5 3 3 11" xfId="28123"/>
    <cellStyle name="Normal 5 3 3 2" xfId="1603"/>
    <cellStyle name="Normal 5 3 3 2 10" xfId="28125"/>
    <cellStyle name="Normal 5 3 3 2 2" xfId="1604"/>
    <cellStyle name="Normal 5 3 3 2 2 2" xfId="28127"/>
    <cellStyle name="Normal 5 3 3 2 2 2 2" xfId="28128"/>
    <cellStyle name="Normal 5 3 3 2 2 2 3" xfId="28129"/>
    <cellStyle name="Normal 5 3 3 2 2 3" xfId="28130"/>
    <cellStyle name="Normal 5 3 3 2 2 3 2" xfId="28131"/>
    <cellStyle name="Normal 5 3 3 2 2 3 3" xfId="28132"/>
    <cellStyle name="Normal 5 3 3 2 2 4" xfId="28133"/>
    <cellStyle name="Normal 5 3 3 2 2 5" xfId="28134"/>
    <cellStyle name="Normal 5 3 3 2 2_Tabell 4.5-4.7" xfId="28126"/>
    <cellStyle name="Normal 5 3 3 2 3" xfId="28135"/>
    <cellStyle name="Normal 5 3 3 2 3 2" xfId="28136"/>
    <cellStyle name="Normal 5 3 3 2 3 2 2" xfId="28137"/>
    <cellStyle name="Normal 5 3 3 2 3 2 3" xfId="28138"/>
    <cellStyle name="Normal 5 3 3 2 3 3" xfId="28139"/>
    <cellStyle name="Normal 5 3 3 2 3 3 2" xfId="28140"/>
    <cellStyle name="Normal 5 3 3 2 3 3 3" xfId="28141"/>
    <cellStyle name="Normal 5 3 3 2 3 4" xfId="28142"/>
    <cellStyle name="Normal 5 3 3 2 3 5" xfId="28143"/>
    <cellStyle name="Normal 5 3 3 2 4" xfId="28144"/>
    <cellStyle name="Normal 5 3 3 2 4 2" xfId="28145"/>
    <cellStyle name="Normal 5 3 3 2 4 3" xfId="28146"/>
    <cellStyle name="Normal 5 3 3 2 5" xfId="28147"/>
    <cellStyle name="Normal 5 3 3 2 5 2" xfId="28148"/>
    <cellStyle name="Normal 5 3 3 2 5 3" xfId="28149"/>
    <cellStyle name="Normal 5 3 3 2 6" xfId="28150"/>
    <cellStyle name="Normal 5 3 3 2 6 2" xfId="28151"/>
    <cellStyle name="Normal 5 3 3 2 7" xfId="28152"/>
    <cellStyle name="Normal 5 3 3 2 7 2" xfId="28153"/>
    <cellStyle name="Normal 5 3 3 2 8" xfId="28154"/>
    <cellStyle name="Normal 5 3 3 2 9" xfId="28155"/>
    <cellStyle name="Normal 5 3 3 2_Tabell 4.5-4.7" xfId="28124"/>
    <cellStyle name="Normal 5 3 3 3" xfId="1605"/>
    <cellStyle name="Normal 5 3 3 3 2" xfId="28157"/>
    <cellStyle name="Normal 5 3 3 3 2 2" xfId="28158"/>
    <cellStyle name="Normal 5 3 3 3 2 3" xfId="28159"/>
    <cellStyle name="Normal 5 3 3 3 3" xfId="28160"/>
    <cellStyle name="Normal 5 3 3 3 3 2" xfId="28161"/>
    <cellStyle name="Normal 5 3 3 3 3 3" xfId="28162"/>
    <cellStyle name="Normal 5 3 3 3 4" xfId="28163"/>
    <cellStyle name="Normal 5 3 3 3 5" xfId="28164"/>
    <cellStyle name="Normal 5 3 3 3_Tabell 4.5-4.7" xfId="28156"/>
    <cellStyle name="Normal 5 3 3 4" xfId="28165"/>
    <cellStyle name="Normal 5 3 3 4 2" xfId="28166"/>
    <cellStyle name="Normal 5 3 3 4 2 2" xfId="28167"/>
    <cellStyle name="Normal 5 3 3 4 2 3" xfId="28168"/>
    <cellStyle name="Normal 5 3 3 4 3" xfId="28169"/>
    <cellStyle name="Normal 5 3 3 4 3 2" xfId="28170"/>
    <cellStyle name="Normal 5 3 3 4 3 3" xfId="28171"/>
    <cellStyle name="Normal 5 3 3 4 4" xfId="28172"/>
    <cellStyle name="Normal 5 3 3 4 5" xfId="28173"/>
    <cellStyle name="Normal 5 3 3 5" xfId="28174"/>
    <cellStyle name="Normal 5 3 3 5 2" xfId="28175"/>
    <cellStyle name="Normal 5 3 3 5 3" xfId="28176"/>
    <cellStyle name="Normal 5 3 3 6" xfId="28177"/>
    <cellStyle name="Normal 5 3 3 6 2" xfId="28178"/>
    <cellStyle name="Normal 5 3 3 6 3" xfId="28179"/>
    <cellStyle name="Normal 5 3 3 7" xfId="28180"/>
    <cellStyle name="Normal 5 3 3 7 2" xfId="28181"/>
    <cellStyle name="Normal 5 3 3 8" xfId="28182"/>
    <cellStyle name="Normal 5 3 3 8 2" xfId="28183"/>
    <cellStyle name="Normal 5 3 3 9" xfId="28184"/>
    <cellStyle name="Normal 5 3 3_Tabell 4.5-4.7" xfId="28121"/>
    <cellStyle name="Normal 5 3 4" xfId="1606"/>
    <cellStyle name="Normal 5 3 4 10" xfId="28186"/>
    <cellStyle name="Normal 5 3 4 2" xfId="1607"/>
    <cellStyle name="Normal 5 3 4 2 2" xfId="28188"/>
    <cellStyle name="Normal 5 3 4 2 2 2" xfId="28189"/>
    <cellStyle name="Normal 5 3 4 2 2 3" xfId="28190"/>
    <cellStyle name="Normal 5 3 4 2 3" xfId="28191"/>
    <cellStyle name="Normal 5 3 4 2 3 2" xfId="28192"/>
    <cellStyle name="Normal 5 3 4 2 3 3" xfId="28193"/>
    <cellStyle name="Normal 5 3 4 2 4" xfId="28194"/>
    <cellStyle name="Normal 5 3 4 2 5" xfId="28195"/>
    <cellStyle name="Normal 5 3 4 2_Tabell 4.5-4.7" xfId="28187"/>
    <cellStyle name="Normal 5 3 4 3" xfId="28196"/>
    <cellStyle name="Normal 5 3 4 3 2" xfId="28197"/>
    <cellStyle name="Normal 5 3 4 3 2 2" xfId="28198"/>
    <cellStyle name="Normal 5 3 4 3 2 3" xfId="28199"/>
    <cellStyle name="Normal 5 3 4 3 3" xfId="28200"/>
    <cellStyle name="Normal 5 3 4 3 3 2" xfId="28201"/>
    <cellStyle name="Normal 5 3 4 3 3 3" xfId="28202"/>
    <cellStyle name="Normal 5 3 4 3 4" xfId="28203"/>
    <cellStyle name="Normal 5 3 4 3 5" xfId="28204"/>
    <cellStyle name="Normal 5 3 4 4" xfId="28205"/>
    <cellStyle name="Normal 5 3 4 4 2" xfId="28206"/>
    <cellStyle name="Normal 5 3 4 4 3" xfId="28207"/>
    <cellStyle name="Normal 5 3 4 5" xfId="28208"/>
    <cellStyle name="Normal 5 3 4 5 2" xfId="28209"/>
    <cellStyle name="Normal 5 3 4 5 3" xfId="28210"/>
    <cellStyle name="Normal 5 3 4 6" xfId="28211"/>
    <cellStyle name="Normal 5 3 4 6 2" xfId="28212"/>
    <cellStyle name="Normal 5 3 4 7" xfId="28213"/>
    <cellStyle name="Normal 5 3 4 7 2" xfId="28214"/>
    <cellStyle name="Normal 5 3 4 8" xfId="28215"/>
    <cellStyle name="Normal 5 3 4 9" xfId="28216"/>
    <cellStyle name="Normal 5 3 4_Tabell 4.5-4.7" xfId="28185"/>
    <cellStyle name="Normal 5 3 5" xfId="1608"/>
    <cellStyle name="Normal 5 3 5 2" xfId="28218"/>
    <cellStyle name="Normal 5 3 5 2 2" xfId="28219"/>
    <cellStyle name="Normal 5 3 5 2 3" xfId="28220"/>
    <cellStyle name="Normal 5 3 5 3" xfId="28221"/>
    <cellStyle name="Normal 5 3 5 3 2" xfId="28222"/>
    <cellStyle name="Normal 5 3 5 3 3" xfId="28223"/>
    <cellStyle name="Normal 5 3 5 4" xfId="28224"/>
    <cellStyle name="Normal 5 3 5 5" xfId="28225"/>
    <cellStyle name="Normal 5 3 5_Tabell 4.5-4.7" xfId="28217"/>
    <cellStyle name="Normal 5 3 6" xfId="28226"/>
    <cellStyle name="Normal 5 3 6 2" xfId="28227"/>
    <cellStyle name="Normal 5 3 6 2 2" xfId="28228"/>
    <cellStyle name="Normal 5 3 6 2 3" xfId="28229"/>
    <cellStyle name="Normal 5 3 6 3" xfId="28230"/>
    <cellStyle name="Normal 5 3 6 3 2" xfId="28231"/>
    <cellStyle name="Normal 5 3 6 3 3" xfId="28232"/>
    <cellStyle name="Normal 5 3 6 4" xfId="28233"/>
    <cellStyle name="Normal 5 3 6 5" xfId="28234"/>
    <cellStyle name="Normal 5 3 7" xfId="28235"/>
    <cellStyle name="Normal 5 3 7 2" xfId="28236"/>
    <cellStyle name="Normal 5 3 7 3" xfId="28237"/>
    <cellStyle name="Normal 5 3 8" xfId="28238"/>
    <cellStyle name="Normal 5 3 8 2" xfId="28239"/>
    <cellStyle name="Normal 5 3 8 3" xfId="28240"/>
    <cellStyle name="Normal 5 3 9" xfId="28241"/>
    <cellStyle name="Normal 5 3 9 2" xfId="28242"/>
    <cellStyle name="Normal 5 3_Tabell 4.5-4.7" xfId="27987"/>
    <cellStyle name="Normal 5 4" xfId="1609"/>
    <cellStyle name="Normal 5 4 10" xfId="28244"/>
    <cellStyle name="Normal 5 4 10 2" xfId="28245"/>
    <cellStyle name="Normal 5 4 11" xfId="28246"/>
    <cellStyle name="Normal 5 4 12" xfId="28247"/>
    <cellStyle name="Normal 5 4 13" xfId="28248"/>
    <cellStyle name="Normal 5 4 2" xfId="1610"/>
    <cellStyle name="Normal 5 4 2 10" xfId="28250"/>
    <cellStyle name="Normal 5 4 2 11" xfId="28251"/>
    <cellStyle name="Normal 5 4 2 12" xfId="28252"/>
    <cellStyle name="Normal 5 4 2 2" xfId="1611"/>
    <cellStyle name="Normal 5 4 2 2 10" xfId="28254"/>
    <cellStyle name="Normal 5 4 2 2 11" xfId="28255"/>
    <cellStyle name="Normal 5 4 2 2 2" xfId="1612"/>
    <cellStyle name="Normal 5 4 2 2 2 10" xfId="28257"/>
    <cellStyle name="Normal 5 4 2 2 2 2" xfId="1613"/>
    <cellStyle name="Normal 5 4 2 2 2 2 2" xfId="28259"/>
    <cellStyle name="Normal 5 4 2 2 2 2 2 2" xfId="28260"/>
    <cellStyle name="Normal 5 4 2 2 2 2 2 3" xfId="28261"/>
    <cellStyle name="Normal 5 4 2 2 2 2 3" xfId="28262"/>
    <cellStyle name="Normal 5 4 2 2 2 2 3 2" xfId="28263"/>
    <cellStyle name="Normal 5 4 2 2 2 2 3 3" xfId="28264"/>
    <cellStyle name="Normal 5 4 2 2 2 2 4" xfId="28265"/>
    <cellStyle name="Normal 5 4 2 2 2 2 5" xfId="28266"/>
    <cellStyle name="Normal 5 4 2 2 2 2_Tabell 4.5-4.7" xfId="28258"/>
    <cellStyle name="Normal 5 4 2 2 2 3" xfId="28267"/>
    <cellStyle name="Normal 5 4 2 2 2 3 2" xfId="28268"/>
    <cellStyle name="Normal 5 4 2 2 2 3 2 2" xfId="28269"/>
    <cellStyle name="Normal 5 4 2 2 2 3 2 3" xfId="28270"/>
    <cellStyle name="Normal 5 4 2 2 2 3 3" xfId="28271"/>
    <cellStyle name="Normal 5 4 2 2 2 3 3 2" xfId="28272"/>
    <cellStyle name="Normal 5 4 2 2 2 3 3 3" xfId="28273"/>
    <cellStyle name="Normal 5 4 2 2 2 3 4" xfId="28274"/>
    <cellStyle name="Normal 5 4 2 2 2 3 5" xfId="28275"/>
    <cellStyle name="Normal 5 4 2 2 2 4" xfId="28276"/>
    <cellStyle name="Normal 5 4 2 2 2 4 2" xfId="28277"/>
    <cellStyle name="Normal 5 4 2 2 2 4 3" xfId="28278"/>
    <cellStyle name="Normal 5 4 2 2 2 5" xfId="28279"/>
    <cellStyle name="Normal 5 4 2 2 2 5 2" xfId="28280"/>
    <cellStyle name="Normal 5 4 2 2 2 5 3" xfId="28281"/>
    <cellStyle name="Normal 5 4 2 2 2 6" xfId="28282"/>
    <cellStyle name="Normal 5 4 2 2 2 6 2" xfId="28283"/>
    <cellStyle name="Normal 5 4 2 2 2 7" xfId="28284"/>
    <cellStyle name="Normal 5 4 2 2 2 7 2" xfId="28285"/>
    <cellStyle name="Normal 5 4 2 2 2 8" xfId="28286"/>
    <cellStyle name="Normal 5 4 2 2 2 9" xfId="28287"/>
    <cellStyle name="Normal 5 4 2 2 2_Tabell 4.5-4.7" xfId="28256"/>
    <cellStyle name="Normal 5 4 2 2 3" xfId="1614"/>
    <cellStyle name="Normal 5 4 2 2 3 2" xfId="28289"/>
    <cellStyle name="Normal 5 4 2 2 3 2 2" xfId="28290"/>
    <cellStyle name="Normal 5 4 2 2 3 2 3" xfId="28291"/>
    <cellStyle name="Normal 5 4 2 2 3 3" xfId="28292"/>
    <cellStyle name="Normal 5 4 2 2 3 3 2" xfId="28293"/>
    <cellStyle name="Normal 5 4 2 2 3 3 3" xfId="28294"/>
    <cellStyle name="Normal 5 4 2 2 3 4" xfId="28295"/>
    <cellStyle name="Normal 5 4 2 2 3 5" xfId="28296"/>
    <cellStyle name="Normal 5 4 2 2 3_Tabell 4.5-4.7" xfId="28288"/>
    <cellStyle name="Normal 5 4 2 2 4" xfId="28297"/>
    <cellStyle name="Normal 5 4 2 2 4 2" xfId="28298"/>
    <cellStyle name="Normal 5 4 2 2 4 2 2" xfId="28299"/>
    <cellStyle name="Normal 5 4 2 2 4 2 3" xfId="28300"/>
    <cellStyle name="Normal 5 4 2 2 4 3" xfId="28301"/>
    <cellStyle name="Normal 5 4 2 2 4 3 2" xfId="28302"/>
    <cellStyle name="Normal 5 4 2 2 4 3 3" xfId="28303"/>
    <cellStyle name="Normal 5 4 2 2 4 4" xfId="28304"/>
    <cellStyle name="Normal 5 4 2 2 4 5" xfId="28305"/>
    <cellStyle name="Normal 5 4 2 2 5" xfId="28306"/>
    <cellStyle name="Normal 5 4 2 2 5 2" xfId="28307"/>
    <cellStyle name="Normal 5 4 2 2 5 3" xfId="28308"/>
    <cellStyle name="Normal 5 4 2 2 6" xfId="28309"/>
    <cellStyle name="Normal 5 4 2 2 6 2" xfId="28310"/>
    <cellStyle name="Normal 5 4 2 2 6 3" xfId="28311"/>
    <cellStyle name="Normal 5 4 2 2 7" xfId="28312"/>
    <cellStyle name="Normal 5 4 2 2 7 2" xfId="28313"/>
    <cellStyle name="Normal 5 4 2 2 8" xfId="28314"/>
    <cellStyle name="Normal 5 4 2 2 8 2" xfId="28315"/>
    <cellStyle name="Normal 5 4 2 2 9" xfId="28316"/>
    <cellStyle name="Normal 5 4 2 2_Tabell 4.5-4.7" xfId="28253"/>
    <cellStyle name="Normal 5 4 2 3" xfId="1615"/>
    <cellStyle name="Normal 5 4 2 3 10" xfId="28318"/>
    <cellStyle name="Normal 5 4 2 3 2" xfId="1616"/>
    <cellStyle name="Normal 5 4 2 3 2 2" xfId="28320"/>
    <cellStyle name="Normal 5 4 2 3 2 2 2" xfId="28321"/>
    <cellStyle name="Normal 5 4 2 3 2 2 3" xfId="28322"/>
    <cellStyle name="Normal 5 4 2 3 2 3" xfId="28323"/>
    <cellStyle name="Normal 5 4 2 3 2 3 2" xfId="28324"/>
    <cellStyle name="Normal 5 4 2 3 2 3 3" xfId="28325"/>
    <cellStyle name="Normal 5 4 2 3 2 4" xfId="28326"/>
    <cellStyle name="Normal 5 4 2 3 2 5" xfId="28327"/>
    <cellStyle name="Normal 5 4 2 3 2_Tabell 4.5-4.7" xfId="28319"/>
    <cellStyle name="Normal 5 4 2 3 3" xfId="28328"/>
    <cellStyle name="Normal 5 4 2 3 3 2" xfId="28329"/>
    <cellStyle name="Normal 5 4 2 3 3 2 2" xfId="28330"/>
    <cellStyle name="Normal 5 4 2 3 3 2 3" xfId="28331"/>
    <cellStyle name="Normal 5 4 2 3 3 3" xfId="28332"/>
    <cellStyle name="Normal 5 4 2 3 3 3 2" xfId="28333"/>
    <cellStyle name="Normal 5 4 2 3 3 3 3" xfId="28334"/>
    <cellStyle name="Normal 5 4 2 3 3 4" xfId="28335"/>
    <cellStyle name="Normal 5 4 2 3 3 5" xfId="28336"/>
    <cellStyle name="Normal 5 4 2 3 4" xfId="28337"/>
    <cellStyle name="Normal 5 4 2 3 4 2" xfId="28338"/>
    <cellStyle name="Normal 5 4 2 3 4 3" xfId="28339"/>
    <cellStyle name="Normal 5 4 2 3 5" xfId="28340"/>
    <cellStyle name="Normal 5 4 2 3 5 2" xfId="28341"/>
    <cellStyle name="Normal 5 4 2 3 5 3" xfId="28342"/>
    <cellStyle name="Normal 5 4 2 3 6" xfId="28343"/>
    <cellStyle name="Normal 5 4 2 3 6 2" xfId="28344"/>
    <cellStyle name="Normal 5 4 2 3 7" xfId="28345"/>
    <cellStyle name="Normal 5 4 2 3 7 2" xfId="28346"/>
    <cellStyle name="Normal 5 4 2 3 8" xfId="28347"/>
    <cellStyle name="Normal 5 4 2 3 9" xfId="28348"/>
    <cellStyle name="Normal 5 4 2 3_Tabell 4.5-4.7" xfId="28317"/>
    <cellStyle name="Normal 5 4 2 4" xfId="1617"/>
    <cellStyle name="Normal 5 4 2 4 2" xfId="28350"/>
    <cellStyle name="Normal 5 4 2 4 2 2" xfId="28351"/>
    <cellStyle name="Normal 5 4 2 4 2 3" xfId="28352"/>
    <cellStyle name="Normal 5 4 2 4 3" xfId="28353"/>
    <cellStyle name="Normal 5 4 2 4 3 2" xfId="28354"/>
    <cellStyle name="Normal 5 4 2 4 3 3" xfId="28355"/>
    <cellStyle name="Normal 5 4 2 4 4" xfId="28356"/>
    <cellStyle name="Normal 5 4 2 4 5" xfId="28357"/>
    <cellStyle name="Normal 5 4 2 4_Tabell 4.5-4.7" xfId="28349"/>
    <cellStyle name="Normal 5 4 2 5" xfId="28358"/>
    <cellStyle name="Normal 5 4 2 5 2" xfId="28359"/>
    <cellStyle name="Normal 5 4 2 5 2 2" xfId="28360"/>
    <cellStyle name="Normal 5 4 2 5 2 3" xfId="28361"/>
    <cellStyle name="Normal 5 4 2 5 3" xfId="28362"/>
    <cellStyle name="Normal 5 4 2 5 3 2" xfId="28363"/>
    <cellStyle name="Normal 5 4 2 5 3 3" xfId="28364"/>
    <cellStyle name="Normal 5 4 2 5 4" xfId="28365"/>
    <cellStyle name="Normal 5 4 2 5 5" xfId="28366"/>
    <cellStyle name="Normal 5 4 2 6" xfId="28367"/>
    <cellStyle name="Normal 5 4 2 6 2" xfId="28368"/>
    <cellStyle name="Normal 5 4 2 6 3" xfId="28369"/>
    <cellStyle name="Normal 5 4 2 7" xfId="28370"/>
    <cellStyle name="Normal 5 4 2 7 2" xfId="28371"/>
    <cellStyle name="Normal 5 4 2 7 3" xfId="28372"/>
    <cellStyle name="Normal 5 4 2 8" xfId="28373"/>
    <cellStyle name="Normal 5 4 2 8 2" xfId="28374"/>
    <cellStyle name="Normal 5 4 2 9" xfId="28375"/>
    <cellStyle name="Normal 5 4 2 9 2" xfId="28376"/>
    <cellStyle name="Normal 5 4 2_Tabell 4.5-4.7" xfId="28249"/>
    <cellStyle name="Normal 5 4 3" xfId="1618"/>
    <cellStyle name="Normal 5 4 3 10" xfId="28378"/>
    <cellStyle name="Normal 5 4 3 11" xfId="28379"/>
    <cellStyle name="Normal 5 4 3 2" xfId="1619"/>
    <cellStyle name="Normal 5 4 3 2 10" xfId="28381"/>
    <cellStyle name="Normal 5 4 3 2 2" xfId="1620"/>
    <cellStyle name="Normal 5 4 3 2 2 2" xfId="28383"/>
    <cellStyle name="Normal 5 4 3 2 2 2 2" xfId="28384"/>
    <cellStyle name="Normal 5 4 3 2 2 2 3" xfId="28385"/>
    <cellStyle name="Normal 5 4 3 2 2 3" xfId="28386"/>
    <cellStyle name="Normal 5 4 3 2 2 3 2" xfId="28387"/>
    <cellStyle name="Normal 5 4 3 2 2 3 3" xfId="28388"/>
    <cellStyle name="Normal 5 4 3 2 2 4" xfId="28389"/>
    <cellStyle name="Normal 5 4 3 2 2 5" xfId="28390"/>
    <cellStyle name="Normal 5 4 3 2 2_Tabell 4.5-4.7" xfId="28382"/>
    <cellStyle name="Normal 5 4 3 2 3" xfId="28391"/>
    <cellStyle name="Normal 5 4 3 2 3 2" xfId="28392"/>
    <cellStyle name="Normal 5 4 3 2 3 2 2" xfId="28393"/>
    <cellStyle name="Normal 5 4 3 2 3 2 3" xfId="28394"/>
    <cellStyle name="Normal 5 4 3 2 3 3" xfId="28395"/>
    <cellStyle name="Normal 5 4 3 2 3 3 2" xfId="28396"/>
    <cellStyle name="Normal 5 4 3 2 3 3 3" xfId="28397"/>
    <cellStyle name="Normal 5 4 3 2 3 4" xfId="28398"/>
    <cellStyle name="Normal 5 4 3 2 3 5" xfId="28399"/>
    <cellStyle name="Normal 5 4 3 2 4" xfId="28400"/>
    <cellStyle name="Normal 5 4 3 2 4 2" xfId="28401"/>
    <cellStyle name="Normal 5 4 3 2 4 3" xfId="28402"/>
    <cellStyle name="Normal 5 4 3 2 5" xfId="28403"/>
    <cellStyle name="Normal 5 4 3 2 5 2" xfId="28404"/>
    <cellStyle name="Normal 5 4 3 2 5 3" xfId="28405"/>
    <cellStyle name="Normal 5 4 3 2 6" xfId="28406"/>
    <cellStyle name="Normal 5 4 3 2 6 2" xfId="28407"/>
    <cellStyle name="Normal 5 4 3 2 7" xfId="28408"/>
    <cellStyle name="Normal 5 4 3 2 7 2" xfId="28409"/>
    <cellStyle name="Normal 5 4 3 2 8" xfId="28410"/>
    <cellStyle name="Normal 5 4 3 2 9" xfId="28411"/>
    <cellStyle name="Normal 5 4 3 2_Tabell 4.5-4.7" xfId="28380"/>
    <cellStyle name="Normal 5 4 3 3" xfId="1621"/>
    <cellStyle name="Normal 5 4 3 3 2" xfId="28413"/>
    <cellStyle name="Normal 5 4 3 3 2 2" xfId="28414"/>
    <cellStyle name="Normal 5 4 3 3 2 3" xfId="28415"/>
    <cellStyle name="Normal 5 4 3 3 3" xfId="28416"/>
    <cellStyle name="Normal 5 4 3 3 3 2" xfId="28417"/>
    <cellStyle name="Normal 5 4 3 3 3 3" xfId="28418"/>
    <cellStyle name="Normal 5 4 3 3 4" xfId="28419"/>
    <cellStyle name="Normal 5 4 3 3 5" xfId="28420"/>
    <cellStyle name="Normal 5 4 3 3_Tabell 4.5-4.7" xfId="28412"/>
    <cellStyle name="Normal 5 4 3 4" xfId="28421"/>
    <cellStyle name="Normal 5 4 3 4 2" xfId="28422"/>
    <cellStyle name="Normal 5 4 3 4 2 2" xfId="28423"/>
    <cellStyle name="Normal 5 4 3 4 2 3" xfId="28424"/>
    <cellStyle name="Normal 5 4 3 4 3" xfId="28425"/>
    <cellStyle name="Normal 5 4 3 4 3 2" xfId="28426"/>
    <cellStyle name="Normal 5 4 3 4 3 3" xfId="28427"/>
    <cellStyle name="Normal 5 4 3 4 4" xfId="28428"/>
    <cellStyle name="Normal 5 4 3 4 5" xfId="28429"/>
    <cellStyle name="Normal 5 4 3 5" xfId="28430"/>
    <cellStyle name="Normal 5 4 3 5 2" xfId="28431"/>
    <cellStyle name="Normal 5 4 3 5 3" xfId="28432"/>
    <cellStyle name="Normal 5 4 3 6" xfId="28433"/>
    <cellStyle name="Normal 5 4 3 6 2" xfId="28434"/>
    <cellStyle name="Normal 5 4 3 6 3" xfId="28435"/>
    <cellStyle name="Normal 5 4 3 7" xfId="28436"/>
    <cellStyle name="Normal 5 4 3 7 2" xfId="28437"/>
    <cellStyle name="Normal 5 4 3 8" xfId="28438"/>
    <cellStyle name="Normal 5 4 3 8 2" xfId="28439"/>
    <cellStyle name="Normal 5 4 3 9" xfId="28440"/>
    <cellStyle name="Normal 5 4 3_Tabell 4.5-4.7" xfId="28377"/>
    <cellStyle name="Normal 5 4 4" xfId="1622"/>
    <cellStyle name="Normal 5 4 4 10" xfId="28442"/>
    <cellStyle name="Normal 5 4 4 2" xfId="1623"/>
    <cellStyle name="Normal 5 4 4 2 2" xfId="28444"/>
    <cellStyle name="Normal 5 4 4 2 2 2" xfId="28445"/>
    <cellStyle name="Normal 5 4 4 2 2 3" xfId="28446"/>
    <cellStyle name="Normal 5 4 4 2 3" xfId="28447"/>
    <cellStyle name="Normal 5 4 4 2 3 2" xfId="28448"/>
    <cellStyle name="Normal 5 4 4 2 3 3" xfId="28449"/>
    <cellStyle name="Normal 5 4 4 2 4" xfId="28450"/>
    <cellStyle name="Normal 5 4 4 2 5" xfId="28451"/>
    <cellStyle name="Normal 5 4 4 2_Tabell 4.5-4.7" xfId="28443"/>
    <cellStyle name="Normal 5 4 4 3" xfId="28452"/>
    <cellStyle name="Normal 5 4 4 3 2" xfId="28453"/>
    <cellStyle name="Normal 5 4 4 3 2 2" xfId="28454"/>
    <cellStyle name="Normal 5 4 4 3 2 3" xfId="28455"/>
    <cellStyle name="Normal 5 4 4 3 3" xfId="28456"/>
    <cellStyle name="Normal 5 4 4 3 3 2" xfId="28457"/>
    <cellStyle name="Normal 5 4 4 3 3 3" xfId="28458"/>
    <cellStyle name="Normal 5 4 4 3 4" xfId="28459"/>
    <cellStyle name="Normal 5 4 4 3 5" xfId="28460"/>
    <cellStyle name="Normal 5 4 4 4" xfId="28461"/>
    <cellStyle name="Normal 5 4 4 4 2" xfId="28462"/>
    <cellStyle name="Normal 5 4 4 4 3" xfId="28463"/>
    <cellStyle name="Normal 5 4 4 5" xfId="28464"/>
    <cellStyle name="Normal 5 4 4 5 2" xfId="28465"/>
    <cellStyle name="Normal 5 4 4 5 3" xfId="28466"/>
    <cellStyle name="Normal 5 4 4 6" xfId="28467"/>
    <cellStyle name="Normal 5 4 4 6 2" xfId="28468"/>
    <cellStyle name="Normal 5 4 4 7" xfId="28469"/>
    <cellStyle name="Normal 5 4 4 7 2" xfId="28470"/>
    <cellStyle name="Normal 5 4 4 8" xfId="28471"/>
    <cellStyle name="Normal 5 4 4 9" xfId="28472"/>
    <cellStyle name="Normal 5 4 4_Tabell 4.5-4.7" xfId="28441"/>
    <cellStyle name="Normal 5 4 5" xfId="1624"/>
    <cellStyle name="Normal 5 4 5 2" xfId="28474"/>
    <cellStyle name="Normal 5 4 5 2 2" xfId="28475"/>
    <cellStyle name="Normal 5 4 5 2 3" xfId="28476"/>
    <cellStyle name="Normal 5 4 5 3" xfId="28477"/>
    <cellStyle name="Normal 5 4 5 3 2" xfId="28478"/>
    <cellStyle name="Normal 5 4 5 3 3" xfId="28479"/>
    <cellStyle name="Normal 5 4 5 4" xfId="28480"/>
    <cellStyle name="Normal 5 4 5 5" xfId="28481"/>
    <cellStyle name="Normal 5 4 5_Tabell 4.5-4.7" xfId="28473"/>
    <cellStyle name="Normal 5 4 6" xfId="28482"/>
    <cellStyle name="Normal 5 4 6 2" xfId="28483"/>
    <cellStyle name="Normal 5 4 6 2 2" xfId="28484"/>
    <cellStyle name="Normal 5 4 6 2 3" xfId="28485"/>
    <cellStyle name="Normal 5 4 6 3" xfId="28486"/>
    <cellStyle name="Normal 5 4 6 3 2" xfId="28487"/>
    <cellStyle name="Normal 5 4 6 3 3" xfId="28488"/>
    <cellStyle name="Normal 5 4 6 4" xfId="28489"/>
    <cellStyle name="Normal 5 4 6 5" xfId="28490"/>
    <cellStyle name="Normal 5 4 7" xfId="28491"/>
    <cellStyle name="Normal 5 4 7 2" xfId="28492"/>
    <cellStyle name="Normal 5 4 7 3" xfId="28493"/>
    <cellStyle name="Normal 5 4 8" xfId="28494"/>
    <cellStyle name="Normal 5 4 8 2" xfId="28495"/>
    <cellStyle name="Normal 5 4 8 3" xfId="28496"/>
    <cellStyle name="Normal 5 4 9" xfId="28497"/>
    <cellStyle name="Normal 5 4 9 2" xfId="28498"/>
    <cellStyle name="Normal 5 4_Tabell 4.5-4.7" xfId="28243"/>
    <cellStyle name="Normal 5 5" xfId="1625"/>
    <cellStyle name="Normal 5 5 10" xfId="28500"/>
    <cellStyle name="Normal 5 5 10 2" xfId="28501"/>
    <cellStyle name="Normal 5 5 11" xfId="28502"/>
    <cellStyle name="Normal 5 5 12" xfId="28503"/>
    <cellStyle name="Normal 5 5 13" xfId="28504"/>
    <cellStyle name="Normal 5 5 2" xfId="1626"/>
    <cellStyle name="Normal 5 5 2 10" xfId="28506"/>
    <cellStyle name="Normal 5 5 2 11" xfId="28507"/>
    <cellStyle name="Normal 5 5 2 12" xfId="28508"/>
    <cellStyle name="Normal 5 5 2 2" xfId="1627"/>
    <cellStyle name="Normal 5 5 2 2 10" xfId="28510"/>
    <cellStyle name="Normal 5 5 2 2 11" xfId="28511"/>
    <cellStyle name="Normal 5 5 2 2 2" xfId="1628"/>
    <cellStyle name="Normal 5 5 2 2 2 10" xfId="28513"/>
    <cellStyle name="Normal 5 5 2 2 2 2" xfId="1629"/>
    <cellStyle name="Normal 5 5 2 2 2 2 2" xfId="28515"/>
    <cellStyle name="Normal 5 5 2 2 2 2 2 2" xfId="28516"/>
    <cellStyle name="Normal 5 5 2 2 2 2 2 3" xfId="28517"/>
    <cellStyle name="Normal 5 5 2 2 2 2 3" xfId="28518"/>
    <cellStyle name="Normal 5 5 2 2 2 2 3 2" xfId="28519"/>
    <cellStyle name="Normal 5 5 2 2 2 2 3 3" xfId="28520"/>
    <cellStyle name="Normal 5 5 2 2 2 2 4" xfId="28521"/>
    <cellStyle name="Normal 5 5 2 2 2 2 5" xfId="28522"/>
    <cellStyle name="Normal 5 5 2 2 2 2_Tabell 4.5-4.7" xfId="28514"/>
    <cellStyle name="Normal 5 5 2 2 2 3" xfId="28523"/>
    <cellStyle name="Normal 5 5 2 2 2 3 2" xfId="28524"/>
    <cellStyle name="Normal 5 5 2 2 2 3 2 2" xfId="28525"/>
    <cellStyle name="Normal 5 5 2 2 2 3 2 3" xfId="28526"/>
    <cellStyle name="Normal 5 5 2 2 2 3 3" xfId="28527"/>
    <cellStyle name="Normal 5 5 2 2 2 3 3 2" xfId="28528"/>
    <cellStyle name="Normal 5 5 2 2 2 3 3 3" xfId="28529"/>
    <cellStyle name="Normal 5 5 2 2 2 3 4" xfId="28530"/>
    <cellStyle name="Normal 5 5 2 2 2 3 5" xfId="28531"/>
    <cellStyle name="Normal 5 5 2 2 2 4" xfId="28532"/>
    <cellStyle name="Normal 5 5 2 2 2 4 2" xfId="28533"/>
    <cellStyle name="Normal 5 5 2 2 2 4 3" xfId="28534"/>
    <cellStyle name="Normal 5 5 2 2 2 5" xfId="28535"/>
    <cellStyle name="Normal 5 5 2 2 2 5 2" xfId="28536"/>
    <cellStyle name="Normal 5 5 2 2 2 5 3" xfId="28537"/>
    <cellStyle name="Normal 5 5 2 2 2 6" xfId="28538"/>
    <cellStyle name="Normal 5 5 2 2 2 6 2" xfId="28539"/>
    <cellStyle name="Normal 5 5 2 2 2 7" xfId="28540"/>
    <cellStyle name="Normal 5 5 2 2 2 7 2" xfId="28541"/>
    <cellStyle name="Normal 5 5 2 2 2 8" xfId="28542"/>
    <cellStyle name="Normal 5 5 2 2 2 9" xfId="28543"/>
    <cellStyle name="Normal 5 5 2 2 2_Tabell 4.5-4.7" xfId="28512"/>
    <cellStyle name="Normal 5 5 2 2 3" xfId="1630"/>
    <cellStyle name="Normal 5 5 2 2 3 2" xfId="28545"/>
    <cellStyle name="Normal 5 5 2 2 3 2 2" xfId="28546"/>
    <cellStyle name="Normal 5 5 2 2 3 2 3" xfId="28547"/>
    <cellStyle name="Normal 5 5 2 2 3 3" xfId="28548"/>
    <cellStyle name="Normal 5 5 2 2 3 3 2" xfId="28549"/>
    <cellStyle name="Normal 5 5 2 2 3 3 3" xfId="28550"/>
    <cellStyle name="Normal 5 5 2 2 3 4" xfId="28551"/>
    <cellStyle name="Normal 5 5 2 2 3 5" xfId="28552"/>
    <cellStyle name="Normal 5 5 2 2 3_Tabell 4.5-4.7" xfId="28544"/>
    <cellStyle name="Normal 5 5 2 2 4" xfId="28553"/>
    <cellStyle name="Normal 5 5 2 2 4 2" xfId="28554"/>
    <cellStyle name="Normal 5 5 2 2 4 2 2" xfId="28555"/>
    <cellStyle name="Normal 5 5 2 2 4 2 3" xfId="28556"/>
    <cellStyle name="Normal 5 5 2 2 4 3" xfId="28557"/>
    <cellStyle name="Normal 5 5 2 2 4 3 2" xfId="28558"/>
    <cellStyle name="Normal 5 5 2 2 4 3 3" xfId="28559"/>
    <cellStyle name="Normal 5 5 2 2 4 4" xfId="28560"/>
    <cellStyle name="Normal 5 5 2 2 4 5" xfId="28561"/>
    <cellStyle name="Normal 5 5 2 2 5" xfId="28562"/>
    <cellStyle name="Normal 5 5 2 2 5 2" xfId="28563"/>
    <cellStyle name="Normal 5 5 2 2 5 3" xfId="28564"/>
    <cellStyle name="Normal 5 5 2 2 6" xfId="28565"/>
    <cellStyle name="Normal 5 5 2 2 6 2" xfId="28566"/>
    <cellStyle name="Normal 5 5 2 2 6 3" xfId="28567"/>
    <cellStyle name="Normal 5 5 2 2 7" xfId="28568"/>
    <cellStyle name="Normal 5 5 2 2 7 2" xfId="28569"/>
    <cellStyle name="Normal 5 5 2 2 8" xfId="28570"/>
    <cellStyle name="Normal 5 5 2 2 8 2" xfId="28571"/>
    <cellStyle name="Normal 5 5 2 2 9" xfId="28572"/>
    <cellStyle name="Normal 5 5 2 2_Tabell 4.5-4.7" xfId="28509"/>
    <cellStyle name="Normal 5 5 2 3" xfId="1631"/>
    <cellStyle name="Normal 5 5 2 3 10" xfId="28574"/>
    <cellStyle name="Normal 5 5 2 3 2" xfId="1632"/>
    <cellStyle name="Normal 5 5 2 3 2 2" xfId="28576"/>
    <cellStyle name="Normal 5 5 2 3 2 2 2" xfId="28577"/>
    <cellStyle name="Normal 5 5 2 3 2 2 3" xfId="28578"/>
    <cellStyle name="Normal 5 5 2 3 2 3" xfId="28579"/>
    <cellStyle name="Normal 5 5 2 3 2 3 2" xfId="28580"/>
    <cellStyle name="Normal 5 5 2 3 2 3 3" xfId="28581"/>
    <cellStyle name="Normal 5 5 2 3 2 4" xfId="28582"/>
    <cellStyle name="Normal 5 5 2 3 2 5" xfId="28583"/>
    <cellStyle name="Normal 5 5 2 3 2_Tabell 4.5-4.7" xfId="28575"/>
    <cellStyle name="Normal 5 5 2 3 3" xfId="28584"/>
    <cellStyle name="Normal 5 5 2 3 3 2" xfId="28585"/>
    <cellStyle name="Normal 5 5 2 3 3 2 2" xfId="28586"/>
    <cellStyle name="Normal 5 5 2 3 3 2 3" xfId="28587"/>
    <cellStyle name="Normal 5 5 2 3 3 3" xfId="28588"/>
    <cellStyle name="Normal 5 5 2 3 3 3 2" xfId="28589"/>
    <cellStyle name="Normal 5 5 2 3 3 3 3" xfId="28590"/>
    <cellStyle name="Normal 5 5 2 3 3 4" xfId="28591"/>
    <cellStyle name="Normal 5 5 2 3 3 5" xfId="28592"/>
    <cellStyle name="Normal 5 5 2 3 4" xfId="28593"/>
    <cellStyle name="Normal 5 5 2 3 4 2" xfId="28594"/>
    <cellStyle name="Normal 5 5 2 3 4 3" xfId="28595"/>
    <cellStyle name="Normal 5 5 2 3 5" xfId="28596"/>
    <cellStyle name="Normal 5 5 2 3 5 2" xfId="28597"/>
    <cellStyle name="Normal 5 5 2 3 5 3" xfId="28598"/>
    <cellStyle name="Normal 5 5 2 3 6" xfId="28599"/>
    <cellStyle name="Normal 5 5 2 3 6 2" xfId="28600"/>
    <cellStyle name="Normal 5 5 2 3 7" xfId="28601"/>
    <cellStyle name="Normal 5 5 2 3 7 2" xfId="28602"/>
    <cellStyle name="Normal 5 5 2 3 8" xfId="28603"/>
    <cellStyle name="Normal 5 5 2 3 9" xfId="28604"/>
    <cellStyle name="Normal 5 5 2 3_Tabell 4.5-4.7" xfId="28573"/>
    <cellStyle name="Normal 5 5 2 4" xfId="1633"/>
    <cellStyle name="Normal 5 5 2 4 2" xfId="28606"/>
    <cellStyle name="Normal 5 5 2 4 2 2" xfId="28607"/>
    <cellStyle name="Normal 5 5 2 4 2 3" xfId="28608"/>
    <cellStyle name="Normal 5 5 2 4 3" xfId="28609"/>
    <cellStyle name="Normal 5 5 2 4 3 2" xfId="28610"/>
    <cellStyle name="Normal 5 5 2 4 3 3" xfId="28611"/>
    <cellStyle name="Normal 5 5 2 4 4" xfId="28612"/>
    <cellStyle name="Normal 5 5 2 4 5" xfId="28613"/>
    <cellStyle name="Normal 5 5 2 4_Tabell 4.5-4.7" xfId="28605"/>
    <cellStyle name="Normal 5 5 2 5" xfId="28614"/>
    <cellStyle name="Normal 5 5 2 5 2" xfId="28615"/>
    <cellStyle name="Normal 5 5 2 5 2 2" xfId="28616"/>
    <cellStyle name="Normal 5 5 2 5 2 3" xfId="28617"/>
    <cellStyle name="Normal 5 5 2 5 3" xfId="28618"/>
    <cellStyle name="Normal 5 5 2 5 3 2" xfId="28619"/>
    <cellStyle name="Normal 5 5 2 5 3 3" xfId="28620"/>
    <cellStyle name="Normal 5 5 2 5 4" xfId="28621"/>
    <cellStyle name="Normal 5 5 2 5 5" xfId="28622"/>
    <cellStyle name="Normal 5 5 2 6" xfId="28623"/>
    <cellStyle name="Normal 5 5 2 6 2" xfId="28624"/>
    <cellStyle name="Normal 5 5 2 6 3" xfId="28625"/>
    <cellStyle name="Normal 5 5 2 7" xfId="28626"/>
    <cellStyle name="Normal 5 5 2 7 2" xfId="28627"/>
    <cellStyle name="Normal 5 5 2 7 3" xfId="28628"/>
    <cellStyle name="Normal 5 5 2 8" xfId="28629"/>
    <cellStyle name="Normal 5 5 2 8 2" xfId="28630"/>
    <cellStyle name="Normal 5 5 2 9" xfId="28631"/>
    <cellStyle name="Normal 5 5 2 9 2" xfId="28632"/>
    <cellStyle name="Normal 5 5 2_Tabell 4.5-4.7" xfId="28505"/>
    <cellStyle name="Normal 5 5 3" xfId="1634"/>
    <cellStyle name="Normal 5 5 3 10" xfId="28634"/>
    <cellStyle name="Normal 5 5 3 11" xfId="28635"/>
    <cellStyle name="Normal 5 5 3 2" xfId="1635"/>
    <cellStyle name="Normal 5 5 3 2 10" xfId="28637"/>
    <cellStyle name="Normal 5 5 3 2 2" xfId="1636"/>
    <cellStyle name="Normal 5 5 3 2 2 2" xfId="28639"/>
    <cellStyle name="Normal 5 5 3 2 2 2 2" xfId="28640"/>
    <cellStyle name="Normal 5 5 3 2 2 2 3" xfId="28641"/>
    <cellStyle name="Normal 5 5 3 2 2 3" xfId="28642"/>
    <cellStyle name="Normal 5 5 3 2 2 3 2" xfId="28643"/>
    <cellStyle name="Normal 5 5 3 2 2 3 3" xfId="28644"/>
    <cellStyle name="Normal 5 5 3 2 2 4" xfId="28645"/>
    <cellStyle name="Normal 5 5 3 2 2 5" xfId="28646"/>
    <cellStyle name="Normal 5 5 3 2 2_Tabell 4.5-4.7" xfId="28638"/>
    <cellStyle name="Normal 5 5 3 2 3" xfId="28647"/>
    <cellStyle name="Normal 5 5 3 2 3 2" xfId="28648"/>
    <cellStyle name="Normal 5 5 3 2 3 2 2" xfId="28649"/>
    <cellStyle name="Normal 5 5 3 2 3 2 3" xfId="28650"/>
    <cellStyle name="Normal 5 5 3 2 3 3" xfId="28651"/>
    <cellStyle name="Normal 5 5 3 2 3 3 2" xfId="28652"/>
    <cellStyle name="Normal 5 5 3 2 3 3 3" xfId="28653"/>
    <cellStyle name="Normal 5 5 3 2 3 4" xfId="28654"/>
    <cellStyle name="Normal 5 5 3 2 3 5" xfId="28655"/>
    <cellStyle name="Normal 5 5 3 2 4" xfId="28656"/>
    <cellStyle name="Normal 5 5 3 2 4 2" xfId="28657"/>
    <cellStyle name="Normal 5 5 3 2 4 3" xfId="28658"/>
    <cellStyle name="Normal 5 5 3 2 5" xfId="28659"/>
    <cellStyle name="Normal 5 5 3 2 5 2" xfId="28660"/>
    <cellStyle name="Normal 5 5 3 2 5 3" xfId="28661"/>
    <cellStyle name="Normal 5 5 3 2 6" xfId="28662"/>
    <cellStyle name="Normal 5 5 3 2 6 2" xfId="28663"/>
    <cellStyle name="Normal 5 5 3 2 7" xfId="28664"/>
    <cellStyle name="Normal 5 5 3 2 7 2" xfId="28665"/>
    <cellStyle name="Normal 5 5 3 2 8" xfId="28666"/>
    <cellStyle name="Normal 5 5 3 2 9" xfId="28667"/>
    <cellStyle name="Normal 5 5 3 2_Tabell 4.5-4.7" xfId="28636"/>
    <cellStyle name="Normal 5 5 3 3" xfId="1637"/>
    <cellStyle name="Normal 5 5 3 3 2" xfId="28669"/>
    <cellStyle name="Normal 5 5 3 3 2 2" xfId="28670"/>
    <cellStyle name="Normal 5 5 3 3 2 3" xfId="28671"/>
    <cellStyle name="Normal 5 5 3 3 3" xfId="28672"/>
    <cellStyle name="Normal 5 5 3 3 3 2" xfId="28673"/>
    <cellStyle name="Normal 5 5 3 3 3 3" xfId="28674"/>
    <cellStyle name="Normal 5 5 3 3 4" xfId="28675"/>
    <cellStyle name="Normal 5 5 3 3 5" xfId="28676"/>
    <cellStyle name="Normal 5 5 3 3_Tabell 4.5-4.7" xfId="28668"/>
    <cellStyle name="Normal 5 5 3 4" xfId="28677"/>
    <cellStyle name="Normal 5 5 3 4 2" xfId="28678"/>
    <cellStyle name="Normal 5 5 3 4 2 2" xfId="28679"/>
    <cellStyle name="Normal 5 5 3 4 2 3" xfId="28680"/>
    <cellStyle name="Normal 5 5 3 4 3" xfId="28681"/>
    <cellStyle name="Normal 5 5 3 4 3 2" xfId="28682"/>
    <cellStyle name="Normal 5 5 3 4 3 3" xfId="28683"/>
    <cellStyle name="Normal 5 5 3 4 4" xfId="28684"/>
    <cellStyle name="Normal 5 5 3 4 5" xfId="28685"/>
    <cellStyle name="Normal 5 5 3 5" xfId="28686"/>
    <cellStyle name="Normal 5 5 3 5 2" xfId="28687"/>
    <cellStyle name="Normal 5 5 3 5 3" xfId="28688"/>
    <cellStyle name="Normal 5 5 3 6" xfId="28689"/>
    <cellStyle name="Normal 5 5 3 6 2" xfId="28690"/>
    <cellStyle name="Normal 5 5 3 6 3" xfId="28691"/>
    <cellStyle name="Normal 5 5 3 7" xfId="28692"/>
    <cellStyle name="Normal 5 5 3 7 2" xfId="28693"/>
    <cellStyle name="Normal 5 5 3 8" xfId="28694"/>
    <cellStyle name="Normal 5 5 3 8 2" xfId="28695"/>
    <cellStyle name="Normal 5 5 3 9" xfId="28696"/>
    <cellStyle name="Normal 5 5 3_Tabell 4.5-4.7" xfId="28633"/>
    <cellStyle name="Normal 5 5 4" xfId="1638"/>
    <cellStyle name="Normal 5 5 4 10" xfId="28698"/>
    <cellStyle name="Normal 5 5 4 2" xfId="1639"/>
    <cellStyle name="Normal 5 5 4 2 2" xfId="28700"/>
    <cellStyle name="Normal 5 5 4 2 2 2" xfId="28701"/>
    <cellStyle name="Normal 5 5 4 2 2 3" xfId="28702"/>
    <cellStyle name="Normal 5 5 4 2 3" xfId="28703"/>
    <cellStyle name="Normal 5 5 4 2 3 2" xfId="28704"/>
    <cellStyle name="Normal 5 5 4 2 3 3" xfId="28705"/>
    <cellStyle name="Normal 5 5 4 2 4" xfId="28706"/>
    <cellStyle name="Normal 5 5 4 2 5" xfId="28707"/>
    <cellStyle name="Normal 5 5 4 2_Tabell 4.5-4.7" xfId="28699"/>
    <cellStyle name="Normal 5 5 4 3" xfId="28708"/>
    <cellStyle name="Normal 5 5 4 3 2" xfId="28709"/>
    <cellStyle name="Normal 5 5 4 3 2 2" xfId="28710"/>
    <cellStyle name="Normal 5 5 4 3 2 3" xfId="28711"/>
    <cellStyle name="Normal 5 5 4 3 3" xfId="28712"/>
    <cellStyle name="Normal 5 5 4 3 3 2" xfId="28713"/>
    <cellStyle name="Normal 5 5 4 3 3 3" xfId="28714"/>
    <cellStyle name="Normal 5 5 4 3 4" xfId="28715"/>
    <cellStyle name="Normal 5 5 4 3 5" xfId="28716"/>
    <cellStyle name="Normal 5 5 4 4" xfId="28717"/>
    <cellStyle name="Normal 5 5 4 4 2" xfId="28718"/>
    <cellStyle name="Normal 5 5 4 4 3" xfId="28719"/>
    <cellStyle name="Normal 5 5 4 5" xfId="28720"/>
    <cellStyle name="Normal 5 5 4 5 2" xfId="28721"/>
    <cellStyle name="Normal 5 5 4 5 3" xfId="28722"/>
    <cellStyle name="Normal 5 5 4 6" xfId="28723"/>
    <cellStyle name="Normal 5 5 4 6 2" xfId="28724"/>
    <cellStyle name="Normal 5 5 4 7" xfId="28725"/>
    <cellStyle name="Normal 5 5 4 7 2" xfId="28726"/>
    <cellStyle name="Normal 5 5 4 8" xfId="28727"/>
    <cellStyle name="Normal 5 5 4 9" xfId="28728"/>
    <cellStyle name="Normal 5 5 4_Tabell 4.5-4.7" xfId="28697"/>
    <cellStyle name="Normal 5 5 5" xfId="1640"/>
    <cellStyle name="Normal 5 5 5 2" xfId="28730"/>
    <cellStyle name="Normal 5 5 5 2 2" xfId="28731"/>
    <cellStyle name="Normal 5 5 5 2 3" xfId="28732"/>
    <cellStyle name="Normal 5 5 5 3" xfId="28733"/>
    <cellStyle name="Normal 5 5 5 3 2" xfId="28734"/>
    <cellStyle name="Normal 5 5 5 3 3" xfId="28735"/>
    <cellStyle name="Normal 5 5 5 4" xfId="28736"/>
    <cellStyle name="Normal 5 5 5 5" xfId="28737"/>
    <cellStyle name="Normal 5 5 5_Tabell 4.5-4.7" xfId="28729"/>
    <cellStyle name="Normal 5 5 6" xfId="28738"/>
    <cellStyle name="Normal 5 5 6 2" xfId="28739"/>
    <cellStyle name="Normal 5 5 6 2 2" xfId="28740"/>
    <cellStyle name="Normal 5 5 6 2 3" xfId="28741"/>
    <cellStyle name="Normal 5 5 6 3" xfId="28742"/>
    <cellStyle name="Normal 5 5 6 3 2" xfId="28743"/>
    <cellStyle name="Normal 5 5 6 3 3" xfId="28744"/>
    <cellStyle name="Normal 5 5 6 4" xfId="28745"/>
    <cellStyle name="Normal 5 5 6 5" xfId="28746"/>
    <cellStyle name="Normal 5 5 7" xfId="28747"/>
    <cellStyle name="Normal 5 5 7 2" xfId="28748"/>
    <cellStyle name="Normal 5 5 7 3" xfId="28749"/>
    <cellStyle name="Normal 5 5 8" xfId="28750"/>
    <cellStyle name="Normal 5 5 8 2" xfId="28751"/>
    <cellStyle name="Normal 5 5 8 3" xfId="28752"/>
    <cellStyle name="Normal 5 5 9" xfId="28753"/>
    <cellStyle name="Normal 5 5 9 2" xfId="28754"/>
    <cellStyle name="Normal 5 5_Tabell 4.5-4.7" xfId="28499"/>
    <cellStyle name="Normal 5 6" xfId="1641"/>
    <cellStyle name="Normal 5 6 10" xfId="28756"/>
    <cellStyle name="Normal 5 6 11" xfId="28757"/>
    <cellStyle name="Normal 5 6 12" xfId="28758"/>
    <cellStyle name="Normal 5 6 2" xfId="1642"/>
    <cellStyle name="Normal 5 6 2 10" xfId="28760"/>
    <cellStyle name="Normal 5 6 2 11" xfId="28761"/>
    <cellStyle name="Normal 5 6 2 2" xfId="1643"/>
    <cellStyle name="Normal 5 6 2 2 10" xfId="28763"/>
    <cellStyle name="Normal 5 6 2 2 2" xfId="1644"/>
    <cellStyle name="Normal 5 6 2 2 2 2" xfId="28765"/>
    <cellStyle name="Normal 5 6 2 2 2 2 2" xfId="28766"/>
    <cellStyle name="Normal 5 6 2 2 2 2 3" xfId="28767"/>
    <cellStyle name="Normal 5 6 2 2 2 3" xfId="28768"/>
    <cellStyle name="Normal 5 6 2 2 2 3 2" xfId="28769"/>
    <cellStyle name="Normal 5 6 2 2 2 3 3" xfId="28770"/>
    <cellStyle name="Normal 5 6 2 2 2 4" xfId="28771"/>
    <cellStyle name="Normal 5 6 2 2 2 5" xfId="28772"/>
    <cellStyle name="Normal 5 6 2 2 2_Tabell 4.5-4.7" xfId="28764"/>
    <cellStyle name="Normal 5 6 2 2 3" xfId="28773"/>
    <cellStyle name="Normal 5 6 2 2 3 2" xfId="28774"/>
    <cellStyle name="Normal 5 6 2 2 3 2 2" xfId="28775"/>
    <cellStyle name="Normal 5 6 2 2 3 2 3" xfId="28776"/>
    <cellStyle name="Normal 5 6 2 2 3 3" xfId="28777"/>
    <cellStyle name="Normal 5 6 2 2 3 3 2" xfId="28778"/>
    <cellStyle name="Normal 5 6 2 2 3 3 3" xfId="28779"/>
    <cellStyle name="Normal 5 6 2 2 3 4" xfId="28780"/>
    <cellStyle name="Normal 5 6 2 2 3 5" xfId="28781"/>
    <cellStyle name="Normal 5 6 2 2 4" xfId="28782"/>
    <cellStyle name="Normal 5 6 2 2 4 2" xfId="28783"/>
    <cellStyle name="Normal 5 6 2 2 4 3" xfId="28784"/>
    <cellStyle name="Normal 5 6 2 2 5" xfId="28785"/>
    <cellStyle name="Normal 5 6 2 2 5 2" xfId="28786"/>
    <cellStyle name="Normal 5 6 2 2 5 3" xfId="28787"/>
    <cellStyle name="Normal 5 6 2 2 6" xfId="28788"/>
    <cellStyle name="Normal 5 6 2 2 6 2" xfId="28789"/>
    <cellStyle name="Normal 5 6 2 2 7" xfId="28790"/>
    <cellStyle name="Normal 5 6 2 2 7 2" xfId="28791"/>
    <cellStyle name="Normal 5 6 2 2 8" xfId="28792"/>
    <cellStyle name="Normal 5 6 2 2 9" xfId="28793"/>
    <cellStyle name="Normal 5 6 2 2_Tabell 4.5-4.7" xfId="28762"/>
    <cellStyle name="Normal 5 6 2 3" xfId="1645"/>
    <cellStyle name="Normal 5 6 2 3 2" xfId="28795"/>
    <cellStyle name="Normal 5 6 2 3 2 2" xfId="28796"/>
    <cellStyle name="Normal 5 6 2 3 2 3" xfId="28797"/>
    <cellStyle name="Normal 5 6 2 3 3" xfId="28798"/>
    <cellStyle name="Normal 5 6 2 3 3 2" xfId="28799"/>
    <cellStyle name="Normal 5 6 2 3 3 3" xfId="28800"/>
    <cellStyle name="Normal 5 6 2 3 4" xfId="28801"/>
    <cellStyle name="Normal 5 6 2 3 5" xfId="28802"/>
    <cellStyle name="Normal 5 6 2 3_Tabell 4.5-4.7" xfId="28794"/>
    <cellStyle name="Normal 5 6 2 4" xfId="28803"/>
    <cellStyle name="Normal 5 6 2 4 2" xfId="28804"/>
    <cellStyle name="Normal 5 6 2 4 2 2" xfId="28805"/>
    <cellStyle name="Normal 5 6 2 4 2 3" xfId="28806"/>
    <cellStyle name="Normal 5 6 2 4 3" xfId="28807"/>
    <cellStyle name="Normal 5 6 2 4 3 2" xfId="28808"/>
    <cellStyle name="Normal 5 6 2 4 3 3" xfId="28809"/>
    <cellStyle name="Normal 5 6 2 4 4" xfId="28810"/>
    <cellStyle name="Normal 5 6 2 4 5" xfId="28811"/>
    <cellStyle name="Normal 5 6 2 5" xfId="28812"/>
    <cellStyle name="Normal 5 6 2 5 2" xfId="28813"/>
    <cellStyle name="Normal 5 6 2 5 3" xfId="28814"/>
    <cellStyle name="Normal 5 6 2 6" xfId="28815"/>
    <cellStyle name="Normal 5 6 2 6 2" xfId="28816"/>
    <cellStyle name="Normal 5 6 2 6 3" xfId="28817"/>
    <cellStyle name="Normal 5 6 2 7" xfId="28818"/>
    <cellStyle name="Normal 5 6 2 7 2" xfId="28819"/>
    <cellStyle name="Normal 5 6 2 8" xfId="28820"/>
    <cellStyle name="Normal 5 6 2 8 2" xfId="28821"/>
    <cellStyle name="Normal 5 6 2 9" xfId="28822"/>
    <cellStyle name="Normal 5 6 2_Tabell 4.5-4.7" xfId="28759"/>
    <cellStyle name="Normal 5 6 3" xfId="1646"/>
    <cellStyle name="Normal 5 6 3 10" xfId="28824"/>
    <cellStyle name="Normal 5 6 3 2" xfId="1647"/>
    <cellStyle name="Normal 5 6 3 2 2" xfId="28826"/>
    <cellStyle name="Normal 5 6 3 2 2 2" xfId="28827"/>
    <cellStyle name="Normal 5 6 3 2 2 3" xfId="28828"/>
    <cellStyle name="Normal 5 6 3 2 3" xfId="28829"/>
    <cellStyle name="Normal 5 6 3 2 3 2" xfId="28830"/>
    <cellStyle name="Normal 5 6 3 2 3 3" xfId="28831"/>
    <cellStyle name="Normal 5 6 3 2 4" xfId="28832"/>
    <cellStyle name="Normal 5 6 3 2 5" xfId="28833"/>
    <cellStyle name="Normal 5 6 3 2_Tabell 4.5-4.7" xfId="28825"/>
    <cellStyle name="Normal 5 6 3 3" xfId="28834"/>
    <cellStyle name="Normal 5 6 3 3 2" xfId="28835"/>
    <cellStyle name="Normal 5 6 3 3 2 2" xfId="28836"/>
    <cellStyle name="Normal 5 6 3 3 2 3" xfId="28837"/>
    <cellStyle name="Normal 5 6 3 3 3" xfId="28838"/>
    <cellStyle name="Normal 5 6 3 3 3 2" xfId="28839"/>
    <cellStyle name="Normal 5 6 3 3 3 3" xfId="28840"/>
    <cellStyle name="Normal 5 6 3 3 4" xfId="28841"/>
    <cellStyle name="Normal 5 6 3 3 5" xfId="28842"/>
    <cellStyle name="Normal 5 6 3 4" xfId="28843"/>
    <cellStyle name="Normal 5 6 3 4 2" xfId="28844"/>
    <cellStyle name="Normal 5 6 3 4 3" xfId="28845"/>
    <cellStyle name="Normal 5 6 3 5" xfId="28846"/>
    <cellStyle name="Normal 5 6 3 5 2" xfId="28847"/>
    <cellStyle name="Normal 5 6 3 5 3" xfId="28848"/>
    <cellStyle name="Normal 5 6 3 6" xfId="28849"/>
    <cellStyle name="Normal 5 6 3 6 2" xfId="28850"/>
    <cellStyle name="Normal 5 6 3 7" xfId="28851"/>
    <cellStyle name="Normal 5 6 3 7 2" xfId="28852"/>
    <cellStyle name="Normal 5 6 3 8" xfId="28853"/>
    <cellStyle name="Normal 5 6 3 9" xfId="28854"/>
    <cellStyle name="Normal 5 6 3_Tabell 4.5-4.7" xfId="28823"/>
    <cellStyle name="Normal 5 6 4" xfId="1648"/>
    <cellStyle name="Normal 5 6 4 2" xfId="28856"/>
    <cellStyle name="Normal 5 6 4 2 2" xfId="28857"/>
    <cellStyle name="Normal 5 6 4 2 3" xfId="28858"/>
    <cellStyle name="Normal 5 6 4 3" xfId="28859"/>
    <cellStyle name="Normal 5 6 4 3 2" xfId="28860"/>
    <cellStyle name="Normal 5 6 4 3 3" xfId="28861"/>
    <cellStyle name="Normal 5 6 4 4" xfId="28862"/>
    <cellStyle name="Normal 5 6 4 5" xfId="28863"/>
    <cellStyle name="Normal 5 6 4_Tabell 4.5-4.7" xfId="28855"/>
    <cellStyle name="Normal 5 6 5" xfId="28864"/>
    <cellStyle name="Normal 5 6 5 2" xfId="28865"/>
    <cellStyle name="Normal 5 6 5 2 2" xfId="28866"/>
    <cellStyle name="Normal 5 6 5 2 3" xfId="28867"/>
    <cellStyle name="Normal 5 6 5 3" xfId="28868"/>
    <cellStyle name="Normal 5 6 5 3 2" xfId="28869"/>
    <cellStyle name="Normal 5 6 5 3 3" xfId="28870"/>
    <cellStyle name="Normal 5 6 5 4" xfId="28871"/>
    <cellStyle name="Normal 5 6 5 5" xfId="28872"/>
    <cellStyle name="Normal 5 6 6" xfId="28873"/>
    <cellStyle name="Normal 5 6 6 2" xfId="28874"/>
    <cellStyle name="Normal 5 6 6 3" xfId="28875"/>
    <cellStyle name="Normal 5 6 7" xfId="28876"/>
    <cellStyle name="Normal 5 6 7 2" xfId="28877"/>
    <cellStyle name="Normal 5 6 7 3" xfId="28878"/>
    <cellStyle name="Normal 5 6 8" xfId="28879"/>
    <cellStyle name="Normal 5 6 8 2" xfId="28880"/>
    <cellStyle name="Normal 5 6 9" xfId="28881"/>
    <cellStyle name="Normal 5 6 9 2" xfId="28882"/>
    <cellStyle name="Normal 5 6_Tabell 4.5-4.7" xfId="28755"/>
    <cellStyle name="Normal 5 7" xfId="1649"/>
    <cellStyle name="Normal 5 7 10" xfId="28884"/>
    <cellStyle name="Normal 5 7 11" xfId="28885"/>
    <cellStyle name="Normal 5 7 2" xfId="1650"/>
    <cellStyle name="Normal 5 7 2 10" xfId="28887"/>
    <cellStyle name="Normal 5 7 2 2" xfId="1651"/>
    <cellStyle name="Normal 5 7 2 2 2" xfId="28889"/>
    <cellStyle name="Normal 5 7 2 2 2 2" xfId="28890"/>
    <cellStyle name="Normal 5 7 2 2 2 3" xfId="28891"/>
    <cellStyle name="Normal 5 7 2 2 3" xfId="28892"/>
    <cellStyle name="Normal 5 7 2 2 3 2" xfId="28893"/>
    <cellStyle name="Normal 5 7 2 2 3 3" xfId="28894"/>
    <cellStyle name="Normal 5 7 2 2 4" xfId="28895"/>
    <cellStyle name="Normal 5 7 2 2 5" xfId="28896"/>
    <cellStyle name="Normal 5 7 2 2_Tabell 4.5-4.7" xfId="28888"/>
    <cellStyle name="Normal 5 7 2 3" xfId="28897"/>
    <cellStyle name="Normal 5 7 2 3 2" xfId="28898"/>
    <cellStyle name="Normal 5 7 2 3 2 2" xfId="28899"/>
    <cellStyle name="Normal 5 7 2 3 2 3" xfId="28900"/>
    <cellStyle name="Normal 5 7 2 3 3" xfId="28901"/>
    <cellStyle name="Normal 5 7 2 3 3 2" xfId="28902"/>
    <cellStyle name="Normal 5 7 2 3 3 3" xfId="28903"/>
    <cellStyle name="Normal 5 7 2 3 4" xfId="28904"/>
    <cellStyle name="Normal 5 7 2 3 5" xfId="28905"/>
    <cellStyle name="Normal 5 7 2 4" xfId="28906"/>
    <cellStyle name="Normal 5 7 2 4 2" xfId="28907"/>
    <cellStyle name="Normal 5 7 2 4 3" xfId="28908"/>
    <cellStyle name="Normal 5 7 2 5" xfId="28909"/>
    <cellStyle name="Normal 5 7 2 5 2" xfId="28910"/>
    <cellStyle name="Normal 5 7 2 5 3" xfId="28911"/>
    <cellStyle name="Normal 5 7 2 6" xfId="28912"/>
    <cellStyle name="Normal 5 7 2 6 2" xfId="28913"/>
    <cellStyle name="Normal 5 7 2 7" xfId="28914"/>
    <cellStyle name="Normal 5 7 2 7 2" xfId="28915"/>
    <cellStyle name="Normal 5 7 2 8" xfId="28916"/>
    <cellStyle name="Normal 5 7 2 9" xfId="28917"/>
    <cellStyle name="Normal 5 7 2_Tabell 4.5-4.7" xfId="28886"/>
    <cellStyle name="Normal 5 7 3" xfId="1652"/>
    <cellStyle name="Normal 5 7 3 2" xfId="28919"/>
    <cellStyle name="Normal 5 7 3 2 2" xfId="28920"/>
    <cellStyle name="Normal 5 7 3 2 3" xfId="28921"/>
    <cellStyle name="Normal 5 7 3 3" xfId="28922"/>
    <cellStyle name="Normal 5 7 3 3 2" xfId="28923"/>
    <cellStyle name="Normal 5 7 3 3 3" xfId="28924"/>
    <cellStyle name="Normal 5 7 3 4" xfId="28925"/>
    <cellStyle name="Normal 5 7 3 5" xfId="28926"/>
    <cellStyle name="Normal 5 7 3_Tabell 4.5-4.7" xfId="28918"/>
    <cellStyle name="Normal 5 7 4" xfId="28927"/>
    <cellStyle name="Normal 5 7 4 2" xfId="28928"/>
    <cellStyle name="Normal 5 7 4 2 2" xfId="28929"/>
    <cellStyle name="Normal 5 7 4 2 3" xfId="28930"/>
    <cellStyle name="Normal 5 7 4 3" xfId="28931"/>
    <cellStyle name="Normal 5 7 4 3 2" xfId="28932"/>
    <cellStyle name="Normal 5 7 4 3 3" xfId="28933"/>
    <cellStyle name="Normal 5 7 4 4" xfId="28934"/>
    <cellStyle name="Normal 5 7 4 5" xfId="28935"/>
    <cellStyle name="Normal 5 7 5" xfId="28936"/>
    <cellStyle name="Normal 5 7 5 2" xfId="28937"/>
    <cellStyle name="Normal 5 7 5 3" xfId="28938"/>
    <cellStyle name="Normal 5 7 6" xfId="28939"/>
    <cellStyle name="Normal 5 7 6 2" xfId="28940"/>
    <cellStyle name="Normal 5 7 6 3" xfId="28941"/>
    <cellStyle name="Normal 5 7 7" xfId="28942"/>
    <cellStyle name="Normal 5 7 7 2" xfId="28943"/>
    <cellStyle name="Normal 5 7 8" xfId="28944"/>
    <cellStyle name="Normal 5 7 8 2" xfId="28945"/>
    <cellStyle name="Normal 5 7 9" xfId="28946"/>
    <cellStyle name="Normal 5 7_Tabell 4.5-4.7" xfId="28883"/>
    <cellStyle name="Normal 5 8" xfId="1653"/>
    <cellStyle name="Normal 5 8 10" xfId="28948"/>
    <cellStyle name="Normal 5 8 11" xfId="28949"/>
    <cellStyle name="Normal 5 8 2" xfId="1654"/>
    <cellStyle name="Normal 5 8 2 10" xfId="28951"/>
    <cellStyle name="Normal 5 8 2 2" xfId="1655"/>
    <cellStyle name="Normal 5 8 2 2 2" xfId="28953"/>
    <cellStyle name="Normal 5 8 2 2 2 2" xfId="28954"/>
    <cellStyle name="Normal 5 8 2 2 2 3" xfId="28955"/>
    <cellStyle name="Normal 5 8 2 2 3" xfId="28956"/>
    <cellStyle name="Normal 5 8 2 2 3 2" xfId="28957"/>
    <cellStyle name="Normal 5 8 2 2 3 3" xfId="28958"/>
    <cellStyle name="Normal 5 8 2 2 4" xfId="28959"/>
    <cellStyle name="Normal 5 8 2 2 5" xfId="28960"/>
    <cellStyle name="Normal 5 8 2 2_Tabell 4.5-4.7" xfId="28952"/>
    <cellStyle name="Normal 5 8 2 3" xfId="28961"/>
    <cellStyle name="Normal 5 8 2 3 2" xfId="28962"/>
    <cellStyle name="Normal 5 8 2 3 2 2" xfId="28963"/>
    <cellStyle name="Normal 5 8 2 3 2 3" xfId="28964"/>
    <cellStyle name="Normal 5 8 2 3 3" xfId="28965"/>
    <cellStyle name="Normal 5 8 2 3 3 2" xfId="28966"/>
    <cellStyle name="Normal 5 8 2 3 3 3" xfId="28967"/>
    <cellStyle name="Normal 5 8 2 3 4" xfId="28968"/>
    <cellStyle name="Normal 5 8 2 3 5" xfId="28969"/>
    <cellStyle name="Normal 5 8 2 4" xfId="28970"/>
    <cellStyle name="Normal 5 8 2 4 2" xfId="28971"/>
    <cellStyle name="Normal 5 8 2 4 3" xfId="28972"/>
    <cellStyle name="Normal 5 8 2 5" xfId="28973"/>
    <cellStyle name="Normal 5 8 2 5 2" xfId="28974"/>
    <cellStyle name="Normal 5 8 2 5 3" xfId="28975"/>
    <cellStyle name="Normal 5 8 2 6" xfId="28976"/>
    <cellStyle name="Normal 5 8 2 6 2" xfId="28977"/>
    <cellStyle name="Normal 5 8 2 7" xfId="28978"/>
    <cellStyle name="Normal 5 8 2 7 2" xfId="28979"/>
    <cellStyle name="Normal 5 8 2 8" xfId="28980"/>
    <cellStyle name="Normal 5 8 2 9" xfId="28981"/>
    <cellStyle name="Normal 5 8 2_Tabell 4.5-4.7" xfId="28950"/>
    <cellStyle name="Normal 5 8 3" xfId="1656"/>
    <cellStyle name="Normal 5 8 3 2" xfId="28983"/>
    <cellStyle name="Normal 5 8 3 2 2" xfId="28984"/>
    <cellStyle name="Normal 5 8 3 2 3" xfId="28985"/>
    <cellStyle name="Normal 5 8 3 3" xfId="28986"/>
    <cellStyle name="Normal 5 8 3 3 2" xfId="28987"/>
    <cellStyle name="Normal 5 8 3 3 3" xfId="28988"/>
    <cellStyle name="Normal 5 8 3 4" xfId="28989"/>
    <cellStyle name="Normal 5 8 3 5" xfId="28990"/>
    <cellStyle name="Normal 5 8 3_Tabell 4.5-4.7" xfId="28982"/>
    <cellStyle name="Normal 5 8 4" xfId="28991"/>
    <cellStyle name="Normal 5 8 4 2" xfId="28992"/>
    <cellStyle name="Normal 5 8 4 2 2" xfId="28993"/>
    <cellStyle name="Normal 5 8 4 2 3" xfId="28994"/>
    <cellStyle name="Normal 5 8 4 3" xfId="28995"/>
    <cellStyle name="Normal 5 8 4 3 2" xfId="28996"/>
    <cellStyle name="Normal 5 8 4 3 3" xfId="28997"/>
    <cellStyle name="Normal 5 8 4 4" xfId="28998"/>
    <cellStyle name="Normal 5 8 4 5" xfId="28999"/>
    <cellStyle name="Normal 5 8 5" xfId="29000"/>
    <cellStyle name="Normal 5 8 5 2" xfId="29001"/>
    <cellStyle name="Normal 5 8 5 3" xfId="29002"/>
    <cellStyle name="Normal 5 8 6" xfId="29003"/>
    <cellStyle name="Normal 5 8 6 2" xfId="29004"/>
    <cellStyle name="Normal 5 8 6 3" xfId="29005"/>
    <cellStyle name="Normal 5 8 7" xfId="29006"/>
    <cellStyle name="Normal 5 8 7 2" xfId="29007"/>
    <cellStyle name="Normal 5 8 8" xfId="29008"/>
    <cellStyle name="Normal 5 8 8 2" xfId="29009"/>
    <cellStyle name="Normal 5 8 9" xfId="29010"/>
    <cellStyle name="Normal 5 8_Tabell 4.5-4.7" xfId="28947"/>
    <cellStyle name="Normal 5 9" xfId="1657"/>
    <cellStyle name="Normal 5 9 10" xfId="29012"/>
    <cellStyle name="Normal 5 9 2" xfId="1658"/>
    <cellStyle name="Normal 5 9 2 2" xfId="29014"/>
    <cellStyle name="Normal 5 9 2 2 2" xfId="29015"/>
    <cellStyle name="Normal 5 9 2 2 3" xfId="29016"/>
    <cellStyle name="Normal 5 9 2 3" xfId="29017"/>
    <cellStyle name="Normal 5 9 2 3 2" xfId="29018"/>
    <cellStyle name="Normal 5 9 2 3 3" xfId="29019"/>
    <cellStyle name="Normal 5 9 2 4" xfId="29020"/>
    <cellStyle name="Normal 5 9 2 5" xfId="29021"/>
    <cellStyle name="Normal 5 9 2_Tabell 4.5-4.7" xfId="29013"/>
    <cellStyle name="Normal 5 9 3" xfId="29022"/>
    <cellStyle name="Normal 5 9 3 2" xfId="29023"/>
    <cellStyle name="Normal 5 9 3 2 2" xfId="29024"/>
    <cellStyle name="Normal 5 9 3 2 3" xfId="29025"/>
    <cellStyle name="Normal 5 9 3 3" xfId="29026"/>
    <cellStyle name="Normal 5 9 3 3 2" xfId="29027"/>
    <cellStyle name="Normal 5 9 3 3 3" xfId="29028"/>
    <cellStyle name="Normal 5 9 3 4" xfId="29029"/>
    <cellStyle name="Normal 5 9 3 5" xfId="29030"/>
    <cellStyle name="Normal 5 9 4" xfId="29031"/>
    <cellStyle name="Normal 5 9 4 2" xfId="29032"/>
    <cellStyle name="Normal 5 9 4 3" xfId="29033"/>
    <cellStyle name="Normal 5 9 5" xfId="29034"/>
    <cellStyle name="Normal 5 9 5 2" xfId="29035"/>
    <cellStyle name="Normal 5 9 5 3" xfId="29036"/>
    <cellStyle name="Normal 5 9 6" xfId="29037"/>
    <cellStyle name="Normal 5 9 6 2" xfId="29038"/>
    <cellStyle name="Normal 5 9 7" xfId="29039"/>
    <cellStyle name="Normal 5 9 7 2" xfId="29040"/>
    <cellStyle name="Normal 5 9 8" xfId="29041"/>
    <cellStyle name="Normal 5 9 9" xfId="29042"/>
    <cellStyle name="Normal 5 9_Tabell 4.5-4.7" xfId="29011"/>
    <cellStyle name="Normal 5_Tabell 4.5-4.7" xfId="27632"/>
    <cellStyle name="Normal 6" xfId="1659"/>
    <cellStyle name="Normal 6 2" xfId="1660"/>
    <cellStyle name="Normal 6 2 10" xfId="29045"/>
    <cellStyle name="Normal 6 2 11" xfId="29046"/>
    <cellStyle name="Normal 6 2 2" xfId="1661"/>
    <cellStyle name="Normal 6 2 2 10" xfId="29048"/>
    <cellStyle name="Normal 6 2 2 2" xfId="1662"/>
    <cellStyle name="Normal 6 2 2 2 2" xfId="29050"/>
    <cellStyle name="Normal 6 2 2 2 2 2" xfId="29051"/>
    <cellStyle name="Normal 6 2 2 2 2 3" xfId="29052"/>
    <cellStyle name="Normal 6 2 2 2 3" xfId="29053"/>
    <cellStyle name="Normal 6 2 2 2 3 2" xfId="29054"/>
    <cellStyle name="Normal 6 2 2 2 3 3" xfId="29055"/>
    <cellStyle name="Normal 6 2 2 2 4" xfId="29056"/>
    <cellStyle name="Normal 6 2 2 2 5" xfId="29057"/>
    <cellStyle name="Normal 6 2 2 2_Tabell 4.5-4.7" xfId="29049"/>
    <cellStyle name="Normal 6 2 2 3" xfId="29058"/>
    <cellStyle name="Normal 6 2 2 3 2" xfId="29059"/>
    <cellStyle name="Normal 6 2 2 3 2 2" xfId="29060"/>
    <cellStyle name="Normal 6 2 2 3 2 3" xfId="29061"/>
    <cellStyle name="Normal 6 2 2 3 3" xfId="29062"/>
    <cellStyle name="Normal 6 2 2 3 3 2" xfId="29063"/>
    <cellStyle name="Normal 6 2 2 3 3 3" xfId="29064"/>
    <cellStyle name="Normal 6 2 2 3 4" xfId="29065"/>
    <cellStyle name="Normal 6 2 2 3 5" xfId="29066"/>
    <cellStyle name="Normal 6 2 2 4" xfId="29067"/>
    <cellStyle name="Normal 6 2 2 4 2" xfId="29068"/>
    <cellStyle name="Normal 6 2 2 4 3" xfId="29069"/>
    <cellStyle name="Normal 6 2 2 5" xfId="29070"/>
    <cellStyle name="Normal 6 2 2 5 2" xfId="29071"/>
    <cellStyle name="Normal 6 2 2 5 3" xfId="29072"/>
    <cellStyle name="Normal 6 2 2 6" xfId="29073"/>
    <cellStyle name="Normal 6 2 2 6 2" xfId="29074"/>
    <cellStyle name="Normal 6 2 2 7" xfId="29075"/>
    <cellStyle name="Normal 6 2 2 7 2" xfId="29076"/>
    <cellStyle name="Normal 6 2 2 8" xfId="29077"/>
    <cellStyle name="Normal 6 2 2 9" xfId="29078"/>
    <cellStyle name="Normal 6 2 2_Tabell 4.5-4.7" xfId="29047"/>
    <cellStyle name="Normal 6 2 3" xfId="1663"/>
    <cellStyle name="Normal 6 2 3 2" xfId="29080"/>
    <cellStyle name="Normal 6 2 3 2 2" xfId="29081"/>
    <cellStyle name="Normal 6 2 3 2 3" xfId="29082"/>
    <cellStyle name="Normal 6 2 3 3" xfId="29083"/>
    <cellStyle name="Normal 6 2 3 3 2" xfId="29084"/>
    <cellStyle name="Normal 6 2 3 3 3" xfId="29085"/>
    <cellStyle name="Normal 6 2 3 4" xfId="29086"/>
    <cellStyle name="Normal 6 2 3 5" xfId="29087"/>
    <cellStyle name="Normal 6 2 3_Tabell 4.5-4.7" xfId="29079"/>
    <cellStyle name="Normal 6 2 4" xfId="29088"/>
    <cellStyle name="Normal 6 2 4 2" xfId="29089"/>
    <cellStyle name="Normal 6 2 4 2 2" xfId="29090"/>
    <cellStyle name="Normal 6 2 4 2 3" xfId="29091"/>
    <cellStyle name="Normal 6 2 4 3" xfId="29092"/>
    <cellStyle name="Normal 6 2 4 3 2" xfId="29093"/>
    <cellStyle name="Normal 6 2 4 3 3" xfId="29094"/>
    <cellStyle name="Normal 6 2 4 4" xfId="29095"/>
    <cellStyle name="Normal 6 2 4 5" xfId="29096"/>
    <cellStyle name="Normal 6 2 5" xfId="29097"/>
    <cellStyle name="Normal 6 2 5 2" xfId="29098"/>
    <cellStyle name="Normal 6 2 5 3" xfId="29099"/>
    <cellStyle name="Normal 6 2 6" xfId="29100"/>
    <cellStyle name="Normal 6 2 6 2" xfId="29101"/>
    <cellStyle name="Normal 6 2 6 3" xfId="29102"/>
    <cellStyle name="Normal 6 2 7" xfId="29103"/>
    <cellStyle name="Normal 6 2 7 2" xfId="29104"/>
    <cellStyle name="Normal 6 2 8" xfId="29105"/>
    <cellStyle name="Normal 6 2 8 2" xfId="29106"/>
    <cellStyle name="Normal 6 2 9" xfId="29107"/>
    <cellStyle name="Normal 6 2_Tabell 4.5-4.7" xfId="29044"/>
    <cellStyle name="Normal 6 3" xfId="1664"/>
    <cellStyle name="Normal 6 3 10" xfId="29109"/>
    <cellStyle name="Normal 6 3 11" xfId="29110"/>
    <cellStyle name="Normal 6 3 2" xfId="1665"/>
    <cellStyle name="Normal 6 3 2 10" xfId="29112"/>
    <cellStyle name="Normal 6 3 2 2" xfId="1666"/>
    <cellStyle name="Normal 6 3 2 2 2" xfId="29114"/>
    <cellStyle name="Normal 6 3 2 2 2 2" xfId="29115"/>
    <cellStyle name="Normal 6 3 2 2 2 3" xfId="29116"/>
    <cellStyle name="Normal 6 3 2 2 3" xfId="29117"/>
    <cellStyle name="Normal 6 3 2 2 3 2" xfId="29118"/>
    <cellStyle name="Normal 6 3 2 2 3 3" xfId="29119"/>
    <cellStyle name="Normal 6 3 2 2 4" xfId="29120"/>
    <cellStyle name="Normal 6 3 2 2 5" xfId="29121"/>
    <cellStyle name="Normal 6 3 2 2_Tabell 4.5-4.7" xfId="29113"/>
    <cellStyle name="Normal 6 3 2 3" xfId="29122"/>
    <cellStyle name="Normal 6 3 2 3 2" xfId="29123"/>
    <cellStyle name="Normal 6 3 2 3 2 2" xfId="29124"/>
    <cellStyle name="Normal 6 3 2 3 2 3" xfId="29125"/>
    <cellStyle name="Normal 6 3 2 3 3" xfId="29126"/>
    <cellStyle name="Normal 6 3 2 3 3 2" xfId="29127"/>
    <cellStyle name="Normal 6 3 2 3 3 3" xfId="29128"/>
    <cellStyle name="Normal 6 3 2 3 4" xfId="29129"/>
    <cellStyle name="Normal 6 3 2 3 5" xfId="29130"/>
    <cellStyle name="Normal 6 3 2 4" xfId="29131"/>
    <cellStyle name="Normal 6 3 2 4 2" xfId="29132"/>
    <cellStyle name="Normal 6 3 2 4 3" xfId="29133"/>
    <cellStyle name="Normal 6 3 2 5" xfId="29134"/>
    <cellStyle name="Normal 6 3 2 5 2" xfId="29135"/>
    <cellStyle name="Normal 6 3 2 5 3" xfId="29136"/>
    <cellStyle name="Normal 6 3 2 6" xfId="29137"/>
    <cellStyle name="Normal 6 3 2 6 2" xfId="29138"/>
    <cellStyle name="Normal 6 3 2 7" xfId="29139"/>
    <cellStyle name="Normal 6 3 2 7 2" xfId="29140"/>
    <cellStyle name="Normal 6 3 2 8" xfId="29141"/>
    <cellStyle name="Normal 6 3 2 9" xfId="29142"/>
    <cellStyle name="Normal 6 3 2_Tabell 4.5-4.7" xfId="29111"/>
    <cellStyle name="Normal 6 3 3" xfId="1667"/>
    <cellStyle name="Normal 6 3 3 2" xfId="29144"/>
    <cellStyle name="Normal 6 3 3 2 2" xfId="29145"/>
    <cellStyle name="Normal 6 3 3 2 3" xfId="29146"/>
    <cellStyle name="Normal 6 3 3 3" xfId="29147"/>
    <cellStyle name="Normal 6 3 3 3 2" xfId="29148"/>
    <cellStyle name="Normal 6 3 3 3 3" xfId="29149"/>
    <cellStyle name="Normal 6 3 3 4" xfId="29150"/>
    <cellStyle name="Normal 6 3 3 5" xfId="29151"/>
    <cellStyle name="Normal 6 3 3_Tabell 4.5-4.7" xfId="29143"/>
    <cellStyle name="Normal 6 3 4" xfId="29152"/>
    <cellStyle name="Normal 6 3 4 2" xfId="29153"/>
    <cellStyle name="Normal 6 3 4 2 2" xfId="29154"/>
    <cellStyle name="Normal 6 3 4 2 3" xfId="29155"/>
    <cellStyle name="Normal 6 3 4 3" xfId="29156"/>
    <cellStyle name="Normal 6 3 4 3 2" xfId="29157"/>
    <cellStyle name="Normal 6 3 4 3 3" xfId="29158"/>
    <cellStyle name="Normal 6 3 4 4" xfId="29159"/>
    <cellStyle name="Normal 6 3 4 5" xfId="29160"/>
    <cellStyle name="Normal 6 3 5" xfId="29161"/>
    <cellStyle name="Normal 6 3 5 2" xfId="29162"/>
    <cellStyle name="Normal 6 3 5 3" xfId="29163"/>
    <cellStyle name="Normal 6 3 6" xfId="29164"/>
    <cellStyle name="Normal 6 3 6 2" xfId="29165"/>
    <cellStyle name="Normal 6 3 6 3" xfId="29166"/>
    <cellStyle name="Normal 6 3 7" xfId="29167"/>
    <cellStyle name="Normal 6 3 7 2" xfId="29168"/>
    <cellStyle name="Normal 6 3 8" xfId="29169"/>
    <cellStyle name="Normal 6 3 8 2" xfId="29170"/>
    <cellStyle name="Normal 6 3 9" xfId="29171"/>
    <cellStyle name="Normal 6 3_Tabell 4.5-4.7" xfId="29108"/>
    <cellStyle name="Normal 6 4" xfId="29172"/>
    <cellStyle name="Normal 6 5" xfId="29173"/>
    <cellStyle name="Normal 6 5 2" xfId="29174"/>
    <cellStyle name="Normal 6 5 2 2" xfId="29175"/>
    <cellStyle name="Normal 6 5 2 3" xfId="29176"/>
    <cellStyle name="Normal 6 5 3" xfId="29177"/>
    <cellStyle name="Normal 6 5 3 2" xfId="29178"/>
    <cellStyle name="Normal 6 5 3 3" xfId="29179"/>
    <cellStyle name="Normal 6 5 4" xfId="29180"/>
    <cellStyle name="Normal 6 5 5" xfId="29181"/>
    <cellStyle name="Normal 6 6" xfId="29182"/>
    <cellStyle name="Normal 6 6 2" xfId="29183"/>
    <cellStyle name="Normal 6 6 3" xfId="29184"/>
    <cellStyle name="Normal 6 7" xfId="29185"/>
    <cellStyle name="Normal 6 7 2" xfId="29186"/>
    <cellStyle name="Normal 6 7 3" xfId="29187"/>
    <cellStyle name="Normal 6 8" xfId="29188"/>
    <cellStyle name="Normal 6 9" xfId="29189"/>
    <cellStyle name="Normal 6_Tabell 4.5-4.7" xfId="29043"/>
    <cellStyle name="Normal 7" xfId="1668"/>
    <cellStyle name="Normal 7 2" xfId="1669"/>
    <cellStyle name="Normal 7 3" xfId="1670"/>
    <cellStyle name="Normal 7 3 2" xfId="1671"/>
    <cellStyle name="Normal 7 3_Tabell 4.5-4.7" xfId="29191"/>
    <cellStyle name="Normal 7 4" xfId="1672"/>
    <cellStyle name="Normal 7 5" xfId="1673"/>
    <cellStyle name="Normal 7 6" xfId="1674"/>
    <cellStyle name="Normal 7 6 10" xfId="29193"/>
    <cellStyle name="Normal 7 6 2" xfId="1675"/>
    <cellStyle name="Normal 7 6 2 2" xfId="29195"/>
    <cellStyle name="Normal 7 6 2 2 2" xfId="29196"/>
    <cellStyle name="Normal 7 6 2 2 3" xfId="29197"/>
    <cellStyle name="Normal 7 6 2 3" xfId="29198"/>
    <cellStyle name="Normal 7 6 2 3 2" xfId="29199"/>
    <cellStyle name="Normal 7 6 2 3 3" xfId="29200"/>
    <cellStyle name="Normal 7 6 2 4" xfId="29201"/>
    <cellStyle name="Normal 7 6 2 5" xfId="29202"/>
    <cellStyle name="Normal 7 6 2_Tabell 4.5-4.7" xfId="29194"/>
    <cellStyle name="Normal 7 6 3" xfId="29203"/>
    <cellStyle name="Normal 7 6 3 2" xfId="29204"/>
    <cellStyle name="Normal 7 6 3 2 2" xfId="29205"/>
    <cellStyle name="Normal 7 6 3 2 3" xfId="29206"/>
    <cellStyle name="Normal 7 6 3 3" xfId="29207"/>
    <cellStyle name="Normal 7 6 3 3 2" xfId="29208"/>
    <cellStyle name="Normal 7 6 3 3 3" xfId="29209"/>
    <cellStyle name="Normal 7 6 3 4" xfId="29210"/>
    <cellStyle name="Normal 7 6 3 5" xfId="29211"/>
    <cellStyle name="Normal 7 6 4" xfId="29212"/>
    <cellStyle name="Normal 7 6 4 2" xfId="29213"/>
    <cellStyle name="Normal 7 6 4 3" xfId="29214"/>
    <cellStyle name="Normal 7 6 5" xfId="29215"/>
    <cellStyle name="Normal 7 6 5 2" xfId="29216"/>
    <cellStyle name="Normal 7 6 5 3" xfId="29217"/>
    <cellStyle name="Normal 7 6 6" xfId="29218"/>
    <cellStyle name="Normal 7 6 6 2" xfId="29219"/>
    <cellStyle name="Normal 7 6 7" xfId="29220"/>
    <cellStyle name="Normal 7 6 7 2" xfId="29221"/>
    <cellStyle name="Normal 7 6 8" xfId="29222"/>
    <cellStyle name="Normal 7 6 9" xfId="29223"/>
    <cellStyle name="Normal 7 6_Tabell 4.5-4.7" xfId="29192"/>
    <cellStyle name="Normal 7_Tabell 4.5-4.7" xfId="29190"/>
    <cellStyle name="Normal 8" xfId="1676"/>
    <cellStyle name="Normal 8 10" xfId="1677"/>
    <cellStyle name="Normal 8 10 10" xfId="29226"/>
    <cellStyle name="Normal 8 10 2" xfId="1678"/>
    <cellStyle name="Normal 8 10 2 2" xfId="29228"/>
    <cellStyle name="Normal 8 10 2 2 2" xfId="29229"/>
    <cellStyle name="Normal 8 10 2 2 3" xfId="29230"/>
    <cellStyle name="Normal 8 10 2 3" xfId="29231"/>
    <cellStyle name="Normal 8 10 2 3 2" xfId="29232"/>
    <cellStyle name="Normal 8 10 2 3 3" xfId="29233"/>
    <cellStyle name="Normal 8 10 2 4" xfId="29234"/>
    <cellStyle name="Normal 8 10 2 5" xfId="29235"/>
    <cellStyle name="Normal 8 10 2_Tabell 4.5-4.7" xfId="29227"/>
    <cellStyle name="Normal 8 10 3" xfId="29236"/>
    <cellStyle name="Normal 8 10 3 2" xfId="29237"/>
    <cellStyle name="Normal 8 10 3 2 2" xfId="29238"/>
    <cellStyle name="Normal 8 10 3 2 3" xfId="29239"/>
    <cellStyle name="Normal 8 10 3 3" xfId="29240"/>
    <cellStyle name="Normal 8 10 3 3 2" xfId="29241"/>
    <cellStyle name="Normal 8 10 3 3 3" xfId="29242"/>
    <cellStyle name="Normal 8 10 3 4" xfId="29243"/>
    <cellStyle name="Normal 8 10 3 5" xfId="29244"/>
    <cellStyle name="Normal 8 10 4" xfId="29245"/>
    <cellStyle name="Normal 8 10 4 2" xfId="29246"/>
    <cellStyle name="Normal 8 10 4 3" xfId="29247"/>
    <cellStyle name="Normal 8 10 5" xfId="29248"/>
    <cellStyle name="Normal 8 10 5 2" xfId="29249"/>
    <cellStyle name="Normal 8 10 5 3" xfId="29250"/>
    <cellStyle name="Normal 8 10 6" xfId="29251"/>
    <cellStyle name="Normal 8 10 6 2" xfId="29252"/>
    <cellStyle name="Normal 8 10 7" xfId="29253"/>
    <cellStyle name="Normal 8 10 7 2" xfId="29254"/>
    <cellStyle name="Normal 8 10 8" xfId="29255"/>
    <cellStyle name="Normal 8 10 9" xfId="29256"/>
    <cellStyle name="Normal 8 10_Tabell 4.5-4.7" xfId="29225"/>
    <cellStyle name="Normal 8 11" xfId="1679"/>
    <cellStyle name="Normal 8 11 2" xfId="29258"/>
    <cellStyle name="Normal 8 11 2 2" xfId="29259"/>
    <cellStyle name="Normal 8 11 2 3" xfId="29260"/>
    <cellStyle name="Normal 8 11 3" xfId="29261"/>
    <cellStyle name="Normal 8 11 3 2" xfId="29262"/>
    <cellStyle name="Normal 8 11 3 3" xfId="29263"/>
    <cellStyle name="Normal 8 11 4" xfId="29264"/>
    <cellStyle name="Normal 8 11 5" xfId="29265"/>
    <cellStyle name="Normal 8 11_Tabell 4.5-4.7" xfId="29257"/>
    <cellStyle name="Normal 8 12" xfId="2016"/>
    <cellStyle name="Normal 8 12 2" xfId="29267"/>
    <cellStyle name="Normal 8 12 2 2" xfId="29268"/>
    <cellStyle name="Normal 8 12 2 3" xfId="29269"/>
    <cellStyle name="Normal 8 12 3" xfId="29270"/>
    <cellStyle name="Normal 8 12 3 2" xfId="29271"/>
    <cellStyle name="Normal 8 12 3 3" xfId="29272"/>
    <cellStyle name="Normal 8 12 4" xfId="29273"/>
    <cellStyle name="Normal 8 12 5" xfId="29274"/>
    <cellStyle name="Normal 8 12 6" xfId="29275"/>
    <cellStyle name="Normal 8 12_Tabell 4.5-4.7" xfId="29266"/>
    <cellStyle name="Normal 8 13" xfId="29276"/>
    <cellStyle name="Normal 8 13 2" xfId="29277"/>
    <cellStyle name="Normal 8 13 3" xfId="29278"/>
    <cellStyle name="Normal 8 14" xfId="29279"/>
    <cellStyle name="Normal 8 14 2" xfId="29280"/>
    <cellStyle name="Normal 8 14 3" xfId="29281"/>
    <cellStyle name="Normal 8 15" xfId="29282"/>
    <cellStyle name="Normal 8 15 2" xfId="29283"/>
    <cellStyle name="Normal 8 16" xfId="29284"/>
    <cellStyle name="Normal 8 16 2" xfId="29285"/>
    <cellStyle name="Normal 8 17" xfId="29286"/>
    <cellStyle name="Normal 8 18" xfId="29287"/>
    <cellStyle name="Normal 8 19" xfId="29288"/>
    <cellStyle name="Normal 8 2" xfId="1680"/>
    <cellStyle name="Normal 8 2 10" xfId="29290"/>
    <cellStyle name="Normal 8 2 10 2" xfId="29291"/>
    <cellStyle name="Normal 8 2 11" xfId="29292"/>
    <cellStyle name="Normal 8 2 11 2" xfId="29293"/>
    <cellStyle name="Normal 8 2 12" xfId="29294"/>
    <cellStyle name="Normal 8 2 13" xfId="29295"/>
    <cellStyle name="Normal 8 2 14" xfId="29296"/>
    <cellStyle name="Normal 8 2 2" xfId="1681"/>
    <cellStyle name="Normal 8 2 2 10" xfId="29298"/>
    <cellStyle name="Normal 8 2 2 11" xfId="29299"/>
    <cellStyle name="Normal 8 2 2 12" xfId="29300"/>
    <cellStyle name="Normal 8 2 2 2" xfId="1682"/>
    <cellStyle name="Normal 8 2 2 2 10" xfId="29302"/>
    <cellStyle name="Normal 8 2 2 2 11" xfId="29303"/>
    <cellStyle name="Normal 8 2 2 2 2" xfId="1683"/>
    <cellStyle name="Normal 8 2 2 2 2 10" xfId="29305"/>
    <cellStyle name="Normal 8 2 2 2 2 2" xfId="1684"/>
    <cellStyle name="Normal 8 2 2 2 2 2 2" xfId="29307"/>
    <cellStyle name="Normal 8 2 2 2 2 2 2 2" xfId="29308"/>
    <cellStyle name="Normal 8 2 2 2 2 2 2 3" xfId="29309"/>
    <cellStyle name="Normal 8 2 2 2 2 2 3" xfId="29310"/>
    <cellStyle name="Normal 8 2 2 2 2 2 3 2" xfId="29311"/>
    <cellStyle name="Normal 8 2 2 2 2 2 3 3" xfId="29312"/>
    <cellStyle name="Normal 8 2 2 2 2 2 4" xfId="29313"/>
    <cellStyle name="Normal 8 2 2 2 2 2 5" xfId="29314"/>
    <cellStyle name="Normal 8 2 2 2 2 2_Tabell 4.5-4.7" xfId="29306"/>
    <cellStyle name="Normal 8 2 2 2 2 3" xfId="29315"/>
    <cellStyle name="Normal 8 2 2 2 2 3 2" xfId="29316"/>
    <cellStyle name="Normal 8 2 2 2 2 3 2 2" xfId="29317"/>
    <cellStyle name="Normal 8 2 2 2 2 3 2 3" xfId="29318"/>
    <cellStyle name="Normal 8 2 2 2 2 3 3" xfId="29319"/>
    <cellStyle name="Normal 8 2 2 2 2 3 3 2" xfId="29320"/>
    <cellStyle name="Normal 8 2 2 2 2 3 3 3" xfId="29321"/>
    <cellStyle name="Normal 8 2 2 2 2 3 4" xfId="29322"/>
    <cellStyle name="Normal 8 2 2 2 2 3 5" xfId="29323"/>
    <cellStyle name="Normal 8 2 2 2 2 4" xfId="29324"/>
    <cellStyle name="Normal 8 2 2 2 2 4 2" xfId="29325"/>
    <cellStyle name="Normal 8 2 2 2 2 4 3" xfId="29326"/>
    <cellStyle name="Normal 8 2 2 2 2 5" xfId="29327"/>
    <cellStyle name="Normal 8 2 2 2 2 5 2" xfId="29328"/>
    <cellStyle name="Normal 8 2 2 2 2 5 3" xfId="29329"/>
    <cellStyle name="Normal 8 2 2 2 2 6" xfId="29330"/>
    <cellStyle name="Normal 8 2 2 2 2 6 2" xfId="29331"/>
    <cellStyle name="Normal 8 2 2 2 2 7" xfId="29332"/>
    <cellStyle name="Normal 8 2 2 2 2 7 2" xfId="29333"/>
    <cellStyle name="Normal 8 2 2 2 2 8" xfId="29334"/>
    <cellStyle name="Normal 8 2 2 2 2 9" xfId="29335"/>
    <cellStyle name="Normal 8 2 2 2 2_Tabell 4.5-4.7" xfId="29304"/>
    <cellStyle name="Normal 8 2 2 2 3" xfId="1685"/>
    <cellStyle name="Normal 8 2 2 2 3 2" xfId="29337"/>
    <cellStyle name="Normal 8 2 2 2 3 2 2" xfId="29338"/>
    <cellStyle name="Normal 8 2 2 2 3 2 3" xfId="29339"/>
    <cellStyle name="Normal 8 2 2 2 3 3" xfId="29340"/>
    <cellStyle name="Normal 8 2 2 2 3 3 2" xfId="29341"/>
    <cellStyle name="Normal 8 2 2 2 3 3 3" xfId="29342"/>
    <cellStyle name="Normal 8 2 2 2 3 4" xfId="29343"/>
    <cellStyle name="Normal 8 2 2 2 3 5" xfId="29344"/>
    <cellStyle name="Normal 8 2 2 2 3_Tabell 4.5-4.7" xfId="29336"/>
    <cellStyle name="Normal 8 2 2 2 4" xfId="29345"/>
    <cellStyle name="Normal 8 2 2 2 4 2" xfId="29346"/>
    <cellStyle name="Normal 8 2 2 2 4 2 2" xfId="29347"/>
    <cellStyle name="Normal 8 2 2 2 4 2 3" xfId="29348"/>
    <cellStyle name="Normal 8 2 2 2 4 3" xfId="29349"/>
    <cellStyle name="Normal 8 2 2 2 4 3 2" xfId="29350"/>
    <cellStyle name="Normal 8 2 2 2 4 3 3" xfId="29351"/>
    <cellStyle name="Normal 8 2 2 2 4 4" xfId="29352"/>
    <cellStyle name="Normal 8 2 2 2 4 5" xfId="29353"/>
    <cellStyle name="Normal 8 2 2 2 5" xfId="29354"/>
    <cellStyle name="Normal 8 2 2 2 5 2" xfId="29355"/>
    <cellStyle name="Normal 8 2 2 2 5 3" xfId="29356"/>
    <cellStyle name="Normal 8 2 2 2 6" xfId="29357"/>
    <cellStyle name="Normal 8 2 2 2 6 2" xfId="29358"/>
    <cellStyle name="Normal 8 2 2 2 6 3" xfId="29359"/>
    <cellStyle name="Normal 8 2 2 2 7" xfId="29360"/>
    <cellStyle name="Normal 8 2 2 2 7 2" xfId="29361"/>
    <cellStyle name="Normal 8 2 2 2 8" xfId="29362"/>
    <cellStyle name="Normal 8 2 2 2 8 2" xfId="29363"/>
    <cellStyle name="Normal 8 2 2 2 9" xfId="29364"/>
    <cellStyle name="Normal 8 2 2 2_Tabell 4.5-4.7" xfId="29301"/>
    <cellStyle name="Normal 8 2 2 3" xfId="1686"/>
    <cellStyle name="Normal 8 2 2 3 10" xfId="29366"/>
    <cellStyle name="Normal 8 2 2 3 2" xfId="1687"/>
    <cellStyle name="Normal 8 2 2 3 2 2" xfId="29368"/>
    <cellStyle name="Normal 8 2 2 3 2 2 2" xfId="29369"/>
    <cellStyle name="Normal 8 2 2 3 2 2 3" xfId="29370"/>
    <cellStyle name="Normal 8 2 2 3 2 3" xfId="29371"/>
    <cellStyle name="Normal 8 2 2 3 2 3 2" xfId="29372"/>
    <cellStyle name="Normal 8 2 2 3 2 3 3" xfId="29373"/>
    <cellStyle name="Normal 8 2 2 3 2 4" xfId="29374"/>
    <cellStyle name="Normal 8 2 2 3 2 5" xfId="29375"/>
    <cellStyle name="Normal 8 2 2 3 2_Tabell 4.5-4.7" xfId="29367"/>
    <cellStyle name="Normal 8 2 2 3 3" xfId="29376"/>
    <cellStyle name="Normal 8 2 2 3 3 2" xfId="29377"/>
    <cellStyle name="Normal 8 2 2 3 3 2 2" xfId="29378"/>
    <cellStyle name="Normal 8 2 2 3 3 2 3" xfId="29379"/>
    <cellStyle name="Normal 8 2 2 3 3 3" xfId="29380"/>
    <cellStyle name="Normal 8 2 2 3 3 3 2" xfId="29381"/>
    <cellStyle name="Normal 8 2 2 3 3 3 3" xfId="29382"/>
    <cellStyle name="Normal 8 2 2 3 3 4" xfId="29383"/>
    <cellStyle name="Normal 8 2 2 3 3 5" xfId="29384"/>
    <cellStyle name="Normal 8 2 2 3 4" xfId="29385"/>
    <cellStyle name="Normal 8 2 2 3 4 2" xfId="29386"/>
    <cellStyle name="Normal 8 2 2 3 4 3" xfId="29387"/>
    <cellStyle name="Normal 8 2 2 3 5" xfId="29388"/>
    <cellStyle name="Normal 8 2 2 3 5 2" xfId="29389"/>
    <cellStyle name="Normal 8 2 2 3 5 3" xfId="29390"/>
    <cellStyle name="Normal 8 2 2 3 6" xfId="29391"/>
    <cellStyle name="Normal 8 2 2 3 6 2" xfId="29392"/>
    <cellStyle name="Normal 8 2 2 3 7" xfId="29393"/>
    <cellStyle name="Normal 8 2 2 3 7 2" xfId="29394"/>
    <cellStyle name="Normal 8 2 2 3 8" xfId="29395"/>
    <cellStyle name="Normal 8 2 2 3 9" xfId="29396"/>
    <cellStyle name="Normal 8 2 2 3_Tabell 4.5-4.7" xfId="29365"/>
    <cellStyle name="Normal 8 2 2 4" xfId="1688"/>
    <cellStyle name="Normal 8 2 2 4 2" xfId="29398"/>
    <cellStyle name="Normal 8 2 2 4 2 2" xfId="29399"/>
    <cellStyle name="Normal 8 2 2 4 2 3" xfId="29400"/>
    <cellStyle name="Normal 8 2 2 4 3" xfId="29401"/>
    <cellStyle name="Normal 8 2 2 4 3 2" xfId="29402"/>
    <cellStyle name="Normal 8 2 2 4 3 3" xfId="29403"/>
    <cellStyle name="Normal 8 2 2 4 4" xfId="29404"/>
    <cellStyle name="Normal 8 2 2 4 5" xfId="29405"/>
    <cellStyle name="Normal 8 2 2 4_Tabell 4.5-4.7" xfId="29397"/>
    <cellStyle name="Normal 8 2 2 5" xfId="29406"/>
    <cellStyle name="Normal 8 2 2 5 2" xfId="29407"/>
    <cellStyle name="Normal 8 2 2 5 2 2" xfId="29408"/>
    <cellStyle name="Normal 8 2 2 5 2 3" xfId="29409"/>
    <cellStyle name="Normal 8 2 2 5 3" xfId="29410"/>
    <cellStyle name="Normal 8 2 2 5 3 2" xfId="29411"/>
    <cellStyle name="Normal 8 2 2 5 3 3" xfId="29412"/>
    <cellStyle name="Normal 8 2 2 5 4" xfId="29413"/>
    <cellStyle name="Normal 8 2 2 5 5" xfId="29414"/>
    <cellStyle name="Normal 8 2 2 6" xfId="29415"/>
    <cellStyle name="Normal 8 2 2 6 2" xfId="29416"/>
    <cellStyle name="Normal 8 2 2 6 3" xfId="29417"/>
    <cellStyle name="Normal 8 2 2 7" xfId="29418"/>
    <cellStyle name="Normal 8 2 2 7 2" xfId="29419"/>
    <cellStyle name="Normal 8 2 2 7 3" xfId="29420"/>
    <cellStyle name="Normal 8 2 2 8" xfId="29421"/>
    <cellStyle name="Normal 8 2 2 8 2" xfId="29422"/>
    <cellStyle name="Normal 8 2 2 9" xfId="29423"/>
    <cellStyle name="Normal 8 2 2 9 2" xfId="29424"/>
    <cellStyle name="Normal 8 2 2_Tabell 4.5-4.7" xfId="29297"/>
    <cellStyle name="Normal 8 2 3" xfId="1689"/>
    <cellStyle name="Normal 8 2 3 10" xfId="29426"/>
    <cellStyle name="Normal 8 2 3 11" xfId="29427"/>
    <cellStyle name="Normal 8 2 3 2" xfId="1690"/>
    <cellStyle name="Normal 8 2 3 2 10" xfId="29429"/>
    <cellStyle name="Normal 8 2 3 2 2" xfId="1691"/>
    <cellStyle name="Normal 8 2 3 2 2 2" xfId="29431"/>
    <cellStyle name="Normal 8 2 3 2 2 2 2" xfId="29432"/>
    <cellStyle name="Normal 8 2 3 2 2 2 3" xfId="29433"/>
    <cellStyle name="Normal 8 2 3 2 2 3" xfId="29434"/>
    <cellStyle name="Normal 8 2 3 2 2 3 2" xfId="29435"/>
    <cellStyle name="Normal 8 2 3 2 2 3 3" xfId="29436"/>
    <cellStyle name="Normal 8 2 3 2 2 4" xfId="29437"/>
    <cellStyle name="Normal 8 2 3 2 2 5" xfId="29438"/>
    <cellStyle name="Normal 8 2 3 2 2_Tabell 4.5-4.7" xfId="29430"/>
    <cellStyle name="Normal 8 2 3 2 3" xfId="29439"/>
    <cellStyle name="Normal 8 2 3 2 3 2" xfId="29440"/>
    <cellStyle name="Normal 8 2 3 2 3 2 2" xfId="29441"/>
    <cellStyle name="Normal 8 2 3 2 3 2 3" xfId="29442"/>
    <cellStyle name="Normal 8 2 3 2 3 3" xfId="29443"/>
    <cellStyle name="Normal 8 2 3 2 3 3 2" xfId="29444"/>
    <cellStyle name="Normal 8 2 3 2 3 3 3" xfId="29445"/>
    <cellStyle name="Normal 8 2 3 2 3 4" xfId="29446"/>
    <cellStyle name="Normal 8 2 3 2 3 5" xfId="29447"/>
    <cellStyle name="Normal 8 2 3 2 4" xfId="29448"/>
    <cellStyle name="Normal 8 2 3 2 4 2" xfId="29449"/>
    <cellStyle name="Normal 8 2 3 2 4 3" xfId="29450"/>
    <cellStyle name="Normal 8 2 3 2 5" xfId="29451"/>
    <cellStyle name="Normal 8 2 3 2 5 2" xfId="29452"/>
    <cellStyle name="Normal 8 2 3 2 5 3" xfId="29453"/>
    <cellStyle name="Normal 8 2 3 2 6" xfId="29454"/>
    <cellStyle name="Normal 8 2 3 2 6 2" xfId="29455"/>
    <cellStyle name="Normal 8 2 3 2 7" xfId="29456"/>
    <cellStyle name="Normal 8 2 3 2 7 2" xfId="29457"/>
    <cellStyle name="Normal 8 2 3 2 8" xfId="29458"/>
    <cellStyle name="Normal 8 2 3 2 9" xfId="29459"/>
    <cellStyle name="Normal 8 2 3 2_Tabell 4.5-4.7" xfId="29428"/>
    <cellStyle name="Normal 8 2 3 3" xfId="1692"/>
    <cellStyle name="Normal 8 2 3 3 2" xfId="29461"/>
    <cellStyle name="Normal 8 2 3 3 2 2" xfId="29462"/>
    <cellStyle name="Normal 8 2 3 3 2 3" xfId="29463"/>
    <cellStyle name="Normal 8 2 3 3 3" xfId="29464"/>
    <cellStyle name="Normal 8 2 3 3 3 2" xfId="29465"/>
    <cellStyle name="Normal 8 2 3 3 3 3" xfId="29466"/>
    <cellStyle name="Normal 8 2 3 3 4" xfId="29467"/>
    <cellStyle name="Normal 8 2 3 3 5" xfId="29468"/>
    <cellStyle name="Normal 8 2 3 3_Tabell 4.5-4.7" xfId="29460"/>
    <cellStyle name="Normal 8 2 3 4" xfId="29469"/>
    <cellStyle name="Normal 8 2 3 4 2" xfId="29470"/>
    <cellStyle name="Normal 8 2 3 4 2 2" xfId="29471"/>
    <cellStyle name="Normal 8 2 3 4 2 3" xfId="29472"/>
    <cellStyle name="Normal 8 2 3 4 3" xfId="29473"/>
    <cellStyle name="Normal 8 2 3 4 3 2" xfId="29474"/>
    <cellStyle name="Normal 8 2 3 4 3 3" xfId="29475"/>
    <cellStyle name="Normal 8 2 3 4 4" xfId="29476"/>
    <cellStyle name="Normal 8 2 3 4 5" xfId="29477"/>
    <cellStyle name="Normal 8 2 3 5" xfId="29478"/>
    <cellStyle name="Normal 8 2 3 5 2" xfId="29479"/>
    <cellStyle name="Normal 8 2 3 5 3" xfId="29480"/>
    <cellStyle name="Normal 8 2 3 6" xfId="29481"/>
    <cellStyle name="Normal 8 2 3 6 2" xfId="29482"/>
    <cellStyle name="Normal 8 2 3 6 3" xfId="29483"/>
    <cellStyle name="Normal 8 2 3 7" xfId="29484"/>
    <cellStyle name="Normal 8 2 3 7 2" xfId="29485"/>
    <cellStyle name="Normal 8 2 3 8" xfId="29486"/>
    <cellStyle name="Normal 8 2 3 8 2" xfId="29487"/>
    <cellStyle name="Normal 8 2 3 9" xfId="29488"/>
    <cellStyle name="Normal 8 2 3_Tabell 4.5-4.7" xfId="29425"/>
    <cellStyle name="Normal 8 2 4" xfId="1693"/>
    <cellStyle name="Normal 8 2 4 10" xfId="29490"/>
    <cellStyle name="Normal 8 2 4 2" xfId="1694"/>
    <cellStyle name="Normal 8 2 4 2 2" xfId="29492"/>
    <cellStyle name="Normal 8 2 4 2 2 2" xfId="29493"/>
    <cellStyle name="Normal 8 2 4 2 2 3" xfId="29494"/>
    <cellStyle name="Normal 8 2 4 2 3" xfId="29495"/>
    <cellStyle name="Normal 8 2 4 2 3 2" xfId="29496"/>
    <cellStyle name="Normal 8 2 4 2 3 3" xfId="29497"/>
    <cellStyle name="Normal 8 2 4 2 4" xfId="29498"/>
    <cellStyle name="Normal 8 2 4 2 5" xfId="29499"/>
    <cellStyle name="Normal 8 2 4 2_Tabell 4.5-4.7" xfId="29491"/>
    <cellStyle name="Normal 8 2 4 3" xfId="29500"/>
    <cellStyle name="Normal 8 2 4 3 2" xfId="29501"/>
    <cellStyle name="Normal 8 2 4 3 2 2" xfId="29502"/>
    <cellStyle name="Normal 8 2 4 3 2 3" xfId="29503"/>
    <cellStyle name="Normal 8 2 4 3 3" xfId="29504"/>
    <cellStyle name="Normal 8 2 4 3 3 2" xfId="29505"/>
    <cellStyle name="Normal 8 2 4 3 3 3" xfId="29506"/>
    <cellStyle name="Normal 8 2 4 3 4" xfId="29507"/>
    <cellStyle name="Normal 8 2 4 3 5" xfId="29508"/>
    <cellStyle name="Normal 8 2 4 4" xfId="29509"/>
    <cellStyle name="Normal 8 2 4 4 2" xfId="29510"/>
    <cellStyle name="Normal 8 2 4 4 3" xfId="29511"/>
    <cellStyle name="Normal 8 2 4 5" xfId="29512"/>
    <cellStyle name="Normal 8 2 4 5 2" xfId="29513"/>
    <cellStyle name="Normal 8 2 4 5 3" xfId="29514"/>
    <cellStyle name="Normal 8 2 4 6" xfId="29515"/>
    <cellStyle name="Normal 8 2 4 6 2" xfId="29516"/>
    <cellStyle name="Normal 8 2 4 7" xfId="29517"/>
    <cellStyle name="Normal 8 2 4 7 2" xfId="29518"/>
    <cellStyle name="Normal 8 2 4 8" xfId="29519"/>
    <cellStyle name="Normal 8 2 4 9" xfId="29520"/>
    <cellStyle name="Normal 8 2 4_Tabell 4.5-4.7" xfId="29489"/>
    <cellStyle name="Normal 8 2 5" xfId="1695"/>
    <cellStyle name="Normal 8 2 5 10" xfId="29522"/>
    <cellStyle name="Normal 8 2 5 2" xfId="1696"/>
    <cellStyle name="Normal 8 2 5 2 2" xfId="29524"/>
    <cellStyle name="Normal 8 2 5 2 2 2" xfId="29525"/>
    <cellStyle name="Normal 8 2 5 2 2 3" xfId="29526"/>
    <cellStyle name="Normal 8 2 5 2 3" xfId="29527"/>
    <cellStyle name="Normal 8 2 5 2 3 2" xfId="29528"/>
    <cellStyle name="Normal 8 2 5 2 3 3" xfId="29529"/>
    <cellStyle name="Normal 8 2 5 2 4" xfId="29530"/>
    <cellStyle name="Normal 8 2 5 2 5" xfId="29531"/>
    <cellStyle name="Normal 8 2 5 2_Tabell 4.5-4.7" xfId="29523"/>
    <cellStyle name="Normal 8 2 5 3" xfId="29532"/>
    <cellStyle name="Normal 8 2 5 3 2" xfId="29533"/>
    <cellStyle name="Normal 8 2 5 3 2 2" xfId="29534"/>
    <cellStyle name="Normal 8 2 5 3 2 3" xfId="29535"/>
    <cellStyle name="Normal 8 2 5 3 3" xfId="29536"/>
    <cellStyle name="Normal 8 2 5 3 3 2" xfId="29537"/>
    <cellStyle name="Normal 8 2 5 3 3 3" xfId="29538"/>
    <cellStyle name="Normal 8 2 5 3 4" xfId="29539"/>
    <cellStyle name="Normal 8 2 5 3 5" xfId="29540"/>
    <cellStyle name="Normal 8 2 5 4" xfId="29541"/>
    <cellStyle name="Normal 8 2 5 4 2" xfId="29542"/>
    <cellStyle name="Normal 8 2 5 4 3" xfId="29543"/>
    <cellStyle name="Normal 8 2 5 5" xfId="29544"/>
    <cellStyle name="Normal 8 2 5 5 2" xfId="29545"/>
    <cellStyle name="Normal 8 2 5 5 3" xfId="29546"/>
    <cellStyle name="Normal 8 2 5 6" xfId="29547"/>
    <cellStyle name="Normal 8 2 5 6 2" xfId="29548"/>
    <cellStyle name="Normal 8 2 5 7" xfId="29549"/>
    <cellStyle name="Normal 8 2 5 7 2" xfId="29550"/>
    <cellStyle name="Normal 8 2 5 8" xfId="29551"/>
    <cellStyle name="Normal 8 2 5 9" xfId="29552"/>
    <cellStyle name="Normal 8 2 5_Tabell 4.5-4.7" xfId="29521"/>
    <cellStyle name="Normal 8 2 6" xfId="1697"/>
    <cellStyle name="Normal 8 2 6 2" xfId="29554"/>
    <cellStyle name="Normal 8 2 6 2 2" xfId="29555"/>
    <cellStyle name="Normal 8 2 6 2 3" xfId="29556"/>
    <cellStyle name="Normal 8 2 6 3" xfId="29557"/>
    <cellStyle name="Normal 8 2 6 3 2" xfId="29558"/>
    <cellStyle name="Normal 8 2 6 3 3" xfId="29559"/>
    <cellStyle name="Normal 8 2 6 4" xfId="29560"/>
    <cellStyle name="Normal 8 2 6 5" xfId="29561"/>
    <cellStyle name="Normal 8 2 6_Tabell 4.5-4.7" xfId="29553"/>
    <cellStyle name="Normal 8 2 7" xfId="29562"/>
    <cellStyle name="Normal 8 2 7 2" xfId="29563"/>
    <cellStyle name="Normal 8 2 7 2 2" xfId="29564"/>
    <cellStyle name="Normal 8 2 7 2 3" xfId="29565"/>
    <cellStyle name="Normal 8 2 7 3" xfId="29566"/>
    <cellStyle name="Normal 8 2 7 3 2" xfId="29567"/>
    <cellStyle name="Normal 8 2 7 3 3" xfId="29568"/>
    <cellStyle name="Normal 8 2 7 4" xfId="29569"/>
    <cellStyle name="Normal 8 2 7 5" xfId="29570"/>
    <cellStyle name="Normal 8 2 8" xfId="29571"/>
    <cellStyle name="Normal 8 2 8 2" xfId="29572"/>
    <cellStyle name="Normal 8 2 8 3" xfId="29573"/>
    <cellStyle name="Normal 8 2 9" xfId="29574"/>
    <cellStyle name="Normal 8 2 9 2" xfId="29575"/>
    <cellStyle name="Normal 8 2 9 3" xfId="29576"/>
    <cellStyle name="Normal 8 2_Tabell 4.5-4.7" xfId="29289"/>
    <cellStyle name="Normal 8 3" xfId="1698"/>
    <cellStyle name="Normal 8 3 10" xfId="29578"/>
    <cellStyle name="Normal 8 3 10 2" xfId="29579"/>
    <cellStyle name="Normal 8 3 11" xfId="29580"/>
    <cellStyle name="Normal 8 3 12" xfId="29581"/>
    <cellStyle name="Normal 8 3 13" xfId="29582"/>
    <cellStyle name="Normal 8 3 2" xfId="1699"/>
    <cellStyle name="Normal 8 3 2 10" xfId="29584"/>
    <cellStyle name="Normal 8 3 2 11" xfId="29585"/>
    <cellStyle name="Normal 8 3 2 12" xfId="29586"/>
    <cellStyle name="Normal 8 3 2 2" xfId="1700"/>
    <cellStyle name="Normal 8 3 2 2 10" xfId="29588"/>
    <cellStyle name="Normal 8 3 2 2 11" xfId="29589"/>
    <cellStyle name="Normal 8 3 2 2 2" xfId="1701"/>
    <cellStyle name="Normal 8 3 2 2 2 10" xfId="29591"/>
    <cellStyle name="Normal 8 3 2 2 2 2" xfId="1702"/>
    <cellStyle name="Normal 8 3 2 2 2 2 2" xfId="29593"/>
    <cellStyle name="Normal 8 3 2 2 2 2 2 2" xfId="29594"/>
    <cellStyle name="Normal 8 3 2 2 2 2 2 3" xfId="29595"/>
    <cellStyle name="Normal 8 3 2 2 2 2 3" xfId="29596"/>
    <cellStyle name="Normal 8 3 2 2 2 2 3 2" xfId="29597"/>
    <cellStyle name="Normal 8 3 2 2 2 2 3 3" xfId="29598"/>
    <cellStyle name="Normal 8 3 2 2 2 2 4" xfId="29599"/>
    <cellStyle name="Normal 8 3 2 2 2 2 5" xfId="29600"/>
    <cellStyle name="Normal 8 3 2 2 2 2_Tabell 4.5-4.7" xfId="29592"/>
    <cellStyle name="Normal 8 3 2 2 2 3" xfId="29601"/>
    <cellStyle name="Normal 8 3 2 2 2 3 2" xfId="29602"/>
    <cellStyle name="Normal 8 3 2 2 2 3 2 2" xfId="29603"/>
    <cellStyle name="Normal 8 3 2 2 2 3 2 3" xfId="29604"/>
    <cellStyle name="Normal 8 3 2 2 2 3 3" xfId="29605"/>
    <cellStyle name="Normal 8 3 2 2 2 3 3 2" xfId="29606"/>
    <cellStyle name="Normal 8 3 2 2 2 3 3 3" xfId="29607"/>
    <cellStyle name="Normal 8 3 2 2 2 3 4" xfId="29608"/>
    <cellStyle name="Normal 8 3 2 2 2 3 5" xfId="29609"/>
    <cellStyle name="Normal 8 3 2 2 2 4" xfId="29610"/>
    <cellStyle name="Normal 8 3 2 2 2 4 2" xfId="29611"/>
    <cellStyle name="Normal 8 3 2 2 2 4 3" xfId="29612"/>
    <cellStyle name="Normal 8 3 2 2 2 5" xfId="29613"/>
    <cellStyle name="Normal 8 3 2 2 2 5 2" xfId="29614"/>
    <cellStyle name="Normal 8 3 2 2 2 5 3" xfId="29615"/>
    <cellStyle name="Normal 8 3 2 2 2 6" xfId="29616"/>
    <cellStyle name="Normal 8 3 2 2 2 6 2" xfId="29617"/>
    <cellStyle name="Normal 8 3 2 2 2 7" xfId="29618"/>
    <cellStyle name="Normal 8 3 2 2 2 7 2" xfId="29619"/>
    <cellStyle name="Normal 8 3 2 2 2 8" xfId="29620"/>
    <cellStyle name="Normal 8 3 2 2 2 9" xfId="29621"/>
    <cellStyle name="Normal 8 3 2 2 2_Tabell 4.5-4.7" xfId="29590"/>
    <cellStyle name="Normal 8 3 2 2 3" xfId="1703"/>
    <cellStyle name="Normal 8 3 2 2 3 2" xfId="29623"/>
    <cellStyle name="Normal 8 3 2 2 3 2 2" xfId="29624"/>
    <cellStyle name="Normal 8 3 2 2 3 2 3" xfId="29625"/>
    <cellStyle name="Normal 8 3 2 2 3 3" xfId="29626"/>
    <cellStyle name="Normal 8 3 2 2 3 3 2" xfId="29627"/>
    <cellStyle name="Normal 8 3 2 2 3 3 3" xfId="29628"/>
    <cellStyle name="Normal 8 3 2 2 3 4" xfId="29629"/>
    <cellStyle name="Normal 8 3 2 2 3 5" xfId="29630"/>
    <cellStyle name="Normal 8 3 2 2 3_Tabell 4.5-4.7" xfId="29622"/>
    <cellStyle name="Normal 8 3 2 2 4" xfId="29631"/>
    <cellStyle name="Normal 8 3 2 2 4 2" xfId="29632"/>
    <cellStyle name="Normal 8 3 2 2 4 2 2" xfId="29633"/>
    <cellStyle name="Normal 8 3 2 2 4 2 3" xfId="29634"/>
    <cellStyle name="Normal 8 3 2 2 4 3" xfId="29635"/>
    <cellStyle name="Normal 8 3 2 2 4 3 2" xfId="29636"/>
    <cellStyle name="Normal 8 3 2 2 4 3 3" xfId="29637"/>
    <cellStyle name="Normal 8 3 2 2 4 4" xfId="29638"/>
    <cellStyle name="Normal 8 3 2 2 4 5" xfId="29639"/>
    <cellStyle name="Normal 8 3 2 2 5" xfId="29640"/>
    <cellStyle name="Normal 8 3 2 2 5 2" xfId="29641"/>
    <cellStyle name="Normal 8 3 2 2 5 3" xfId="29642"/>
    <cellStyle name="Normal 8 3 2 2 6" xfId="29643"/>
    <cellStyle name="Normal 8 3 2 2 6 2" xfId="29644"/>
    <cellStyle name="Normal 8 3 2 2 6 3" xfId="29645"/>
    <cellStyle name="Normal 8 3 2 2 7" xfId="29646"/>
    <cellStyle name="Normal 8 3 2 2 7 2" xfId="29647"/>
    <cellStyle name="Normal 8 3 2 2 8" xfId="29648"/>
    <cellStyle name="Normal 8 3 2 2 8 2" xfId="29649"/>
    <cellStyle name="Normal 8 3 2 2 9" xfId="29650"/>
    <cellStyle name="Normal 8 3 2 2_Tabell 4.5-4.7" xfId="29587"/>
    <cellStyle name="Normal 8 3 2 3" xfId="1704"/>
    <cellStyle name="Normal 8 3 2 3 10" xfId="29652"/>
    <cellStyle name="Normal 8 3 2 3 2" xfId="1705"/>
    <cellStyle name="Normal 8 3 2 3 2 2" xfId="29654"/>
    <cellStyle name="Normal 8 3 2 3 2 2 2" xfId="29655"/>
    <cellStyle name="Normal 8 3 2 3 2 2 3" xfId="29656"/>
    <cellStyle name="Normal 8 3 2 3 2 3" xfId="29657"/>
    <cellStyle name="Normal 8 3 2 3 2 3 2" xfId="29658"/>
    <cellStyle name="Normal 8 3 2 3 2 3 3" xfId="29659"/>
    <cellStyle name="Normal 8 3 2 3 2 4" xfId="29660"/>
    <cellStyle name="Normal 8 3 2 3 2 5" xfId="29661"/>
    <cellStyle name="Normal 8 3 2 3 2_Tabell 4.5-4.7" xfId="29653"/>
    <cellStyle name="Normal 8 3 2 3 3" xfId="29662"/>
    <cellStyle name="Normal 8 3 2 3 3 2" xfId="29663"/>
    <cellStyle name="Normal 8 3 2 3 3 2 2" xfId="29664"/>
    <cellStyle name="Normal 8 3 2 3 3 2 3" xfId="29665"/>
    <cellStyle name="Normal 8 3 2 3 3 3" xfId="29666"/>
    <cellStyle name="Normal 8 3 2 3 3 3 2" xfId="29667"/>
    <cellStyle name="Normal 8 3 2 3 3 3 3" xfId="29668"/>
    <cellStyle name="Normal 8 3 2 3 3 4" xfId="29669"/>
    <cellStyle name="Normal 8 3 2 3 3 5" xfId="29670"/>
    <cellStyle name="Normal 8 3 2 3 4" xfId="29671"/>
    <cellStyle name="Normal 8 3 2 3 4 2" xfId="29672"/>
    <cellStyle name="Normal 8 3 2 3 4 3" xfId="29673"/>
    <cellStyle name="Normal 8 3 2 3 5" xfId="29674"/>
    <cellStyle name="Normal 8 3 2 3 5 2" xfId="29675"/>
    <cellStyle name="Normal 8 3 2 3 5 3" xfId="29676"/>
    <cellStyle name="Normal 8 3 2 3 6" xfId="29677"/>
    <cellStyle name="Normal 8 3 2 3 6 2" xfId="29678"/>
    <cellStyle name="Normal 8 3 2 3 7" xfId="29679"/>
    <cellStyle name="Normal 8 3 2 3 7 2" xfId="29680"/>
    <cellStyle name="Normal 8 3 2 3 8" xfId="29681"/>
    <cellStyle name="Normal 8 3 2 3 9" xfId="29682"/>
    <cellStyle name="Normal 8 3 2 3_Tabell 4.5-4.7" xfId="29651"/>
    <cellStyle name="Normal 8 3 2 4" xfId="1706"/>
    <cellStyle name="Normal 8 3 2 4 2" xfId="29684"/>
    <cellStyle name="Normal 8 3 2 4 2 2" xfId="29685"/>
    <cellStyle name="Normal 8 3 2 4 2 3" xfId="29686"/>
    <cellStyle name="Normal 8 3 2 4 3" xfId="29687"/>
    <cellStyle name="Normal 8 3 2 4 3 2" xfId="29688"/>
    <cellStyle name="Normal 8 3 2 4 3 3" xfId="29689"/>
    <cellStyle name="Normal 8 3 2 4 4" xfId="29690"/>
    <cellStyle name="Normal 8 3 2 4 5" xfId="29691"/>
    <cellStyle name="Normal 8 3 2 4_Tabell 4.5-4.7" xfId="29683"/>
    <cellStyle name="Normal 8 3 2 5" xfId="29692"/>
    <cellStyle name="Normal 8 3 2 5 2" xfId="29693"/>
    <cellStyle name="Normal 8 3 2 5 2 2" xfId="29694"/>
    <cellStyle name="Normal 8 3 2 5 2 3" xfId="29695"/>
    <cellStyle name="Normal 8 3 2 5 3" xfId="29696"/>
    <cellStyle name="Normal 8 3 2 5 3 2" xfId="29697"/>
    <cellStyle name="Normal 8 3 2 5 3 3" xfId="29698"/>
    <cellStyle name="Normal 8 3 2 5 4" xfId="29699"/>
    <cellStyle name="Normal 8 3 2 5 5" xfId="29700"/>
    <cellStyle name="Normal 8 3 2 6" xfId="29701"/>
    <cellStyle name="Normal 8 3 2 6 2" xfId="29702"/>
    <cellStyle name="Normal 8 3 2 6 3" xfId="29703"/>
    <cellStyle name="Normal 8 3 2 7" xfId="29704"/>
    <cellStyle name="Normal 8 3 2 7 2" xfId="29705"/>
    <cellStyle name="Normal 8 3 2 7 3" xfId="29706"/>
    <cellStyle name="Normal 8 3 2 8" xfId="29707"/>
    <cellStyle name="Normal 8 3 2 8 2" xfId="29708"/>
    <cellStyle name="Normal 8 3 2 9" xfId="29709"/>
    <cellStyle name="Normal 8 3 2 9 2" xfId="29710"/>
    <cellStyle name="Normal 8 3 2_Tabell 4.5-4.7" xfId="29583"/>
    <cellStyle name="Normal 8 3 3" xfId="1707"/>
    <cellStyle name="Normal 8 3 3 10" xfId="29712"/>
    <cellStyle name="Normal 8 3 3 11" xfId="29713"/>
    <cellStyle name="Normal 8 3 3 2" xfId="1708"/>
    <cellStyle name="Normal 8 3 3 2 10" xfId="29715"/>
    <cellStyle name="Normal 8 3 3 2 2" xfId="1709"/>
    <cellStyle name="Normal 8 3 3 2 2 2" xfId="29717"/>
    <cellStyle name="Normal 8 3 3 2 2 2 2" xfId="29718"/>
    <cellStyle name="Normal 8 3 3 2 2 2 3" xfId="29719"/>
    <cellStyle name="Normal 8 3 3 2 2 3" xfId="29720"/>
    <cellStyle name="Normal 8 3 3 2 2 3 2" xfId="29721"/>
    <cellStyle name="Normal 8 3 3 2 2 3 3" xfId="29722"/>
    <cellStyle name="Normal 8 3 3 2 2 4" xfId="29723"/>
    <cellStyle name="Normal 8 3 3 2 2 5" xfId="29724"/>
    <cellStyle name="Normal 8 3 3 2 2_Tabell 4.5-4.7" xfId="29716"/>
    <cellStyle name="Normal 8 3 3 2 3" xfId="29725"/>
    <cellStyle name="Normal 8 3 3 2 3 2" xfId="29726"/>
    <cellStyle name="Normal 8 3 3 2 3 2 2" xfId="29727"/>
    <cellStyle name="Normal 8 3 3 2 3 2 3" xfId="29728"/>
    <cellStyle name="Normal 8 3 3 2 3 3" xfId="29729"/>
    <cellStyle name="Normal 8 3 3 2 3 3 2" xfId="29730"/>
    <cellStyle name="Normal 8 3 3 2 3 3 3" xfId="29731"/>
    <cellStyle name="Normal 8 3 3 2 3 4" xfId="29732"/>
    <cellStyle name="Normal 8 3 3 2 3 5" xfId="29733"/>
    <cellStyle name="Normal 8 3 3 2 4" xfId="29734"/>
    <cellStyle name="Normal 8 3 3 2 4 2" xfId="29735"/>
    <cellStyle name="Normal 8 3 3 2 4 3" xfId="29736"/>
    <cellStyle name="Normal 8 3 3 2 5" xfId="29737"/>
    <cellStyle name="Normal 8 3 3 2 5 2" xfId="29738"/>
    <cellStyle name="Normal 8 3 3 2 5 3" xfId="29739"/>
    <cellStyle name="Normal 8 3 3 2 6" xfId="29740"/>
    <cellStyle name="Normal 8 3 3 2 6 2" xfId="29741"/>
    <cellStyle name="Normal 8 3 3 2 7" xfId="29742"/>
    <cellStyle name="Normal 8 3 3 2 7 2" xfId="29743"/>
    <cellStyle name="Normal 8 3 3 2 8" xfId="29744"/>
    <cellStyle name="Normal 8 3 3 2 9" xfId="29745"/>
    <cellStyle name="Normal 8 3 3 2_Tabell 4.5-4.7" xfId="29714"/>
    <cellStyle name="Normal 8 3 3 3" xfId="1710"/>
    <cellStyle name="Normal 8 3 3 3 2" xfId="29747"/>
    <cellStyle name="Normal 8 3 3 3 2 2" xfId="29748"/>
    <cellStyle name="Normal 8 3 3 3 2 3" xfId="29749"/>
    <cellStyle name="Normal 8 3 3 3 3" xfId="29750"/>
    <cellStyle name="Normal 8 3 3 3 3 2" xfId="29751"/>
    <cellStyle name="Normal 8 3 3 3 3 3" xfId="29752"/>
    <cellStyle name="Normal 8 3 3 3 4" xfId="29753"/>
    <cellStyle name="Normal 8 3 3 3 5" xfId="29754"/>
    <cellStyle name="Normal 8 3 3 3_Tabell 4.5-4.7" xfId="29746"/>
    <cellStyle name="Normal 8 3 3 4" xfId="29755"/>
    <cellStyle name="Normal 8 3 3 4 2" xfId="29756"/>
    <cellStyle name="Normal 8 3 3 4 2 2" xfId="29757"/>
    <cellStyle name="Normal 8 3 3 4 2 3" xfId="29758"/>
    <cellStyle name="Normal 8 3 3 4 3" xfId="29759"/>
    <cellStyle name="Normal 8 3 3 4 3 2" xfId="29760"/>
    <cellStyle name="Normal 8 3 3 4 3 3" xfId="29761"/>
    <cellStyle name="Normal 8 3 3 4 4" xfId="29762"/>
    <cellStyle name="Normal 8 3 3 4 5" xfId="29763"/>
    <cellStyle name="Normal 8 3 3 5" xfId="29764"/>
    <cellStyle name="Normal 8 3 3 5 2" xfId="29765"/>
    <cellStyle name="Normal 8 3 3 5 3" xfId="29766"/>
    <cellStyle name="Normal 8 3 3 6" xfId="29767"/>
    <cellStyle name="Normal 8 3 3 6 2" xfId="29768"/>
    <cellStyle name="Normal 8 3 3 6 3" xfId="29769"/>
    <cellStyle name="Normal 8 3 3 7" xfId="29770"/>
    <cellStyle name="Normal 8 3 3 7 2" xfId="29771"/>
    <cellStyle name="Normal 8 3 3 8" xfId="29772"/>
    <cellStyle name="Normal 8 3 3 8 2" xfId="29773"/>
    <cellStyle name="Normal 8 3 3 9" xfId="29774"/>
    <cellStyle name="Normal 8 3 3_Tabell 4.5-4.7" xfId="29711"/>
    <cellStyle name="Normal 8 3 4" xfId="1711"/>
    <cellStyle name="Normal 8 3 4 10" xfId="29776"/>
    <cellStyle name="Normal 8 3 4 2" xfId="1712"/>
    <cellStyle name="Normal 8 3 4 2 2" xfId="29778"/>
    <cellStyle name="Normal 8 3 4 2 2 2" xfId="29779"/>
    <cellStyle name="Normal 8 3 4 2 2 3" xfId="29780"/>
    <cellStyle name="Normal 8 3 4 2 3" xfId="29781"/>
    <cellStyle name="Normal 8 3 4 2 3 2" xfId="29782"/>
    <cellStyle name="Normal 8 3 4 2 3 3" xfId="29783"/>
    <cellStyle name="Normal 8 3 4 2 4" xfId="29784"/>
    <cellStyle name="Normal 8 3 4 2 5" xfId="29785"/>
    <cellStyle name="Normal 8 3 4 2_Tabell 4.5-4.7" xfId="29777"/>
    <cellStyle name="Normal 8 3 4 3" xfId="29786"/>
    <cellStyle name="Normal 8 3 4 3 2" xfId="29787"/>
    <cellStyle name="Normal 8 3 4 3 2 2" xfId="29788"/>
    <cellStyle name="Normal 8 3 4 3 2 3" xfId="29789"/>
    <cellStyle name="Normal 8 3 4 3 3" xfId="29790"/>
    <cellStyle name="Normal 8 3 4 3 3 2" xfId="29791"/>
    <cellStyle name="Normal 8 3 4 3 3 3" xfId="29792"/>
    <cellStyle name="Normal 8 3 4 3 4" xfId="29793"/>
    <cellStyle name="Normal 8 3 4 3 5" xfId="29794"/>
    <cellStyle name="Normal 8 3 4 4" xfId="29795"/>
    <cellStyle name="Normal 8 3 4 4 2" xfId="29796"/>
    <cellStyle name="Normal 8 3 4 4 3" xfId="29797"/>
    <cellStyle name="Normal 8 3 4 5" xfId="29798"/>
    <cellStyle name="Normal 8 3 4 5 2" xfId="29799"/>
    <cellStyle name="Normal 8 3 4 5 3" xfId="29800"/>
    <cellStyle name="Normal 8 3 4 6" xfId="29801"/>
    <cellStyle name="Normal 8 3 4 6 2" xfId="29802"/>
    <cellStyle name="Normal 8 3 4 7" xfId="29803"/>
    <cellStyle name="Normal 8 3 4 7 2" xfId="29804"/>
    <cellStyle name="Normal 8 3 4 8" xfId="29805"/>
    <cellStyle name="Normal 8 3 4 9" xfId="29806"/>
    <cellStyle name="Normal 8 3 4_Tabell 4.5-4.7" xfId="29775"/>
    <cellStyle name="Normal 8 3 5" xfId="1713"/>
    <cellStyle name="Normal 8 3 5 2" xfId="29808"/>
    <cellStyle name="Normal 8 3 5 2 2" xfId="29809"/>
    <cellStyle name="Normal 8 3 5 2 3" xfId="29810"/>
    <cellStyle name="Normal 8 3 5 3" xfId="29811"/>
    <cellStyle name="Normal 8 3 5 3 2" xfId="29812"/>
    <cellStyle name="Normal 8 3 5 3 3" xfId="29813"/>
    <cellStyle name="Normal 8 3 5 4" xfId="29814"/>
    <cellStyle name="Normal 8 3 5 5" xfId="29815"/>
    <cellStyle name="Normal 8 3 5_Tabell 4.5-4.7" xfId="29807"/>
    <cellStyle name="Normal 8 3 6" xfId="29816"/>
    <cellStyle name="Normal 8 3 6 2" xfId="29817"/>
    <cellStyle name="Normal 8 3 6 2 2" xfId="29818"/>
    <cellStyle name="Normal 8 3 6 2 3" xfId="29819"/>
    <cellStyle name="Normal 8 3 6 3" xfId="29820"/>
    <cellStyle name="Normal 8 3 6 3 2" xfId="29821"/>
    <cellStyle name="Normal 8 3 6 3 3" xfId="29822"/>
    <cellStyle name="Normal 8 3 6 4" xfId="29823"/>
    <cellStyle name="Normal 8 3 6 5" xfId="29824"/>
    <cellStyle name="Normal 8 3 7" xfId="29825"/>
    <cellStyle name="Normal 8 3 7 2" xfId="29826"/>
    <cellStyle name="Normal 8 3 7 3" xfId="29827"/>
    <cellStyle name="Normal 8 3 8" xfId="29828"/>
    <cellStyle name="Normal 8 3 8 2" xfId="29829"/>
    <cellStyle name="Normal 8 3 8 3" xfId="29830"/>
    <cellStyle name="Normal 8 3 9" xfId="29831"/>
    <cellStyle name="Normal 8 3 9 2" xfId="29832"/>
    <cellStyle name="Normal 8 3_Tabell 4.5-4.7" xfId="29577"/>
    <cellStyle name="Normal 8 4" xfId="1714"/>
    <cellStyle name="Normal 8 4 10" xfId="29834"/>
    <cellStyle name="Normal 8 4 10 2" xfId="29835"/>
    <cellStyle name="Normal 8 4 11" xfId="29836"/>
    <cellStyle name="Normal 8 4 12" xfId="29837"/>
    <cellStyle name="Normal 8 4 13" xfId="29838"/>
    <cellStyle name="Normal 8 4 2" xfId="1715"/>
    <cellStyle name="Normal 8 4 2 10" xfId="29840"/>
    <cellStyle name="Normal 8 4 2 11" xfId="29841"/>
    <cellStyle name="Normal 8 4 2 12" xfId="29842"/>
    <cellStyle name="Normal 8 4 2 2" xfId="1716"/>
    <cellStyle name="Normal 8 4 2 2 10" xfId="29844"/>
    <cellStyle name="Normal 8 4 2 2 11" xfId="29845"/>
    <cellStyle name="Normal 8 4 2 2 2" xfId="1717"/>
    <cellStyle name="Normal 8 4 2 2 2 10" xfId="29847"/>
    <cellStyle name="Normal 8 4 2 2 2 2" xfId="1718"/>
    <cellStyle name="Normal 8 4 2 2 2 2 2" xfId="29849"/>
    <cellStyle name="Normal 8 4 2 2 2 2 2 2" xfId="29850"/>
    <cellStyle name="Normal 8 4 2 2 2 2 2 3" xfId="29851"/>
    <cellStyle name="Normal 8 4 2 2 2 2 3" xfId="29852"/>
    <cellStyle name="Normal 8 4 2 2 2 2 3 2" xfId="29853"/>
    <cellStyle name="Normal 8 4 2 2 2 2 3 3" xfId="29854"/>
    <cellStyle name="Normal 8 4 2 2 2 2 4" xfId="29855"/>
    <cellStyle name="Normal 8 4 2 2 2 2 5" xfId="29856"/>
    <cellStyle name="Normal 8 4 2 2 2 2_Tabell 4.5-4.7" xfId="29848"/>
    <cellStyle name="Normal 8 4 2 2 2 3" xfId="29857"/>
    <cellStyle name="Normal 8 4 2 2 2 3 2" xfId="29858"/>
    <cellStyle name="Normal 8 4 2 2 2 3 2 2" xfId="29859"/>
    <cellStyle name="Normal 8 4 2 2 2 3 2 3" xfId="29860"/>
    <cellStyle name="Normal 8 4 2 2 2 3 3" xfId="29861"/>
    <cellStyle name="Normal 8 4 2 2 2 3 3 2" xfId="29862"/>
    <cellStyle name="Normal 8 4 2 2 2 3 3 3" xfId="29863"/>
    <cellStyle name="Normal 8 4 2 2 2 3 4" xfId="29864"/>
    <cellStyle name="Normal 8 4 2 2 2 3 5" xfId="29865"/>
    <cellStyle name="Normal 8 4 2 2 2 4" xfId="29866"/>
    <cellStyle name="Normal 8 4 2 2 2 4 2" xfId="29867"/>
    <cellStyle name="Normal 8 4 2 2 2 4 3" xfId="29868"/>
    <cellStyle name="Normal 8 4 2 2 2 5" xfId="29869"/>
    <cellStyle name="Normal 8 4 2 2 2 5 2" xfId="29870"/>
    <cellStyle name="Normal 8 4 2 2 2 5 3" xfId="29871"/>
    <cellStyle name="Normal 8 4 2 2 2 6" xfId="29872"/>
    <cellStyle name="Normal 8 4 2 2 2 6 2" xfId="29873"/>
    <cellStyle name="Normal 8 4 2 2 2 7" xfId="29874"/>
    <cellStyle name="Normal 8 4 2 2 2 7 2" xfId="29875"/>
    <cellStyle name="Normal 8 4 2 2 2 8" xfId="29876"/>
    <cellStyle name="Normal 8 4 2 2 2 9" xfId="29877"/>
    <cellStyle name="Normal 8 4 2 2 2_Tabell 4.5-4.7" xfId="29846"/>
    <cellStyle name="Normal 8 4 2 2 3" xfId="1719"/>
    <cellStyle name="Normal 8 4 2 2 3 2" xfId="29879"/>
    <cellStyle name="Normal 8 4 2 2 3 2 2" xfId="29880"/>
    <cellStyle name="Normal 8 4 2 2 3 2 3" xfId="29881"/>
    <cellStyle name="Normal 8 4 2 2 3 3" xfId="29882"/>
    <cellStyle name="Normal 8 4 2 2 3 3 2" xfId="29883"/>
    <cellStyle name="Normal 8 4 2 2 3 3 3" xfId="29884"/>
    <cellStyle name="Normal 8 4 2 2 3 4" xfId="29885"/>
    <cellStyle name="Normal 8 4 2 2 3 5" xfId="29886"/>
    <cellStyle name="Normal 8 4 2 2 3_Tabell 4.5-4.7" xfId="29878"/>
    <cellStyle name="Normal 8 4 2 2 4" xfId="29887"/>
    <cellStyle name="Normal 8 4 2 2 4 2" xfId="29888"/>
    <cellStyle name="Normal 8 4 2 2 4 2 2" xfId="29889"/>
    <cellStyle name="Normal 8 4 2 2 4 2 3" xfId="29890"/>
    <cellStyle name="Normal 8 4 2 2 4 3" xfId="29891"/>
    <cellStyle name="Normal 8 4 2 2 4 3 2" xfId="29892"/>
    <cellStyle name="Normal 8 4 2 2 4 3 3" xfId="29893"/>
    <cellStyle name="Normal 8 4 2 2 4 4" xfId="29894"/>
    <cellStyle name="Normal 8 4 2 2 4 5" xfId="29895"/>
    <cellStyle name="Normal 8 4 2 2 5" xfId="29896"/>
    <cellStyle name="Normal 8 4 2 2 5 2" xfId="29897"/>
    <cellStyle name="Normal 8 4 2 2 5 3" xfId="29898"/>
    <cellStyle name="Normal 8 4 2 2 6" xfId="29899"/>
    <cellStyle name="Normal 8 4 2 2 6 2" xfId="29900"/>
    <cellStyle name="Normal 8 4 2 2 6 3" xfId="29901"/>
    <cellStyle name="Normal 8 4 2 2 7" xfId="29902"/>
    <cellStyle name="Normal 8 4 2 2 7 2" xfId="29903"/>
    <cellStyle name="Normal 8 4 2 2 8" xfId="29904"/>
    <cellStyle name="Normal 8 4 2 2 8 2" xfId="29905"/>
    <cellStyle name="Normal 8 4 2 2 9" xfId="29906"/>
    <cellStyle name="Normal 8 4 2 2_Tabell 4.5-4.7" xfId="29843"/>
    <cellStyle name="Normal 8 4 2 3" xfId="1720"/>
    <cellStyle name="Normal 8 4 2 3 10" xfId="29908"/>
    <cellStyle name="Normal 8 4 2 3 2" xfId="1721"/>
    <cellStyle name="Normal 8 4 2 3 2 2" xfId="29910"/>
    <cellStyle name="Normal 8 4 2 3 2 2 2" xfId="29911"/>
    <cellStyle name="Normal 8 4 2 3 2 2 3" xfId="29912"/>
    <cellStyle name="Normal 8 4 2 3 2 3" xfId="29913"/>
    <cellStyle name="Normal 8 4 2 3 2 3 2" xfId="29914"/>
    <cellStyle name="Normal 8 4 2 3 2 3 3" xfId="29915"/>
    <cellStyle name="Normal 8 4 2 3 2 4" xfId="29916"/>
    <cellStyle name="Normal 8 4 2 3 2 5" xfId="29917"/>
    <cellStyle name="Normal 8 4 2 3 2_Tabell 4.5-4.7" xfId="29909"/>
    <cellStyle name="Normal 8 4 2 3 3" xfId="29918"/>
    <cellStyle name="Normal 8 4 2 3 3 2" xfId="29919"/>
    <cellStyle name="Normal 8 4 2 3 3 2 2" xfId="29920"/>
    <cellStyle name="Normal 8 4 2 3 3 2 3" xfId="29921"/>
    <cellStyle name="Normal 8 4 2 3 3 3" xfId="29922"/>
    <cellStyle name="Normal 8 4 2 3 3 3 2" xfId="29923"/>
    <cellStyle name="Normal 8 4 2 3 3 3 3" xfId="29924"/>
    <cellStyle name="Normal 8 4 2 3 3 4" xfId="29925"/>
    <cellStyle name="Normal 8 4 2 3 3 5" xfId="29926"/>
    <cellStyle name="Normal 8 4 2 3 4" xfId="29927"/>
    <cellStyle name="Normal 8 4 2 3 4 2" xfId="29928"/>
    <cellStyle name="Normal 8 4 2 3 4 3" xfId="29929"/>
    <cellStyle name="Normal 8 4 2 3 5" xfId="29930"/>
    <cellStyle name="Normal 8 4 2 3 5 2" xfId="29931"/>
    <cellStyle name="Normal 8 4 2 3 5 3" xfId="29932"/>
    <cellStyle name="Normal 8 4 2 3 6" xfId="29933"/>
    <cellStyle name="Normal 8 4 2 3 6 2" xfId="29934"/>
    <cellStyle name="Normal 8 4 2 3 7" xfId="29935"/>
    <cellStyle name="Normal 8 4 2 3 7 2" xfId="29936"/>
    <cellStyle name="Normal 8 4 2 3 8" xfId="29937"/>
    <cellStyle name="Normal 8 4 2 3 9" xfId="29938"/>
    <cellStyle name="Normal 8 4 2 3_Tabell 4.5-4.7" xfId="29907"/>
    <cellStyle name="Normal 8 4 2 4" xfId="1722"/>
    <cellStyle name="Normal 8 4 2 4 2" xfId="29940"/>
    <cellStyle name="Normal 8 4 2 4 2 2" xfId="29941"/>
    <cellStyle name="Normal 8 4 2 4 2 3" xfId="29942"/>
    <cellStyle name="Normal 8 4 2 4 3" xfId="29943"/>
    <cellStyle name="Normal 8 4 2 4 3 2" xfId="29944"/>
    <cellStyle name="Normal 8 4 2 4 3 3" xfId="29945"/>
    <cellStyle name="Normal 8 4 2 4 4" xfId="29946"/>
    <cellStyle name="Normal 8 4 2 4 5" xfId="29947"/>
    <cellStyle name="Normal 8 4 2 4_Tabell 4.5-4.7" xfId="29939"/>
    <cellStyle name="Normal 8 4 2 5" xfId="29948"/>
    <cellStyle name="Normal 8 4 2 5 2" xfId="29949"/>
    <cellStyle name="Normal 8 4 2 5 2 2" xfId="29950"/>
    <cellStyle name="Normal 8 4 2 5 2 3" xfId="29951"/>
    <cellStyle name="Normal 8 4 2 5 3" xfId="29952"/>
    <cellStyle name="Normal 8 4 2 5 3 2" xfId="29953"/>
    <cellStyle name="Normal 8 4 2 5 3 3" xfId="29954"/>
    <cellStyle name="Normal 8 4 2 5 4" xfId="29955"/>
    <cellStyle name="Normal 8 4 2 5 5" xfId="29956"/>
    <cellStyle name="Normal 8 4 2 6" xfId="29957"/>
    <cellStyle name="Normal 8 4 2 6 2" xfId="29958"/>
    <cellStyle name="Normal 8 4 2 6 3" xfId="29959"/>
    <cellStyle name="Normal 8 4 2 7" xfId="29960"/>
    <cellStyle name="Normal 8 4 2 7 2" xfId="29961"/>
    <cellStyle name="Normal 8 4 2 7 3" xfId="29962"/>
    <cellStyle name="Normal 8 4 2 8" xfId="29963"/>
    <cellStyle name="Normal 8 4 2 8 2" xfId="29964"/>
    <cellStyle name="Normal 8 4 2 9" xfId="29965"/>
    <cellStyle name="Normal 8 4 2 9 2" xfId="29966"/>
    <cellStyle name="Normal 8 4 2_Tabell 4.5-4.7" xfId="29839"/>
    <cellStyle name="Normal 8 4 3" xfId="1723"/>
    <cellStyle name="Normal 8 4 3 10" xfId="29968"/>
    <cellStyle name="Normal 8 4 3 11" xfId="29969"/>
    <cellStyle name="Normal 8 4 3 2" xfId="1724"/>
    <cellStyle name="Normal 8 4 3 2 10" xfId="29971"/>
    <cellStyle name="Normal 8 4 3 2 2" xfId="1725"/>
    <cellStyle name="Normal 8 4 3 2 2 2" xfId="29973"/>
    <cellStyle name="Normal 8 4 3 2 2 2 2" xfId="29974"/>
    <cellStyle name="Normal 8 4 3 2 2 2 3" xfId="29975"/>
    <cellStyle name="Normal 8 4 3 2 2 3" xfId="29976"/>
    <cellStyle name="Normal 8 4 3 2 2 3 2" xfId="29977"/>
    <cellStyle name="Normal 8 4 3 2 2 3 3" xfId="29978"/>
    <cellStyle name="Normal 8 4 3 2 2 4" xfId="29979"/>
    <cellStyle name="Normal 8 4 3 2 2 5" xfId="29980"/>
    <cellStyle name="Normal 8 4 3 2 2_Tabell 4.5-4.7" xfId="29972"/>
    <cellStyle name="Normal 8 4 3 2 3" xfId="29981"/>
    <cellStyle name="Normal 8 4 3 2 3 2" xfId="29982"/>
    <cellStyle name="Normal 8 4 3 2 3 2 2" xfId="29983"/>
    <cellStyle name="Normal 8 4 3 2 3 2 3" xfId="29984"/>
    <cellStyle name="Normal 8 4 3 2 3 3" xfId="29985"/>
    <cellStyle name="Normal 8 4 3 2 3 3 2" xfId="29986"/>
    <cellStyle name="Normal 8 4 3 2 3 3 3" xfId="29987"/>
    <cellStyle name="Normal 8 4 3 2 3 4" xfId="29988"/>
    <cellStyle name="Normal 8 4 3 2 3 5" xfId="29989"/>
    <cellStyle name="Normal 8 4 3 2 4" xfId="29990"/>
    <cellStyle name="Normal 8 4 3 2 4 2" xfId="29991"/>
    <cellStyle name="Normal 8 4 3 2 4 3" xfId="29992"/>
    <cellStyle name="Normal 8 4 3 2 5" xfId="29993"/>
    <cellStyle name="Normal 8 4 3 2 5 2" xfId="29994"/>
    <cellStyle name="Normal 8 4 3 2 5 3" xfId="29995"/>
    <cellStyle name="Normal 8 4 3 2 6" xfId="29996"/>
    <cellStyle name="Normal 8 4 3 2 6 2" xfId="29997"/>
    <cellStyle name="Normal 8 4 3 2 7" xfId="29998"/>
    <cellStyle name="Normal 8 4 3 2 7 2" xfId="29999"/>
    <cellStyle name="Normal 8 4 3 2 8" xfId="30000"/>
    <cellStyle name="Normal 8 4 3 2 9" xfId="30001"/>
    <cellStyle name="Normal 8 4 3 2_Tabell 4.5-4.7" xfId="29970"/>
    <cellStyle name="Normal 8 4 3 3" xfId="1726"/>
    <cellStyle name="Normal 8 4 3 3 2" xfId="30003"/>
    <cellStyle name="Normal 8 4 3 3 2 2" xfId="30004"/>
    <cellStyle name="Normal 8 4 3 3 2 3" xfId="30005"/>
    <cellStyle name="Normal 8 4 3 3 3" xfId="30006"/>
    <cellStyle name="Normal 8 4 3 3 3 2" xfId="30007"/>
    <cellStyle name="Normal 8 4 3 3 3 3" xfId="30008"/>
    <cellStyle name="Normal 8 4 3 3 4" xfId="30009"/>
    <cellStyle name="Normal 8 4 3 3 5" xfId="30010"/>
    <cellStyle name="Normal 8 4 3 3_Tabell 4.5-4.7" xfId="30002"/>
    <cellStyle name="Normal 8 4 3 4" xfId="30011"/>
    <cellStyle name="Normal 8 4 3 4 2" xfId="30012"/>
    <cellStyle name="Normal 8 4 3 4 2 2" xfId="30013"/>
    <cellStyle name="Normal 8 4 3 4 2 3" xfId="30014"/>
    <cellStyle name="Normal 8 4 3 4 3" xfId="30015"/>
    <cellStyle name="Normal 8 4 3 4 3 2" xfId="30016"/>
    <cellStyle name="Normal 8 4 3 4 3 3" xfId="30017"/>
    <cellStyle name="Normal 8 4 3 4 4" xfId="30018"/>
    <cellStyle name="Normal 8 4 3 4 5" xfId="30019"/>
    <cellStyle name="Normal 8 4 3 5" xfId="30020"/>
    <cellStyle name="Normal 8 4 3 5 2" xfId="30021"/>
    <cellStyle name="Normal 8 4 3 5 3" xfId="30022"/>
    <cellStyle name="Normal 8 4 3 6" xfId="30023"/>
    <cellStyle name="Normal 8 4 3 6 2" xfId="30024"/>
    <cellStyle name="Normal 8 4 3 6 3" xfId="30025"/>
    <cellStyle name="Normal 8 4 3 7" xfId="30026"/>
    <cellStyle name="Normal 8 4 3 7 2" xfId="30027"/>
    <cellStyle name="Normal 8 4 3 8" xfId="30028"/>
    <cellStyle name="Normal 8 4 3 8 2" xfId="30029"/>
    <cellStyle name="Normal 8 4 3 9" xfId="30030"/>
    <cellStyle name="Normal 8 4 3_Tabell 4.5-4.7" xfId="29967"/>
    <cellStyle name="Normal 8 4 4" xfId="1727"/>
    <cellStyle name="Normal 8 4 4 10" xfId="30032"/>
    <cellStyle name="Normal 8 4 4 2" xfId="1728"/>
    <cellStyle name="Normal 8 4 4 2 2" xfId="30034"/>
    <cellStyle name="Normal 8 4 4 2 2 2" xfId="30035"/>
    <cellStyle name="Normal 8 4 4 2 2 3" xfId="30036"/>
    <cellStyle name="Normal 8 4 4 2 3" xfId="30037"/>
    <cellStyle name="Normal 8 4 4 2 3 2" xfId="30038"/>
    <cellStyle name="Normal 8 4 4 2 3 3" xfId="30039"/>
    <cellStyle name="Normal 8 4 4 2 4" xfId="30040"/>
    <cellStyle name="Normal 8 4 4 2 5" xfId="30041"/>
    <cellStyle name="Normal 8 4 4 2_Tabell 4.5-4.7" xfId="30033"/>
    <cellStyle name="Normal 8 4 4 3" xfId="30042"/>
    <cellStyle name="Normal 8 4 4 3 2" xfId="30043"/>
    <cellStyle name="Normal 8 4 4 3 2 2" xfId="30044"/>
    <cellStyle name="Normal 8 4 4 3 2 3" xfId="30045"/>
    <cellStyle name="Normal 8 4 4 3 3" xfId="30046"/>
    <cellStyle name="Normal 8 4 4 3 3 2" xfId="30047"/>
    <cellStyle name="Normal 8 4 4 3 3 3" xfId="30048"/>
    <cellStyle name="Normal 8 4 4 3 4" xfId="30049"/>
    <cellStyle name="Normal 8 4 4 3 5" xfId="30050"/>
    <cellStyle name="Normal 8 4 4 4" xfId="30051"/>
    <cellStyle name="Normal 8 4 4 4 2" xfId="30052"/>
    <cellStyle name="Normal 8 4 4 4 3" xfId="30053"/>
    <cellStyle name="Normal 8 4 4 5" xfId="30054"/>
    <cellStyle name="Normal 8 4 4 5 2" xfId="30055"/>
    <cellStyle name="Normal 8 4 4 5 3" xfId="30056"/>
    <cellStyle name="Normal 8 4 4 6" xfId="30057"/>
    <cellStyle name="Normal 8 4 4 6 2" xfId="30058"/>
    <cellStyle name="Normal 8 4 4 7" xfId="30059"/>
    <cellStyle name="Normal 8 4 4 7 2" xfId="30060"/>
    <cellStyle name="Normal 8 4 4 8" xfId="30061"/>
    <cellStyle name="Normal 8 4 4 9" xfId="30062"/>
    <cellStyle name="Normal 8 4 4_Tabell 4.5-4.7" xfId="30031"/>
    <cellStyle name="Normal 8 4 5" xfId="1729"/>
    <cellStyle name="Normal 8 4 5 2" xfId="30064"/>
    <cellStyle name="Normal 8 4 5 2 2" xfId="30065"/>
    <cellStyle name="Normal 8 4 5 2 3" xfId="30066"/>
    <cellStyle name="Normal 8 4 5 3" xfId="30067"/>
    <cellStyle name="Normal 8 4 5 3 2" xfId="30068"/>
    <cellStyle name="Normal 8 4 5 3 3" xfId="30069"/>
    <cellStyle name="Normal 8 4 5 4" xfId="30070"/>
    <cellStyle name="Normal 8 4 5 5" xfId="30071"/>
    <cellStyle name="Normal 8 4 5_Tabell 4.5-4.7" xfId="30063"/>
    <cellStyle name="Normal 8 4 6" xfId="30072"/>
    <cellStyle name="Normal 8 4 6 2" xfId="30073"/>
    <cellStyle name="Normal 8 4 6 2 2" xfId="30074"/>
    <cellStyle name="Normal 8 4 6 2 3" xfId="30075"/>
    <cellStyle name="Normal 8 4 6 3" xfId="30076"/>
    <cellStyle name="Normal 8 4 6 3 2" xfId="30077"/>
    <cellStyle name="Normal 8 4 6 3 3" xfId="30078"/>
    <cellStyle name="Normal 8 4 6 4" xfId="30079"/>
    <cellStyle name="Normal 8 4 6 5" xfId="30080"/>
    <cellStyle name="Normal 8 4 7" xfId="30081"/>
    <cellStyle name="Normal 8 4 7 2" xfId="30082"/>
    <cellStyle name="Normal 8 4 7 3" xfId="30083"/>
    <cellStyle name="Normal 8 4 8" xfId="30084"/>
    <cellStyle name="Normal 8 4 8 2" xfId="30085"/>
    <cellStyle name="Normal 8 4 8 3" xfId="30086"/>
    <cellStyle name="Normal 8 4 9" xfId="30087"/>
    <cellStyle name="Normal 8 4 9 2" xfId="30088"/>
    <cellStyle name="Normal 8 4_Tabell 4.5-4.7" xfId="29833"/>
    <cellStyle name="Normal 8 5" xfId="1730"/>
    <cellStyle name="Normal 8 5 10" xfId="30090"/>
    <cellStyle name="Normal 8 5 10 2" xfId="30091"/>
    <cellStyle name="Normal 8 5 11" xfId="30092"/>
    <cellStyle name="Normal 8 5 12" xfId="30093"/>
    <cellStyle name="Normal 8 5 13" xfId="30094"/>
    <cellStyle name="Normal 8 5 2" xfId="1731"/>
    <cellStyle name="Normal 8 5 2 10" xfId="30096"/>
    <cellStyle name="Normal 8 5 2 11" xfId="30097"/>
    <cellStyle name="Normal 8 5 2 12" xfId="30098"/>
    <cellStyle name="Normal 8 5 2 2" xfId="1732"/>
    <cellStyle name="Normal 8 5 2 2 10" xfId="30100"/>
    <cellStyle name="Normal 8 5 2 2 11" xfId="30101"/>
    <cellStyle name="Normal 8 5 2 2 2" xfId="1733"/>
    <cellStyle name="Normal 8 5 2 2 2 10" xfId="30103"/>
    <cellStyle name="Normal 8 5 2 2 2 2" xfId="1734"/>
    <cellStyle name="Normal 8 5 2 2 2 2 2" xfId="30105"/>
    <cellStyle name="Normal 8 5 2 2 2 2 2 2" xfId="30106"/>
    <cellStyle name="Normal 8 5 2 2 2 2 2 3" xfId="30107"/>
    <cellStyle name="Normal 8 5 2 2 2 2 3" xfId="30108"/>
    <cellStyle name="Normal 8 5 2 2 2 2 3 2" xfId="30109"/>
    <cellStyle name="Normal 8 5 2 2 2 2 3 3" xfId="30110"/>
    <cellStyle name="Normal 8 5 2 2 2 2 4" xfId="30111"/>
    <cellStyle name="Normal 8 5 2 2 2 2 5" xfId="30112"/>
    <cellStyle name="Normal 8 5 2 2 2 2_Tabell 4.5-4.7" xfId="30104"/>
    <cellStyle name="Normal 8 5 2 2 2 3" xfId="30113"/>
    <cellStyle name="Normal 8 5 2 2 2 3 2" xfId="30114"/>
    <cellStyle name="Normal 8 5 2 2 2 3 2 2" xfId="30115"/>
    <cellStyle name="Normal 8 5 2 2 2 3 2 3" xfId="30116"/>
    <cellStyle name="Normal 8 5 2 2 2 3 3" xfId="30117"/>
    <cellStyle name="Normal 8 5 2 2 2 3 3 2" xfId="30118"/>
    <cellStyle name="Normal 8 5 2 2 2 3 3 3" xfId="30119"/>
    <cellStyle name="Normal 8 5 2 2 2 3 4" xfId="30120"/>
    <cellStyle name="Normal 8 5 2 2 2 3 5" xfId="30121"/>
    <cellStyle name="Normal 8 5 2 2 2 4" xfId="30122"/>
    <cellStyle name="Normal 8 5 2 2 2 4 2" xfId="30123"/>
    <cellStyle name="Normal 8 5 2 2 2 4 3" xfId="30124"/>
    <cellStyle name="Normal 8 5 2 2 2 5" xfId="30125"/>
    <cellStyle name="Normal 8 5 2 2 2 5 2" xfId="30126"/>
    <cellStyle name="Normal 8 5 2 2 2 5 3" xfId="30127"/>
    <cellStyle name="Normal 8 5 2 2 2 6" xfId="30128"/>
    <cellStyle name="Normal 8 5 2 2 2 6 2" xfId="30129"/>
    <cellStyle name="Normal 8 5 2 2 2 7" xfId="30130"/>
    <cellStyle name="Normal 8 5 2 2 2 7 2" xfId="30131"/>
    <cellStyle name="Normal 8 5 2 2 2 8" xfId="30132"/>
    <cellStyle name="Normal 8 5 2 2 2 9" xfId="30133"/>
    <cellStyle name="Normal 8 5 2 2 2_Tabell 4.5-4.7" xfId="30102"/>
    <cellStyle name="Normal 8 5 2 2 3" xfId="1735"/>
    <cellStyle name="Normal 8 5 2 2 3 2" xfId="30135"/>
    <cellStyle name="Normal 8 5 2 2 3 2 2" xfId="30136"/>
    <cellStyle name="Normal 8 5 2 2 3 2 3" xfId="30137"/>
    <cellStyle name="Normal 8 5 2 2 3 3" xfId="30138"/>
    <cellStyle name="Normal 8 5 2 2 3 3 2" xfId="30139"/>
    <cellStyle name="Normal 8 5 2 2 3 3 3" xfId="30140"/>
    <cellStyle name="Normal 8 5 2 2 3 4" xfId="30141"/>
    <cellStyle name="Normal 8 5 2 2 3 5" xfId="30142"/>
    <cellStyle name="Normal 8 5 2 2 3_Tabell 4.5-4.7" xfId="30134"/>
    <cellStyle name="Normal 8 5 2 2 4" xfId="30143"/>
    <cellStyle name="Normal 8 5 2 2 4 2" xfId="30144"/>
    <cellStyle name="Normal 8 5 2 2 4 2 2" xfId="30145"/>
    <cellStyle name="Normal 8 5 2 2 4 2 3" xfId="30146"/>
    <cellStyle name="Normal 8 5 2 2 4 3" xfId="30147"/>
    <cellStyle name="Normal 8 5 2 2 4 3 2" xfId="30148"/>
    <cellStyle name="Normal 8 5 2 2 4 3 3" xfId="30149"/>
    <cellStyle name="Normal 8 5 2 2 4 4" xfId="30150"/>
    <cellStyle name="Normal 8 5 2 2 4 5" xfId="30151"/>
    <cellStyle name="Normal 8 5 2 2 5" xfId="30152"/>
    <cellStyle name="Normal 8 5 2 2 5 2" xfId="30153"/>
    <cellStyle name="Normal 8 5 2 2 5 3" xfId="30154"/>
    <cellStyle name="Normal 8 5 2 2 6" xfId="30155"/>
    <cellStyle name="Normal 8 5 2 2 6 2" xfId="30156"/>
    <cellStyle name="Normal 8 5 2 2 6 3" xfId="30157"/>
    <cellStyle name="Normal 8 5 2 2 7" xfId="30158"/>
    <cellStyle name="Normal 8 5 2 2 7 2" xfId="30159"/>
    <cellStyle name="Normal 8 5 2 2 8" xfId="30160"/>
    <cellStyle name="Normal 8 5 2 2 8 2" xfId="30161"/>
    <cellStyle name="Normal 8 5 2 2 9" xfId="30162"/>
    <cellStyle name="Normal 8 5 2 2_Tabell 4.5-4.7" xfId="30099"/>
    <cellStyle name="Normal 8 5 2 3" xfId="1736"/>
    <cellStyle name="Normal 8 5 2 3 10" xfId="30164"/>
    <cellStyle name="Normal 8 5 2 3 2" xfId="1737"/>
    <cellStyle name="Normal 8 5 2 3 2 2" xfId="30166"/>
    <cellStyle name="Normal 8 5 2 3 2 2 2" xfId="30167"/>
    <cellStyle name="Normal 8 5 2 3 2 2 3" xfId="30168"/>
    <cellStyle name="Normal 8 5 2 3 2 3" xfId="30169"/>
    <cellStyle name="Normal 8 5 2 3 2 3 2" xfId="30170"/>
    <cellStyle name="Normal 8 5 2 3 2 3 3" xfId="30171"/>
    <cellStyle name="Normal 8 5 2 3 2 4" xfId="30172"/>
    <cellStyle name="Normal 8 5 2 3 2 5" xfId="30173"/>
    <cellStyle name="Normal 8 5 2 3 2_Tabell 4.5-4.7" xfId="30165"/>
    <cellStyle name="Normal 8 5 2 3 3" xfId="30174"/>
    <cellStyle name="Normal 8 5 2 3 3 2" xfId="30175"/>
    <cellStyle name="Normal 8 5 2 3 3 2 2" xfId="30176"/>
    <cellStyle name="Normal 8 5 2 3 3 2 3" xfId="30177"/>
    <cellStyle name="Normal 8 5 2 3 3 3" xfId="30178"/>
    <cellStyle name="Normal 8 5 2 3 3 3 2" xfId="30179"/>
    <cellStyle name="Normal 8 5 2 3 3 3 3" xfId="30180"/>
    <cellStyle name="Normal 8 5 2 3 3 4" xfId="30181"/>
    <cellStyle name="Normal 8 5 2 3 3 5" xfId="30182"/>
    <cellStyle name="Normal 8 5 2 3 4" xfId="30183"/>
    <cellStyle name="Normal 8 5 2 3 4 2" xfId="30184"/>
    <cellStyle name="Normal 8 5 2 3 4 3" xfId="30185"/>
    <cellStyle name="Normal 8 5 2 3 5" xfId="30186"/>
    <cellStyle name="Normal 8 5 2 3 5 2" xfId="30187"/>
    <cellStyle name="Normal 8 5 2 3 5 3" xfId="30188"/>
    <cellStyle name="Normal 8 5 2 3 6" xfId="30189"/>
    <cellStyle name="Normal 8 5 2 3 6 2" xfId="30190"/>
    <cellStyle name="Normal 8 5 2 3 7" xfId="30191"/>
    <cellStyle name="Normal 8 5 2 3 7 2" xfId="30192"/>
    <cellStyle name="Normal 8 5 2 3 8" xfId="30193"/>
    <cellStyle name="Normal 8 5 2 3 9" xfId="30194"/>
    <cellStyle name="Normal 8 5 2 3_Tabell 4.5-4.7" xfId="30163"/>
    <cellStyle name="Normal 8 5 2 4" xfId="1738"/>
    <cellStyle name="Normal 8 5 2 4 2" xfId="30196"/>
    <cellStyle name="Normal 8 5 2 4 2 2" xfId="30197"/>
    <cellStyle name="Normal 8 5 2 4 2 3" xfId="30198"/>
    <cellStyle name="Normal 8 5 2 4 3" xfId="30199"/>
    <cellStyle name="Normal 8 5 2 4 3 2" xfId="30200"/>
    <cellStyle name="Normal 8 5 2 4 3 3" xfId="30201"/>
    <cellStyle name="Normal 8 5 2 4 4" xfId="30202"/>
    <cellStyle name="Normal 8 5 2 4 5" xfId="30203"/>
    <cellStyle name="Normal 8 5 2 4_Tabell 4.5-4.7" xfId="30195"/>
    <cellStyle name="Normal 8 5 2 5" xfId="30204"/>
    <cellStyle name="Normal 8 5 2 5 2" xfId="30205"/>
    <cellStyle name="Normal 8 5 2 5 2 2" xfId="30206"/>
    <cellStyle name="Normal 8 5 2 5 2 3" xfId="30207"/>
    <cellStyle name="Normal 8 5 2 5 3" xfId="30208"/>
    <cellStyle name="Normal 8 5 2 5 3 2" xfId="30209"/>
    <cellStyle name="Normal 8 5 2 5 3 3" xfId="30210"/>
    <cellStyle name="Normal 8 5 2 5 4" xfId="30211"/>
    <cellStyle name="Normal 8 5 2 5 5" xfId="30212"/>
    <cellStyle name="Normal 8 5 2 6" xfId="30213"/>
    <cellStyle name="Normal 8 5 2 6 2" xfId="30214"/>
    <cellStyle name="Normal 8 5 2 6 3" xfId="30215"/>
    <cellStyle name="Normal 8 5 2 7" xfId="30216"/>
    <cellStyle name="Normal 8 5 2 7 2" xfId="30217"/>
    <cellStyle name="Normal 8 5 2 7 3" xfId="30218"/>
    <cellStyle name="Normal 8 5 2 8" xfId="30219"/>
    <cellStyle name="Normal 8 5 2 8 2" xfId="30220"/>
    <cellStyle name="Normal 8 5 2 9" xfId="30221"/>
    <cellStyle name="Normal 8 5 2 9 2" xfId="30222"/>
    <cellStyle name="Normal 8 5 2_Tabell 4.5-4.7" xfId="30095"/>
    <cellStyle name="Normal 8 5 3" xfId="1739"/>
    <cellStyle name="Normal 8 5 3 10" xfId="30224"/>
    <cellStyle name="Normal 8 5 3 11" xfId="30225"/>
    <cellStyle name="Normal 8 5 3 2" xfId="1740"/>
    <cellStyle name="Normal 8 5 3 2 10" xfId="30227"/>
    <cellStyle name="Normal 8 5 3 2 2" xfId="1741"/>
    <cellStyle name="Normal 8 5 3 2 2 2" xfId="30229"/>
    <cellStyle name="Normal 8 5 3 2 2 2 2" xfId="30230"/>
    <cellStyle name="Normal 8 5 3 2 2 2 3" xfId="30231"/>
    <cellStyle name="Normal 8 5 3 2 2 3" xfId="30232"/>
    <cellStyle name="Normal 8 5 3 2 2 3 2" xfId="30233"/>
    <cellStyle name="Normal 8 5 3 2 2 3 3" xfId="30234"/>
    <cellStyle name="Normal 8 5 3 2 2 4" xfId="30235"/>
    <cellStyle name="Normal 8 5 3 2 2 5" xfId="30236"/>
    <cellStyle name="Normal 8 5 3 2 2_Tabell 4.5-4.7" xfId="30228"/>
    <cellStyle name="Normal 8 5 3 2 3" xfId="30237"/>
    <cellStyle name="Normal 8 5 3 2 3 2" xfId="30238"/>
    <cellStyle name="Normal 8 5 3 2 3 2 2" xfId="30239"/>
    <cellStyle name="Normal 8 5 3 2 3 2 3" xfId="30240"/>
    <cellStyle name="Normal 8 5 3 2 3 3" xfId="30241"/>
    <cellStyle name="Normal 8 5 3 2 3 3 2" xfId="30242"/>
    <cellStyle name="Normal 8 5 3 2 3 3 3" xfId="30243"/>
    <cellStyle name="Normal 8 5 3 2 3 4" xfId="30244"/>
    <cellStyle name="Normal 8 5 3 2 3 5" xfId="30245"/>
    <cellStyle name="Normal 8 5 3 2 4" xfId="30246"/>
    <cellStyle name="Normal 8 5 3 2 4 2" xfId="30247"/>
    <cellStyle name="Normal 8 5 3 2 4 3" xfId="30248"/>
    <cellStyle name="Normal 8 5 3 2 5" xfId="30249"/>
    <cellStyle name="Normal 8 5 3 2 5 2" xfId="30250"/>
    <cellStyle name="Normal 8 5 3 2 5 3" xfId="30251"/>
    <cellStyle name="Normal 8 5 3 2 6" xfId="30252"/>
    <cellStyle name="Normal 8 5 3 2 6 2" xfId="30253"/>
    <cellStyle name="Normal 8 5 3 2 7" xfId="30254"/>
    <cellStyle name="Normal 8 5 3 2 7 2" xfId="30255"/>
    <cellStyle name="Normal 8 5 3 2 8" xfId="30256"/>
    <cellStyle name="Normal 8 5 3 2 9" xfId="30257"/>
    <cellStyle name="Normal 8 5 3 2_Tabell 4.5-4.7" xfId="30226"/>
    <cellStyle name="Normal 8 5 3 3" xfId="1742"/>
    <cellStyle name="Normal 8 5 3 3 2" xfId="30259"/>
    <cellStyle name="Normal 8 5 3 3 2 2" xfId="30260"/>
    <cellStyle name="Normal 8 5 3 3 2 3" xfId="30261"/>
    <cellStyle name="Normal 8 5 3 3 3" xfId="30262"/>
    <cellStyle name="Normal 8 5 3 3 3 2" xfId="30263"/>
    <cellStyle name="Normal 8 5 3 3 3 3" xfId="30264"/>
    <cellStyle name="Normal 8 5 3 3 4" xfId="30265"/>
    <cellStyle name="Normal 8 5 3 3 5" xfId="30266"/>
    <cellStyle name="Normal 8 5 3 3_Tabell 4.5-4.7" xfId="30258"/>
    <cellStyle name="Normal 8 5 3 4" xfId="30267"/>
    <cellStyle name="Normal 8 5 3 4 2" xfId="30268"/>
    <cellStyle name="Normal 8 5 3 4 2 2" xfId="30269"/>
    <cellStyle name="Normal 8 5 3 4 2 3" xfId="30270"/>
    <cellStyle name="Normal 8 5 3 4 3" xfId="30271"/>
    <cellStyle name="Normal 8 5 3 4 3 2" xfId="30272"/>
    <cellStyle name="Normal 8 5 3 4 3 3" xfId="30273"/>
    <cellStyle name="Normal 8 5 3 4 4" xfId="30274"/>
    <cellStyle name="Normal 8 5 3 4 5" xfId="30275"/>
    <cellStyle name="Normal 8 5 3 5" xfId="30276"/>
    <cellStyle name="Normal 8 5 3 5 2" xfId="30277"/>
    <cellStyle name="Normal 8 5 3 5 3" xfId="30278"/>
    <cellStyle name="Normal 8 5 3 6" xfId="30279"/>
    <cellStyle name="Normal 8 5 3 6 2" xfId="30280"/>
    <cellStyle name="Normal 8 5 3 6 3" xfId="30281"/>
    <cellStyle name="Normal 8 5 3 7" xfId="30282"/>
    <cellStyle name="Normal 8 5 3 7 2" xfId="30283"/>
    <cellStyle name="Normal 8 5 3 8" xfId="30284"/>
    <cellStyle name="Normal 8 5 3 8 2" xfId="30285"/>
    <cellStyle name="Normal 8 5 3 9" xfId="30286"/>
    <cellStyle name="Normal 8 5 3_Tabell 4.5-4.7" xfId="30223"/>
    <cellStyle name="Normal 8 5 4" xfId="1743"/>
    <cellStyle name="Normal 8 5 4 10" xfId="30288"/>
    <cellStyle name="Normal 8 5 4 2" xfId="1744"/>
    <cellStyle name="Normal 8 5 4 2 2" xfId="30290"/>
    <cellStyle name="Normal 8 5 4 2 2 2" xfId="30291"/>
    <cellStyle name="Normal 8 5 4 2 2 3" xfId="30292"/>
    <cellStyle name="Normal 8 5 4 2 3" xfId="30293"/>
    <cellStyle name="Normal 8 5 4 2 3 2" xfId="30294"/>
    <cellStyle name="Normal 8 5 4 2 3 3" xfId="30295"/>
    <cellStyle name="Normal 8 5 4 2 4" xfId="30296"/>
    <cellStyle name="Normal 8 5 4 2 5" xfId="30297"/>
    <cellStyle name="Normal 8 5 4 2_Tabell 4.5-4.7" xfId="30289"/>
    <cellStyle name="Normal 8 5 4 3" xfId="30298"/>
    <cellStyle name="Normal 8 5 4 3 2" xfId="30299"/>
    <cellStyle name="Normal 8 5 4 3 2 2" xfId="30300"/>
    <cellStyle name="Normal 8 5 4 3 2 3" xfId="30301"/>
    <cellStyle name="Normal 8 5 4 3 3" xfId="30302"/>
    <cellStyle name="Normal 8 5 4 3 3 2" xfId="30303"/>
    <cellStyle name="Normal 8 5 4 3 3 3" xfId="30304"/>
    <cellStyle name="Normal 8 5 4 3 4" xfId="30305"/>
    <cellStyle name="Normal 8 5 4 3 5" xfId="30306"/>
    <cellStyle name="Normal 8 5 4 4" xfId="30307"/>
    <cellStyle name="Normal 8 5 4 4 2" xfId="30308"/>
    <cellStyle name="Normal 8 5 4 4 3" xfId="30309"/>
    <cellStyle name="Normal 8 5 4 5" xfId="30310"/>
    <cellStyle name="Normal 8 5 4 5 2" xfId="30311"/>
    <cellStyle name="Normal 8 5 4 5 3" xfId="30312"/>
    <cellStyle name="Normal 8 5 4 6" xfId="30313"/>
    <cellStyle name="Normal 8 5 4 6 2" xfId="30314"/>
    <cellStyle name="Normal 8 5 4 7" xfId="30315"/>
    <cellStyle name="Normal 8 5 4 7 2" xfId="30316"/>
    <cellStyle name="Normal 8 5 4 8" xfId="30317"/>
    <cellStyle name="Normal 8 5 4 9" xfId="30318"/>
    <cellStyle name="Normal 8 5 4_Tabell 4.5-4.7" xfId="30287"/>
    <cellStyle name="Normal 8 5 5" xfId="1745"/>
    <cellStyle name="Normal 8 5 5 2" xfId="30320"/>
    <cellStyle name="Normal 8 5 5 2 2" xfId="30321"/>
    <cellStyle name="Normal 8 5 5 2 3" xfId="30322"/>
    <cellStyle name="Normal 8 5 5 3" xfId="30323"/>
    <cellStyle name="Normal 8 5 5 3 2" xfId="30324"/>
    <cellStyle name="Normal 8 5 5 3 3" xfId="30325"/>
    <cellStyle name="Normal 8 5 5 4" xfId="30326"/>
    <cellStyle name="Normal 8 5 5 5" xfId="30327"/>
    <cellStyle name="Normal 8 5 5_Tabell 4.5-4.7" xfId="30319"/>
    <cellStyle name="Normal 8 5 6" xfId="30328"/>
    <cellStyle name="Normal 8 5 6 2" xfId="30329"/>
    <cellStyle name="Normal 8 5 6 2 2" xfId="30330"/>
    <cellStyle name="Normal 8 5 6 2 3" xfId="30331"/>
    <cellStyle name="Normal 8 5 6 3" xfId="30332"/>
    <cellStyle name="Normal 8 5 6 3 2" xfId="30333"/>
    <cellStyle name="Normal 8 5 6 3 3" xfId="30334"/>
    <cellStyle name="Normal 8 5 6 4" xfId="30335"/>
    <cellStyle name="Normal 8 5 6 5" xfId="30336"/>
    <cellStyle name="Normal 8 5 7" xfId="30337"/>
    <cellStyle name="Normal 8 5 7 2" xfId="30338"/>
    <cellStyle name="Normal 8 5 7 3" xfId="30339"/>
    <cellStyle name="Normal 8 5 8" xfId="30340"/>
    <cellStyle name="Normal 8 5 8 2" xfId="30341"/>
    <cellStyle name="Normal 8 5 8 3" xfId="30342"/>
    <cellStyle name="Normal 8 5 9" xfId="30343"/>
    <cellStyle name="Normal 8 5 9 2" xfId="30344"/>
    <cellStyle name="Normal 8 5_Tabell 4.5-4.7" xfId="30089"/>
    <cellStyle name="Normal 8 6" xfId="1746"/>
    <cellStyle name="Normal 8 6 10" xfId="30346"/>
    <cellStyle name="Normal 8 6 11" xfId="30347"/>
    <cellStyle name="Normal 8 6 12" xfId="30348"/>
    <cellStyle name="Normal 8 6 2" xfId="1747"/>
    <cellStyle name="Normal 8 6 2 10" xfId="30350"/>
    <cellStyle name="Normal 8 6 2 11" xfId="30351"/>
    <cellStyle name="Normal 8 6 2 2" xfId="1748"/>
    <cellStyle name="Normal 8 6 2 2 10" xfId="30353"/>
    <cellStyle name="Normal 8 6 2 2 2" xfId="1749"/>
    <cellStyle name="Normal 8 6 2 2 2 2" xfId="30355"/>
    <cellStyle name="Normal 8 6 2 2 2 2 2" xfId="30356"/>
    <cellStyle name="Normal 8 6 2 2 2 2 3" xfId="30357"/>
    <cellStyle name="Normal 8 6 2 2 2 3" xfId="30358"/>
    <cellStyle name="Normal 8 6 2 2 2 3 2" xfId="30359"/>
    <cellStyle name="Normal 8 6 2 2 2 3 3" xfId="30360"/>
    <cellStyle name="Normal 8 6 2 2 2 4" xfId="30361"/>
    <cellStyle name="Normal 8 6 2 2 2 5" xfId="30362"/>
    <cellStyle name="Normal 8 6 2 2 2_Tabell 4.5-4.7" xfId="30354"/>
    <cellStyle name="Normal 8 6 2 2 3" xfId="30363"/>
    <cellStyle name="Normal 8 6 2 2 3 2" xfId="30364"/>
    <cellStyle name="Normal 8 6 2 2 3 2 2" xfId="30365"/>
    <cellStyle name="Normal 8 6 2 2 3 2 3" xfId="30366"/>
    <cellStyle name="Normal 8 6 2 2 3 3" xfId="30367"/>
    <cellStyle name="Normal 8 6 2 2 3 3 2" xfId="30368"/>
    <cellStyle name="Normal 8 6 2 2 3 3 3" xfId="30369"/>
    <cellStyle name="Normal 8 6 2 2 3 4" xfId="30370"/>
    <cellStyle name="Normal 8 6 2 2 3 5" xfId="30371"/>
    <cellStyle name="Normal 8 6 2 2 4" xfId="30372"/>
    <cellStyle name="Normal 8 6 2 2 4 2" xfId="30373"/>
    <cellStyle name="Normal 8 6 2 2 4 3" xfId="30374"/>
    <cellStyle name="Normal 8 6 2 2 5" xfId="30375"/>
    <cellStyle name="Normal 8 6 2 2 5 2" xfId="30376"/>
    <cellStyle name="Normal 8 6 2 2 5 3" xfId="30377"/>
    <cellStyle name="Normal 8 6 2 2 6" xfId="30378"/>
    <cellStyle name="Normal 8 6 2 2 6 2" xfId="30379"/>
    <cellStyle name="Normal 8 6 2 2 7" xfId="30380"/>
    <cellStyle name="Normal 8 6 2 2 7 2" xfId="30381"/>
    <cellStyle name="Normal 8 6 2 2 8" xfId="30382"/>
    <cellStyle name="Normal 8 6 2 2 9" xfId="30383"/>
    <cellStyle name="Normal 8 6 2 2_Tabell 4.5-4.7" xfId="30352"/>
    <cellStyle name="Normal 8 6 2 3" xfId="1750"/>
    <cellStyle name="Normal 8 6 2 3 2" xfId="30385"/>
    <cellStyle name="Normal 8 6 2 3 2 2" xfId="30386"/>
    <cellStyle name="Normal 8 6 2 3 2 3" xfId="30387"/>
    <cellStyle name="Normal 8 6 2 3 3" xfId="30388"/>
    <cellStyle name="Normal 8 6 2 3 3 2" xfId="30389"/>
    <cellStyle name="Normal 8 6 2 3 3 3" xfId="30390"/>
    <cellStyle name="Normal 8 6 2 3 4" xfId="30391"/>
    <cellStyle name="Normal 8 6 2 3 5" xfId="30392"/>
    <cellStyle name="Normal 8 6 2 3_Tabell 4.5-4.7" xfId="30384"/>
    <cellStyle name="Normal 8 6 2 4" xfId="30393"/>
    <cellStyle name="Normal 8 6 2 4 2" xfId="30394"/>
    <cellStyle name="Normal 8 6 2 4 2 2" xfId="30395"/>
    <cellStyle name="Normal 8 6 2 4 2 3" xfId="30396"/>
    <cellStyle name="Normal 8 6 2 4 3" xfId="30397"/>
    <cellStyle name="Normal 8 6 2 4 3 2" xfId="30398"/>
    <cellStyle name="Normal 8 6 2 4 3 3" xfId="30399"/>
    <cellStyle name="Normal 8 6 2 4 4" xfId="30400"/>
    <cellStyle name="Normal 8 6 2 4 5" xfId="30401"/>
    <cellStyle name="Normal 8 6 2 5" xfId="30402"/>
    <cellStyle name="Normal 8 6 2 5 2" xfId="30403"/>
    <cellStyle name="Normal 8 6 2 5 3" xfId="30404"/>
    <cellStyle name="Normal 8 6 2 6" xfId="30405"/>
    <cellStyle name="Normal 8 6 2 6 2" xfId="30406"/>
    <cellStyle name="Normal 8 6 2 6 3" xfId="30407"/>
    <cellStyle name="Normal 8 6 2 7" xfId="30408"/>
    <cellStyle name="Normal 8 6 2 7 2" xfId="30409"/>
    <cellStyle name="Normal 8 6 2 8" xfId="30410"/>
    <cellStyle name="Normal 8 6 2 8 2" xfId="30411"/>
    <cellStyle name="Normal 8 6 2 9" xfId="30412"/>
    <cellStyle name="Normal 8 6 2_Tabell 4.5-4.7" xfId="30349"/>
    <cellStyle name="Normal 8 6 3" xfId="1751"/>
    <cellStyle name="Normal 8 6 3 10" xfId="30414"/>
    <cellStyle name="Normal 8 6 3 2" xfId="1752"/>
    <cellStyle name="Normal 8 6 3 2 2" xfId="30416"/>
    <cellStyle name="Normal 8 6 3 2 2 2" xfId="30417"/>
    <cellStyle name="Normal 8 6 3 2 2 3" xfId="30418"/>
    <cellStyle name="Normal 8 6 3 2 3" xfId="30419"/>
    <cellStyle name="Normal 8 6 3 2 3 2" xfId="30420"/>
    <cellStyle name="Normal 8 6 3 2 3 3" xfId="30421"/>
    <cellStyle name="Normal 8 6 3 2 4" xfId="30422"/>
    <cellStyle name="Normal 8 6 3 2 5" xfId="30423"/>
    <cellStyle name="Normal 8 6 3 2_Tabell 4.5-4.7" xfId="30415"/>
    <cellStyle name="Normal 8 6 3 3" xfId="30424"/>
    <cellStyle name="Normal 8 6 3 3 2" xfId="30425"/>
    <cellStyle name="Normal 8 6 3 3 2 2" xfId="30426"/>
    <cellStyle name="Normal 8 6 3 3 2 3" xfId="30427"/>
    <cellStyle name="Normal 8 6 3 3 3" xfId="30428"/>
    <cellStyle name="Normal 8 6 3 3 3 2" xfId="30429"/>
    <cellStyle name="Normal 8 6 3 3 3 3" xfId="30430"/>
    <cellStyle name="Normal 8 6 3 3 4" xfId="30431"/>
    <cellStyle name="Normal 8 6 3 3 5" xfId="30432"/>
    <cellStyle name="Normal 8 6 3 4" xfId="30433"/>
    <cellStyle name="Normal 8 6 3 4 2" xfId="30434"/>
    <cellStyle name="Normal 8 6 3 4 3" xfId="30435"/>
    <cellStyle name="Normal 8 6 3 5" xfId="30436"/>
    <cellStyle name="Normal 8 6 3 5 2" xfId="30437"/>
    <cellStyle name="Normal 8 6 3 5 3" xfId="30438"/>
    <cellStyle name="Normal 8 6 3 6" xfId="30439"/>
    <cellStyle name="Normal 8 6 3 6 2" xfId="30440"/>
    <cellStyle name="Normal 8 6 3 7" xfId="30441"/>
    <cellStyle name="Normal 8 6 3 7 2" xfId="30442"/>
    <cellStyle name="Normal 8 6 3 8" xfId="30443"/>
    <cellStyle name="Normal 8 6 3 9" xfId="30444"/>
    <cellStyle name="Normal 8 6 3_Tabell 4.5-4.7" xfId="30413"/>
    <cellStyle name="Normal 8 6 4" xfId="1753"/>
    <cellStyle name="Normal 8 6 4 2" xfId="30446"/>
    <cellStyle name="Normal 8 6 4 2 2" xfId="30447"/>
    <cellStyle name="Normal 8 6 4 2 3" xfId="30448"/>
    <cellStyle name="Normal 8 6 4 3" xfId="30449"/>
    <cellStyle name="Normal 8 6 4 3 2" xfId="30450"/>
    <cellStyle name="Normal 8 6 4 3 3" xfId="30451"/>
    <cellStyle name="Normal 8 6 4 4" xfId="30452"/>
    <cellStyle name="Normal 8 6 4 5" xfId="30453"/>
    <cellStyle name="Normal 8 6 4_Tabell 4.5-4.7" xfId="30445"/>
    <cellStyle name="Normal 8 6 5" xfId="30454"/>
    <cellStyle name="Normal 8 6 5 2" xfId="30455"/>
    <cellStyle name="Normal 8 6 5 2 2" xfId="30456"/>
    <cellStyle name="Normal 8 6 5 2 3" xfId="30457"/>
    <cellStyle name="Normal 8 6 5 3" xfId="30458"/>
    <cellStyle name="Normal 8 6 5 3 2" xfId="30459"/>
    <cellStyle name="Normal 8 6 5 3 3" xfId="30460"/>
    <cellStyle name="Normal 8 6 5 4" xfId="30461"/>
    <cellStyle name="Normal 8 6 5 5" xfId="30462"/>
    <cellStyle name="Normal 8 6 6" xfId="30463"/>
    <cellStyle name="Normal 8 6 6 2" xfId="30464"/>
    <cellStyle name="Normal 8 6 6 3" xfId="30465"/>
    <cellStyle name="Normal 8 6 7" xfId="30466"/>
    <cellStyle name="Normal 8 6 7 2" xfId="30467"/>
    <cellStyle name="Normal 8 6 7 3" xfId="30468"/>
    <cellStyle name="Normal 8 6 8" xfId="30469"/>
    <cellStyle name="Normal 8 6 8 2" xfId="30470"/>
    <cellStyle name="Normal 8 6 9" xfId="30471"/>
    <cellStyle name="Normal 8 6 9 2" xfId="30472"/>
    <cellStyle name="Normal 8 6_Tabell 4.5-4.7" xfId="30345"/>
    <cellStyle name="Normal 8 7" xfId="1754"/>
    <cellStyle name="Normal 8 7 10" xfId="30474"/>
    <cellStyle name="Normal 8 7 11" xfId="30475"/>
    <cellStyle name="Normal 8 7 2" xfId="1755"/>
    <cellStyle name="Normal 8 7 2 10" xfId="30477"/>
    <cellStyle name="Normal 8 7 2 2" xfId="1756"/>
    <cellStyle name="Normal 8 7 2 2 2" xfId="30479"/>
    <cellStyle name="Normal 8 7 2 2 2 2" xfId="30480"/>
    <cellStyle name="Normal 8 7 2 2 2 3" xfId="30481"/>
    <cellStyle name="Normal 8 7 2 2 3" xfId="30482"/>
    <cellStyle name="Normal 8 7 2 2 3 2" xfId="30483"/>
    <cellStyle name="Normal 8 7 2 2 3 3" xfId="30484"/>
    <cellStyle name="Normal 8 7 2 2 4" xfId="30485"/>
    <cellStyle name="Normal 8 7 2 2 5" xfId="30486"/>
    <cellStyle name="Normal 8 7 2 2_Tabell 4.5-4.7" xfId="30478"/>
    <cellStyle name="Normal 8 7 2 3" xfId="30487"/>
    <cellStyle name="Normal 8 7 2 3 2" xfId="30488"/>
    <cellStyle name="Normal 8 7 2 3 2 2" xfId="30489"/>
    <cellStyle name="Normal 8 7 2 3 2 3" xfId="30490"/>
    <cellStyle name="Normal 8 7 2 3 3" xfId="30491"/>
    <cellStyle name="Normal 8 7 2 3 3 2" xfId="30492"/>
    <cellStyle name="Normal 8 7 2 3 3 3" xfId="30493"/>
    <cellStyle name="Normal 8 7 2 3 4" xfId="30494"/>
    <cellStyle name="Normal 8 7 2 3 5" xfId="30495"/>
    <cellStyle name="Normal 8 7 2 4" xfId="30496"/>
    <cellStyle name="Normal 8 7 2 4 2" xfId="30497"/>
    <cellStyle name="Normal 8 7 2 4 3" xfId="30498"/>
    <cellStyle name="Normal 8 7 2 5" xfId="30499"/>
    <cellStyle name="Normal 8 7 2 5 2" xfId="30500"/>
    <cellStyle name="Normal 8 7 2 5 3" xfId="30501"/>
    <cellStyle name="Normal 8 7 2 6" xfId="30502"/>
    <cellStyle name="Normal 8 7 2 6 2" xfId="30503"/>
    <cellStyle name="Normal 8 7 2 7" xfId="30504"/>
    <cellStyle name="Normal 8 7 2 7 2" xfId="30505"/>
    <cellStyle name="Normal 8 7 2 8" xfId="30506"/>
    <cellStyle name="Normal 8 7 2 9" xfId="30507"/>
    <cellStyle name="Normal 8 7 2_Tabell 4.5-4.7" xfId="30476"/>
    <cellStyle name="Normal 8 7 3" xfId="1757"/>
    <cellStyle name="Normal 8 7 3 2" xfId="30509"/>
    <cellStyle name="Normal 8 7 3 2 2" xfId="30510"/>
    <cellStyle name="Normal 8 7 3 2 3" xfId="30511"/>
    <cellStyle name="Normal 8 7 3 3" xfId="30512"/>
    <cellStyle name="Normal 8 7 3 3 2" xfId="30513"/>
    <cellStyle name="Normal 8 7 3 3 3" xfId="30514"/>
    <cellStyle name="Normal 8 7 3 4" xfId="30515"/>
    <cellStyle name="Normal 8 7 3 5" xfId="30516"/>
    <cellStyle name="Normal 8 7 3_Tabell 4.5-4.7" xfId="30508"/>
    <cellStyle name="Normal 8 7 4" xfId="30517"/>
    <cellStyle name="Normal 8 7 4 2" xfId="30518"/>
    <cellStyle name="Normal 8 7 4 2 2" xfId="30519"/>
    <cellStyle name="Normal 8 7 4 2 3" xfId="30520"/>
    <cellStyle name="Normal 8 7 4 3" xfId="30521"/>
    <cellStyle name="Normal 8 7 4 3 2" xfId="30522"/>
    <cellStyle name="Normal 8 7 4 3 3" xfId="30523"/>
    <cellStyle name="Normal 8 7 4 4" xfId="30524"/>
    <cellStyle name="Normal 8 7 4 5" xfId="30525"/>
    <cellStyle name="Normal 8 7 5" xfId="30526"/>
    <cellStyle name="Normal 8 7 5 2" xfId="30527"/>
    <cellStyle name="Normal 8 7 5 3" xfId="30528"/>
    <cellStyle name="Normal 8 7 6" xfId="30529"/>
    <cellStyle name="Normal 8 7 6 2" xfId="30530"/>
    <cellStyle name="Normal 8 7 6 3" xfId="30531"/>
    <cellStyle name="Normal 8 7 7" xfId="30532"/>
    <cellStyle name="Normal 8 7 7 2" xfId="30533"/>
    <cellStyle name="Normal 8 7 8" xfId="30534"/>
    <cellStyle name="Normal 8 7 8 2" xfId="30535"/>
    <cellStyle name="Normal 8 7 9" xfId="30536"/>
    <cellStyle name="Normal 8 7_Tabell 4.5-4.7" xfId="30473"/>
    <cellStyle name="Normal 8 8" xfId="1758"/>
    <cellStyle name="Normal 8 8 10" xfId="30538"/>
    <cellStyle name="Normal 8 8 11" xfId="30539"/>
    <cellStyle name="Normal 8 8 2" xfId="1759"/>
    <cellStyle name="Normal 8 8 2 10" xfId="30541"/>
    <cellStyle name="Normal 8 8 2 2" xfId="1760"/>
    <cellStyle name="Normal 8 8 2 2 2" xfId="30543"/>
    <cellStyle name="Normal 8 8 2 2 2 2" xfId="30544"/>
    <cellStyle name="Normal 8 8 2 2 2 3" xfId="30545"/>
    <cellStyle name="Normal 8 8 2 2 3" xfId="30546"/>
    <cellStyle name="Normal 8 8 2 2 3 2" xfId="30547"/>
    <cellStyle name="Normal 8 8 2 2 3 3" xfId="30548"/>
    <cellStyle name="Normal 8 8 2 2 4" xfId="30549"/>
    <cellStyle name="Normal 8 8 2 2 5" xfId="30550"/>
    <cellStyle name="Normal 8 8 2 2_Tabell 4.5-4.7" xfId="30542"/>
    <cellStyle name="Normal 8 8 2 3" xfId="30551"/>
    <cellStyle name="Normal 8 8 2 3 2" xfId="30552"/>
    <cellStyle name="Normal 8 8 2 3 2 2" xfId="30553"/>
    <cellStyle name="Normal 8 8 2 3 2 3" xfId="30554"/>
    <cellStyle name="Normal 8 8 2 3 3" xfId="30555"/>
    <cellStyle name="Normal 8 8 2 3 3 2" xfId="30556"/>
    <cellStyle name="Normal 8 8 2 3 3 3" xfId="30557"/>
    <cellStyle name="Normal 8 8 2 3 4" xfId="30558"/>
    <cellStyle name="Normal 8 8 2 3 5" xfId="30559"/>
    <cellStyle name="Normal 8 8 2 4" xfId="30560"/>
    <cellStyle name="Normal 8 8 2 4 2" xfId="30561"/>
    <cellStyle name="Normal 8 8 2 4 3" xfId="30562"/>
    <cellStyle name="Normal 8 8 2 5" xfId="30563"/>
    <cellStyle name="Normal 8 8 2 5 2" xfId="30564"/>
    <cellStyle name="Normal 8 8 2 5 3" xfId="30565"/>
    <cellStyle name="Normal 8 8 2 6" xfId="30566"/>
    <cellStyle name="Normal 8 8 2 6 2" xfId="30567"/>
    <cellStyle name="Normal 8 8 2 7" xfId="30568"/>
    <cellStyle name="Normal 8 8 2 7 2" xfId="30569"/>
    <cellStyle name="Normal 8 8 2 8" xfId="30570"/>
    <cellStyle name="Normal 8 8 2 9" xfId="30571"/>
    <cellStyle name="Normal 8 8 2_Tabell 4.5-4.7" xfId="30540"/>
    <cellStyle name="Normal 8 8 3" xfId="1761"/>
    <cellStyle name="Normal 8 8 3 2" xfId="30573"/>
    <cellStyle name="Normal 8 8 3 2 2" xfId="30574"/>
    <cellStyle name="Normal 8 8 3 2 3" xfId="30575"/>
    <cellStyle name="Normal 8 8 3 3" xfId="30576"/>
    <cellStyle name="Normal 8 8 3 3 2" xfId="30577"/>
    <cellStyle name="Normal 8 8 3 3 3" xfId="30578"/>
    <cellStyle name="Normal 8 8 3 4" xfId="30579"/>
    <cellStyle name="Normal 8 8 3 5" xfId="30580"/>
    <cellStyle name="Normal 8 8 3_Tabell 4.5-4.7" xfId="30572"/>
    <cellStyle name="Normal 8 8 4" xfId="30581"/>
    <cellStyle name="Normal 8 8 4 2" xfId="30582"/>
    <cellStyle name="Normal 8 8 4 2 2" xfId="30583"/>
    <cellStyle name="Normal 8 8 4 2 3" xfId="30584"/>
    <cellStyle name="Normal 8 8 4 3" xfId="30585"/>
    <cellStyle name="Normal 8 8 4 3 2" xfId="30586"/>
    <cellStyle name="Normal 8 8 4 3 3" xfId="30587"/>
    <cellStyle name="Normal 8 8 4 4" xfId="30588"/>
    <cellStyle name="Normal 8 8 4 5" xfId="30589"/>
    <cellStyle name="Normal 8 8 5" xfId="30590"/>
    <cellStyle name="Normal 8 8 5 2" xfId="30591"/>
    <cellStyle name="Normal 8 8 5 3" xfId="30592"/>
    <cellStyle name="Normal 8 8 6" xfId="30593"/>
    <cellStyle name="Normal 8 8 6 2" xfId="30594"/>
    <cellStyle name="Normal 8 8 6 3" xfId="30595"/>
    <cellStyle name="Normal 8 8 7" xfId="30596"/>
    <cellStyle name="Normal 8 8 7 2" xfId="30597"/>
    <cellStyle name="Normal 8 8 8" xfId="30598"/>
    <cellStyle name="Normal 8 8 8 2" xfId="30599"/>
    <cellStyle name="Normal 8 8 9" xfId="30600"/>
    <cellStyle name="Normal 8 8_Tabell 4.5-4.7" xfId="30537"/>
    <cellStyle name="Normal 8 9" xfId="1762"/>
    <cellStyle name="Normal 8 9 10" xfId="30602"/>
    <cellStyle name="Normal 8 9 2" xfId="1763"/>
    <cellStyle name="Normal 8 9 2 2" xfId="30604"/>
    <cellStyle name="Normal 8 9 2 2 2" xfId="30605"/>
    <cellStyle name="Normal 8 9 2 2 3" xfId="30606"/>
    <cellStyle name="Normal 8 9 2 3" xfId="30607"/>
    <cellStyle name="Normal 8 9 2 3 2" xfId="30608"/>
    <cellStyle name="Normal 8 9 2 3 3" xfId="30609"/>
    <cellStyle name="Normal 8 9 2 4" xfId="30610"/>
    <cellStyle name="Normal 8 9 2 5" xfId="30611"/>
    <cellStyle name="Normal 8 9 2_Tabell 4.5-4.7" xfId="30603"/>
    <cellStyle name="Normal 8 9 3" xfId="30612"/>
    <cellStyle name="Normal 8 9 3 2" xfId="30613"/>
    <cellStyle name="Normal 8 9 3 2 2" xfId="30614"/>
    <cellStyle name="Normal 8 9 3 2 3" xfId="30615"/>
    <cellStyle name="Normal 8 9 3 3" xfId="30616"/>
    <cellStyle name="Normal 8 9 3 3 2" xfId="30617"/>
    <cellStyle name="Normal 8 9 3 3 3" xfId="30618"/>
    <cellStyle name="Normal 8 9 3 4" xfId="30619"/>
    <cellStyle name="Normal 8 9 3 5" xfId="30620"/>
    <cellStyle name="Normal 8 9 4" xfId="30621"/>
    <cellStyle name="Normal 8 9 4 2" xfId="30622"/>
    <cellStyle name="Normal 8 9 4 3" xfId="30623"/>
    <cellStyle name="Normal 8 9 5" xfId="30624"/>
    <cellStyle name="Normal 8 9 5 2" xfId="30625"/>
    <cellStyle name="Normal 8 9 5 3" xfId="30626"/>
    <cellStyle name="Normal 8 9 6" xfId="30627"/>
    <cellStyle name="Normal 8 9 6 2" xfId="30628"/>
    <cellStyle name="Normal 8 9 7" xfId="30629"/>
    <cellStyle name="Normal 8 9 7 2" xfId="30630"/>
    <cellStyle name="Normal 8 9 8" xfId="30631"/>
    <cellStyle name="Normal 8 9 9" xfId="30632"/>
    <cellStyle name="Normal 8 9_Tabell 4.5-4.7" xfId="30601"/>
    <cellStyle name="Normal 8_Tabell 4.5-4.7" xfId="29224"/>
    <cellStyle name="Normal 9" xfId="1764"/>
    <cellStyle name="Normal 9 10" xfId="30634"/>
    <cellStyle name="Normal 9 11" xfId="30635"/>
    <cellStyle name="Normal 9 12" xfId="30636"/>
    <cellStyle name="Normal 9 2" xfId="1765"/>
    <cellStyle name="Normal 9 2 10" xfId="30638"/>
    <cellStyle name="Normal 9 2 2" xfId="1766"/>
    <cellStyle name="Normal 9 2 2 2" xfId="30640"/>
    <cellStyle name="Normal 9 2 2 2 2" xfId="30641"/>
    <cellStyle name="Normal 9 2 2 2 3" xfId="30642"/>
    <cellStyle name="Normal 9 2 2 3" xfId="30643"/>
    <cellStyle name="Normal 9 2 2 3 2" xfId="30644"/>
    <cellStyle name="Normal 9 2 2 3 3" xfId="30645"/>
    <cellStyle name="Normal 9 2 2 4" xfId="30646"/>
    <cellStyle name="Normal 9 2 2 5" xfId="30647"/>
    <cellStyle name="Normal 9 2 2_Tabell 4.5-4.7" xfId="30639"/>
    <cellStyle name="Normal 9 2 3" xfId="30648"/>
    <cellStyle name="Normal 9 2 3 2" xfId="30649"/>
    <cellStyle name="Normal 9 2 3 2 2" xfId="30650"/>
    <cellStyle name="Normal 9 2 3 2 3" xfId="30651"/>
    <cellStyle name="Normal 9 2 3 3" xfId="30652"/>
    <cellStyle name="Normal 9 2 3 3 2" xfId="30653"/>
    <cellStyle name="Normal 9 2 3 3 3" xfId="30654"/>
    <cellStyle name="Normal 9 2 3 4" xfId="30655"/>
    <cellStyle name="Normal 9 2 3 5" xfId="30656"/>
    <cellStyle name="Normal 9 2 4" xfId="30657"/>
    <cellStyle name="Normal 9 2 4 2" xfId="30658"/>
    <cellStyle name="Normal 9 2 4 3" xfId="30659"/>
    <cellStyle name="Normal 9 2 5" xfId="30660"/>
    <cellStyle name="Normal 9 2 5 2" xfId="30661"/>
    <cellStyle name="Normal 9 2 5 3" xfId="30662"/>
    <cellStyle name="Normal 9 2 6" xfId="30663"/>
    <cellStyle name="Normal 9 2 6 2" xfId="30664"/>
    <cellStyle name="Normal 9 2 7" xfId="30665"/>
    <cellStyle name="Normal 9 2 7 2" xfId="30666"/>
    <cellStyle name="Normal 9 2 8" xfId="30667"/>
    <cellStyle name="Normal 9 2 9" xfId="30668"/>
    <cellStyle name="Normal 9 2_Tabell 4.5-4.7" xfId="30637"/>
    <cellStyle name="Normal 9 3" xfId="1767"/>
    <cellStyle name="Normal 9 3 10" xfId="30670"/>
    <cellStyle name="Normal 9 3 2" xfId="1768"/>
    <cellStyle name="Normal 9 3 2 2" xfId="30672"/>
    <cellStyle name="Normal 9 3 2 2 2" xfId="30673"/>
    <cellStyle name="Normal 9 3 2 2 3" xfId="30674"/>
    <cellStyle name="Normal 9 3 2 3" xfId="30675"/>
    <cellStyle name="Normal 9 3 2 3 2" xfId="30676"/>
    <cellStyle name="Normal 9 3 2 3 3" xfId="30677"/>
    <cellStyle name="Normal 9 3 2 4" xfId="30678"/>
    <cellStyle name="Normal 9 3 2 5" xfId="30679"/>
    <cellStyle name="Normal 9 3 2_Tabell 4.5-4.7" xfId="30671"/>
    <cellStyle name="Normal 9 3 3" xfId="30680"/>
    <cellStyle name="Normal 9 3 3 2" xfId="30681"/>
    <cellStyle name="Normal 9 3 3 2 2" xfId="30682"/>
    <cellStyle name="Normal 9 3 3 2 3" xfId="30683"/>
    <cellStyle name="Normal 9 3 3 3" xfId="30684"/>
    <cellStyle name="Normal 9 3 3 3 2" xfId="30685"/>
    <cellStyle name="Normal 9 3 3 3 3" xfId="30686"/>
    <cellStyle name="Normal 9 3 3 4" xfId="30687"/>
    <cellStyle name="Normal 9 3 3 5" xfId="30688"/>
    <cellStyle name="Normal 9 3 4" xfId="30689"/>
    <cellStyle name="Normal 9 3 4 2" xfId="30690"/>
    <cellStyle name="Normal 9 3 4 3" xfId="30691"/>
    <cellStyle name="Normal 9 3 5" xfId="30692"/>
    <cellStyle name="Normal 9 3 5 2" xfId="30693"/>
    <cellStyle name="Normal 9 3 5 3" xfId="30694"/>
    <cellStyle name="Normal 9 3 6" xfId="30695"/>
    <cellStyle name="Normal 9 3 6 2" xfId="30696"/>
    <cellStyle name="Normal 9 3 7" xfId="30697"/>
    <cellStyle name="Normal 9 3 7 2" xfId="30698"/>
    <cellStyle name="Normal 9 3 8" xfId="30699"/>
    <cellStyle name="Normal 9 3 9" xfId="30700"/>
    <cellStyle name="Normal 9 3_Tabell 4.5-4.7" xfId="30669"/>
    <cellStyle name="Normal 9 4" xfId="1769"/>
    <cellStyle name="Normal 9 4 2" xfId="30702"/>
    <cellStyle name="Normal 9 4 2 2" xfId="30703"/>
    <cellStyle name="Normal 9 4 2 3" xfId="30704"/>
    <cellStyle name="Normal 9 4 3" xfId="30705"/>
    <cellStyle name="Normal 9 4 3 2" xfId="30706"/>
    <cellStyle name="Normal 9 4 3 3" xfId="30707"/>
    <cellStyle name="Normal 9 4 4" xfId="30708"/>
    <cellStyle name="Normal 9 4 5" xfId="30709"/>
    <cellStyle name="Normal 9 4_Tabell 4.5-4.7" xfId="30701"/>
    <cellStyle name="Normal 9 5" xfId="2017"/>
    <cellStyle name="Normal 9 5 2" xfId="30711"/>
    <cellStyle name="Normal 9 5 2 2" xfId="30712"/>
    <cellStyle name="Normal 9 5 2 3" xfId="30713"/>
    <cellStyle name="Normal 9 5 3" xfId="30714"/>
    <cellStyle name="Normal 9 5 3 2" xfId="30715"/>
    <cellStyle name="Normal 9 5 3 3" xfId="30716"/>
    <cellStyle name="Normal 9 5 4" xfId="30717"/>
    <cellStyle name="Normal 9 5 5" xfId="30718"/>
    <cellStyle name="Normal 9 5 6" xfId="30719"/>
    <cellStyle name="Normal 9 5_Tabell 4.5-4.7" xfId="30710"/>
    <cellStyle name="Normal 9 6" xfId="30720"/>
    <cellStyle name="Normal 9 6 2" xfId="30721"/>
    <cellStyle name="Normal 9 6 3" xfId="30722"/>
    <cellStyle name="Normal 9 7" xfId="30723"/>
    <cellStyle name="Normal 9 7 2" xfId="30724"/>
    <cellStyle name="Normal 9 7 3" xfId="30725"/>
    <cellStyle name="Normal 9 8" xfId="30726"/>
    <cellStyle name="Normal 9 8 2" xfId="30727"/>
    <cellStyle name="Normal 9 9" xfId="30728"/>
    <cellStyle name="Normal 9 9 2" xfId="30729"/>
    <cellStyle name="Normal 9_Tabell 4.5-4.7" xfId="30633"/>
    <cellStyle name="Normal_Familiebarnehager" xfId="34326"/>
    <cellStyle name="Normal_IN9813" xfId="2003"/>
    <cellStyle name="Percent" xfId="30730"/>
    <cellStyle name="Prosent 10" xfId="34355"/>
    <cellStyle name="Prosent 2" xfId="5"/>
    <cellStyle name="Prosent 2 10" xfId="1770"/>
    <cellStyle name="Prosent 2 10 2" xfId="30733"/>
    <cellStyle name="Prosent 2 10 2 2" xfId="30734"/>
    <cellStyle name="Prosent 2 10 2 3" xfId="30735"/>
    <cellStyle name="Prosent 2 10 3" xfId="30736"/>
    <cellStyle name="Prosent 2 10 3 2" xfId="30737"/>
    <cellStyle name="Prosent 2 10 3 3" xfId="30738"/>
    <cellStyle name="Prosent 2 10 4" xfId="30739"/>
    <cellStyle name="Prosent 2 10 5" xfId="30740"/>
    <cellStyle name="Prosent 2 10_Tabell 4.5-4.7" xfId="30732"/>
    <cellStyle name="Prosent 2 11" xfId="2029"/>
    <cellStyle name="Prosent 2 11 2" xfId="30742"/>
    <cellStyle name="Prosent 2 11 2 2" xfId="30743"/>
    <cellStyle name="Prosent 2 11 2 3" xfId="30744"/>
    <cellStyle name="Prosent 2 11 3" xfId="30745"/>
    <cellStyle name="Prosent 2 11 3 2" xfId="30746"/>
    <cellStyle name="Prosent 2 11 3 3" xfId="30747"/>
    <cellStyle name="Prosent 2 11 4" xfId="30748"/>
    <cellStyle name="Prosent 2 11 5" xfId="30749"/>
    <cellStyle name="Prosent 2 11 6" xfId="30750"/>
    <cellStyle name="Prosent 2 11_Tabell 4.5-4.7" xfId="30741"/>
    <cellStyle name="Prosent 2 12" xfId="2036"/>
    <cellStyle name="Prosent 2 12 2" xfId="30752"/>
    <cellStyle name="Prosent 2 12 2 2" xfId="30753"/>
    <cellStyle name="Prosent 2 12 2 3" xfId="30754"/>
    <cellStyle name="Prosent 2 12 3" xfId="30755"/>
    <cellStyle name="Prosent 2 12 3 2" xfId="30756"/>
    <cellStyle name="Prosent 2 12 3 3" xfId="30757"/>
    <cellStyle name="Prosent 2 12 4" xfId="30758"/>
    <cellStyle name="Prosent 2 12 5" xfId="30759"/>
    <cellStyle name="Prosent 2 12 6" xfId="30760"/>
    <cellStyle name="Prosent 2 12_Tabell 4.5-4.7" xfId="30751"/>
    <cellStyle name="Prosent 2 13" xfId="2041"/>
    <cellStyle name="Prosent 2 13 2" xfId="30762"/>
    <cellStyle name="Prosent 2 13 3" xfId="30763"/>
    <cellStyle name="Prosent 2 13_Tabell 4.5-4.7" xfId="30761"/>
    <cellStyle name="Prosent 2 14" xfId="2038"/>
    <cellStyle name="Prosent 2 14 2" xfId="4049"/>
    <cellStyle name="Prosent 2 14 3" xfId="30765"/>
    <cellStyle name="Prosent 2 14_Tabell 4.5-4.7" xfId="30764"/>
    <cellStyle name="Prosent 2 15" xfId="30766"/>
    <cellStyle name="Prosent 2 16" xfId="34298"/>
    <cellStyle name="Prosent 2 17" xfId="34301"/>
    <cellStyle name="Prosent 2 18" xfId="34304"/>
    <cellStyle name="Prosent 2 19" xfId="34307"/>
    <cellStyle name="Prosent 2 2" xfId="1771"/>
    <cellStyle name="Prosent 2 2 10" xfId="30768"/>
    <cellStyle name="Prosent 2 2 11" xfId="30769"/>
    <cellStyle name="Prosent 2 2 12" xfId="30770"/>
    <cellStyle name="Prosent 2 2 2" xfId="1772"/>
    <cellStyle name="Prosent 2 2 2 10" xfId="30772"/>
    <cellStyle name="Prosent 2 2 2 11" xfId="30773"/>
    <cellStyle name="Prosent 2 2 2 2" xfId="1773"/>
    <cellStyle name="Prosent 2 2 2 2 10" xfId="30775"/>
    <cellStyle name="Prosent 2 2 2 2 2" xfId="1774"/>
    <cellStyle name="Prosent 2 2 2 2 2 2" xfId="30777"/>
    <cellStyle name="Prosent 2 2 2 2 2 2 2" xfId="30778"/>
    <cellStyle name="Prosent 2 2 2 2 2 2 3" xfId="30779"/>
    <cellStyle name="Prosent 2 2 2 2 2 3" xfId="30780"/>
    <cellStyle name="Prosent 2 2 2 2 2 3 2" xfId="30781"/>
    <cellStyle name="Prosent 2 2 2 2 2 3 3" xfId="30782"/>
    <cellStyle name="Prosent 2 2 2 2 2 4" xfId="30783"/>
    <cellStyle name="Prosent 2 2 2 2 2 5" xfId="30784"/>
    <cellStyle name="Prosent 2 2 2 2 2_Tabell 4.5-4.7" xfId="30776"/>
    <cellStyle name="Prosent 2 2 2 2 3" xfId="30785"/>
    <cellStyle name="Prosent 2 2 2 2 3 2" xfId="30786"/>
    <cellStyle name="Prosent 2 2 2 2 3 2 2" xfId="30787"/>
    <cellStyle name="Prosent 2 2 2 2 3 2 3" xfId="30788"/>
    <cellStyle name="Prosent 2 2 2 2 3 3" xfId="30789"/>
    <cellStyle name="Prosent 2 2 2 2 3 3 2" xfId="30790"/>
    <cellStyle name="Prosent 2 2 2 2 3 3 3" xfId="30791"/>
    <cellStyle name="Prosent 2 2 2 2 3 4" xfId="30792"/>
    <cellStyle name="Prosent 2 2 2 2 3 5" xfId="30793"/>
    <cellStyle name="Prosent 2 2 2 2 4" xfId="30794"/>
    <cellStyle name="Prosent 2 2 2 2 4 2" xfId="30795"/>
    <cellStyle name="Prosent 2 2 2 2 4 3" xfId="30796"/>
    <cellStyle name="Prosent 2 2 2 2 5" xfId="30797"/>
    <cellStyle name="Prosent 2 2 2 2 5 2" xfId="30798"/>
    <cellStyle name="Prosent 2 2 2 2 5 3" xfId="30799"/>
    <cellStyle name="Prosent 2 2 2 2 6" xfId="30800"/>
    <cellStyle name="Prosent 2 2 2 2 6 2" xfId="30801"/>
    <cellStyle name="Prosent 2 2 2 2 7" xfId="30802"/>
    <cellStyle name="Prosent 2 2 2 2 7 2" xfId="30803"/>
    <cellStyle name="Prosent 2 2 2 2 8" xfId="30804"/>
    <cellStyle name="Prosent 2 2 2 2 9" xfId="30805"/>
    <cellStyle name="Prosent 2 2 2 2_Tabell 4.5-4.7" xfId="30774"/>
    <cellStyle name="Prosent 2 2 2 3" xfId="1775"/>
    <cellStyle name="Prosent 2 2 2 3 2" xfId="30807"/>
    <cellStyle name="Prosent 2 2 2 3 2 2" xfId="30808"/>
    <cellStyle name="Prosent 2 2 2 3 2 3" xfId="30809"/>
    <cellStyle name="Prosent 2 2 2 3 3" xfId="30810"/>
    <cellStyle name="Prosent 2 2 2 3 3 2" xfId="30811"/>
    <cellStyle name="Prosent 2 2 2 3 3 3" xfId="30812"/>
    <cellStyle name="Prosent 2 2 2 3 4" xfId="30813"/>
    <cellStyle name="Prosent 2 2 2 3 5" xfId="30814"/>
    <cellStyle name="Prosent 2 2 2 3_Tabell 4.5-4.7" xfId="30806"/>
    <cellStyle name="Prosent 2 2 2 4" xfId="30815"/>
    <cellStyle name="Prosent 2 2 2 4 2" xfId="30816"/>
    <cellStyle name="Prosent 2 2 2 4 2 2" xfId="30817"/>
    <cellStyle name="Prosent 2 2 2 4 2 3" xfId="30818"/>
    <cellStyle name="Prosent 2 2 2 4 3" xfId="30819"/>
    <cellStyle name="Prosent 2 2 2 4 3 2" xfId="30820"/>
    <cellStyle name="Prosent 2 2 2 4 3 3" xfId="30821"/>
    <cellStyle name="Prosent 2 2 2 4 4" xfId="30822"/>
    <cellStyle name="Prosent 2 2 2 4 5" xfId="30823"/>
    <cellStyle name="Prosent 2 2 2 5" xfId="30824"/>
    <cellStyle name="Prosent 2 2 2 5 2" xfId="30825"/>
    <cellStyle name="Prosent 2 2 2 5 3" xfId="30826"/>
    <cellStyle name="Prosent 2 2 2 6" xfId="30827"/>
    <cellStyle name="Prosent 2 2 2 6 2" xfId="30828"/>
    <cellStyle name="Prosent 2 2 2 6 3" xfId="30829"/>
    <cellStyle name="Prosent 2 2 2 7" xfId="30830"/>
    <cellStyle name="Prosent 2 2 2 7 2" xfId="30831"/>
    <cellStyle name="Prosent 2 2 2 8" xfId="30832"/>
    <cellStyle name="Prosent 2 2 2 8 2" xfId="30833"/>
    <cellStyle name="Prosent 2 2 2 9" xfId="30834"/>
    <cellStyle name="Prosent 2 2 2_Tabell 4.5-4.7" xfId="30771"/>
    <cellStyle name="Prosent 2 2 3" xfId="1776"/>
    <cellStyle name="Prosent 2 2 3 10" xfId="30836"/>
    <cellStyle name="Prosent 2 2 3 2" xfId="1777"/>
    <cellStyle name="Prosent 2 2 3 2 2" xfId="30838"/>
    <cellStyle name="Prosent 2 2 3 2 2 2" xfId="30839"/>
    <cellStyle name="Prosent 2 2 3 2 2 3" xfId="30840"/>
    <cellStyle name="Prosent 2 2 3 2 3" xfId="30841"/>
    <cellStyle name="Prosent 2 2 3 2 3 2" xfId="30842"/>
    <cellStyle name="Prosent 2 2 3 2 3 3" xfId="30843"/>
    <cellStyle name="Prosent 2 2 3 2 4" xfId="30844"/>
    <cellStyle name="Prosent 2 2 3 2 5" xfId="30845"/>
    <cellStyle name="Prosent 2 2 3 2_Tabell 4.5-4.7" xfId="30837"/>
    <cellStyle name="Prosent 2 2 3 3" xfId="30846"/>
    <cellStyle name="Prosent 2 2 3 3 2" xfId="30847"/>
    <cellStyle name="Prosent 2 2 3 3 2 2" xfId="30848"/>
    <cellStyle name="Prosent 2 2 3 3 2 3" xfId="30849"/>
    <cellStyle name="Prosent 2 2 3 3 3" xfId="30850"/>
    <cellStyle name="Prosent 2 2 3 3 3 2" xfId="30851"/>
    <cellStyle name="Prosent 2 2 3 3 3 3" xfId="30852"/>
    <cellStyle name="Prosent 2 2 3 3 4" xfId="30853"/>
    <cellStyle name="Prosent 2 2 3 3 5" xfId="30854"/>
    <cellStyle name="Prosent 2 2 3 4" xfId="30855"/>
    <cellStyle name="Prosent 2 2 3 4 2" xfId="30856"/>
    <cellStyle name="Prosent 2 2 3 4 3" xfId="30857"/>
    <cellStyle name="Prosent 2 2 3 5" xfId="30858"/>
    <cellStyle name="Prosent 2 2 3 5 2" xfId="30859"/>
    <cellStyle name="Prosent 2 2 3 5 3" xfId="30860"/>
    <cellStyle name="Prosent 2 2 3 6" xfId="30861"/>
    <cellStyle name="Prosent 2 2 3 6 2" xfId="30862"/>
    <cellStyle name="Prosent 2 2 3 7" xfId="30863"/>
    <cellStyle name="Prosent 2 2 3 7 2" xfId="30864"/>
    <cellStyle name="Prosent 2 2 3 8" xfId="30865"/>
    <cellStyle name="Prosent 2 2 3 9" xfId="30866"/>
    <cellStyle name="Prosent 2 2 3_Tabell 4.5-4.7" xfId="30835"/>
    <cellStyle name="Prosent 2 2 4" xfId="1778"/>
    <cellStyle name="Prosent 2 2 4 2" xfId="30868"/>
    <cellStyle name="Prosent 2 2 4 2 2" xfId="30869"/>
    <cellStyle name="Prosent 2 2 4 2 3" xfId="30870"/>
    <cellStyle name="Prosent 2 2 4 3" xfId="30871"/>
    <cellStyle name="Prosent 2 2 4 3 2" xfId="30872"/>
    <cellStyle name="Prosent 2 2 4 3 3" xfId="30873"/>
    <cellStyle name="Prosent 2 2 4 4" xfId="30874"/>
    <cellStyle name="Prosent 2 2 4 5" xfId="30875"/>
    <cellStyle name="Prosent 2 2 4_Tabell 4.5-4.7" xfId="30867"/>
    <cellStyle name="Prosent 2 2 5" xfId="30876"/>
    <cellStyle name="Prosent 2 2 5 2" xfId="30877"/>
    <cellStyle name="Prosent 2 2 5 2 2" xfId="30878"/>
    <cellStyle name="Prosent 2 2 5 2 3" xfId="30879"/>
    <cellStyle name="Prosent 2 2 5 3" xfId="30880"/>
    <cellStyle name="Prosent 2 2 5 3 2" xfId="30881"/>
    <cellStyle name="Prosent 2 2 5 3 3" xfId="30882"/>
    <cellStyle name="Prosent 2 2 5 4" xfId="30883"/>
    <cellStyle name="Prosent 2 2 5 5" xfId="30884"/>
    <cellStyle name="Prosent 2 2 6" xfId="30885"/>
    <cellStyle name="Prosent 2 2 6 2" xfId="30886"/>
    <cellStyle name="Prosent 2 2 6 3" xfId="30887"/>
    <cellStyle name="Prosent 2 2 7" xfId="30888"/>
    <cellStyle name="Prosent 2 2 7 2" xfId="30889"/>
    <cellStyle name="Prosent 2 2 7 3" xfId="30890"/>
    <cellStyle name="Prosent 2 2 8" xfId="30891"/>
    <cellStyle name="Prosent 2 2 8 2" xfId="30892"/>
    <cellStyle name="Prosent 2 2 9" xfId="30893"/>
    <cellStyle name="Prosent 2 2 9 2" xfId="30894"/>
    <cellStyle name="Prosent 2 2_Tabell 4.5-4.7" xfId="30767"/>
    <cellStyle name="Prosent 2 20" xfId="34310"/>
    <cellStyle name="Prosent 2 21" xfId="34312"/>
    <cellStyle name="Prosent 2 22" xfId="34314"/>
    <cellStyle name="Prosent 2 23" xfId="34316"/>
    <cellStyle name="Prosent 2 24" xfId="34318"/>
    <cellStyle name="Prosent 2 25" xfId="34320"/>
    <cellStyle name="Prosent 2 26" xfId="34322"/>
    <cellStyle name="Prosent 2 27" xfId="34324"/>
    <cellStyle name="Prosent 2 28" xfId="34325"/>
    <cellStyle name="Prosent 2 29" xfId="34342"/>
    <cellStyle name="Prosent 2 3" xfId="1779"/>
    <cellStyle name="Prosent 2 3 10" xfId="30896"/>
    <cellStyle name="Prosent 2 3 11" xfId="30897"/>
    <cellStyle name="Prosent 2 3 12" xfId="30898"/>
    <cellStyle name="Prosent 2 3 2" xfId="1780"/>
    <cellStyle name="Prosent 2 3 2 10" xfId="30900"/>
    <cellStyle name="Prosent 2 3 2 11" xfId="30901"/>
    <cellStyle name="Prosent 2 3 2 2" xfId="1781"/>
    <cellStyle name="Prosent 2 3 2 2 10" xfId="30903"/>
    <cellStyle name="Prosent 2 3 2 2 2" xfId="1782"/>
    <cellStyle name="Prosent 2 3 2 2 2 2" xfId="30905"/>
    <cellStyle name="Prosent 2 3 2 2 2 2 2" xfId="30906"/>
    <cellStyle name="Prosent 2 3 2 2 2 2 3" xfId="30907"/>
    <cellStyle name="Prosent 2 3 2 2 2 3" xfId="30908"/>
    <cellStyle name="Prosent 2 3 2 2 2 3 2" xfId="30909"/>
    <cellStyle name="Prosent 2 3 2 2 2 3 3" xfId="30910"/>
    <cellStyle name="Prosent 2 3 2 2 2 4" xfId="30911"/>
    <cellStyle name="Prosent 2 3 2 2 2 5" xfId="30912"/>
    <cellStyle name="Prosent 2 3 2 2 2_Tabell 4.5-4.7" xfId="30904"/>
    <cellStyle name="Prosent 2 3 2 2 3" xfId="30913"/>
    <cellStyle name="Prosent 2 3 2 2 3 2" xfId="30914"/>
    <cellStyle name="Prosent 2 3 2 2 3 2 2" xfId="30915"/>
    <cellStyle name="Prosent 2 3 2 2 3 2 3" xfId="30916"/>
    <cellStyle name="Prosent 2 3 2 2 3 3" xfId="30917"/>
    <cellStyle name="Prosent 2 3 2 2 3 3 2" xfId="30918"/>
    <cellStyle name="Prosent 2 3 2 2 3 3 3" xfId="30919"/>
    <cellStyle name="Prosent 2 3 2 2 3 4" xfId="30920"/>
    <cellStyle name="Prosent 2 3 2 2 3 5" xfId="30921"/>
    <cellStyle name="Prosent 2 3 2 2 4" xfId="30922"/>
    <cellStyle name="Prosent 2 3 2 2 4 2" xfId="30923"/>
    <cellStyle name="Prosent 2 3 2 2 4 3" xfId="30924"/>
    <cellStyle name="Prosent 2 3 2 2 5" xfId="30925"/>
    <cellStyle name="Prosent 2 3 2 2 5 2" xfId="30926"/>
    <cellStyle name="Prosent 2 3 2 2 5 3" xfId="30927"/>
    <cellStyle name="Prosent 2 3 2 2 6" xfId="30928"/>
    <cellStyle name="Prosent 2 3 2 2 6 2" xfId="30929"/>
    <cellStyle name="Prosent 2 3 2 2 7" xfId="30930"/>
    <cellStyle name="Prosent 2 3 2 2 7 2" xfId="30931"/>
    <cellStyle name="Prosent 2 3 2 2 8" xfId="30932"/>
    <cellStyle name="Prosent 2 3 2 2 9" xfId="30933"/>
    <cellStyle name="Prosent 2 3 2 2_Tabell 4.5-4.7" xfId="30902"/>
    <cellStyle name="Prosent 2 3 2 3" xfId="1783"/>
    <cellStyle name="Prosent 2 3 2 3 2" xfId="30935"/>
    <cellStyle name="Prosent 2 3 2 3 2 2" xfId="30936"/>
    <cellStyle name="Prosent 2 3 2 3 2 3" xfId="30937"/>
    <cellStyle name="Prosent 2 3 2 3 3" xfId="30938"/>
    <cellStyle name="Prosent 2 3 2 3 3 2" xfId="30939"/>
    <cellStyle name="Prosent 2 3 2 3 3 3" xfId="30940"/>
    <cellStyle name="Prosent 2 3 2 3 4" xfId="30941"/>
    <cellStyle name="Prosent 2 3 2 3 5" xfId="30942"/>
    <cellStyle name="Prosent 2 3 2 3_Tabell 4.5-4.7" xfId="30934"/>
    <cellStyle name="Prosent 2 3 2 4" xfId="30943"/>
    <cellStyle name="Prosent 2 3 2 4 2" xfId="30944"/>
    <cellStyle name="Prosent 2 3 2 4 2 2" xfId="30945"/>
    <cellStyle name="Prosent 2 3 2 4 2 3" xfId="30946"/>
    <cellStyle name="Prosent 2 3 2 4 3" xfId="30947"/>
    <cellStyle name="Prosent 2 3 2 4 3 2" xfId="30948"/>
    <cellStyle name="Prosent 2 3 2 4 3 3" xfId="30949"/>
    <cellStyle name="Prosent 2 3 2 4 4" xfId="30950"/>
    <cellStyle name="Prosent 2 3 2 4 5" xfId="30951"/>
    <cellStyle name="Prosent 2 3 2 5" xfId="30952"/>
    <cellStyle name="Prosent 2 3 2 5 2" xfId="30953"/>
    <cellStyle name="Prosent 2 3 2 5 3" xfId="30954"/>
    <cellStyle name="Prosent 2 3 2 6" xfId="30955"/>
    <cellStyle name="Prosent 2 3 2 6 2" xfId="30956"/>
    <cellStyle name="Prosent 2 3 2 6 3" xfId="30957"/>
    <cellStyle name="Prosent 2 3 2 7" xfId="30958"/>
    <cellStyle name="Prosent 2 3 2 7 2" xfId="30959"/>
    <cellStyle name="Prosent 2 3 2 8" xfId="30960"/>
    <cellStyle name="Prosent 2 3 2 8 2" xfId="30961"/>
    <cellStyle name="Prosent 2 3 2 9" xfId="30962"/>
    <cellStyle name="Prosent 2 3 2_Tabell 4.5-4.7" xfId="30899"/>
    <cellStyle name="Prosent 2 3 3" xfId="1784"/>
    <cellStyle name="Prosent 2 3 3 10" xfId="30964"/>
    <cellStyle name="Prosent 2 3 3 2" xfId="1785"/>
    <cellStyle name="Prosent 2 3 3 2 2" xfId="30966"/>
    <cellStyle name="Prosent 2 3 3 2 2 2" xfId="30967"/>
    <cellStyle name="Prosent 2 3 3 2 2 3" xfId="30968"/>
    <cellStyle name="Prosent 2 3 3 2 3" xfId="30969"/>
    <cellStyle name="Prosent 2 3 3 2 3 2" xfId="30970"/>
    <cellStyle name="Prosent 2 3 3 2 3 3" xfId="30971"/>
    <cellStyle name="Prosent 2 3 3 2 4" xfId="30972"/>
    <cellStyle name="Prosent 2 3 3 2 5" xfId="30973"/>
    <cellStyle name="Prosent 2 3 3 2_Tabell 4.5-4.7" xfId="30965"/>
    <cellStyle name="Prosent 2 3 3 3" xfId="30974"/>
    <cellStyle name="Prosent 2 3 3 3 2" xfId="30975"/>
    <cellStyle name="Prosent 2 3 3 3 2 2" xfId="30976"/>
    <cellStyle name="Prosent 2 3 3 3 2 3" xfId="30977"/>
    <cellStyle name="Prosent 2 3 3 3 3" xfId="30978"/>
    <cellStyle name="Prosent 2 3 3 3 3 2" xfId="30979"/>
    <cellStyle name="Prosent 2 3 3 3 3 3" xfId="30980"/>
    <cellStyle name="Prosent 2 3 3 3 4" xfId="30981"/>
    <cellStyle name="Prosent 2 3 3 3 5" xfId="30982"/>
    <cellStyle name="Prosent 2 3 3 4" xfId="30983"/>
    <cellStyle name="Prosent 2 3 3 4 2" xfId="30984"/>
    <cellStyle name="Prosent 2 3 3 4 3" xfId="30985"/>
    <cellStyle name="Prosent 2 3 3 5" xfId="30986"/>
    <cellStyle name="Prosent 2 3 3 5 2" xfId="30987"/>
    <cellStyle name="Prosent 2 3 3 5 3" xfId="30988"/>
    <cellStyle name="Prosent 2 3 3 6" xfId="30989"/>
    <cellStyle name="Prosent 2 3 3 6 2" xfId="30990"/>
    <cellStyle name="Prosent 2 3 3 7" xfId="30991"/>
    <cellStyle name="Prosent 2 3 3 7 2" xfId="30992"/>
    <cellStyle name="Prosent 2 3 3 8" xfId="30993"/>
    <cellStyle name="Prosent 2 3 3 9" xfId="30994"/>
    <cellStyle name="Prosent 2 3 3_Tabell 4.5-4.7" xfId="30963"/>
    <cellStyle name="Prosent 2 3 4" xfId="1786"/>
    <cellStyle name="Prosent 2 3 4 2" xfId="30996"/>
    <cellStyle name="Prosent 2 3 4 2 2" xfId="30997"/>
    <cellStyle name="Prosent 2 3 4 2 3" xfId="30998"/>
    <cellStyle name="Prosent 2 3 4 3" xfId="30999"/>
    <cellStyle name="Prosent 2 3 4 3 2" xfId="31000"/>
    <cellStyle name="Prosent 2 3 4 3 3" xfId="31001"/>
    <cellStyle name="Prosent 2 3 4 4" xfId="31002"/>
    <cellStyle name="Prosent 2 3 4 5" xfId="31003"/>
    <cellStyle name="Prosent 2 3 4_Tabell 4.5-4.7" xfId="30995"/>
    <cellStyle name="Prosent 2 3 5" xfId="31004"/>
    <cellStyle name="Prosent 2 3 5 2" xfId="31005"/>
    <cellStyle name="Prosent 2 3 5 2 2" xfId="31006"/>
    <cellStyle name="Prosent 2 3 5 2 3" xfId="31007"/>
    <cellStyle name="Prosent 2 3 5 3" xfId="31008"/>
    <cellStyle name="Prosent 2 3 5 3 2" xfId="31009"/>
    <cellStyle name="Prosent 2 3 5 3 3" xfId="31010"/>
    <cellStyle name="Prosent 2 3 5 4" xfId="31011"/>
    <cellStyle name="Prosent 2 3 5 5" xfId="31012"/>
    <cellStyle name="Prosent 2 3 6" xfId="31013"/>
    <cellStyle name="Prosent 2 3 6 2" xfId="31014"/>
    <cellStyle name="Prosent 2 3 6 3" xfId="31015"/>
    <cellStyle name="Prosent 2 3 7" xfId="31016"/>
    <cellStyle name="Prosent 2 3 7 2" xfId="31017"/>
    <cellStyle name="Prosent 2 3 7 3" xfId="31018"/>
    <cellStyle name="Prosent 2 3 8" xfId="31019"/>
    <cellStyle name="Prosent 2 3 8 2" xfId="31020"/>
    <cellStyle name="Prosent 2 3 9" xfId="31021"/>
    <cellStyle name="Prosent 2 3 9 2" xfId="31022"/>
    <cellStyle name="Prosent 2 3_Tabell 4.5-4.7" xfId="30895"/>
    <cellStyle name="Prosent 2 30" xfId="34345"/>
    <cellStyle name="Prosent 2 4" xfId="1787"/>
    <cellStyle name="Prosent 2 4 10" xfId="31024"/>
    <cellStyle name="Prosent 2 4 11" xfId="31025"/>
    <cellStyle name="Prosent 2 4 12" xfId="31026"/>
    <cellStyle name="Prosent 2 4 2" xfId="1788"/>
    <cellStyle name="Prosent 2 4 2 10" xfId="31028"/>
    <cellStyle name="Prosent 2 4 2 11" xfId="31029"/>
    <cellStyle name="Prosent 2 4 2 2" xfId="1789"/>
    <cellStyle name="Prosent 2 4 2 2 10" xfId="31031"/>
    <cellStyle name="Prosent 2 4 2 2 2" xfId="1790"/>
    <cellStyle name="Prosent 2 4 2 2 2 2" xfId="31033"/>
    <cellStyle name="Prosent 2 4 2 2 2 2 2" xfId="31034"/>
    <cellStyle name="Prosent 2 4 2 2 2 2 3" xfId="31035"/>
    <cellStyle name="Prosent 2 4 2 2 2 3" xfId="31036"/>
    <cellStyle name="Prosent 2 4 2 2 2 3 2" xfId="31037"/>
    <cellStyle name="Prosent 2 4 2 2 2 3 3" xfId="31038"/>
    <cellStyle name="Prosent 2 4 2 2 2 4" xfId="31039"/>
    <cellStyle name="Prosent 2 4 2 2 2 5" xfId="31040"/>
    <cellStyle name="Prosent 2 4 2 2 2_Tabell 4.5-4.7" xfId="31032"/>
    <cellStyle name="Prosent 2 4 2 2 3" xfId="31041"/>
    <cellStyle name="Prosent 2 4 2 2 3 2" xfId="31042"/>
    <cellStyle name="Prosent 2 4 2 2 3 2 2" xfId="31043"/>
    <cellStyle name="Prosent 2 4 2 2 3 2 3" xfId="31044"/>
    <cellStyle name="Prosent 2 4 2 2 3 3" xfId="31045"/>
    <cellStyle name="Prosent 2 4 2 2 3 3 2" xfId="31046"/>
    <cellStyle name="Prosent 2 4 2 2 3 3 3" xfId="31047"/>
    <cellStyle name="Prosent 2 4 2 2 3 4" xfId="31048"/>
    <cellStyle name="Prosent 2 4 2 2 3 5" xfId="31049"/>
    <cellStyle name="Prosent 2 4 2 2 4" xfId="31050"/>
    <cellStyle name="Prosent 2 4 2 2 4 2" xfId="31051"/>
    <cellStyle name="Prosent 2 4 2 2 4 3" xfId="31052"/>
    <cellStyle name="Prosent 2 4 2 2 5" xfId="31053"/>
    <cellStyle name="Prosent 2 4 2 2 5 2" xfId="31054"/>
    <cellStyle name="Prosent 2 4 2 2 5 3" xfId="31055"/>
    <cellStyle name="Prosent 2 4 2 2 6" xfId="31056"/>
    <cellStyle name="Prosent 2 4 2 2 6 2" xfId="31057"/>
    <cellStyle name="Prosent 2 4 2 2 7" xfId="31058"/>
    <cellStyle name="Prosent 2 4 2 2 7 2" xfId="31059"/>
    <cellStyle name="Prosent 2 4 2 2 8" xfId="31060"/>
    <cellStyle name="Prosent 2 4 2 2 9" xfId="31061"/>
    <cellStyle name="Prosent 2 4 2 2_Tabell 4.5-4.7" xfId="31030"/>
    <cellStyle name="Prosent 2 4 2 3" xfId="1791"/>
    <cellStyle name="Prosent 2 4 2 3 2" xfId="31063"/>
    <cellStyle name="Prosent 2 4 2 3 2 2" xfId="31064"/>
    <cellStyle name="Prosent 2 4 2 3 2 3" xfId="31065"/>
    <cellStyle name="Prosent 2 4 2 3 3" xfId="31066"/>
    <cellStyle name="Prosent 2 4 2 3 3 2" xfId="31067"/>
    <cellStyle name="Prosent 2 4 2 3 3 3" xfId="31068"/>
    <cellStyle name="Prosent 2 4 2 3 4" xfId="31069"/>
    <cellStyle name="Prosent 2 4 2 3 5" xfId="31070"/>
    <cellStyle name="Prosent 2 4 2 3_Tabell 4.5-4.7" xfId="31062"/>
    <cellStyle name="Prosent 2 4 2 4" xfId="31071"/>
    <cellStyle name="Prosent 2 4 2 4 2" xfId="31072"/>
    <cellStyle name="Prosent 2 4 2 4 2 2" xfId="31073"/>
    <cellStyle name="Prosent 2 4 2 4 2 3" xfId="31074"/>
    <cellStyle name="Prosent 2 4 2 4 3" xfId="31075"/>
    <cellStyle name="Prosent 2 4 2 4 3 2" xfId="31076"/>
    <cellStyle name="Prosent 2 4 2 4 3 3" xfId="31077"/>
    <cellStyle name="Prosent 2 4 2 4 4" xfId="31078"/>
    <cellStyle name="Prosent 2 4 2 4 5" xfId="31079"/>
    <cellStyle name="Prosent 2 4 2 5" xfId="31080"/>
    <cellStyle name="Prosent 2 4 2 5 2" xfId="31081"/>
    <cellStyle name="Prosent 2 4 2 5 3" xfId="31082"/>
    <cellStyle name="Prosent 2 4 2 6" xfId="31083"/>
    <cellStyle name="Prosent 2 4 2 6 2" xfId="31084"/>
    <cellStyle name="Prosent 2 4 2 6 3" xfId="31085"/>
    <cellStyle name="Prosent 2 4 2 7" xfId="31086"/>
    <cellStyle name="Prosent 2 4 2 7 2" xfId="31087"/>
    <cellStyle name="Prosent 2 4 2 8" xfId="31088"/>
    <cellStyle name="Prosent 2 4 2 8 2" xfId="31089"/>
    <cellStyle name="Prosent 2 4 2 9" xfId="31090"/>
    <cellStyle name="Prosent 2 4 2_Tabell 4.5-4.7" xfId="31027"/>
    <cellStyle name="Prosent 2 4 3" xfId="1792"/>
    <cellStyle name="Prosent 2 4 3 10" xfId="31092"/>
    <cellStyle name="Prosent 2 4 3 2" xfId="1793"/>
    <cellStyle name="Prosent 2 4 3 2 2" xfId="31094"/>
    <cellStyle name="Prosent 2 4 3 2 2 2" xfId="31095"/>
    <cellStyle name="Prosent 2 4 3 2 2 3" xfId="31096"/>
    <cellStyle name="Prosent 2 4 3 2 3" xfId="31097"/>
    <cellStyle name="Prosent 2 4 3 2 3 2" xfId="31098"/>
    <cellStyle name="Prosent 2 4 3 2 3 3" xfId="31099"/>
    <cellStyle name="Prosent 2 4 3 2 4" xfId="31100"/>
    <cellStyle name="Prosent 2 4 3 2 5" xfId="31101"/>
    <cellStyle name="Prosent 2 4 3 2_Tabell 4.5-4.7" xfId="31093"/>
    <cellStyle name="Prosent 2 4 3 3" xfId="31102"/>
    <cellStyle name="Prosent 2 4 3 3 2" xfId="31103"/>
    <cellStyle name="Prosent 2 4 3 3 2 2" xfId="31104"/>
    <cellStyle name="Prosent 2 4 3 3 2 3" xfId="31105"/>
    <cellStyle name="Prosent 2 4 3 3 3" xfId="31106"/>
    <cellStyle name="Prosent 2 4 3 3 3 2" xfId="31107"/>
    <cellStyle name="Prosent 2 4 3 3 3 3" xfId="31108"/>
    <cellStyle name="Prosent 2 4 3 3 4" xfId="31109"/>
    <cellStyle name="Prosent 2 4 3 3 5" xfId="31110"/>
    <cellStyle name="Prosent 2 4 3 4" xfId="31111"/>
    <cellStyle name="Prosent 2 4 3 4 2" xfId="31112"/>
    <cellStyle name="Prosent 2 4 3 4 3" xfId="31113"/>
    <cellStyle name="Prosent 2 4 3 5" xfId="31114"/>
    <cellStyle name="Prosent 2 4 3 5 2" xfId="31115"/>
    <cellStyle name="Prosent 2 4 3 5 3" xfId="31116"/>
    <cellStyle name="Prosent 2 4 3 6" xfId="31117"/>
    <cellStyle name="Prosent 2 4 3 6 2" xfId="31118"/>
    <cellStyle name="Prosent 2 4 3 7" xfId="31119"/>
    <cellStyle name="Prosent 2 4 3 7 2" xfId="31120"/>
    <cellStyle name="Prosent 2 4 3 8" xfId="31121"/>
    <cellStyle name="Prosent 2 4 3 9" xfId="31122"/>
    <cellStyle name="Prosent 2 4 3_Tabell 4.5-4.7" xfId="31091"/>
    <cellStyle name="Prosent 2 4 4" xfId="1794"/>
    <cellStyle name="Prosent 2 4 4 2" xfId="31124"/>
    <cellStyle name="Prosent 2 4 4 2 2" xfId="31125"/>
    <cellStyle name="Prosent 2 4 4 2 3" xfId="31126"/>
    <cellStyle name="Prosent 2 4 4 3" xfId="31127"/>
    <cellStyle name="Prosent 2 4 4 3 2" xfId="31128"/>
    <cellStyle name="Prosent 2 4 4 3 3" xfId="31129"/>
    <cellStyle name="Prosent 2 4 4 4" xfId="31130"/>
    <cellStyle name="Prosent 2 4 4 5" xfId="31131"/>
    <cellStyle name="Prosent 2 4 4_Tabell 4.5-4.7" xfId="31123"/>
    <cellStyle name="Prosent 2 4 5" xfId="31132"/>
    <cellStyle name="Prosent 2 4 5 2" xfId="31133"/>
    <cellStyle name="Prosent 2 4 5 2 2" xfId="31134"/>
    <cellStyle name="Prosent 2 4 5 2 3" xfId="31135"/>
    <cellStyle name="Prosent 2 4 5 3" xfId="31136"/>
    <cellStyle name="Prosent 2 4 5 3 2" xfId="31137"/>
    <cellStyle name="Prosent 2 4 5 3 3" xfId="31138"/>
    <cellStyle name="Prosent 2 4 5 4" xfId="31139"/>
    <cellStyle name="Prosent 2 4 5 5" xfId="31140"/>
    <cellStyle name="Prosent 2 4 6" xfId="31141"/>
    <cellStyle name="Prosent 2 4 6 2" xfId="31142"/>
    <cellStyle name="Prosent 2 4 6 3" xfId="31143"/>
    <cellStyle name="Prosent 2 4 7" xfId="31144"/>
    <cellStyle name="Prosent 2 4 7 2" xfId="31145"/>
    <cellStyle name="Prosent 2 4 7 3" xfId="31146"/>
    <cellStyle name="Prosent 2 4 8" xfId="31147"/>
    <cellStyle name="Prosent 2 4 8 2" xfId="31148"/>
    <cellStyle name="Prosent 2 4 9" xfId="31149"/>
    <cellStyle name="Prosent 2 4 9 2" xfId="31150"/>
    <cellStyle name="Prosent 2 4_Tabell 4.5-4.7" xfId="31023"/>
    <cellStyle name="Prosent 2 5" xfId="1795"/>
    <cellStyle name="Prosent 2 5 10" xfId="31152"/>
    <cellStyle name="Prosent 2 5 11" xfId="31153"/>
    <cellStyle name="Prosent 2 5 12" xfId="31154"/>
    <cellStyle name="Prosent 2 5 2" xfId="1796"/>
    <cellStyle name="Prosent 2 5 2 10" xfId="31156"/>
    <cellStyle name="Prosent 2 5 2 11" xfId="31157"/>
    <cellStyle name="Prosent 2 5 2 2" xfId="1797"/>
    <cellStyle name="Prosent 2 5 2 2 10" xfId="31159"/>
    <cellStyle name="Prosent 2 5 2 2 2" xfId="1798"/>
    <cellStyle name="Prosent 2 5 2 2 2 2" xfId="31161"/>
    <cellStyle name="Prosent 2 5 2 2 2 2 2" xfId="31162"/>
    <cellStyle name="Prosent 2 5 2 2 2 2 3" xfId="31163"/>
    <cellStyle name="Prosent 2 5 2 2 2 3" xfId="31164"/>
    <cellStyle name="Prosent 2 5 2 2 2 3 2" xfId="31165"/>
    <cellStyle name="Prosent 2 5 2 2 2 3 3" xfId="31166"/>
    <cellStyle name="Prosent 2 5 2 2 2 4" xfId="31167"/>
    <cellStyle name="Prosent 2 5 2 2 2 5" xfId="31168"/>
    <cellStyle name="Prosent 2 5 2 2 2_Tabell 4.5-4.7" xfId="31160"/>
    <cellStyle name="Prosent 2 5 2 2 3" xfId="31169"/>
    <cellStyle name="Prosent 2 5 2 2 3 2" xfId="31170"/>
    <cellStyle name="Prosent 2 5 2 2 3 2 2" xfId="31171"/>
    <cellStyle name="Prosent 2 5 2 2 3 2 3" xfId="31172"/>
    <cellStyle name="Prosent 2 5 2 2 3 3" xfId="31173"/>
    <cellStyle name="Prosent 2 5 2 2 3 3 2" xfId="31174"/>
    <cellStyle name="Prosent 2 5 2 2 3 3 3" xfId="31175"/>
    <cellStyle name="Prosent 2 5 2 2 3 4" xfId="31176"/>
    <cellStyle name="Prosent 2 5 2 2 3 5" xfId="31177"/>
    <cellStyle name="Prosent 2 5 2 2 4" xfId="31178"/>
    <cellStyle name="Prosent 2 5 2 2 4 2" xfId="31179"/>
    <cellStyle name="Prosent 2 5 2 2 4 3" xfId="31180"/>
    <cellStyle name="Prosent 2 5 2 2 5" xfId="31181"/>
    <cellStyle name="Prosent 2 5 2 2 5 2" xfId="31182"/>
    <cellStyle name="Prosent 2 5 2 2 5 3" xfId="31183"/>
    <cellStyle name="Prosent 2 5 2 2 6" xfId="31184"/>
    <cellStyle name="Prosent 2 5 2 2 6 2" xfId="31185"/>
    <cellStyle name="Prosent 2 5 2 2 7" xfId="31186"/>
    <cellStyle name="Prosent 2 5 2 2 7 2" xfId="31187"/>
    <cellStyle name="Prosent 2 5 2 2 8" xfId="31188"/>
    <cellStyle name="Prosent 2 5 2 2 9" xfId="31189"/>
    <cellStyle name="Prosent 2 5 2 2_Tabell 4.5-4.7" xfId="31158"/>
    <cellStyle name="Prosent 2 5 2 3" xfId="1799"/>
    <cellStyle name="Prosent 2 5 2 3 2" xfId="31191"/>
    <cellStyle name="Prosent 2 5 2 3 2 2" xfId="31192"/>
    <cellStyle name="Prosent 2 5 2 3 2 3" xfId="31193"/>
    <cellStyle name="Prosent 2 5 2 3 3" xfId="31194"/>
    <cellStyle name="Prosent 2 5 2 3 3 2" xfId="31195"/>
    <cellStyle name="Prosent 2 5 2 3 3 3" xfId="31196"/>
    <cellStyle name="Prosent 2 5 2 3 4" xfId="31197"/>
    <cellStyle name="Prosent 2 5 2 3 5" xfId="31198"/>
    <cellStyle name="Prosent 2 5 2 3_Tabell 4.5-4.7" xfId="31190"/>
    <cellStyle name="Prosent 2 5 2 4" xfId="31199"/>
    <cellStyle name="Prosent 2 5 2 4 2" xfId="31200"/>
    <cellStyle name="Prosent 2 5 2 4 2 2" xfId="31201"/>
    <cellStyle name="Prosent 2 5 2 4 2 3" xfId="31202"/>
    <cellStyle name="Prosent 2 5 2 4 3" xfId="31203"/>
    <cellStyle name="Prosent 2 5 2 4 3 2" xfId="31204"/>
    <cellStyle name="Prosent 2 5 2 4 3 3" xfId="31205"/>
    <cellStyle name="Prosent 2 5 2 4 4" xfId="31206"/>
    <cellStyle name="Prosent 2 5 2 4 5" xfId="31207"/>
    <cellStyle name="Prosent 2 5 2 5" xfId="31208"/>
    <cellStyle name="Prosent 2 5 2 5 2" xfId="31209"/>
    <cellStyle name="Prosent 2 5 2 5 3" xfId="31210"/>
    <cellStyle name="Prosent 2 5 2 6" xfId="31211"/>
    <cellStyle name="Prosent 2 5 2 6 2" xfId="31212"/>
    <cellStyle name="Prosent 2 5 2 6 3" xfId="31213"/>
    <cellStyle name="Prosent 2 5 2 7" xfId="31214"/>
    <cellStyle name="Prosent 2 5 2 7 2" xfId="31215"/>
    <cellStyle name="Prosent 2 5 2 8" xfId="31216"/>
    <cellStyle name="Prosent 2 5 2 8 2" xfId="31217"/>
    <cellStyle name="Prosent 2 5 2 9" xfId="31218"/>
    <cellStyle name="Prosent 2 5 2_Tabell 4.5-4.7" xfId="31155"/>
    <cellStyle name="Prosent 2 5 3" xfId="1800"/>
    <cellStyle name="Prosent 2 5 3 10" xfId="31220"/>
    <cellStyle name="Prosent 2 5 3 2" xfId="1801"/>
    <cellStyle name="Prosent 2 5 3 2 2" xfId="31222"/>
    <cellStyle name="Prosent 2 5 3 2 2 2" xfId="31223"/>
    <cellStyle name="Prosent 2 5 3 2 2 3" xfId="31224"/>
    <cellStyle name="Prosent 2 5 3 2 3" xfId="31225"/>
    <cellStyle name="Prosent 2 5 3 2 3 2" xfId="31226"/>
    <cellStyle name="Prosent 2 5 3 2 3 3" xfId="31227"/>
    <cellStyle name="Prosent 2 5 3 2 4" xfId="31228"/>
    <cellStyle name="Prosent 2 5 3 2 5" xfId="31229"/>
    <cellStyle name="Prosent 2 5 3 2_Tabell 4.5-4.7" xfId="31221"/>
    <cellStyle name="Prosent 2 5 3 3" xfId="31230"/>
    <cellStyle name="Prosent 2 5 3 3 2" xfId="31231"/>
    <cellStyle name="Prosent 2 5 3 3 2 2" xfId="31232"/>
    <cellStyle name="Prosent 2 5 3 3 2 3" xfId="31233"/>
    <cellStyle name="Prosent 2 5 3 3 3" xfId="31234"/>
    <cellStyle name="Prosent 2 5 3 3 3 2" xfId="31235"/>
    <cellStyle name="Prosent 2 5 3 3 3 3" xfId="31236"/>
    <cellStyle name="Prosent 2 5 3 3 4" xfId="31237"/>
    <cellStyle name="Prosent 2 5 3 3 5" xfId="31238"/>
    <cellStyle name="Prosent 2 5 3 4" xfId="31239"/>
    <cellStyle name="Prosent 2 5 3 4 2" xfId="31240"/>
    <cellStyle name="Prosent 2 5 3 4 3" xfId="31241"/>
    <cellStyle name="Prosent 2 5 3 5" xfId="31242"/>
    <cellStyle name="Prosent 2 5 3 5 2" xfId="31243"/>
    <cellStyle name="Prosent 2 5 3 5 3" xfId="31244"/>
    <cellStyle name="Prosent 2 5 3 6" xfId="31245"/>
    <cellStyle name="Prosent 2 5 3 6 2" xfId="31246"/>
    <cellStyle name="Prosent 2 5 3 7" xfId="31247"/>
    <cellStyle name="Prosent 2 5 3 7 2" xfId="31248"/>
    <cellStyle name="Prosent 2 5 3 8" xfId="31249"/>
    <cellStyle name="Prosent 2 5 3 9" xfId="31250"/>
    <cellStyle name="Prosent 2 5 3_Tabell 4.5-4.7" xfId="31219"/>
    <cellStyle name="Prosent 2 5 4" xfId="1802"/>
    <cellStyle name="Prosent 2 5 4 2" xfId="31252"/>
    <cellStyle name="Prosent 2 5 4 2 2" xfId="31253"/>
    <cellStyle name="Prosent 2 5 4 2 3" xfId="31254"/>
    <cellStyle name="Prosent 2 5 4 3" xfId="31255"/>
    <cellStyle name="Prosent 2 5 4 3 2" xfId="31256"/>
    <cellStyle name="Prosent 2 5 4 3 3" xfId="31257"/>
    <cellStyle name="Prosent 2 5 4 4" xfId="31258"/>
    <cellStyle name="Prosent 2 5 4 5" xfId="31259"/>
    <cellStyle name="Prosent 2 5 4_Tabell 4.5-4.7" xfId="31251"/>
    <cellStyle name="Prosent 2 5 5" xfId="31260"/>
    <cellStyle name="Prosent 2 5 5 2" xfId="31261"/>
    <cellStyle name="Prosent 2 5 5 2 2" xfId="31262"/>
    <cellStyle name="Prosent 2 5 5 2 3" xfId="31263"/>
    <cellStyle name="Prosent 2 5 5 3" xfId="31264"/>
    <cellStyle name="Prosent 2 5 5 3 2" xfId="31265"/>
    <cellStyle name="Prosent 2 5 5 3 3" xfId="31266"/>
    <cellStyle name="Prosent 2 5 5 4" xfId="31267"/>
    <cellStyle name="Prosent 2 5 5 5" xfId="31268"/>
    <cellStyle name="Prosent 2 5 6" xfId="31269"/>
    <cellStyle name="Prosent 2 5 6 2" xfId="31270"/>
    <cellStyle name="Prosent 2 5 6 3" xfId="31271"/>
    <cellStyle name="Prosent 2 5 7" xfId="31272"/>
    <cellStyle name="Prosent 2 5 7 2" xfId="31273"/>
    <cellStyle name="Prosent 2 5 7 3" xfId="31274"/>
    <cellStyle name="Prosent 2 5 8" xfId="31275"/>
    <cellStyle name="Prosent 2 5 8 2" xfId="31276"/>
    <cellStyle name="Prosent 2 5 9" xfId="31277"/>
    <cellStyle name="Prosent 2 5 9 2" xfId="31278"/>
    <cellStyle name="Prosent 2 5_Tabell 4.5-4.7" xfId="31151"/>
    <cellStyle name="Prosent 2 6" xfId="1803"/>
    <cellStyle name="Prosent 2 6 10" xfId="31280"/>
    <cellStyle name="Prosent 2 6 11" xfId="31281"/>
    <cellStyle name="Prosent 2 6 12" xfId="31282"/>
    <cellStyle name="Prosent 2 6 2" xfId="1804"/>
    <cellStyle name="Prosent 2 6 2 10" xfId="31284"/>
    <cellStyle name="Prosent 2 6 2 11" xfId="31285"/>
    <cellStyle name="Prosent 2 6 2 2" xfId="1805"/>
    <cellStyle name="Prosent 2 6 2 2 10" xfId="31287"/>
    <cellStyle name="Prosent 2 6 2 2 2" xfId="1806"/>
    <cellStyle name="Prosent 2 6 2 2 2 2" xfId="31289"/>
    <cellStyle name="Prosent 2 6 2 2 2 2 2" xfId="31290"/>
    <cellStyle name="Prosent 2 6 2 2 2 2 3" xfId="31291"/>
    <cellStyle name="Prosent 2 6 2 2 2 3" xfId="31292"/>
    <cellStyle name="Prosent 2 6 2 2 2 3 2" xfId="31293"/>
    <cellStyle name="Prosent 2 6 2 2 2 3 3" xfId="31294"/>
    <cellStyle name="Prosent 2 6 2 2 2 4" xfId="31295"/>
    <cellStyle name="Prosent 2 6 2 2 2 5" xfId="31296"/>
    <cellStyle name="Prosent 2 6 2 2 2_Tabell 4.5-4.7" xfId="31288"/>
    <cellStyle name="Prosent 2 6 2 2 3" xfId="31297"/>
    <cellStyle name="Prosent 2 6 2 2 3 2" xfId="31298"/>
    <cellStyle name="Prosent 2 6 2 2 3 2 2" xfId="31299"/>
    <cellStyle name="Prosent 2 6 2 2 3 2 3" xfId="31300"/>
    <cellStyle name="Prosent 2 6 2 2 3 3" xfId="31301"/>
    <cellStyle name="Prosent 2 6 2 2 3 3 2" xfId="31302"/>
    <cellStyle name="Prosent 2 6 2 2 3 3 3" xfId="31303"/>
    <cellStyle name="Prosent 2 6 2 2 3 4" xfId="31304"/>
    <cellStyle name="Prosent 2 6 2 2 3 5" xfId="31305"/>
    <cellStyle name="Prosent 2 6 2 2 4" xfId="31306"/>
    <cellStyle name="Prosent 2 6 2 2 4 2" xfId="31307"/>
    <cellStyle name="Prosent 2 6 2 2 4 3" xfId="31308"/>
    <cellStyle name="Prosent 2 6 2 2 5" xfId="31309"/>
    <cellStyle name="Prosent 2 6 2 2 5 2" xfId="31310"/>
    <cellStyle name="Prosent 2 6 2 2 5 3" xfId="31311"/>
    <cellStyle name="Prosent 2 6 2 2 6" xfId="31312"/>
    <cellStyle name="Prosent 2 6 2 2 6 2" xfId="31313"/>
    <cellStyle name="Prosent 2 6 2 2 7" xfId="31314"/>
    <cellStyle name="Prosent 2 6 2 2 7 2" xfId="31315"/>
    <cellStyle name="Prosent 2 6 2 2 8" xfId="31316"/>
    <cellStyle name="Prosent 2 6 2 2 9" xfId="31317"/>
    <cellStyle name="Prosent 2 6 2 2_Tabell 4.5-4.7" xfId="31286"/>
    <cellStyle name="Prosent 2 6 2 3" xfId="1807"/>
    <cellStyle name="Prosent 2 6 2 3 2" xfId="31319"/>
    <cellStyle name="Prosent 2 6 2 3 2 2" xfId="31320"/>
    <cellStyle name="Prosent 2 6 2 3 2 3" xfId="31321"/>
    <cellStyle name="Prosent 2 6 2 3 3" xfId="31322"/>
    <cellStyle name="Prosent 2 6 2 3 3 2" xfId="31323"/>
    <cellStyle name="Prosent 2 6 2 3 3 3" xfId="31324"/>
    <cellStyle name="Prosent 2 6 2 3 4" xfId="31325"/>
    <cellStyle name="Prosent 2 6 2 3 5" xfId="31326"/>
    <cellStyle name="Prosent 2 6 2 3_Tabell 4.5-4.7" xfId="31318"/>
    <cellStyle name="Prosent 2 6 2 4" xfId="31327"/>
    <cellStyle name="Prosent 2 6 2 4 2" xfId="31328"/>
    <cellStyle name="Prosent 2 6 2 4 2 2" xfId="31329"/>
    <cellStyle name="Prosent 2 6 2 4 2 3" xfId="31330"/>
    <cellStyle name="Prosent 2 6 2 4 3" xfId="31331"/>
    <cellStyle name="Prosent 2 6 2 4 3 2" xfId="31332"/>
    <cellStyle name="Prosent 2 6 2 4 3 3" xfId="31333"/>
    <cellStyle name="Prosent 2 6 2 4 4" xfId="31334"/>
    <cellStyle name="Prosent 2 6 2 4 5" xfId="31335"/>
    <cellStyle name="Prosent 2 6 2 5" xfId="31336"/>
    <cellStyle name="Prosent 2 6 2 5 2" xfId="31337"/>
    <cellStyle name="Prosent 2 6 2 5 3" xfId="31338"/>
    <cellStyle name="Prosent 2 6 2 6" xfId="31339"/>
    <cellStyle name="Prosent 2 6 2 6 2" xfId="31340"/>
    <cellStyle name="Prosent 2 6 2 6 3" xfId="31341"/>
    <cellStyle name="Prosent 2 6 2 7" xfId="31342"/>
    <cellStyle name="Prosent 2 6 2 7 2" xfId="31343"/>
    <cellStyle name="Prosent 2 6 2 8" xfId="31344"/>
    <cellStyle name="Prosent 2 6 2 8 2" xfId="31345"/>
    <cellStyle name="Prosent 2 6 2 9" xfId="31346"/>
    <cellStyle name="Prosent 2 6 2_Tabell 4.5-4.7" xfId="31283"/>
    <cellStyle name="Prosent 2 6 3" xfId="1808"/>
    <cellStyle name="Prosent 2 6 3 10" xfId="31348"/>
    <cellStyle name="Prosent 2 6 3 2" xfId="1809"/>
    <cellStyle name="Prosent 2 6 3 2 2" xfId="31350"/>
    <cellStyle name="Prosent 2 6 3 2 2 2" xfId="31351"/>
    <cellStyle name="Prosent 2 6 3 2 2 3" xfId="31352"/>
    <cellStyle name="Prosent 2 6 3 2 3" xfId="31353"/>
    <cellStyle name="Prosent 2 6 3 2 3 2" xfId="31354"/>
    <cellStyle name="Prosent 2 6 3 2 3 3" xfId="31355"/>
    <cellStyle name="Prosent 2 6 3 2 4" xfId="31356"/>
    <cellStyle name="Prosent 2 6 3 2 5" xfId="31357"/>
    <cellStyle name="Prosent 2 6 3 2_Tabell 4.5-4.7" xfId="31349"/>
    <cellStyle name="Prosent 2 6 3 3" xfId="31358"/>
    <cellStyle name="Prosent 2 6 3 3 2" xfId="31359"/>
    <cellStyle name="Prosent 2 6 3 3 2 2" xfId="31360"/>
    <cellStyle name="Prosent 2 6 3 3 2 3" xfId="31361"/>
    <cellStyle name="Prosent 2 6 3 3 3" xfId="31362"/>
    <cellStyle name="Prosent 2 6 3 3 3 2" xfId="31363"/>
    <cellStyle name="Prosent 2 6 3 3 3 3" xfId="31364"/>
    <cellStyle name="Prosent 2 6 3 3 4" xfId="31365"/>
    <cellStyle name="Prosent 2 6 3 3 5" xfId="31366"/>
    <cellStyle name="Prosent 2 6 3 4" xfId="31367"/>
    <cellStyle name="Prosent 2 6 3 4 2" xfId="31368"/>
    <cellStyle name="Prosent 2 6 3 4 3" xfId="31369"/>
    <cellStyle name="Prosent 2 6 3 5" xfId="31370"/>
    <cellStyle name="Prosent 2 6 3 5 2" xfId="31371"/>
    <cellStyle name="Prosent 2 6 3 5 3" xfId="31372"/>
    <cellStyle name="Prosent 2 6 3 6" xfId="31373"/>
    <cellStyle name="Prosent 2 6 3 6 2" xfId="31374"/>
    <cellStyle name="Prosent 2 6 3 7" xfId="31375"/>
    <cellStyle name="Prosent 2 6 3 7 2" xfId="31376"/>
    <cellStyle name="Prosent 2 6 3 8" xfId="31377"/>
    <cellStyle name="Prosent 2 6 3 9" xfId="31378"/>
    <cellStyle name="Prosent 2 6 3_Tabell 4.5-4.7" xfId="31347"/>
    <cellStyle name="Prosent 2 6 4" xfId="1810"/>
    <cellStyle name="Prosent 2 6 4 2" xfId="31380"/>
    <cellStyle name="Prosent 2 6 4 2 2" xfId="31381"/>
    <cellStyle name="Prosent 2 6 4 2 3" xfId="31382"/>
    <cellStyle name="Prosent 2 6 4 3" xfId="31383"/>
    <cellStyle name="Prosent 2 6 4 3 2" xfId="31384"/>
    <cellStyle name="Prosent 2 6 4 3 3" xfId="31385"/>
    <cellStyle name="Prosent 2 6 4 4" xfId="31386"/>
    <cellStyle name="Prosent 2 6 4 5" xfId="31387"/>
    <cellStyle name="Prosent 2 6 4_Tabell 4.5-4.7" xfId="31379"/>
    <cellStyle name="Prosent 2 6 5" xfId="31388"/>
    <cellStyle name="Prosent 2 6 5 2" xfId="31389"/>
    <cellStyle name="Prosent 2 6 5 2 2" xfId="31390"/>
    <cellStyle name="Prosent 2 6 5 2 3" xfId="31391"/>
    <cellStyle name="Prosent 2 6 5 3" xfId="31392"/>
    <cellStyle name="Prosent 2 6 5 3 2" xfId="31393"/>
    <cellStyle name="Prosent 2 6 5 3 3" xfId="31394"/>
    <cellStyle name="Prosent 2 6 5 4" xfId="31395"/>
    <cellStyle name="Prosent 2 6 5 5" xfId="31396"/>
    <cellStyle name="Prosent 2 6 6" xfId="31397"/>
    <cellStyle name="Prosent 2 6 6 2" xfId="31398"/>
    <cellStyle name="Prosent 2 6 6 3" xfId="31399"/>
    <cellStyle name="Prosent 2 6 7" xfId="31400"/>
    <cellStyle name="Prosent 2 6 7 2" xfId="31401"/>
    <cellStyle name="Prosent 2 6 7 3" xfId="31402"/>
    <cellStyle name="Prosent 2 6 8" xfId="31403"/>
    <cellStyle name="Prosent 2 6 8 2" xfId="31404"/>
    <cellStyle name="Prosent 2 6 9" xfId="31405"/>
    <cellStyle name="Prosent 2 6 9 2" xfId="31406"/>
    <cellStyle name="Prosent 2 6_Tabell 4.5-4.7" xfId="31279"/>
    <cellStyle name="Prosent 2 7" xfId="1811"/>
    <cellStyle name="Prosent 2 7 10" xfId="31408"/>
    <cellStyle name="Prosent 2 7 11" xfId="31409"/>
    <cellStyle name="Prosent 2 7 2" xfId="1812"/>
    <cellStyle name="Prosent 2 7 2 10" xfId="31411"/>
    <cellStyle name="Prosent 2 7 2 2" xfId="1813"/>
    <cellStyle name="Prosent 2 7 2 2 2" xfId="31413"/>
    <cellStyle name="Prosent 2 7 2 2 2 2" xfId="31414"/>
    <cellStyle name="Prosent 2 7 2 2 2 3" xfId="31415"/>
    <cellStyle name="Prosent 2 7 2 2 3" xfId="31416"/>
    <cellStyle name="Prosent 2 7 2 2 3 2" xfId="31417"/>
    <cellStyle name="Prosent 2 7 2 2 3 3" xfId="31418"/>
    <cellStyle name="Prosent 2 7 2 2 4" xfId="31419"/>
    <cellStyle name="Prosent 2 7 2 2 5" xfId="31420"/>
    <cellStyle name="Prosent 2 7 2 2_Tabell 4.5-4.7" xfId="31412"/>
    <cellStyle name="Prosent 2 7 2 3" xfId="31421"/>
    <cellStyle name="Prosent 2 7 2 3 2" xfId="31422"/>
    <cellStyle name="Prosent 2 7 2 3 2 2" xfId="31423"/>
    <cellStyle name="Prosent 2 7 2 3 2 3" xfId="31424"/>
    <cellStyle name="Prosent 2 7 2 3 3" xfId="31425"/>
    <cellStyle name="Prosent 2 7 2 3 3 2" xfId="31426"/>
    <cellStyle name="Prosent 2 7 2 3 3 3" xfId="31427"/>
    <cellStyle name="Prosent 2 7 2 3 4" xfId="31428"/>
    <cellStyle name="Prosent 2 7 2 3 5" xfId="31429"/>
    <cellStyle name="Prosent 2 7 2 4" xfId="31430"/>
    <cellStyle name="Prosent 2 7 2 4 2" xfId="31431"/>
    <cellStyle name="Prosent 2 7 2 4 3" xfId="31432"/>
    <cellStyle name="Prosent 2 7 2 5" xfId="31433"/>
    <cellStyle name="Prosent 2 7 2 5 2" xfId="31434"/>
    <cellStyle name="Prosent 2 7 2 5 3" xfId="31435"/>
    <cellStyle name="Prosent 2 7 2 6" xfId="31436"/>
    <cellStyle name="Prosent 2 7 2 6 2" xfId="31437"/>
    <cellStyle name="Prosent 2 7 2 7" xfId="31438"/>
    <cellStyle name="Prosent 2 7 2 7 2" xfId="31439"/>
    <cellStyle name="Prosent 2 7 2 8" xfId="31440"/>
    <cellStyle name="Prosent 2 7 2 9" xfId="31441"/>
    <cellStyle name="Prosent 2 7 2_Tabell 4.5-4.7" xfId="31410"/>
    <cellStyle name="Prosent 2 7 3" xfId="1814"/>
    <cellStyle name="Prosent 2 7 3 2" xfId="31443"/>
    <cellStyle name="Prosent 2 7 3 2 2" xfId="31444"/>
    <cellStyle name="Prosent 2 7 3 2 3" xfId="31445"/>
    <cellStyle name="Prosent 2 7 3 3" xfId="31446"/>
    <cellStyle name="Prosent 2 7 3 3 2" xfId="31447"/>
    <cellStyle name="Prosent 2 7 3 3 3" xfId="31448"/>
    <cellStyle name="Prosent 2 7 3 4" xfId="31449"/>
    <cellStyle name="Prosent 2 7 3 5" xfId="31450"/>
    <cellStyle name="Prosent 2 7 3_Tabell 4.5-4.7" xfId="31442"/>
    <cellStyle name="Prosent 2 7 4" xfId="31451"/>
    <cellStyle name="Prosent 2 7 4 2" xfId="31452"/>
    <cellStyle name="Prosent 2 7 4 2 2" xfId="31453"/>
    <cellStyle name="Prosent 2 7 4 2 3" xfId="31454"/>
    <cellStyle name="Prosent 2 7 4 3" xfId="31455"/>
    <cellStyle name="Prosent 2 7 4 3 2" xfId="31456"/>
    <cellStyle name="Prosent 2 7 4 3 3" xfId="31457"/>
    <cellStyle name="Prosent 2 7 4 4" xfId="31458"/>
    <cellStyle name="Prosent 2 7 4 5" xfId="31459"/>
    <cellStyle name="Prosent 2 7 5" xfId="31460"/>
    <cellStyle name="Prosent 2 7 5 2" xfId="31461"/>
    <cellStyle name="Prosent 2 7 5 3" xfId="31462"/>
    <cellStyle name="Prosent 2 7 6" xfId="31463"/>
    <cellStyle name="Prosent 2 7 6 2" xfId="31464"/>
    <cellStyle name="Prosent 2 7 6 3" xfId="31465"/>
    <cellStyle name="Prosent 2 7 7" xfId="31466"/>
    <cellStyle name="Prosent 2 7 7 2" xfId="31467"/>
    <cellStyle name="Prosent 2 7 8" xfId="31468"/>
    <cellStyle name="Prosent 2 7 8 2" xfId="31469"/>
    <cellStyle name="Prosent 2 7 9" xfId="31470"/>
    <cellStyle name="Prosent 2 7_Tabell 4.5-4.7" xfId="31407"/>
    <cellStyle name="Prosent 2 8" xfId="1815"/>
    <cellStyle name="Prosent 2 8 10" xfId="31472"/>
    <cellStyle name="Prosent 2 8 11" xfId="31473"/>
    <cellStyle name="Prosent 2 8 2" xfId="1816"/>
    <cellStyle name="Prosent 2 8 2 10" xfId="31475"/>
    <cellStyle name="Prosent 2 8 2 2" xfId="1817"/>
    <cellStyle name="Prosent 2 8 2 2 2" xfId="31477"/>
    <cellStyle name="Prosent 2 8 2 2 2 2" xfId="31478"/>
    <cellStyle name="Prosent 2 8 2 2 2 3" xfId="31479"/>
    <cellStyle name="Prosent 2 8 2 2 3" xfId="31480"/>
    <cellStyle name="Prosent 2 8 2 2 3 2" xfId="31481"/>
    <cellStyle name="Prosent 2 8 2 2 3 3" xfId="31482"/>
    <cellStyle name="Prosent 2 8 2 2 4" xfId="31483"/>
    <cellStyle name="Prosent 2 8 2 2 5" xfId="31484"/>
    <cellStyle name="Prosent 2 8 2 2_Tabell 4.5-4.7" xfId="31476"/>
    <cellStyle name="Prosent 2 8 2 3" xfId="31485"/>
    <cellStyle name="Prosent 2 8 2 3 2" xfId="31486"/>
    <cellStyle name="Prosent 2 8 2 3 2 2" xfId="31487"/>
    <cellStyle name="Prosent 2 8 2 3 2 3" xfId="31488"/>
    <cellStyle name="Prosent 2 8 2 3 3" xfId="31489"/>
    <cellStyle name="Prosent 2 8 2 3 3 2" xfId="31490"/>
    <cellStyle name="Prosent 2 8 2 3 3 3" xfId="31491"/>
    <cellStyle name="Prosent 2 8 2 3 4" xfId="31492"/>
    <cellStyle name="Prosent 2 8 2 3 5" xfId="31493"/>
    <cellStyle name="Prosent 2 8 2 4" xfId="31494"/>
    <cellStyle name="Prosent 2 8 2 4 2" xfId="31495"/>
    <cellStyle name="Prosent 2 8 2 4 3" xfId="31496"/>
    <cellStyle name="Prosent 2 8 2 5" xfId="31497"/>
    <cellStyle name="Prosent 2 8 2 5 2" xfId="31498"/>
    <cellStyle name="Prosent 2 8 2 5 3" xfId="31499"/>
    <cellStyle name="Prosent 2 8 2 6" xfId="31500"/>
    <cellStyle name="Prosent 2 8 2 6 2" xfId="31501"/>
    <cellStyle name="Prosent 2 8 2 7" xfId="31502"/>
    <cellStyle name="Prosent 2 8 2 7 2" xfId="31503"/>
    <cellStyle name="Prosent 2 8 2 8" xfId="31504"/>
    <cellStyle name="Prosent 2 8 2 9" xfId="31505"/>
    <cellStyle name="Prosent 2 8 2_Tabell 4.5-4.7" xfId="31474"/>
    <cellStyle name="Prosent 2 8 3" xfId="1818"/>
    <cellStyle name="Prosent 2 8 3 2" xfId="31507"/>
    <cellStyle name="Prosent 2 8 3 2 2" xfId="31508"/>
    <cellStyle name="Prosent 2 8 3 2 3" xfId="31509"/>
    <cellStyle name="Prosent 2 8 3 3" xfId="31510"/>
    <cellStyle name="Prosent 2 8 3 3 2" xfId="31511"/>
    <cellStyle name="Prosent 2 8 3 3 3" xfId="31512"/>
    <cellStyle name="Prosent 2 8 3 4" xfId="31513"/>
    <cellStyle name="Prosent 2 8 3 5" xfId="31514"/>
    <cellStyle name="Prosent 2 8 3_Tabell 4.5-4.7" xfId="31506"/>
    <cellStyle name="Prosent 2 8 4" xfId="31515"/>
    <cellStyle name="Prosent 2 8 4 2" xfId="31516"/>
    <cellStyle name="Prosent 2 8 4 2 2" xfId="31517"/>
    <cellStyle name="Prosent 2 8 4 2 3" xfId="31518"/>
    <cellStyle name="Prosent 2 8 4 3" xfId="31519"/>
    <cellStyle name="Prosent 2 8 4 3 2" xfId="31520"/>
    <cellStyle name="Prosent 2 8 4 3 3" xfId="31521"/>
    <cellStyle name="Prosent 2 8 4 4" xfId="31522"/>
    <cellStyle name="Prosent 2 8 4 5" xfId="31523"/>
    <cellStyle name="Prosent 2 8 5" xfId="31524"/>
    <cellStyle name="Prosent 2 8 5 2" xfId="31525"/>
    <cellStyle name="Prosent 2 8 5 3" xfId="31526"/>
    <cellStyle name="Prosent 2 8 6" xfId="31527"/>
    <cellStyle name="Prosent 2 8 6 2" xfId="31528"/>
    <cellStyle name="Prosent 2 8 6 3" xfId="31529"/>
    <cellStyle name="Prosent 2 8 7" xfId="31530"/>
    <cellStyle name="Prosent 2 8 7 2" xfId="31531"/>
    <cellStyle name="Prosent 2 8 8" xfId="31532"/>
    <cellStyle name="Prosent 2 8 8 2" xfId="31533"/>
    <cellStyle name="Prosent 2 8 9" xfId="31534"/>
    <cellStyle name="Prosent 2 8_Tabell 4.5-4.7" xfId="31471"/>
    <cellStyle name="Prosent 2 9" xfId="1819"/>
    <cellStyle name="Prosent 2_Tabell 4.5-4.7" xfId="30731"/>
    <cellStyle name="Prosent 3" xfId="10"/>
    <cellStyle name="Prosent 3 10" xfId="1820"/>
    <cellStyle name="Prosent 3 10 2" xfId="31537"/>
    <cellStyle name="Prosent 3 10 2 2" xfId="31538"/>
    <cellStyle name="Prosent 3 10 2 3" xfId="31539"/>
    <cellStyle name="Prosent 3 10 3" xfId="31540"/>
    <cellStyle name="Prosent 3 10 3 2" xfId="31541"/>
    <cellStyle name="Prosent 3 10 3 3" xfId="31542"/>
    <cellStyle name="Prosent 3 10 4" xfId="31543"/>
    <cellStyle name="Prosent 3 10 5" xfId="31544"/>
    <cellStyle name="Prosent 3 10_Tabell 4.5-4.7" xfId="31536"/>
    <cellStyle name="Prosent 3 11" xfId="2031"/>
    <cellStyle name="Prosent 3 11 2" xfId="31546"/>
    <cellStyle name="Prosent 3 11 2 2" xfId="31547"/>
    <cellStyle name="Prosent 3 11 2 3" xfId="31548"/>
    <cellStyle name="Prosent 3 11 3" xfId="31549"/>
    <cellStyle name="Prosent 3 11 3 2" xfId="31550"/>
    <cellStyle name="Prosent 3 11 3 3" xfId="31551"/>
    <cellStyle name="Prosent 3 11 4" xfId="31552"/>
    <cellStyle name="Prosent 3 11 5" xfId="31553"/>
    <cellStyle name="Prosent 3 11 6" xfId="31554"/>
    <cellStyle name="Prosent 3 11_Tabell 4.5-4.7" xfId="31545"/>
    <cellStyle name="Prosent 3 12" xfId="2025"/>
    <cellStyle name="Prosent 3 12 2" xfId="31556"/>
    <cellStyle name="Prosent 3 12 3" xfId="31557"/>
    <cellStyle name="Prosent 3 12 4" xfId="31558"/>
    <cellStyle name="Prosent 3 12_Tabell 4.5-4.7" xfId="31555"/>
    <cellStyle name="Prosent 3 13" xfId="31559"/>
    <cellStyle name="Prosent 3 13 2" xfId="31560"/>
    <cellStyle name="Prosent 3 13 3" xfId="31561"/>
    <cellStyle name="Prosent 3 14" xfId="31562"/>
    <cellStyle name="Prosent 3 14 2" xfId="31563"/>
    <cellStyle name="Prosent 3 15" xfId="31564"/>
    <cellStyle name="Prosent 3 15 2" xfId="31565"/>
    <cellStyle name="Prosent 3 16" xfId="31566"/>
    <cellStyle name="Prosent 3 17" xfId="31567"/>
    <cellStyle name="Prosent 3 18" xfId="31568"/>
    <cellStyle name="Prosent 3 2" xfId="11"/>
    <cellStyle name="Prosent 3 2 10" xfId="31570"/>
    <cellStyle name="Prosent 3 2 10 2" xfId="31571"/>
    <cellStyle name="Prosent 3 2 11" xfId="31572"/>
    <cellStyle name="Prosent 3 2 12" xfId="31573"/>
    <cellStyle name="Prosent 3 2 13" xfId="31574"/>
    <cellStyle name="Prosent 3 2 2" xfId="1821"/>
    <cellStyle name="Prosent 3 2 2 10" xfId="31576"/>
    <cellStyle name="Prosent 3 2 2 11" xfId="31577"/>
    <cellStyle name="Prosent 3 2 2 12" xfId="31578"/>
    <cellStyle name="Prosent 3 2 2 2" xfId="1822"/>
    <cellStyle name="Prosent 3 2 2 2 10" xfId="31580"/>
    <cellStyle name="Prosent 3 2 2 2 11" xfId="31581"/>
    <cellStyle name="Prosent 3 2 2 2 2" xfId="1823"/>
    <cellStyle name="Prosent 3 2 2 2 2 10" xfId="31583"/>
    <cellStyle name="Prosent 3 2 2 2 2 2" xfId="1824"/>
    <cellStyle name="Prosent 3 2 2 2 2 2 2" xfId="31585"/>
    <cellStyle name="Prosent 3 2 2 2 2 2 2 2" xfId="31586"/>
    <cellStyle name="Prosent 3 2 2 2 2 2 2 3" xfId="31587"/>
    <cellStyle name="Prosent 3 2 2 2 2 2 3" xfId="31588"/>
    <cellStyle name="Prosent 3 2 2 2 2 2 3 2" xfId="31589"/>
    <cellStyle name="Prosent 3 2 2 2 2 2 3 3" xfId="31590"/>
    <cellStyle name="Prosent 3 2 2 2 2 2 4" xfId="31591"/>
    <cellStyle name="Prosent 3 2 2 2 2 2 5" xfId="31592"/>
    <cellStyle name="Prosent 3 2 2 2 2 2_Tabell 4.5-4.7" xfId="31584"/>
    <cellStyle name="Prosent 3 2 2 2 2 3" xfId="31593"/>
    <cellStyle name="Prosent 3 2 2 2 2 3 2" xfId="31594"/>
    <cellStyle name="Prosent 3 2 2 2 2 3 2 2" xfId="31595"/>
    <cellStyle name="Prosent 3 2 2 2 2 3 2 3" xfId="31596"/>
    <cellStyle name="Prosent 3 2 2 2 2 3 3" xfId="31597"/>
    <cellStyle name="Prosent 3 2 2 2 2 3 3 2" xfId="31598"/>
    <cellStyle name="Prosent 3 2 2 2 2 3 3 3" xfId="31599"/>
    <cellStyle name="Prosent 3 2 2 2 2 3 4" xfId="31600"/>
    <cellStyle name="Prosent 3 2 2 2 2 3 5" xfId="31601"/>
    <cellStyle name="Prosent 3 2 2 2 2 4" xfId="31602"/>
    <cellStyle name="Prosent 3 2 2 2 2 4 2" xfId="31603"/>
    <cellStyle name="Prosent 3 2 2 2 2 4 3" xfId="31604"/>
    <cellStyle name="Prosent 3 2 2 2 2 5" xfId="31605"/>
    <cellStyle name="Prosent 3 2 2 2 2 5 2" xfId="31606"/>
    <cellStyle name="Prosent 3 2 2 2 2 5 3" xfId="31607"/>
    <cellStyle name="Prosent 3 2 2 2 2 6" xfId="31608"/>
    <cellStyle name="Prosent 3 2 2 2 2 6 2" xfId="31609"/>
    <cellStyle name="Prosent 3 2 2 2 2 7" xfId="31610"/>
    <cellStyle name="Prosent 3 2 2 2 2 7 2" xfId="31611"/>
    <cellStyle name="Prosent 3 2 2 2 2 8" xfId="31612"/>
    <cellStyle name="Prosent 3 2 2 2 2 9" xfId="31613"/>
    <cellStyle name="Prosent 3 2 2 2 2_Tabell 4.5-4.7" xfId="31582"/>
    <cellStyle name="Prosent 3 2 2 2 3" xfId="1825"/>
    <cellStyle name="Prosent 3 2 2 2 3 2" xfId="31615"/>
    <cellStyle name="Prosent 3 2 2 2 3 2 2" xfId="31616"/>
    <cellStyle name="Prosent 3 2 2 2 3 2 3" xfId="31617"/>
    <cellStyle name="Prosent 3 2 2 2 3 3" xfId="31618"/>
    <cellStyle name="Prosent 3 2 2 2 3 3 2" xfId="31619"/>
    <cellStyle name="Prosent 3 2 2 2 3 3 3" xfId="31620"/>
    <cellStyle name="Prosent 3 2 2 2 3 4" xfId="31621"/>
    <cellStyle name="Prosent 3 2 2 2 3 5" xfId="31622"/>
    <cellStyle name="Prosent 3 2 2 2 3_Tabell 4.5-4.7" xfId="31614"/>
    <cellStyle name="Prosent 3 2 2 2 4" xfId="31623"/>
    <cellStyle name="Prosent 3 2 2 2 4 2" xfId="31624"/>
    <cellStyle name="Prosent 3 2 2 2 4 2 2" xfId="31625"/>
    <cellStyle name="Prosent 3 2 2 2 4 2 3" xfId="31626"/>
    <cellStyle name="Prosent 3 2 2 2 4 3" xfId="31627"/>
    <cellStyle name="Prosent 3 2 2 2 4 3 2" xfId="31628"/>
    <cellStyle name="Prosent 3 2 2 2 4 3 3" xfId="31629"/>
    <cellStyle name="Prosent 3 2 2 2 4 4" xfId="31630"/>
    <cellStyle name="Prosent 3 2 2 2 4 5" xfId="31631"/>
    <cellStyle name="Prosent 3 2 2 2 5" xfId="31632"/>
    <cellStyle name="Prosent 3 2 2 2 5 2" xfId="31633"/>
    <cellStyle name="Prosent 3 2 2 2 5 3" xfId="31634"/>
    <cellStyle name="Prosent 3 2 2 2 6" xfId="31635"/>
    <cellStyle name="Prosent 3 2 2 2 6 2" xfId="31636"/>
    <cellStyle name="Prosent 3 2 2 2 6 3" xfId="31637"/>
    <cellStyle name="Prosent 3 2 2 2 7" xfId="31638"/>
    <cellStyle name="Prosent 3 2 2 2 7 2" xfId="31639"/>
    <cellStyle name="Prosent 3 2 2 2 8" xfId="31640"/>
    <cellStyle name="Prosent 3 2 2 2 8 2" xfId="31641"/>
    <cellStyle name="Prosent 3 2 2 2 9" xfId="31642"/>
    <cellStyle name="Prosent 3 2 2 2_Tabell 4.5-4.7" xfId="31579"/>
    <cellStyle name="Prosent 3 2 2 3" xfId="1826"/>
    <cellStyle name="Prosent 3 2 2 3 10" xfId="31644"/>
    <cellStyle name="Prosent 3 2 2 3 2" xfId="1827"/>
    <cellStyle name="Prosent 3 2 2 3 2 2" xfId="31646"/>
    <cellStyle name="Prosent 3 2 2 3 2 2 2" xfId="31647"/>
    <cellStyle name="Prosent 3 2 2 3 2 2 3" xfId="31648"/>
    <cellStyle name="Prosent 3 2 2 3 2 3" xfId="31649"/>
    <cellStyle name="Prosent 3 2 2 3 2 3 2" xfId="31650"/>
    <cellStyle name="Prosent 3 2 2 3 2 3 3" xfId="31651"/>
    <cellStyle name="Prosent 3 2 2 3 2 4" xfId="31652"/>
    <cellStyle name="Prosent 3 2 2 3 2 5" xfId="31653"/>
    <cellStyle name="Prosent 3 2 2 3 2_Tabell 4.5-4.7" xfId="31645"/>
    <cellStyle name="Prosent 3 2 2 3 3" xfId="31654"/>
    <cellStyle name="Prosent 3 2 2 3 3 2" xfId="31655"/>
    <cellStyle name="Prosent 3 2 2 3 3 2 2" xfId="31656"/>
    <cellStyle name="Prosent 3 2 2 3 3 2 3" xfId="31657"/>
    <cellStyle name="Prosent 3 2 2 3 3 3" xfId="31658"/>
    <cellStyle name="Prosent 3 2 2 3 3 3 2" xfId="31659"/>
    <cellStyle name="Prosent 3 2 2 3 3 3 3" xfId="31660"/>
    <cellStyle name="Prosent 3 2 2 3 3 4" xfId="31661"/>
    <cellStyle name="Prosent 3 2 2 3 3 5" xfId="31662"/>
    <cellStyle name="Prosent 3 2 2 3 4" xfId="31663"/>
    <cellStyle name="Prosent 3 2 2 3 4 2" xfId="31664"/>
    <cellStyle name="Prosent 3 2 2 3 4 3" xfId="31665"/>
    <cellStyle name="Prosent 3 2 2 3 5" xfId="31666"/>
    <cellStyle name="Prosent 3 2 2 3 5 2" xfId="31667"/>
    <cellStyle name="Prosent 3 2 2 3 5 3" xfId="31668"/>
    <cellStyle name="Prosent 3 2 2 3 6" xfId="31669"/>
    <cellStyle name="Prosent 3 2 2 3 6 2" xfId="31670"/>
    <cellStyle name="Prosent 3 2 2 3 7" xfId="31671"/>
    <cellStyle name="Prosent 3 2 2 3 7 2" xfId="31672"/>
    <cellStyle name="Prosent 3 2 2 3 8" xfId="31673"/>
    <cellStyle name="Prosent 3 2 2 3 9" xfId="31674"/>
    <cellStyle name="Prosent 3 2 2 3_Tabell 4.5-4.7" xfId="31643"/>
    <cellStyle name="Prosent 3 2 2 4" xfId="1828"/>
    <cellStyle name="Prosent 3 2 2 4 2" xfId="31676"/>
    <cellStyle name="Prosent 3 2 2 4 2 2" xfId="31677"/>
    <cellStyle name="Prosent 3 2 2 4 2 3" xfId="31678"/>
    <cellStyle name="Prosent 3 2 2 4 3" xfId="31679"/>
    <cellStyle name="Prosent 3 2 2 4 3 2" xfId="31680"/>
    <cellStyle name="Prosent 3 2 2 4 3 3" xfId="31681"/>
    <cellStyle name="Prosent 3 2 2 4 4" xfId="31682"/>
    <cellStyle name="Prosent 3 2 2 4 5" xfId="31683"/>
    <cellStyle name="Prosent 3 2 2 4_Tabell 4.5-4.7" xfId="31675"/>
    <cellStyle name="Prosent 3 2 2 5" xfId="31684"/>
    <cellStyle name="Prosent 3 2 2 5 2" xfId="31685"/>
    <cellStyle name="Prosent 3 2 2 5 2 2" xfId="31686"/>
    <cellStyle name="Prosent 3 2 2 5 2 3" xfId="31687"/>
    <cellStyle name="Prosent 3 2 2 5 3" xfId="31688"/>
    <cellStyle name="Prosent 3 2 2 5 3 2" xfId="31689"/>
    <cellStyle name="Prosent 3 2 2 5 3 3" xfId="31690"/>
    <cellStyle name="Prosent 3 2 2 5 4" xfId="31691"/>
    <cellStyle name="Prosent 3 2 2 5 5" xfId="31692"/>
    <cellStyle name="Prosent 3 2 2 6" xfId="31693"/>
    <cellStyle name="Prosent 3 2 2 6 2" xfId="31694"/>
    <cellStyle name="Prosent 3 2 2 6 3" xfId="31695"/>
    <cellStyle name="Prosent 3 2 2 7" xfId="31696"/>
    <cellStyle name="Prosent 3 2 2 7 2" xfId="31697"/>
    <cellStyle name="Prosent 3 2 2 7 3" xfId="31698"/>
    <cellStyle name="Prosent 3 2 2 8" xfId="31699"/>
    <cellStyle name="Prosent 3 2 2 8 2" xfId="31700"/>
    <cellStyle name="Prosent 3 2 2 9" xfId="31701"/>
    <cellStyle name="Prosent 3 2 2 9 2" xfId="31702"/>
    <cellStyle name="Prosent 3 2 2_Tabell 4.5-4.7" xfId="31575"/>
    <cellStyle name="Prosent 3 2 3" xfId="1829"/>
    <cellStyle name="Prosent 3 2 3 10" xfId="31704"/>
    <cellStyle name="Prosent 3 2 3 11" xfId="31705"/>
    <cellStyle name="Prosent 3 2 3 2" xfId="1830"/>
    <cellStyle name="Prosent 3 2 3 2 10" xfId="31707"/>
    <cellStyle name="Prosent 3 2 3 2 2" xfId="1831"/>
    <cellStyle name="Prosent 3 2 3 2 2 2" xfId="31709"/>
    <cellStyle name="Prosent 3 2 3 2 2 2 2" xfId="31710"/>
    <cellStyle name="Prosent 3 2 3 2 2 2 3" xfId="31711"/>
    <cellStyle name="Prosent 3 2 3 2 2 3" xfId="31712"/>
    <cellStyle name="Prosent 3 2 3 2 2 3 2" xfId="31713"/>
    <cellStyle name="Prosent 3 2 3 2 2 3 3" xfId="31714"/>
    <cellStyle name="Prosent 3 2 3 2 2 4" xfId="31715"/>
    <cellStyle name="Prosent 3 2 3 2 2 5" xfId="31716"/>
    <cellStyle name="Prosent 3 2 3 2 2_Tabell 4.5-4.7" xfId="31708"/>
    <cellStyle name="Prosent 3 2 3 2 3" xfId="31717"/>
    <cellStyle name="Prosent 3 2 3 2 3 2" xfId="31718"/>
    <cellStyle name="Prosent 3 2 3 2 3 2 2" xfId="31719"/>
    <cellStyle name="Prosent 3 2 3 2 3 2 3" xfId="31720"/>
    <cellStyle name="Prosent 3 2 3 2 3 3" xfId="31721"/>
    <cellStyle name="Prosent 3 2 3 2 3 3 2" xfId="31722"/>
    <cellStyle name="Prosent 3 2 3 2 3 3 3" xfId="31723"/>
    <cellStyle name="Prosent 3 2 3 2 3 4" xfId="31724"/>
    <cellStyle name="Prosent 3 2 3 2 3 5" xfId="31725"/>
    <cellStyle name="Prosent 3 2 3 2 4" xfId="31726"/>
    <cellStyle name="Prosent 3 2 3 2 4 2" xfId="31727"/>
    <cellStyle name="Prosent 3 2 3 2 4 3" xfId="31728"/>
    <cellStyle name="Prosent 3 2 3 2 5" xfId="31729"/>
    <cellStyle name="Prosent 3 2 3 2 5 2" xfId="31730"/>
    <cellStyle name="Prosent 3 2 3 2 5 3" xfId="31731"/>
    <cellStyle name="Prosent 3 2 3 2 6" xfId="31732"/>
    <cellStyle name="Prosent 3 2 3 2 6 2" xfId="31733"/>
    <cellStyle name="Prosent 3 2 3 2 7" xfId="31734"/>
    <cellStyle name="Prosent 3 2 3 2 7 2" xfId="31735"/>
    <cellStyle name="Prosent 3 2 3 2 8" xfId="31736"/>
    <cellStyle name="Prosent 3 2 3 2 9" xfId="31737"/>
    <cellStyle name="Prosent 3 2 3 2_Tabell 4.5-4.7" xfId="31706"/>
    <cellStyle name="Prosent 3 2 3 3" xfId="1832"/>
    <cellStyle name="Prosent 3 2 3 3 2" xfId="31739"/>
    <cellStyle name="Prosent 3 2 3 3 2 2" xfId="31740"/>
    <cellStyle name="Prosent 3 2 3 3 2 3" xfId="31741"/>
    <cellStyle name="Prosent 3 2 3 3 3" xfId="31742"/>
    <cellStyle name="Prosent 3 2 3 3 3 2" xfId="31743"/>
    <cellStyle name="Prosent 3 2 3 3 3 3" xfId="31744"/>
    <cellStyle name="Prosent 3 2 3 3 4" xfId="31745"/>
    <cellStyle name="Prosent 3 2 3 3 5" xfId="31746"/>
    <cellStyle name="Prosent 3 2 3 3_Tabell 4.5-4.7" xfId="31738"/>
    <cellStyle name="Prosent 3 2 3 4" xfId="31747"/>
    <cellStyle name="Prosent 3 2 3 4 2" xfId="31748"/>
    <cellStyle name="Prosent 3 2 3 4 2 2" xfId="31749"/>
    <cellStyle name="Prosent 3 2 3 4 2 3" xfId="31750"/>
    <cellStyle name="Prosent 3 2 3 4 3" xfId="31751"/>
    <cellStyle name="Prosent 3 2 3 4 3 2" xfId="31752"/>
    <cellStyle name="Prosent 3 2 3 4 3 3" xfId="31753"/>
    <cellStyle name="Prosent 3 2 3 4 4" xfId="31754"/>
    <cellStyle name="Prosent 3 2 3 4 5" xfId="31755"/>
    <cellStyle name="Prosent 3 2 3 5" xfId="31756"/>
    <cellStyle name="Prosent 3 2 3 5 2" xfId="31757"/>
    <cellStyle name="Prosent 3 2 3 5 3" xfId="31758"/>
    <cellStyle name="Prosent 3 2 3 6" xfId="31759"/>
    <cellStyle name="Prosent 3 2 3 6 2" xfId="31760"/>
    <cellStyle name="Prosent 3 2 3 6 3" xfId="31761"/>
    <cellStyle name="Prosent 3 2 3 7" xfId="31762"/>
    <cellStyle name="Prosent 3 2 3 7 2" xfId="31763"/>
    <cellStyle name="Prosent 3 2 3 8" xfId="31764"/>
    <cellStyle name="Prosent 3 2 3 8 2" xfId="31765"/>
    <cellStyle name="Prosent 3 2 3 9" xfId="31766"/>
    <cellStyle name="Prosent 3 2 3_Tabell 4.5-4.7" xfId="31703"/>
    <cellStyle name="Prosent 3 2 4" xfId="1833"/>
    <cellStyle name="Prosent 3 2 4 10" xfId="31768"/>
    <cellStyle name="Prosent 3 2 4 2" xfId="1834"/>
    <cellStyle name="Prosent 3 2 4 2 2" xfId="31770"/>
    <cellStyle name="Prosent 3 2 4 2 2 2" xfId="31771"/>
    <cellStyle name="Prosent 3 2 4 2 2 3" xfId="31772"/>
    <cellStyle name="Prosent 3 2 4 2 3" xfId="31773"/>
    <cellStyle name="Prosent 3 2 4 2 3 2" xfId="31774"/>
    <cellStyle name="Prosent 3 2 4 2 3 3" xfId="31775"/>
    <cellStyle name="Prosent 3 2 4 2 4" xfId="31776"/>
    <cellStyle name="Prosent 3 2 4 2 5" xfId="31777"/>
    <cellStyle name="Prosent 3 2 4 2_Tabell 4.5-4.7" xfId="31769"/>
    <cellStyle name="Prosent 3 2 4 3" xfId="31778"/>
    <cellStyle name="Prosent 3 2 4 3 2" xfId="31779"/>
    <cellStyle name="Prosent 3 2 4 3 2 2" xfId="31780"/>
    <cellStyle name="Prosent 3 2 4 3 2 3" xfId="31781"/>
    <cellStyle name="Prosent 3 2 4 3 3" xfId="31782"/>
    <cellStyle name="Prosent 3 2 4 3 3 2" xfId="31783"/>
    <cellStyle name="Prosent 3 2 4 3 3 3" xfId="31784"/>
    <cellStyle name="Prosent 3 2 4 3 4" xfId="31785"/>
    <cellStyle name="Prosent 3 2 4 3 5" xfId="31786"/>
    <cellStyle name="Prosent 3 2 4 4" xfId="31787"/>
    <cellStyle name="Prosent 3 2 4 4 2" xfId="31788"/>
    <cellStyle name="Prosent 3 2 4 4 3" xfId="31789"/>
    <cellStyle name="Prosent 3 2 4 5" xfId="31790"/>
    <cellStyle name="Prosent 3 2 4 5 2" xfId="31791"/>
    <cellStyle name="Prosent 3 2 4 5 3" xfId="31792"/>
    <cellStyle name="Prosent 3 2 4 6" xfId="31793"/>
    <cellStyle name="Prosent 3 2 4 6 2" xfId="31794"/>
    <cellStyle name="Prosent 3 2 4 7" xfId="31795"/>
    <cellStyle name="Prosent 3 2 4 7 2" xfId="31796"/>
    <cellStyle name="Prosent 3 2 4 8" xfId="31797"/>
    <cellStyle name="Prosent 3 2 4 9" xfId="31798"/>
    <cellStyle name="Prosent 3 2 4_Tabell 4.5-4.7" xfId="31767"/>
    <cellStyle name="Prosent 3 2 5" xfId="1835"/>
    <cellStyle name="Prosent 3 2 5 2" xfId="31800"/>
    <cellStyle name="Prosent 3 2 5 2 2" xfId="31801"/>
    <cellStyle name="Prosent 3 2 5 2 3" xfId="31802"/>
    <cellStyle name="Prosent 3 2 5 3" xfId="31803"/>
    <cellStyle name="Prosent 3 2 5 3 2" xfId="31804"/>
    <cellStyle name="Prosent 3 2 5 3 3" xfId="31805"/>
    <cellStyle name="Prosent 3 2 5 4" xfId="31806"/>
    <cellStyle name="Prosent 3 2 5 5" xfId="31807"/>
    <cellStyle name="Prosent 3 2 5_Tabell 4.5-4.7" xfId="31799"/>
    <cellStyle name="Prosent 3 2 6" xfId="31808"/>
    <cellStyle name="Prosent 3 2 6 2" xfId="31809"/>
    <cellStyle name="Prosent 3 2 6 2 2" xfId="31810"/>
    <cellStyle name="Prosent 3 2 6 2 3" xfId="31811"/>
    <cellStyle name="Prosent 3 2 6 3" xfId="31812"/>
    <cellStyle name="Prosent 3 2 6 3 2" xfId="31813"/>
    <cellStyle name="Prosent 3 2 6 3 3" xfId="31814"/>
    <cellStyle name="Prosent 3 2 6 4" xfId="31815"/>
    <cellStyle name="Prosent 3 2 6 5" xfId="31816"/>
    <cellStyle name="Prosent 3 2 7" xfId="31817"/>
    <cellStyle name="Prosent 3 2 7 2" xfId="31818"/>
    <cellStyle name="Prosent 3 2 7 3" xfId="31819"/>
    <cellStyle name="Prosent 3 2 8" xfId="31820"/>
    <cellStyle name="Prosent 3 2 8 2" xfId="31821"/>
    <cellStyle name="Prosent 3 2 8 3" xfId="31822"/>
    <cellStyle name="Prosent 3 2 9" xfId="31823"/>
    <cellStyle name="Prosent 3 2 9 2" xfId="31824"/>
    <cellStyle name="Prosent 3 2_Tabell 4.5-4.7" xfId="31569"/>
    <cellStyle name="Prosent 3 3" xfId="1836"/>
    <cellStyle name="Prosent 3 3 10" xfId="31826"/>
    <cellStyle name="Prosent 3 3 10 2" xfId="31827"/>
    <cellStyle name="Prosent 3 3 11" xfId="31828"/>
    <cellStyle name="Prosent 3 3 12" xfId="31829"/>
    <cellStyle name="Prosent 3 3 13" xfId="31830"/>
    <cellStyle name="Prosent 3 3 2" xfId="1837"/>
    <cellStyle name="Prosent 3 3 2 10" xfId="31832"/>
    <cellStyle name="Prosent 3 3 2 11" xfId="31833"/>
    <cellStyle name="Prosent 3 3 2 12" xfId="31834"/>
    <cellStyle name="Prosent 3 3 2 2" xfId="1838"/>
    <cellStyle name="Prosent 3 3 2 2 10" xfId="31836"/>
    <cellStyle name="Prosent 3 3 2 2 11" xfId="31837"/>
    <cellStyle name="Prosent 3 3 2 2 2" xfId="1839"/>
    <cellStyle name="Prosent 3 3 2 2 2 10" xfId="31839"/>
    <cellStyle name="Prosent 3 3 2 2 2 2" xfId="1840"/>
    <cellStyle name="Prosent 3 3 2 2 2 2 2" xfId="31841"/>
    <cellStyle name="Prosent 3 3 2 2 2 2 2 2" xfId="31842"/>
    <cellStyle name="Prosent 3 3 2 2 2 2 2 3" xfId="31843"/>
    <cellStyle name="Prosent 3 3 2 2 2 2 3" xfId="31844"/>
    <cellStyle name="Prosent 3 3 2 2 2 2 3 2" xfId="31845"/>
    <cellStyle name="Prosent 3 3 2 2 2 2 3 3" xfId="31846"/>
    <cellStyle name="Prosent 3 3 2 2 2 2 4" xfId="31847"/>
    <cellStyle name="Prosent 3 3 2 2 2 2 5" xfId="31848"/>
    <cellStyle name="Prosent 3 3 2 2 2 2_Tabell 4.5-4.7" xfId="31840"/>
    <cellStyle name="Prosent 3 3 2 2 2 3" xfId="31849"/>
    <cellStyle name="Prosent 3 3 2 2 2 3 2" xfId="31850"/>
    <cellStyle name="Prosent 3 3 2 2 2 3 2 2" xfId="31851"/>
    <cellStyle name="Prosent 3 3 2 2 2 3 2 3" xfId="31852"/>
    <cellStyle name="Prosent 3 3 2 2 2 3 3" xfId="31853"/>
    <cellStyle name="Prosent 3 3 2 2 2 3 3 2" xfId="31854"/>
    <cellStyle name="Prosent 3 3 2 2 2 3 3 3" xfId="31855"/>
    <cellStyle name="Prosent 3 3 2 2 2 3 4" xfId="31856"/>
    <cellStyle name="Prosent 3 3 2 2 2 3 5" xfId="31857"/>
    <cellStyle name="Prosent 3 3 2 2 2 4" xfId="31858"/>
    <cellStyle name="Prosent 3 3 2 2 2 4 2" xfId="31859"/>
    <cellStyle name="Prosent 3 3 2 2 2 4 3" xfId="31860"/>
    <cellStyle name="Prosent 3 3 2 2 2 5" xfId="31861"/>
    <cellStyle name="Prosent 3 3 2 2 2 5 2" xfId="31862"/>
    <cellStyle name="Prosent 3 3 2 2 2 5 3" xfId="31863"/>
    <cellStyle name="Prosent 3 3 2 2 2 6" xfId="31864"/>
    <cellStyle name="Prosent 3 3 2 2 2 6 2" xfId="31865"/>
    <cellStyle name="Prosent 3 3 2 2 2 7" xfId="31866"/>
    <cellStyle name="Prosent 3 3 2 2 2 7 2" xfId="31867"/>
    <cellStyle name="Prosent 3 3 2 2 2 8" xfId="31868"/>
    <cellStyle name="Prosent 3 3 2 2 2 9" xfId="31869"/>
    <cellStyle name="Prosent 3 3 2 2 2_Tabell 4.5-4.7" xfId="31838"/>
    <cellStyle name="Prosent 3 3 2 2 3" xfId="1841"/>
    <cellStyle name="Prosent 3 3 2 2 3 2" xfId="31871"/>
    <cellStyle name="Prosent 3 3 2 2 3 2 2" xfId="31872"/>
    <cellStyle name="Prosent 3 3 2 2 3 2 3" xfId="31873"/>
    <cellStyle name="Prosent 3 3 2 2 3 3" xfId="31874"/>
    <cellStyle name="Prosent 3 3 2 2 3 3 2" xfId="31875"/>
    <cellStyle name="Prosent 3 3 2 2 3 3 3" xfId="31876"/>
    <cellStyle name="Prosent 3 3 2 2 3 4" xfId="31877"/>
    <cellStyle name="Prosent 3 3 2 2 3 5" xfId="31878"/>
    <cellStyle name="Prosent 3 3 2 2 3_Tabell 4.5-4.7" xfId="31870"/>
    <cellStyle name="Prosent 3 3 2 2 4" xfId="31879"/>
    <cellStyle name="Prosent 3 3 2 2 4 2" xfId="31880"/>
    <cellStyle name="Prosent 3 3 2 2 4 2 2" xfId="31881"/>
    <cellStyle name="Prosent 3 3 2 2 4 2 3" xfId="31882"/>
    <cellStyle name="Prosent 3 3 2 2 4 3" xfId="31883"/>
    <cellStyle name="Prosent 3 3 2 2 4 3 2" xfId="31884"/>
    <cellStyle name="Prosent 3 3 2 2 4 3 3" xfId="31885"/>
    <cellStyle name="Prosent 3 3 2 2 4 4" xfId="31886"/>
    <cellStyle name="Prosent 3 3 2 2 4 5" xfId="31887"/>
    <cellStyle name="Prosent 3 3 2 2 5" xfId="31888"/>
    <cellStyle name="Prosent 3 3 2 2 5 2" xfId="31889"/>
    <cellStyle name="Prosent 3 3 2 2 5 3" xfId="31890"/>
    <cellStyle name="Prosent 3 3 2 2 6" xfId="31891"/>
    <cellStyle name="Prosent 3 3 2 2 6 2" xfId="31892"/>
    <cellStyle name="Prosent 3 3 2 2 6 3" xfId="31893"/>
    <cellStyle name="Prosent 3 3 2 2 7" xfId="31894"/>
    <cellStyle name="Prosent 3 3 2 2 7 2" xfId="31895"/>
    <cellStyle name="Prosent 3 3 2 2 8" xfId="31896"/>
    <cellStyle name="Prosent 3 3 2 2 8 2" xfId="31897"/>
    <cellStyle name="Prosent 3 3 2 2 9" xfId="31898"/>
    <cellStyle name="Prosent 3 3 2 2_Tabell 4.5-4.7" xfId="31835"/>
    <cellStyle name="Prosent 3 3 2 3" xfId="1842"/>
    <cellStyle name="Prosent 3 3 2 3 10" xfId="31900"/>
    <cellStyle name="Prosent 3 3 2 3 2" xfId="1843"/>
    <cellStyle name="Prosent 3 3 2 3 2 2" xfId="31902"/>
    <cellStyle name="Prosent 3 3 2 3 2 2 2" xfId="31903"/>
    <cellStyle name="Prosent 3 3 2 3 2 2 3" xfId="31904"/>
    <cellStyle name="Prosent 3 3 2 3 2 3" xfId="31905"/>
    <cellStyle name="Prosent 3 3 2 3 2 3 2" xfId="31906"/>
    <cellStyle name="Prosent 3 3 2 3 2 3 3" xfId="31907"/>
    <cellStyle name="Prosent 3 3 2 3 2 4" xfId="31908"/>
    <cellStyle name="Prosent 3 3 2 3 2 5" xfId="31909"/>
    <cellStyle name="Prosent 3 3 2 3 2_Tabell 4.5-4.7" xfId="31901"/>
    <cellStyle name="Prosent 3 3 2 3 3" xfId="31910"/>
    <cellStyle name="Prosent 3 3 2 3 3 2" xfId="31911"/>
    <cellStyle name="Prosent 3 3 2 3 3 2 2" xfId="31912"/>
    <cellStyle name="Prosent 3 3 2 3 3 2 3" xfId="31913"/>
    <cellStyle name="Prosent 3 3 2 3 3 3" xfId="31914"/>
    <cellStyle name="Prosent 3 3 2 3 3 3 2" xfId="31915"/>
    <cellStyle name="Prosent 3 3 2 3 3 3 3" xfId="31916"/>
    <cellStyle name="Prosent 3 3 2 3 3 4" xfId="31917"/>
    <cellStyle name="Prosent 3 3 2 3 3 5" xfId="31918"/>
    <cellStyle name="Prosent 3 3 2 3 4" xfId="31919"/>
    <cellStyle name="Prosent 3 3 2 3 4 2" xfId="31920"/>
    <cellStyle name="Prosent 3 3 2 3 4 3" xfId="31921"/>
    <cellStyle name="Prosent 3 3 2 3 5" xfId="31922"/>
    <cellStyle name="Prosent 3 3 2 3 5 2" xfId="31923"/>
    <cellStyle name="Prosent 3 3 2 3 5 3" xfId="31924"/>
    <cellStyle name="Prosent 3 3 2 3 6" xfId="31925"/>
    <cellStyle name="Prosent 3 3 2 3 6 2" xfId="31926"/>
    <cellStyle name="Prosent 3 3 2 3 7" xfId="31927"/>
    <cellStyle name="Prosent 3 3 2 3 7 2" xfId="31928"/>
    <cellStyle name="Prosent 3 3 2 3 8" xfId="31929"/>
    <cellStyle name="Prosent 3 3 2 3 9" xfId="31930"/>
    <cellStyle name="Prosent 3 3 2 3_Tabell 4.5-4.7" xfId="31899"/>
    <cellStyle name="Prosent 3 3 2 4" xfId="1844"/>
    <cellStyle name="Prosent 3 3 2 4 2" xfId="31932"/>
    <cellStyle name="Prosent 3 3 2 4 2 2" xfId="31933"/>
    <cellStyle name="Prosent 3 3 2 4 2 3" xfId="31934"/>
    <cellStyle name="Prosent 3 3 2 4 3" xfId="31935"/>
    <cellStyle name="Prosent 3 3 2 4 3 2" xfId="31936"/>
    <cellStyle name="Prosent 3 3 2 4 3 3" xfId="31937"/>
    <cellStyle name="Prosent 3 3 2 4 4" xfId="31938"/>
    <cellStyle name="Prosent 3 3 2 4 5" xfId="31939"/>
    <cellStyle name="Prosent 3 3 2 4_Tabell 4.5-4.7" xfId="31931"/>
    <cellStyle name="Prosent 3 3 2 5" xfId="31940"/>
    <cellStyle name="Prosent 3 3 2 5 2" xfId="31941"/>
    <cellStyle name="Prosent 3 3 2 5 2 2" xfId="31942"/>
    <cellStyle name="Prosent 3 3 2 5 2 3" xfId="31943"/>
    <cellStyle name="Prosent 3 3 2 5 3" xfId="31944"/>
    <cellStyle name="Prosent 3 3 2 5 3 2" xfId="31945"/>
    <cellStyle name="Prosent 3 3 2 5 3 3" xfId="31946"/>
    <cellStyle name="Prosent 3 3 2 5 4" xfId="31947"/>
    <cellStyle name="Prosent 3 3 2 5 5" xfId="31948"/>
    <cellStyle name="Prosent 3 3 2 6" xfId="31949"/>
    <cellStyle name="Prosent 3 3 2 6 2" xfId="31950"/>
    <cellStyle name="Prosent 3 3 2 6 3" xfId="31951"/>
    <cellStyle name="Prosent 3 3 2 7" xfId="31952"/>
    <cellStyle name="Prosent 3 3 2 7 2" xfId="31953"/>
    <cellStyle name="Prosent 3 3 2 7 3" xfId="31954"/>
    <cellStyle name="Prosent 3 3 2 8" xfId="31955"/>
    <cellStyle name="Prosent 3 3 2 8 2" xfId="31956"/>
    <cellStyle name="Prosent 3 3 2 9" xfId="31957"/>
    <cellStyle name="Prosent 3 3 2 9 2" xfId="31958"/>
    <cellStyle name="Prosent 3 3 2_Tabell 4.5-4.7" xfId="31831"/>
    <cellStyle name="Prosent 3 3 3" xfId="1845"/>
    <cellStyle name="Prosent 3 3 3 10" xfId="31960"/>
    <cellStyle name="Prosent 3 3 3 11" xfId="31961"/>
    <cellStyle name="Prosent 3 3 3 2" xfId="1846"/>
    <cellStyle name="Prosent 3 3 3 2 10" xfId="31963"/>
    <cellStyle name="Prosent 3 3 3 2 2" xfId="1847"/>
    <cellStyle name="Prosent 3 3 3 2 2 2" xfId="31965"/>
    <cellStyle name="Prosent 3 3 3 2 2 2 2" xfId="31966"/>
    <cellStyle name="Prosent 3 3 3 2 2 2 3" xfId="31967"/>
    <cellStyle name="Prosent 3 3 3 2 2 3" xfId="31968"/>
    <cellStyle name="Prosent 3 3 3 2 2 3 2" xfId="31969"/>
    <cellStyle name="Prosent 3 3 3 2 2 3 3" xfId="31970"/>
    <cellStyle name="Prosent 3 3 3 2 2 4" xfId="31971"/>
    <cellStyle name="Prosent 3 3 3 2 2 5" xfId="31972"/>
    <cellStyle name="Prosent 3 3 3 2 2_Tabell 4.5-4.7" xfId="31964"/>
    <cellStyle name="Prosent 3 3 3 2 3" xfId="31973"/>
    <cellStyle name="Prosent 3 3 3 2 3 2" xfId="31974"/>
    <cellStyle name="Prosent 3 3 3 2 3 2 2" xfId="31975"/>
    <cellStyle name="Prosent 3 3 3 2 3 2 3" xfId="31976"/>
    <cellStyle name="Prosent 3 3 3 2 3 3" xfId="31977"/>
    <cellStyle name="Prosent 3 3 3 2 3 3 2" xfId="31978"/>
    <cellStyle name="Prosent 3 3 3 2 3 3 3" xfId="31979"/>
    <cellStyle name="Prosent 3 3 3 2 3 4" xfId="31980"/>
    <cellStyle name="Prosent 3 3 3 2 3 5" xfId="31981"/>
    <cellStyle name="Prosent 3 3 3 2 4" xfId="31982"/>
    <cellStyle name="Prosent 3 3 3 2 4 2" xfId="31983"/>
    <cellStyle name="Prosent 3 3 3 2 4 3" xfId="31984"/>
    <cellStyle name="Prosent 3 3 3 2 5" xfId="31985"/>
    <cellStyle name="Prosent 3 3 3 2 5 2" xfId="31986"/>
    <cellStyle name="Prosent 3 3 3 2 5 3" xfId="31987"/>
    <cellStyle name="Prosent 3 3 3 2 6" xfId="31988"/>
    <cellStyle name="Prosent 3 3 3 2 6 2" xfId="31989"/>
    <cellStyle name="Prosent 3 3 3 2 7" xfId="31990"/>
    <cellStyle name="Prosent 3 3 3 2 7 2" xfId="31991"/>
    <cellStyle name="Prosent 3 3 3 2 8" xfId="31992"/>
    <cellStyle name="Prosent 3 3 3 2 9" xfId="31993"/>
    <cellStyle name="Prosent 3 3 3 2_Tabell 4.5-4.7" xfId="31962"/>
    <cellStyle name="Prosent 3 3 3 3" xfId="1848"/>
    <cellStyle name="Prosent 3 3 3 3 2" xfId="31995"/>
    <cellStyle name="Prosent 3 3 3 3 2 2" xfId="31996"/>
    <cellStyle name="Prosent 3 3 3 3 2 3" xfId="31997"/>
    <cellStyle name="Prosent 3 3 3 3 3" xfId="31998"/>
    <cellStyle name="Prosent 3 3 3 3 3 2" xfId="31999"/>
    <cellStyle name="Prosent 3 3 3 3 3 3" xfId="32000"/>
    <cellStyle name="Prosent 3 3 3 3 4" xfId="32001"/>
    <cellStyle name="Prosent 3 3 3 3 5" xfId="32002"/>
    <cellStyle name="Prosent 3 3 3 3_Tabell 4.5-4.7" xfId="31994"/>
    <cellStyle name="Prosent 3 3 3 4" xfId="32003"/>
    <cellStyle name="Prosent 3 3 3 4 2" xfId="32004"/>
    <cellStyle name="Prosent 3 3 3 4 2 2" xfId="32005"/>
    <cellStyle name="Prosent 3 3 3 4 2 3" xfId="32006"/>
    <cellStyle name="Prosent 3 3 3 4 3" xfId="32007"/>
    <cellStyle name="Prosent 3 3 3 4 3 2" xfId="32008"/>
    <cellStyle name="Prosent 3 3 3 4 3 3" xfId="32009"/>
    <cellStyle name="Prosent 3 3 3 4 4" xfId="32010"/>
    <cellStyle name="Prosent 3 3 3 4 5" xfId="32011"/>
    <cellStyle name="Prosent 3 3 3 5" xfId="32012"/>
    <cellStyle name="Prosent 3 3 3 5 2" xfId="32013"/>
    <cellStyle name="Prosent 3 3 3 5 3" xfId="32014"/>
    <cellStyle name="Prosent 3 3 3 6" xfId="32015"/>
    <cellStyle name="Prosent 3 3 3 6 2" xfId="32016"/>
    <cellStyle name="Prosent 3 3 3 6 3" xfId="32017"/>
    <cellStyle name="Prosent 3 3 3 7" xfId="32018"/>
    <cellStyle name="Prosent 3 3 3 7 2" xfId="32019"/>
    <cellStyle name="Prosent 3 3 3 8" xfId="32020"/>
    <cellStyle name="Prosent 3 3 3 8 2" xfId="32021"/>
    <cellStyle name="Prosent 3 3 3 9" xfId="32022"/>
    <cellStyle name="Prosent 3 3 3_Tabell 4.5-4.7" xfId="31959"/>
    <cellStyle name="Prosent 3 3 4" xfId="1849"/>
    <cellStyle name="Prosent 3 3 4 10" xfId="32024"/>
    <cellStyle name="Prosent 3 3 4 2" xfId="1850"/>
    <cellStyle name="Prosent 3 3 4 2 2" xfId="32026"/>
    <cellStyle name="Prosent 3 3 4 2 2 2" xfId="32027"/>
    <cellStyle name="Prosent 3 3 4 2 2 3" xfId="32028"/>
    <cellStyle name="Prosent 3 3 4 2 3" xfId="32029"/>
    <cellStyle name="Prosent 3 3 4 2 3 2" xfId="32030"/>
    <cellStyle name="Prosent 3 3 4 2 3 3" xfId="32031"/>
    <cellStyle name="Prosent 3 3 4 2 4" xfId="32032"/>
    <cellStyle name="Prosent 3 3 4 2 5" xfId="32033"/>
    <cellStyle name="Prosent 3 3 4 2_Tabell 4.5-4.7" xfId="32025"/>
    <cellStyle name="Prosent 3 3 4 3" xfId="32034"/>
    <cellStyle name="Prosent 3 3 4 3 2" xfId="32035"/>
    <cellStyle name="Prosent 3 3 4 3 2 2" xfId="32036"/>
    <cellStyle name="Prosent 3 3 4 3 2 3" xfId="32037"/>
    <cellStyle name="Prosent 3 3 4 3 3" xfId="32038"/>
    <cellStyle name="Prosent 3 3 4 3 3 2" xfId="32039"/>
    <cellStyle name="Prosent 3 3 4 3 3 3" xfId="32040"/>
    <cellStyle name="Prosent 3 3 4 3 4" xfId="32041"/>
    <cellStyle name="Prosent 3 3 4 3 5" xfId="32042"/>
    <cellStyle name="Prosent 3 3 4 4" xfId="32043"/>
    <cellStyle name="Prosent 3 3 4 4 2" xfId="32044"/>
    <cellStyle name="Prosent 3 3 4 4 3" xfId="32045"/>
    <cellStyle name="Prosent 3 3 4 5" xfId="32046"/>
    <cellStyle name="Prosent 3 3 4 5 2" xfId="32047"/>
    <cellStyle name="Prosent 3 3 4 5 3" xfId="32048"/>
    <cellStyle name="Prosent 3 3 4 6" xfId="32049"/>
    <cellStyle name="Prosent 3 3 4 6 2" xfId="32050"/>
    <cellStyle name="Prosent 3 3 4 7" xfId="32051"/>
    <cellStyle name="Prosent 3 3 4 7 2" xfId="32052"/>
    <cellStyle name="Prosent 3 3 4 8" xfId="32053"/>
    <cellStyle name="Prosent 3 3 4 9" xfId="32054"/>
    <cellStyle name="Prosent 3 3 4_Tabell 4.5-4.7" xfId="32023"/>
    <cellStyle name="Prosent 3 3 5" xfId="1851"/>
    <cellStyle name="Prosent 3 3 5 2" xfId="32056"/>
    <cellStyle name="Prosent 3 3 5 2 2" xfId="32057"/>
    <cellStyle name="Prosent 3 3 5 2 3" xfId="32058"/>
    <cellStyle name="Prosent 3 3 5 3" xfId="32059"/>
    <cellStyle name="Prosent 3 3 5 3 2" xfId="32060"/>
    <cellStyle name="Prosent 3 3 5 3 3" xfId="32061"/>
    <cellStyle name="Prosent 3 3 5 4" xfId="32062"/>
    <cellStyle name="Prosent 3 3 5 5" xfId="32063"/>
    <cellStyle name="Prosent 3 3 5_Tabell 4.5-4.7" xfId="32055"/>
    <cellStyle name="Prosent 3 3 6" xfId="32064"/>
    <cellStyle name="Prosent 3 3 6 2" xfId="32065"/>
    <cellStyle name="Prosent 3 3 6 2 2" xfId="32066"/>
    <cellStyle name="Prosent 3 3 6 2 3" xfId="32067"/>
    <cellStyle name="Prosent 3 3 6 3" xfId="32068"/>
    <cellStyle name="Prosent 3 3 6 3 2" xfId="32069"/>
    <cellStyle name="Prosent 3 3 6 3 3" xfId="32070"/>
    <cellStyle name="Prosent 3 3 6 4" xfId="32071"/>
    <cellStyle name="Prosent 3 3 6 5" xfId="32072"/>
    <cellStyle name="Prosent 3 3 7" xfId="32073"/>
    <cellStyle name="Prosent 3 3 7 2" xfId="32074"/>
    <cellStyle name="Prosent 3 3 7 3" xfId="32075"/>
    <cellStyle name="Prosent 3 3 8" xfId="32076"/>
    <cellStyle name="Prosent 3 3 8 2" xfId="32077"/>
    <cellStyle name="Prosent 3 3 8 3" xfId="32078"/>
    <cellStyle name="Prosent 3 3 9" xfId="32079"/>
    <cellStyle name="Prosent 3 3 9 2" xfId="32080"/>
    <cellStyle name="Prosent 3 3_Tabell 4.5-4.7" xfId="31825"/>
    <cellStyle name="Prosent 3 4" xfId="1852"/>
    <cellStyle name="Prosent 3 4 10" xfId="32082"/>
    <cellStyle name="Prosent 3 4 10 2" xfId="32083"/>
    <cellStyle name="Prosent 3 4 11" xfId="32084"/>
    <cellStyle name="Prosent 3 4 12" xfId="32085"/>
    <cellStyle name="Prosent 3 4 13" xfId="32086"/>
    <cellStyle name="Prosent 3 4 2" xfId="1853"/>
    <cellStyle name="Prosent 3 4 2 10" xfId="32088"/>
    <cellStyle name="Prosent 3 4 2 11" xfId="32089"/>
    <cellStyle name="Prosent 3 4 2 12" xfId="32090"/>
    <cellStyle name="Prosent 3 4 2 2" xfId="1854"/>
    <cellStyle name="Prosent 3 4 2 2 10" xfId="32092"/>
    <cellStyle name="Prosent 3 4 2 2 11" xfId="32093"/>
    <cellStyle name="Prosent 3 4 2 2 2" xfId="1855"/>
    <cellStyle name="Prosent 3 4 2 2 2 10" xfId="32095"/>
    <cellStyle name="Prosent 3 4 2 2 2 2" xfId="1856"/>
    <cellStyle name="Prosent 3 4 2 2 2 2 2" xfId="32097"/>
    <cellStyle name="Prosent 3 4 2 2 2 2 2 2" xfId="32098"/>
    <cellStyle name="Prosent 3 4 2 2 2 2 2 3" xfId="32099"/>
    <cellStyle name="Prosent 3 4 2 2 2 2 3" xfId="32100"/>
    <cellStyle name="Prosent 3 4 2 2 2 2 3 2" xfId="32101"/>
    <cellStyle name="Prosent 3 4 2 2 2 2 3 3" xfId="32102"/>
    <cellStyle name="Prosent 3 4 2 2 2 2 4" xfId="32103"/>
    <cellStyle name="Prosent 3 4 2 2 2 2 5" xfId="32104"/>
    <cellStyle name="Prosent 3 4 2 2 2 2_Tabell 4.5-4.7" xfId="32096"/>
    <cellStyle name="Prosent 3 4 2 2 2 3" xfId="32105"/>
    <cellStyle name="Prosent 3 4 2 2 2 3 2" xfId="32106"/>
    <cellStyle name="Prosent 3 4 2 2 2 3 2 2" xfId="32107"/>
    <cellStyle name="Prosent 3 4 2 2 2 3 2 3" xfId="32108"/>
    <cellStyle name="Prosent 3 4 2 2 2 3 3" xfId="32109"/>
    <cellStyle name="Prosent 3 4 2 2 2 3 3 2" xfId="32110"/>
    <cellStyle name="Prosent 3 4 2 2 2 3 3 3" xfId="32111"/>
    <cellStyle name="Prosent 3 4 2 2 2 3 4" xfId="32112"/>
    <cellStyle name="Prosent 3 4 2 2 2 3 5" xfId="32113"/>
    <cellStyle name="Prosent 3 4 2 2 2 4" xfId="32114"/>
    <cellStyle name="Prosent 3 4 2 2 2 4 2" xfId="32115"/>
    <cellStyle name="Prosent 3 4 2 2 2 4 3" xfId="32116"/>
    <cellStyle name="Prosent 3 4 2 2 2 5" xfId="32117"/>
    <cellStyle name="Prosent 3 4 2 2 2 5 2" xfId="32118"/>
    <cellStyle name="Prosent 3 4 2 2 2 5 3" xfId="32119"/>
    <cellStyle name="Prosent 3 4 2 2 2 6" xfId="32120"/>
    <cellStyle name="Prosent 3 4 2 2 2 6 2" xfId="32121"/>
    <cellStyle name="Prosent 3 4 2 2 2 7" xfId="32122"/>
    <cellStyle name="Prosent 3 4 2 2 2 7 2" xfId="32123"/>
    <cellStyle name="Prosent 3 4 2 2 2 8" xfId="32124"/>
    <cellStyle name="Prosent 3 4 2 2 2 9" xfId="32125"/>
    <cellStyle name="Prosent 3 4 2 2 2_Tabell 4.5-4.7" xfId="32094"/>
    <cellStyle name="Prosent 3 4 2 2 3" xfId="1857"/>
    <cellStyle name="Prosent 3 4 2 2 3 2" xfId="32127"/>
    <cellStyle name="Prosent 3 4 2 2 3 2 2" xfId="32128"/>
    <cellStyle name="Prosent 3 4 2 2 3 2 3" xfId="32129"/>
    <cellStyle name="Prosent 3 4 2 2 3 3" xfId="32130"/>
    <cellStyle name="Prosent 3 4 2 2 3 3 2" xfId="32131"/>
    <cellStyle name="Prosent 3 4 2 2 3 3 3" xfId="32132"/>
    <cellStyle name="Prosent 3 4 2 2 3 4" xfId="32133"/>
    <cellStyle name="Prosent 3 4 2 2 3 5" xfId="32134"/>
    <cellStyle name="Prosent 3 4 2 2 3_Tabell 4.5-4.7" xfId="32126"/>
    <cellStyle name="Prosent 3 4 2 2 4" xfId="32135"/>
    <cellStyle name="Prosent 3 4 2 2 4 2" xfId="32136"/>
    <cellStyle name="Prosent 3 4 2 2 4 2 2" xfId="32137"/>
    <cellStyle name="Prosent 3 4 2 2 4 2 3" xfId="32138"/>
    <cellStyle name="Prosent 3 4 2 2 4 3" xfId="32139"/>
    <cellStyle name="Prosent 3 4 2 2 4 3 2" xfId="32140"/>
    <cellStyle name="Prosent 3 4 2 2 4 3 3" xfId="32141"/>
    <cellStyle name="Prosent 3 4 2 2 4 4" xfId="32142"/>
    <cellStyle name="Prosent 3 4 2 2 4 5" xfId="32143"/>
    <cellStyle name="Prosent 3 4 2 2 5" xfId="32144"/>
    <cellStyle name="Prosent 3 4 2 2 5 2" xfId="32145"/>
    <cellStyle name="Prosent 3 4 2 2 5 3" xfId="32146"/>
    <cellStyle name="Prosent 3 4 2 2 6" xfId="32147"/>
    <cellStyle name="Prosent 3 4 2 2 6 2" xfId="32148"/>
    <cellStyle name="Prosent 3 4 2 2 6 3" xfId="32149"/>
    <cellStyle name="Prosent 3 4 2 2 7" xfId="32150"/>
    <cellStyle name="Prosent 3 4 2 2 7 2" xfId="32151"/>
    <cellStyle name="Prosent 3 4 2 2 8" xfId="32152"/>
    <cellStyle name="Prosent 3 4 2 2 8 2" xfId="32153"/>
    <cellStyle name="Prosent 3 4 2 2 9" xfId="32154"/>
    <cellStyle name="Prosent 3 4 2 2_Tabell 4.5-4.7" xfId="32091"/>
    <cellStyle name="Prosent 3 4 2 3" xfId="1858"/>
    <cellStyle name="Prosent 3 4 2 3 10" xfId="32156"/>
    <cellStyle name="Prosent 3 4 2 3 2" xfId="1859"/>
    <cellStyle name="Prosent 3 4 2 3 2 2" xfId="32158"/>
    <cellStyle name="Prosent 3 4 2 3 2 2 2" xfId="32159"/>
    <cellStyle name="Prosent 3 4 2 3 2 2 3" xfId="32160"/>
    <cellStyle name="Prosent 3 4 2 3 2 3" xfId="32161"/>
    <cellStyle name="Prosent 3 4 2 3 2 3 2" xfId="32162"/>
    <cellStyle name="Prosent 3 4 2 3 2 3 3" xfId="32163"/>
    <cellStyle name="Prosent 3 4 2 3 2 4" xfId="32164"/>
    <cellStyle name="Prosent 3 4 2 3 2 5" xfId="32165"/>
    <cellStyle name="Prosent 3 4 2 3 2_Tabell 4.5-4.7" xfId="32157"/>
    <cellStyle name="Prosent 3 4 2 3 3" xfId="32166"/>
    <cellStyle name="Prosent 3 4 2 3 3 2" xfId="32167"/>
    <cellStyle name="Prosent 3 4 2 3 3 2 2" xfId="32168"/>
    <cellStyle name="Prosent 3 4 2 3 3 2 3" xfId="32169"/>
    <cellStyle name="Prosent 3 4 2 3 3 3" xfId="32170"/>
    <cellStyle name="Prosent 3 4 2 3 3 3 2" xfId="32171"/>
    <cellStyle name="Prosent 3 4 2 3 3 3 3" xfId="32172"/>
    <cellStyle name="Prosent 3 4 2 3 3 4" xfId="32173"/>
    <cellStyle name="Prosent 3 4 2 3 3 5" xfId="32174"/>
    <cellStyle name="Prosent 3 4 2 3 4" xfId="32175"/>
    <cellStyle name="Prosent 3 4 2 3 4 2" xfId="32176"/>
    <cellStyle name="Prosent 3 4 2 3 4 3" xfId="32177"/>
    <cellStyle name="Prosent 3 4 2 3 5" xfId="32178"/>
    <cellStyle name="Prosent 3 4 2 3 5 2" xfId="32179"/>
    <cellStyle name="Prosent 3 4 2 3 5 3" xfId="32180"/>
    <cellStyle name="Prosent 3 4 2 3 6" xfId="32181"/>
    <cellStyle name="Prosent 3 4 2 3 6 2" xfId="32182"/>
    <cellStyle name="Prosent 3 4 2 3 7" xfId="32183"/>
    <cellStyle name="Prosent 3 4 2 3 7 2" xfId="32184"/>
    <cellStyle name="Prosent 3 4 2 3 8" xfId="32185"/>
    <cellStyle name="Prosent 3 4 2 3 9" xfId="32186"/>
    <cellStyle name="Prosent 3 4 2 3_Tabell 4.5-4.7" xfId="32155"/>
    <cellStyle name="Prosent 3 4 2 4" xfId="1860"/>
    <cellStyle name="Prosent 3 4 2 4 2" xfId="32188"/>
    <cellStyle name="Prosent 3 4 2 4 2 2" xfId="32189"/>
    <cellStyle name="Prosent 3 4 2 4 2 3" xfId="32190"/>
    <cellStyle name="Prosent 3 4 2 4 3" xfId="32191"/>
    <cellStyle name="Prosent 3 4 2 4 3 2" xfId="32192"/>
    <cellStyle name="Prosent 3 4 2 4 3 3" xfId="32193"/>
    <cellStyle name="Prosent 3 4 2 4 4" xfId="32194"/>
    <cellStyle name="Prosent 3 4 2 4 5" xfId="32195"/>
    <cellStyle name="Prosent 3 4 2 4_Tabell 4.5-4.7" xfId="32187"/>
    <cellStyle name="Prosent 3 4 2 5" xfId="32196"/>
    <cellStyle name="Prosent 3 4 2 5 2" xfId="32197"/>
    <cellStyle name="Prosent 3 4 2 5 2 2" xfId="32198"/>
    <cellStyle name="Prosent 3 4 2 5 2 3" xfId="32199"/>
    <cellStyle name="Prosent 3 4 2 5 3" xfId="32200"/>
    <cellStyle name="Prosent 3 4 2 5 3 2" xfId="32201"/>
    <cellStyle name="Prosent 3 4 2 5 3 3" xfId="32202"/>
    <cellStyle name="Prosent 3 4 2 5 4" xfId="32203"/>
    <cellStyle name="Prosent 3 4 2 5 5" xfId="32204"/>
    <cellStyle name="Prosent 3 4 2 6" xfId="32205"/>
    <cellStyle name="Prosent 3 4 2 6 2" xfId="32206"/>
    <cellStyle name="Prosent 3 4 2 6 3" xfId="32207"/>
    <cellStyle name="Prosent 3 4 2 7" xfId="32208"/>
    <cellStyle name="Prosent 3 4 2 7 2" xfId="32209"/>
    <cellStyle name="Prosent 3 4 2 7 3" xfId="32210"/>
    <cellStyle name="Prosent 3 4 2 8" xfId="32211"/>
    <cellStyle name="Prosent 3 4 2 8 2" xfId="32212"/>
    <cellStyle name="Prosent 3 4 2 9" xfId="32213"/>
    <cellStyle name="Prosent 3 4 2 9 2" xfId="32214"/>
    <cellStyle name="Prosent 3 4 2_Tabell 4.5-4.7" xfId="32087"/>
    <cellStyle name="Prosent 3 4 3" xfId="1861"/>
    <cellStyle name="Prosent 3 4 3 10" xfId="32216"/>
    <cellStyle name="Prosent 3 4 3 11" xfId="32217"/>
    <cellStyle name="Prosent 3 4 3 2" xfId="1862"/>
    <cellStyle name="Prosent 3 4 3 2 10" xfId="32219"/>
    <cellStyle name="Prosent 3 4 3 2 2" xfId="1863"/>
    <cellStyle name="Prosent 3 4 3 2 2 2" xfId="32221"/>
    <cellStyle name="Prosent 3 4 3 2 2 2 2" xfId="32222"/>
    <cellStyle name="Prosent 3 4 3 2 2 2 3" xfId="32223"/>
    <cellStyle name="Prosent 3 4 3 2 2 3" xfId="32224"/>
    <cellStyle name="Prosent 3 4 3 2 2 3 2" xfId="32225"/>
    <cellStyle name="Prosent 3 4 3 2 2 3 3" xfId="32226"/>
    <cellStyle name="Prosent 3 4 3 2 2 4" xfId="32227"/>
    <cellStyle name="Prosent 3 4 3 2 2 5" xfId="32228"/>
    <cellStyle name="Prosent 3 4 3 2 2_Tabell 4.5-4.7" xfId="32220"/>
    <cellStyle name="Prosent 3 4 3 2 3" xfId="32229"/>
    <cellStyle name="Prosent 3 4 3 2 3 2" xfId="32230"/>
    <cellStyle name="Prosent 3 4 3 2 3 2 2" xfId="32231"/>
    <cellStyle name="Prosent 3 4 3 2 3 2 3" xfId="32232"/>
    <cellStyle name="Prosent 3 4 3 2 3 3" xfId="32233"/>
    <cellStyle name="Prosent 3 4 3 2 3 3 2" xfId="32234"/>
    <cellStyle name="Prosent 3 4 3 2 3 3 3" xfId="32235"/>
    <cellStyle name="Prosent 3 4 3 2 3 4" xfId="32236"/>
    <cellStyle name="Prosent 3 4 3 2 3 5" xfId="32237"/>
    <cellStyle name="Prosent 3 4 3 2 4" xfId="32238"/>
    <cellStyle name="Prosent 3 4 3 2 4 2" xfId="32239"/>
    <cellStyle name="Prosent 3 4 3 2 4 3" xfId="32240"/>
    <cellStyle name="Prosent 3 4 3 2 5" xfId="32241"/>
    <cellStyle name="Prosent 3 4 3 2 5 2" xfId="32242"/>
    <cellStyle name="Prosent 3 4 3 2 5 3" xfId="32243"/>
    <cellStyle name="Prosent 3 4 3 2 6" xfId="32244"/>
    <cellStyle name="Prosent 3 4 3 2 6 2" xfId="32245"/>
    <cellStyle name="Prosent 3 4 3 2 7" xfId="32246"/>
    <cellStyle name="Prosent 3 4 3 2 7 2" xfId="32247"/>
    <cellStyle name="Prosent 3 4 3 2 8" xfId="32248"/>
    <cellStyle name="Prosent 3 4 3 2 9" xfId="32249"/>
    <cellStyle name="Prosent 3 4 3 2_Tabell 4.5-4.7" xfId="32218"/>
    <cellStyle name="Prosent 3 4 3 3" xfId="1864"/>
    <cellStyle name="Prosent 3 4 3 3 2" xfId="32251"/>
    <cellStyle name="Prosent 3 4 3 3 2 2" xfId="32252"/>
    <cellStyle name="Prosent 3 4 3 3 2 3" xfId="32253"/>
    <cellStyle name="Prosent 3 4 3 3 3" xfId="32254"/>
    <cellStyle name="Prosent 3 4 3 3 3 2" xfId="32255"/>
    <cellStyle name="Prosent 3 4 3 3 3 3" xfId="32256"/>
    <cellStyle name="Prosent 3 4 3 3 4" xfId="32257"/>
    <cellStyle name="Prosent 3 4 3 3 5" xfId="32258"/>
    <cellStyle name="Prosent 3 4 3 3_Tabell 4.5-4.7" xfId="32250"/>
    <cellStyle name="Prosent 3 4 3 4" xfId="32259"/>
    <cellStyle name="Prosent 3 4 3 4 2" xfId="32260"/>
    <cellStyle name="Prosent 3 4 3 4 2 2" xfId="32261"/>
    <cellStyle name="Prosent 3 4 3 4 2 3" xfId="32262"/>
    <cellStyle name="Prosent 3 4 3 4 3" xfId="32263"/>
    <cellStyle name="Prosent 3 4 3 4 3 2" xfId="32264"/>
    <cellStyle name="Prosent 3 4 3 4 3 3" xfId="32265"/>
    <cellStyle name="Prosent 3 4 3 4 4" xfId="32266"/>
    <cellStyle name="Prosent 3 4 3 4 5" xfId="32267"/>
    <cellStyle name="Prosent 3 4 3 5" xfId="32268"/>
    <cellStyle name="Prosent 3 4 3 5 2" xfId="32269"/>
    <cellStyle name="Prosent 3 4 3 5 3" xfId="32270"/>
    <cellStyle name="Prosent 3 4 3 6" xfId="32271"/>
    <cellStyle name="Prosent 3 4 3 6 2" xfId="32272"/>
    <cellStyle name="Prosent 3 4 3 6 3" xfId="32273"/>
    <cellStyle name="Prosent 3 4 3 7" xfId="32274"/>
    <cellStyle name="Prosent 3 4 3 7 2" xfId="32275"/>
    <cellStyle name="Prosent 3 4 3 8" xfId="32276"/>
    <cellStyle name="Prosent 3 4 3 8 2" xfId="32277"/>
    <cellStyle name="Prosent 3 4 3 9" xfId="32278"/>
    <cellStyle name="Prosent 3 4 3_Tabell 4.5-4.7" xfId="32215"/>
    <cellStyle name="Prosent 3 4 4" xfId="1865"/>
    <cellStyle name="Prosent 3 4 4 10" xfId="32280"/>
    <cellStyle name="Prosent 3 4 4 2" xfId="1866"/>
    <cellStyle name="Prosent 3 4 4 2 2" xfId="32282"/>
    <cellStyle name="Prosent 3 4 4 2 2 2" xfId="32283"/>
    <cellStyle name="Prosent 3 4 4 2 2 3" xfId="32284"/>
    <cellStyle name="Prosent 3 4 4 2 3" xfId="32285"/>
    <cellStyle name="Prosent 3 4 4 2 3 2" xfId="32286"/>
    <cellStyle name="Prosent 3 4 4 2 3 3" xfId="32287"/>
    <cellStyle name="Prosent 3 4 4 2 4" xfId="32288"/>
    <cellStyle name="Prosent 3 4 4 2 5" xfId="32289"/>
    <cellStyle name="Prosent 3 4 4 2_Tabell 4.5-4.7" xfId="32281"/>
    <cellStyle name="Prosent 3 4 4 3" xfId="32290"/>
    <cellStyle name="Prosent 3 4 4 3 2" xfId="32291"/>
    <cellStyle name="Prosent 3 4 4 3 2 2" xfId="32292"/>
    <cellStyle name="Prosent 3 4 4 3 2 3" xfId="32293"/>
    <cellStyle name="Prosent 3 4 4 3 3" xfId="32294"/>
    <cellStyle name="Prosent 3 4 4 3 3 2" xfId="32295"/>
    <cellStyle name="Prosent 3 4 4 3 3 3" xfId="32296"/>
    <cellStyle name="Prosent 3 4 4 3 4" xfId="32297"/>
    <cellStyle name="Prosent 3 4 4 3 5" xfId="32298"/>
    <cellStyle name="Prosent 3 4 4 4" xfId="32299"/>
    <cellStyle name="Prosent 3 4 4 4 2" xfId="32300"/>
    <cellStyle name="Prosent 3 4 4 4 3" xfId="32301"/>
    <cellStyle name="Prosent 3 4 4 5" xfId="32302"/>
    <cellStyle name="Prosent 3 4 4 5 2" xfId="32303"/>
    <cellStyle name="Prosent 3 4 4 5 3" xfId="32304"/>
    <cellStyle name="Prosent 3 4 4 6" xfId="32305"/>
    <cellStyle name="Prosent 3 4 4 6 2" xfId="32306"/>
    <cellStyle name="Prosent 3 4 4 7" xfId="32307"/>
    <cellStyle name="Prosent 3 4 4 7 2" xfId="32308"/>
    <cellStyle name="Prosent 3 4 4 8" xfId="32309"/>
    <cellStyle name="Prosent 3 4 4 9" xfId="32310"/>
    <cellStyle name="Prosent 3 4 4_Tabell 4.5-4.7" xfId="32279"/>
    <cellStyle name="Prosent 3 4 5" xfId="1867"/>
    <cellStyle name="Prosent 3 4 5 2" xfId="32312"/>
    <cellStyle name="Prosent 3 4 5 2 2" xfId="32313"/>
    <cellStyle name="Prosent 3 4 5 2 3" xfId="32314"/>
    <cellStyle name="Prosent 3 4 5 3" xfId="32315"/>
    <cellStyle name="Prosent 3 4 5 3 2" xfId="32316"/>
    <cellStyle name="Prosent 3 4 5 3 3" xfId="32317"/>
    <cellStyle name="Prosent 3 4 5 4" xfId="32318"/>
    <cellStyle name="Prosent 3 4 5 5" xfId="32319"/>
    <cellStyle name="Prosent 3 4 5_Tabell 4.5-4.7" xfId="32311"/>
    <cellStyle name="Prosent 3 4 6" xfId="32320"/>
    <cellStyle name="Prosent 3 4 6 2" xfId="32321"/>
    <cellStyle name="Prosent 3 4 6 2 2" xfId="32322"/>
    <cellStyle name="Prosent 3 4 6 2 3" xfId="32323"/>
    <cellStyle name="Prosent 3 4 6 3" xfId="32324"/>
    <cellStyle name="Prosent 3 4 6 3 2" xfId="32325"/>
    <cellStyle name="Prosent 3 4 6 3 3" xfId="32326"/>
    <cellStyle name="Prosent 3 4 6 4" xfId="32327"/>
    <cellStyle name="Prosent 3 4 6 5" xfId="32328"/>
    <cellStyle name="Prosent 3 4 7" xfId="32329"/>
    <cellStyle name="Prosent 3 4 7 2" xfId="32330"/>
    <cellStyle name="Prosent 3 4 7 3" xfId="32331"/>
    <cellStyle name="Prosent 3 4 8" xfId="32332"/>
    <cellStyle name="Prosent 3 4 8 2" xfId="32333"/>
    <cellStyle name="Prosent 3 4 8 3" xfId="32334"/>
    <cellStyle name="Prosent 3 4 9" xfId="32335"/>
    <cellStyle name="Prosent 3 4 9 2" xfId="32336"/>
    <cellStyle name="Prosent 3 4_Tabell 4.5-4.7" xfId="32081"/>
    <cellStyle name="Prosent 3 5" xfId="1868"/>
    <cellStyle name="Prosent 3 5 10" xfId="32338"/>
    <cellStyle name="Prosent 3 5 10 2" xfId="32339"/>
    <cellStyle name="Prosent 3 5 11" xfId="32340"/>
    <cellStyle name="Prosent 3 5 12" xfId="32341"/>
    <cellStyle name="Prosent 3 5 13" xfId="32342"/>
    <cellStyle name="Prosent 3 5 2" xfId="1869"/>
    <cellStyle name="Prosent 3 5 2 10" xfId="32344"/>
    <cellStyle name="Prosent 3 5 2 11" xfId="32345"/>
    <cellStyle name="Prosent 3 5 2 12" xfId="32346"/>
    <cellStyle name="Prosent 3 5 2 2" xfId="1870"/>
    <cellStyle name="Prosent 3 5 2 2 10" xfId="32348"/>
    <cellStyle name="Prosent 3 5 2 2 11" xfId="32349"/>
    <cellStyle name="Prosent 3 5 2 2 2" xfId="1871"/>
    <cellStyle name="Prosent 3 5 2 2 2 10" xfId="32351"/>
    <cellStyle name="Prosent 3 5 2 2 2 2" xfId="1872"/>
    <cellStyle name="Prosent 3 5 2 2 2 2 2" xfId="32353"/>
    <cellStyle name="Prosent 3 5 2 2 2 2 2 2" xfId="32354"/>
    <cellStyle name="Prosent 3 5 2 2 2 2 2 3" xfId="32355"/>
    <cellStyle name="Prosent 3 5 2 2 2 2 3" xfId="32356"/>
    <cellStyle name="Prosent 3 5 2 2 2 2 3 2" xfId="32357"/>
    <cellStyle name="Prosent 3 5 2 2 2 2 3 3" xfId="32358"/>
    <cellStyle name="Prosent 3 5 2 2 2 2 4" xfId="32359"/>
    <cellStyle name="Prosent 3 5 2 2 2 2 5" xfId="32360"/>
    <cellStyle name="Prosent 3 5 2 2 2 2_Tabell 4.5-4.7" xfId="32352"/>
    <cellStyle name="Prosent 3 5 2 2 2 3" xfId="32361"/>
    <cellStyle name="Prosent 3 5 2 2 2 3 2" xfId="32362"/>
    <cellStyle name="Prosent 3 5 2 2 2 3 2 2" xfId="32363"/>
    <cellStyle name="Prosent 3 5 2 2 2 3 2 3" xfId="32364"/>
    <cellStyle name="Prosent 3 5 2 2 2 3 3" xfId="32365"/>
    <cellStyle name="Prosent 3 5 2 2 2 3 3 2" xfId="32366"/>
    <cellStyle name="Prosent 3 5 2 2 2 3 3 3" xfId="32367"/>
    <cellStyle name="Prosent 3 5 2 2 2 3 4" xfId="32368"/>
    <cellStyle name="Prosent 3 5 2 2 2 3 5" xfId="32369"/>
    <cellStyle name="Prosent 3 5 2 2 2 4" xfId="32370"/>
    <cellStyle name="Prosent 3 5 2 2 2 4 2" xfId="32371"/>
    <cellStyle name="Prosent 3 5 2 2 2 4 3" xfId="32372"/>
    <cellStyle name="Prosent 3 5 2 2 2 5" xfId="32373"/>
    <cellStyle name="Prosent 3 5 2 2 2 5 2" xfId="32374"/>
    <cellStyle name="Prosent 3 5 2 2 2 5 3" xfId="32375"/>
    <cellStyle name="Prosent 3 5 2 2 2 6" xfId="32376"/>
    <cellStyle name="Prosent 3 5 2 2 2 6 2" xfId="32377"/>
    <cellStyle name="Prosent 3 5 2 2 2 7" xfId="32378"/>
    <cellStyle name="Prosent 3 5 2 2 2 7 2" xfId="32379"/>
    <cellStyle name="Prosent 3 5 2 2 2 8" xfId="32380"/>
    <cellStyle name="Prosent 3 5 2 2 2 9" xfId="32381"/>
    <cellStyle name="Prosent 3 5 2 2 2_Tabell 4.5-4.7" xfId="32350"/>
    <cellStyle name="Prosent 3 5 2 2 3" xfId="1873"/>
    <cellStyle name="Prosent 3 5 2 2 3 2" xfId="32383"/>
    <cellStyle name="Prosent 3 5 2 2 3 2 2" xfId="32384"/>
    <cellStyle name="Prosent 3 5 2 2 3 2 3" xfId="32385"/>
    <cellStyle name="Prosent 3 5 2 2 3 3" xfId="32386"/>
    <cellStyle name="Prosent 3 5 2 2 3 3 2" xfId="32387"/>
    <cellStyle name="Prosent 3 5 2 2 3 3 3" xfId="32388"/>
    <cellStyle name="Prosent 3 5 2 2 3 4" xfId="32389"/>
    <cellStyle name="Prosent 3 5 2 2 3 5" xfId="32390"/>
    <cellStyle name="Prosent 3 5 2 2 3_Tabell 4.5-4.7" xfId="32382"/>
    <cellStyle name="Prosent 3 5 2 2 4" xfId="32391"/>
    <cellStyle name="Prosent 3 5 2 2 4 2" xfId="32392"/>
    <cellStyle name="Prosent 3 5 2 2 4 2 2" xfId="32393"/>
    <cellStyle name="Prosent 3 5 2 2 4 2 3" xfId="32394"/>
    <cellStyle name="Prosent 3 5 2 2 4 3" xfId="32395"/>
    <cellStyle name="Prosent 3 5 2 2 4 3 2" xfId="32396"/>
    <cellStyle name="Prosent 3 5 2 2 4 3 3" xfId="32397"/>
    <cellStyle name="Prosent 3 5 2 2 4 4" xfId="32398"/>
    <cellStyle name="Prosent 3 5 2 2 4 5" xfId="32399"/>
    <cellStyle name="Prosent 3 5 2 2 5" xfId="32400"/>
    <cellStyle name="Prosent 3 5 2 2 5 2" xfId="32401"/>
    <cellStyle name="Prosent 3 5 2 2 5 3" xfId="32402"/>
    <cellStyle name="Prosent 3 5 2 2 6" xfId="32403"/>
    <cellStyle name="Prosent 3 5 2 2 6 2" xfId="32404"/>
    <cellStyle name="Prosent 3 5 2 2 6 3" xfId="32405"/>
    <cellStyle name="Prosent 3 5 2 2 7" xfId="32406"/>
    <cellStyle name="Prosent 3 5 2 2 7 2" xfId="32407"/>
    <cellStyle name="Prosent 3 5 2 2 8" xfId="32408"/>
    <cellStyle name="Prosent 3 5 2 2 8 2" xfId="32409"/>
    <cellStyle name="Prosent 3 5 2 2 9" xfId="32410"/>
    <cellStyle name="Prosent 3 5 2 2_Tabell 4.5-4.7" xfId="32347"/>
    <cellStyle name="Prosent 3 5 2 3" xfId="1874"/>
    <cellStyle name="Prosent 3 5 2 3 10" xfId="32412"/>
    <cellStyle name="Prosent 3 5 2 3 2" xfId="1875"/>
    <cellStyle name="Prosent 3 5 2 3 2 2" xfId="32414"/>
    <cellStyle name="Prosent 3 5 2 3 2 2 2" xfId="32415"/>
    <cellStyle name="Prosent 3 5 2 3 2 2 3" xfId="32416"/>
    <cellStyle name="Prosent 3 5 2 3 2 3" xfId="32417"/>
    <cellStyle name="Prosent 3 5 2 3 2 3 2" xfId="32418"/>
    <cellStyle name="Prosent 3 5 2 3 2 3 3" xfId="32419"/>
    <cellStyle name="Prosent 3 5 2 3 2 4" xfId="32420"/>
    <cellStyle name="Prosent 3 5 2 3 2 5" xfId="32421"/>
    <cellStyle name="Prosent 3 5 2 3 2_Tabell 4.5-4.7" xfId="32413"/>
    <cellStyle name="Prosent 3 5 2 3 3" xfId="32422"/>
    <cellStyle name="Prosent 3 5 2 3 3 2" xfId="32423"/>
    <cellStyle name="Prosent 3 5 2 3 3 2 2" xfId="32424"/>
    <cellStyle name="Prosent 3 5 2 3 3 2 3" xfId="32425"/>
    <cellStyle name="Prosent 3 5 2 3 3 3" xfId="32426"/>
    <cellStyle name="Prosent 3 5 2 3 3 3 2" xfId="32427"/>
    <cellStyle name="Prosent 3 5 2 3 3 3 3" xfId="32428"/>
    <cellStyle name="Prosent 3 5 2 3 3 4" xfId="32429"/>
    <cellStyle name="Prosent 3 5 2 3 3 5" xfId="32430"/>
    <cellStyle name="Prosent 3 5 2 3 4" xfId="32431"/>
    <cellStyle name="Prosent 3 5 2 3 4 2" xfId="32432"/>
    <cellStyle name="Prosent 3 5 2 3 4 3" xfId="32433"/>
    <cellStyle name="Prosent 3 5 2 3 5" xfId="32434"/>
    <cellStyle name="Prosent 3 5 2 3 5 2" xfId="32435"/>
    <cellStyle name="Prosent 3 5 2 3 5 3" xfId="32436"/>
    <cellStyle name="Prosent 3 5 2 3 6" xfId="32437"/>
    <cellStyle name="Prosent 3 5 2 3 6 2" xfId="32438"/>
    <cellStyle name="Prosent 3 5 2 3 7" xfId="32439"/>
    <cellStyle name="Prosent 3 5 2 3 7 2" xfId="32440"/>
    <cellStyle name="Prosent 3 5 2 3 8" xfId="32441"/>
    <cellStyle name="Prosent 3 5 2 3 9" xfId="32442"/>
    <cellStyle name="Prosent 3 5 2 3_Tabell 4.5-4.7" xfId="32411"/>
    <cellStyle name="Prosent 3 5 2 4" xfId="1876"/>
    <cellStyle name="Prosent 3 5 2 4 2" xfId="32444"/>
    <cellStyle name="Prosent 3 5 2 4 2 2" xfId="32445"/>
    <cellStyle name="Prosent 3 5 2 4 2 3" xfId="32446"/>
    <cellStyle name="Prosent 3 5 2 4 3" xfId="32447"/>
    <cellStyle name="Prosent 3 5 2 4 3 2" xfId="32448"/>
    <cellStyle name="Prosent 3 5 2 4 3 3" xfId="32449"/>
    <cellStyle name="Prosent 3 5 2 4 4" xfId="32450"/>
    <cellStyle name="Prosent 3 5 2 4 5" xfId="32451"/>
    <cellStyle name="Prosent 3 5 2 4_Tabell 4.5-4.7" xfId="32443"/>
    <cellStyle name="Prosent 3 5 2 5" xfId="32452"/>
    <cellStyle name="Prosent 3 5 2 5 2" xfId="32453"/>
    <cellStyle name="Prosent 3 5 2 5 2 2" xfId="32454"/>
    <cellStyle name="Prosent 3 5 2 5 2 3" xfId="32455"/>
    <cellStyle name="Prosent 3 5 2 5 3" xfId="32456"/>
    <cellStyle name="Prosent 3 5 2 5 3 2" xfId="32457"/>
    <cellStyle name="Prosent 3 5 2 5 3 3" xfId="32458"/>
    <cellStyle name="Prosent 3 5 2 5 4" xfId="32459"/>
    <cellStyle name="Prosent 3 5 2 5 5" xfId="32460"/>
    <cellStyle name="Prosent 3 5 2 6" xfId="32461"/>
    <cellStyle name="Prosent 3 5 2 6 2" xfId="32462"/>
    <cellStyle name="Prosent 3 5 2 6 3" xfId="32463"/>
    <cellStyle name="Prosent 3 5 2 7" xfId="32464"/>
    <cellStyle name="Prosent 3 5 2 7 2" xfId="32465"/>
    <cellStyle name="Prosent 3 5 2 7 3" xfId="32466"/>
    <cellStyle name="Prosent 3 5 2 8" xfId="32467"/>
    <cellStyle name="Prosent 3 5 2 8 2" xfId="32468"/>
    <cellStyle name="Prosent 3 5 2 9" xfId="32469"/>
    <cellStyle name="Prosent 3 5 2 9 2" xfId="32470"/>
    <cellStyle name="Prosent 3 5 2_Tabell 4.5-4.7" xfId="32343"/>
    <cellStyle name="Prosent 3 5 3" xfId="1877"/>
    <cellStyle name="Prosent 3 5 3 10" xfId="32472"/>
    <cellStyle name="Prosent 3 5 3 11" xfId="32473"/>
    <cellStyle name="Prosent 3 5 3 2" xfId="1878"/>
    <cellStyle name="Prosent 3 5 3 2 10" xfId="32475"/>
    <cellStyle name="Prosent 3 5 3 2 2" xfId="1879"/>
    <cellStyle name="Prosent 3 5 3 2 2 2" xfId="32477"/>
    <cellStyle name="Prosent 3 5 3 2 2 2 2" xfId="32478"/>
    <cellStyle name="Prosent 3 5 3 2 2 2 3" xfId="32479"/>
    <cellStyle name="Prosent 3 5 3 2 2 3" xfId="32480"/>
    <cellStyle name="Prosent 3 5 3 2 2 3 2" xfId="32481"/>
    <cellStyle name="Prosent 3 5 3 2 2 3 3" xfId="32482"/>
    <cellStyle name="Prosent 3 5 3 2 2 4" xfId="32483"/>
    <cellStyle name="Prosent 3 5 3 2 2 5" xfId="32484"/>
    <cellStyle name="Prosent 3 5 3 2 2_Tabell 4.5-4.7" xfId="32476"/>
    <cellStyle name="Prosent 3 5 3 2 3" xfId="32485"/>
    <cellStyle name="Prosent 3 5 3 2 3 2" xfId="32486"/>
    <cellStyle name="Prosent 3 5 3 2 3 2 2" xfId="32487"/>
    <cellStyle name="Prosent 3 5 3 2 3 2 3" xfId="32488"/>
    <cellStyle name="Prosent 3 5 3 2 3 3" xfId="32489"/>
    <cellStyle name="Prosent 3 5 3 2 3 3 2" xfId="32490"/>
    <cellStyle name="Prosent 3 5 3 2 3 3 3" xfId="32491"/>
    <cellStyle name="Prosent 3 5 3 2 3 4" xfId="32492"/>
    <cellStyle name="Prosent 3 5 3 2 3 5" xfId="32493"/>
    <cellStyle name="Prosent 3 5 3 2 4" xfId="32494"/>
    <cellStyle name="Prosent 3 5 3 2 4 2" xfId="32495"/>
    <cellStyle name="Prosent 3 5 3 2 4 3" xfId="32496"/>
    <cellStyle name="Prosent 3 5 3 2 5" xfId="32497"/>
    <cellStyle name="Prosent 3 5 3 2 5 2" xfId="32498"/>
    <cellStyle name="Prosent 3 5 3 2 5 3" xfId="32499"/>
    <cellStyle name="Prosent 3 5 3 2 6" xfId="32500"/>
    <cellStyle name="Prosent 3 5 3 2 6 2" xfId="32501"/>
    <cellStyle name="Prosent 3 5 3 2 7" xfId="32502"/>
    <cellStyle name="Prosent 3 5 3 2 7 2" xfId="32503"/>
    <cellStyle name="Prosent 3 5 3 2 8" xfId="32504"/>
    <cellStyle name="Prosent 3 5 3 2 9" xfId="32505"/>
    <cellStyle name="Prosent 3 5 3 2_Tabell 4.5-4.7" xfId="32474"/>
    <cellStyle name="Prosent 3 5 3 3" xfId="1880"/>
    <cellStyle name="Prosent 3 5 3 3 2" xfId="32507"/>
    <cellStyle name="Prosent 3 5 3 3 2 2" xfId="32508"/>
    <cellStyle name="Prosent 3 5 3 3 2 3" xfId="32509"/>
    <cellStyle name="Prosent 3 5 3 3 3" xfId="32510"/>
    <cellStyle name="Prosent 3 5 3 3 3 2" xfId="32511"/>
    <cellStyle name="Prosent 3 5 3 3 3 3" xfId="32512"/>
    <cellStyle name="Prosent 3 5 3 3 4" xfId="32513"/>
    <cellStyle name="Prosent 3 5 3 3 5" xfId="32514"/>
    <cellStyle name="Prosent 3 5 3 3_Tabell 4.5-4.7" xfId="32506"/>
    <cellStyle name="Prosent 3 5 3 4" xfId="32515"/>
    <cellStyle name="Prosent 3 5 3 4 2" xfId="32516"/>
    <cellStyle name="Prosent 3 5 3 4 2 2" xfId="32517"/>
    <cellStyle name="Prosent 3 5 3 4 2 3" xfId="32518"/>
    <cellStyle name="Prosent 3 5 3 4 3" xfId="32519"/>
    <cellStyle name="Prosent 3 5 3 4 3 2" xfId="32520"/>
    <cellStyle name="Prosent 3 5 3 4 3 3" xfId="32521"/>
    <cellStyle name="Prosent 3 5 3 4 4" xfId="32522"/>
    <cellStyle name="Prosent 3 5 3 4 5" xfId="32523"/>
    <cellStyle name="Prosent 3 5 3 5" xfId="32524"/>
    <cellStyle name="Prosent 3 5 3 5 2" xfId="32525"/>
    <cellStyle name="Prosent 3 5 3 5 3" xfId="32526"/>
    <cellStyle name="Prosent 3 5 3 6" xfId="32527"/>
    <cellStyle name="Prosent 3 5 3 6 2" xfId="32528"/>
    <cellStyle name="Prosent 3 5 3 6 3" xfId="32529"/>
    <cellStyle name="Prosent 3 5 3 7" xfId="32530"/>
    <cellStyle name="Prosent 3 5 3 7 2" xfId="32531"/>
    <cellStyle name="Prosent 3 5 3 8" xfId="32532"/>
    <cellStyle name="Prosent 3 5 3 8 2" xfId="32533"/>
    <cellStyle name="Prosent 3 5 3 9" xfId="32534"/>
    <cellStyle name="Prosent 3 5 3_Tabell 4.5-4.7" xfId="32471"/>
    <cellStyle name="Prosent 3 5 4" xfId="1881"/>
    <cellStyle name="Prosent 3 5 4 10" xfId="32536"/>
    <cellStyle name="Prosent 3 5 4 2" xfId="1882"/>
    <cellStyle name="Prosent 3 5 4 2 2" xfId="32538"/>
    <cellStyle name="Prosent 3 5 4 2 2 2" xfId="32539"/>
    <cellStyle name="Prosent 3 5 4 2 2 3" xfId="32540"/>
    <cellStyle name="Prosent 3 5 4 2 3" xfId="32541"/>
    <cellStyle name="Prosent 3 5 4 2 3 2" xfId="32542"/>
    <cellStyle name="Prosent 3 5 4 2 3 3" xfId="32543"/>
    <cellStyle name="Prosent 3 5 4 2 4" xfId="32544"/>
    <cellStyle name="Prosent 3 5 4 2 5" xfId="32545"/>
    <cellStyle name="Prosent 3 5 4 2_Tabell 4.5-4.7" xfId="32537"/>
    <cellStyle name="Prosent 3 5 4 3" xfId="32546"/>
    <cellStyle name="Prosent 3 5 4 3 2" xfId="32547"/>
    <cellStyle name="Prosent 3 5 4 3 2 2" xfId="32548"/>
    <cellStyle name="Prosent 3 5 4 3 2 3" xfId="32549"/>
    <cellStyle name="Prosent 3 5 4 3 3" xfId="32550"/>
    <cellStyle name="Prosent 3 5 4 3 3 2" xfId="32551"/>
    <cellStyle name="Prosent 3 5 4 3 3 3" xfId="32552"/>
    <cellStyle name="Prosent 3 5 4 3 4" xfId="32553"/>
    <cellStyle name="Prosent 3 5 4 3 5" xfId="32554"/>
    <cellStyle name="Prosent 3 5 4 4" xfId="32555"/>
    <cellStyle name="Prosent 3 5 4 4 2" xfId="32556"/>
    <cellStyle name="Prosent 3 5 4 4 3" xfId="32557"/>
    <cellStyle name="Prosent 3 5 4 5" xfId="32558"/>
    <cellStyle name="Prosent 3 5 4 5 2" xfId="32559"/>
    <cellStyle name="Prosent 3 5 4 5 3" xfId="32560"/>
    <cellStyle name="Prosent 3 5 4 6" xfId="32561"/>
    <cellStyle name="Prosent 3 5 4 6 2" xfId="32562"/>
    <cellStyle name="Prosent 3 5 4 7" xfId="32563"/>
    <cellStyle name="Prosent 3 5 4 7 2" xfId="32564"/>
    <cellStyle name="Prosent 3 5 4 8" xfId="32565"/>
    <cellStyle name="Prosent 3 5 4 9" xfId="32566"/>
    <cellStyle name="Prosent 3 5 4_Tabell 4.5-4.7" xfId="32535"/>
    <cellStyle name="Prosent 3 5 5" xfId="1883"/>
    <cellStyle name="Prosent 3 5 5 2" xfId="32568"/>
    <cellStyle name="Prosent 3 5 5 2 2" xfId="32569"/>
    <cellStyle name="Prosent 3 5 5 2 3" xfId="32570"/>
    <cellStyle name="Prosent 3 5 5 3" xfId="32571"/>
    <cellStyle name="Prosent 3 5 5 3 2" xfId="32572"/>
    <cellStyle name="Prosent 3 5 5 3 3" xfId="32573"/>
    <cellStyle name="Prosent 3 5 5 4" xfId="32574"/>
    <cellStyle name="Prosent 3 5 5 5" xfId="32575"/>
    <cellStyle name="Prosent 3 5 5_Tabell 4.5-4.7" xfId="32567"/>
    <cellStyle name="Prosent 3 5 6" xfId="32576"/>
    <cellStyle name="Prosent 3 5 6 2" xfId="32577"/>
    <cellStyle name="Prosent 3 5 6 2 2" xfId="32578"/>
    <cellStyle name="Prosent 3 5 6 2 3" xfId="32579"/>
    <cellStyle name="Prosent 3 5 6 3" xfId="32580"/>
    <cellStyle name="Prosent 3 5 6 3 2" xfId="32581"/>
    <cellStyle name="Prosent 3 5 6 3 3" xfId="32582"/>
    <cellStyle name="Prosent 3 5 6 4" xfId="32583"/>
    <cellStyle name="Prosent 3 5 6 5" xfId="32584"/>
    <cellStyle name="Prosent 3 5 7" xfId="32585"/>
    <cellStyle name="Prosent 3 5 7 2" xfId="32586"/>
    <cellStyle name="Prosent 3 5 7 3" xfId="32587"/>
    <cellStyle name="Prosent 3 5 8" xfId="32588"/>
    <cellStyle name="Prosent 3 5 8 2" xfId="32589"/>
    <cellStyle name="Prosent 3 5 8 3" xfId="32590"/>
    <cellStyle name="Prosent 3 5 9" xfId="32591"/>
    <cellStyle name="Prosent 3 5 9 2" xfId="32592"/>
    <cellStyle name="Prosent 3 5_Tabell 4.5-4.7" xfId="32337"/>
    <cellStyle name="Prosent 3 6" xfId="1884"/>
    <cellStyle name="Prosent 3 6 10" xfId="32594"/>
    <cellStyle name="Prosent 3 6 11" xfId="32595"/>
    <cellStyle name="Prosent 3 6 12" xfId="32596"/>
    <cellStyle name="Prosent 3 6 2" xfId="1885"/>
    <cellStyle name="Prosent 3 6 2 10" xfId="32598"/>
    <cellStyle name="Prosent 3 6 2 11" xfId="32599"/>
    <cellStyle name="Prosent 3 6 2 2" xfId="1886"/>
    <cellStyle name="Prosent 3 6 2 2 10" xfId="32601"/>
    <cellStyle name="Prosent 3 6 2 2 2" xfId="1887"/>
    <cellStyle name="Prosent 3 6 2 2 2 2" xfId="32603"/>
    <cellStyle name="Prosent 3 6 2 2 2 2 2" xfId="32604"/>
    <cellStyle name="Prosent 3 6 2 2 2 2 3" xfId="32605"/>
    <cellStyle name="Prosent 3 6 2 2 2 3" xfId="32606"/>
    <cellStyle name="Prosent 3 6 2 2 2 3 2" xfId="32607"/>
    <cellStyle name="Prosent 3 6 2 2 2 3 3" xfId="32608"/>
    <cellStyle name="Prosent 3 6 2 2 2 4" xfId="32609"/>
    <cellStyle name="Prosent 3 6 2 2 2 5" xfId="32610"/>
    <cellStyle name="Prosent 3 6 2 2 2_Tabell 4.5-4.7" xfId="32602"/>
    <cellStyle name="Prosent 3 6 2 2 3" xfId="32611"/>
    <cellStyle name="Prosent 3 6 2 2 3 2" xfId="32612"/>
    <cellStyle name="Prosent 3 6 2 2 3 2 2" xfId="32613"/>
    <cellStyle name="Prosent 3 6 2 2 3 2 3" xfId="32614"/>
    <cellStyle name="Prosent 3 6 2 2 3 3" xfId="32615"/>
    <cellStyle name="Prosent 3 6 2 2 3 3 2" xfId="32616"/>
    <cellStyle name="Prosent 3 6 2 2 3 3 3" xfId="32617"/>
    <cellStyle name="Prosent 3 6 2 2 3 4" xfId="32618"/>
    <cellStyle name="Prosent 3 6 2 2 3 5" xfId="32619"/>
    <cellStyle name="Prosent 3 6 2 2 4" xfId="32620"/>
    <cellStyle name="Prosent 3 6 2 2 4 2" xfId="32621"/>
    <cellStyle name="Prosent 3 6 2 2 4 3" xfId="32622"/>
    <cellStyle name="Prosent 3 6 2 2 5" xfId="32623"/>
    <cellStyle name="Prosent 3 6 2 2 5 2" xfId="32624"/>
    <cellStyle name="Prosent 3 6 2 2 5 3" xfId="32625"/>
    <cellStyle name="Prosent 3 6 2 2 6" xfId="32626"/>
    <cellStyle name="Prosent 3 6 2 2 6 2" xfId="32627"/>
    <cellStyle name="Prosent 3 6 2 2 7" xfId="32628"/>
    <cellStyle name="Prosent 3 6 2 2 7 2" xfId="32629"/>
    <cellStyle name="Prosent 3 6 2 2 8" xfId="32630"/>
    <cellStyle name="Prosent 3 6 2 2 9" xfId="32631"/>
    <cellStyle name="Prosent 3 6 2 2_Tabell 4.5-4.7" xfId="32600"/>
    <cellStyle name="Prosent 3 6 2 3" xfId="1888"/>
    <cellStyle name="Prosent 3 6 2 3 2" xfId="32633"/>
    <cellStyle name="Prosent 3 6 2 3 2 2" xfId="32634"/>
    <cellStyle name="Prosent 3 6 2 3 2 3" xfId="32635"/>
    <cellStyle name="Prosent 3 6 2 3 3" xfId="32636"/>
    <cellStyle name="Prosent 3 6 2 3 3 2" xfId="32637"/>
    <cellStyle name="Prosent 3 6 2 3 3 3" xfId="32638"/>
    <cellStyle name="Prosent 3 6 2 3 4" xfId="32639"/>
    <cellStyle name="Prosent 3 6 2 3 5" xfId="32640"/>
    <cellStyle name="Prosent 3 6 2 3_Tabell 4.5-4.7" xfId="32632"/>
    <cellStyle name="Prosent 3 6 2 4" xfId="32641"/>
    <cellStyle name="Prosent 3 6 2 4 2" xfId="32642"/>
    <cellStyle name="Prosent 3 6 2 4 2 2" xfId="32643"/>
    <cellStyle name="Prosent 3 6 2 4 2 3" xfId="32644"/>
    <cellStyle name="Prosent 3 6 2 4 3" xfId="32645"/>
    <cellStyle name="Prosent 3 6 2 4 3 2" xfId="32646"/>
    <cellStyle name="Prosent 3 6 2 4 3 3" xfId="32647"/>
    <cellStyle name="Prosent 3 6 2 4 4" xfId="32648"/>
    <cellStyle name="Prosent 3 6 2 4 5" xfId="32649"/>
    <cellStyle name="Prosent 3 6 2 5" xfId="32650"/>
    <cellStyle name="Prosent 3 6 2 5 2" xfId="32651"/>
    <cellStyle name="Prosent 3 6 2 5 3" xfId="32652"/>
    <cellStyle name="Prosent 3 6 2 6" xfId="32653"/>
    <cellStyle name="Prosent 3 6 2 6 2" xfId="32654"/>
    <cellStyle name="Prosent 3 6 2 6 3" xfId="32655"/>
    <cellStyle name="Prosent 3 6 2 7" xfId="32656"/>
    <cellStyle name="Prosent 3 6 2 7 2" xfId="32657"/>
    <cellStyle name="Prosent 3 6 2 8" xfId="32658"/>
    <cellStyle name="Prosent 3 6 2 8 2" xfId="32659"/>
    <cellStyle name="Prosent 3 6 2 9" xfId="32660"/>
    <cellStyle name="Prosent 3 6 2_Tabell 4.5-4.7" xfId="32597"/>
    <cellStyle name="Prosent 3 6 3" xfId="1889"/>
    <cellStyle name="Prosent 3 6 3 10" xfId="32662"/>
    <cellStyle name="Prosent 3 6 3 2" xfId="1890"/>
    <cellStyle name="Prosent 3 6 3 2 2" xfId="32664"/>
    <cellStyle name="Prosent 3 6 3 2 2 2" xfId="32665"/>
    <cellStyle name="Prosent 3 6 3 2 2 3" xfId="32666"/>
    <cellStyle name="Prosent 3 6 3 2 3" xfId="32667"/>
    <cellStyle name="Prosent 3 6 3 2 3 2" xfId="32668"/>
    <cellStyle name="Prosent 3 6 3 2 3 3" xfId="32669"/>
    <cellStyle name="Prosent 3 6 3 2 4" xfId="32670"/>
    <cellStyle name="Prosent 3 6 3 2 5" xfId="32671"/>
    <cellStyle name="Prosent 3 6 3 2_Tabell 4.5-4.7" xfId="32663"/>
    <cellStyle name="Prosent 3 6 3 3" xfId="32672"/>
    <cellStyle name="Prosent 3 6 3 3 2" xfId="32673"/>
    <cellStyle name="Prosent 3 6 3 3 2 2" xfId="32674"/>
    <cellStyle name="Prosent 3 6 3 3 2 3" xfId="32675"/>
    <cellStyle name="Prosent 3 6 3 3 3" xfId="32676"/>
    <cellStyle name="Prosent 3 6 3 3 3 2" xfId="32677"/>
    <cellStyle name="Prosent 3 6 3 3 3 3" xfId="32678"/>
    <cellStyle name="Prosent 3 6 3 3 4" xfId="32679"/>
    <cellStyle name="Prosent 3 6 3 3 5" xfId="32680"/>
    <cellStyle name="Prosent 3 6 3 4" xfId="32681"/>
    <cellStyle name="Prosent 3 6 3 4 2" xfId="32682"/>
    <cellStyle name="Prosent 3 6 3 4 3" xfId="32683"/>
    <cellStyle name="Prosent 3 6 3 5" xfId="32684"/>
    <cellStyle name="Prosent 3 6 3 5 2" xfId="32685"/>
    <cellStyle name="Prosent 3 6 3 5 3" xfId="32686"/>
    <cellStyle name="Prosent 3 6 3 6" xfId="32687"/>
    <cellStyle name="Prosent 3 6 3 6 2" xfId="32688"/>
    <cellStyle name="Prosent 3 6 3 7" xfId="32689"/>
    <cellStyle name="Prosent 3 6 3 7 2" xfId="32690"/>
    <cellStyle name="Prosent 3 6 3 8" xfId="32691"/>
    <cellStyle name="Prosent 3 6 3 9" xfId="32692"/>
    <cellStyle name="Prosent 3 6 3_Tabell 4.5-4.7" xfId="32661"/>
    <cellStyle name="Prosent 3 6 4" xfId="1891"/>
    <cellStyle name="Prosent 3 6 4 2" xfId="32694"/>
    <cellStyle name="Prosent 3 6 4 2 2" xfId="32695"/>
    <cellStyle name="Prosent 3 6 4 2 3" xfId="32696"/>
    <cellStyle name="Prosent 3 6 4 3" xfId="32697"/>
    <cellStyle name="Prosent 3 6 4 3 2" xfId="32698"/>
    <cellStyle name="Prosent 3 6 4 3 3" xfId="32699"/>
    <cellStyle name="Prosent 3 6 4 4" xfId="32700"/>
    <cellStyle name="Prosent 3 6 4 5" xfId="32701"/>
    <cellStyle name="Prosent 3 6 4_Tabell 4.5-4.7" xfId="32693"/>
    <cellStyle name="Prosent 3 6 5" xfId="32702"/>
    <cellStyle name="Prosent 3 6 5 2" xfId="32703"/>
    <cellStyle name="Prosent 3 6 5 2 2" xfId="32704"/>
    <cellStyle name="Prosent 3 6 5 2 3" xfId="32705"/>
    <cellStyle name="Prosent 3 6 5 3" xfId="32706"/>
    <cellStyle name="Prosent 3 6 5 3 2" xfId="32707"/>
    <cellStyle name="Prosent 3 6 5 3 3" xfId="32708"/>
    <cellStyle name="Prosent 3 6 5 4" xfId="32709"/>
    <cellStyle name="Prosent 3 6 5 5" xfId="32710"/>
    <cellStyle name="Prosent 3 6 6" xfId="32711"/>
    <cellStyle name="Prosent 3 6 6 2" xfId="32712"/>
    <cellStyle name="Prosent 3 6 6 3" xfId="32713"/>
    <cellStyle name="Prosent 3 6 7" xfId="32714"/>
    <cellStyle name="Prosent 3 6 7 2" xfId="32715"/>
    <cellStyle name="Prosent 3 6 7 3" xfId="32716"/>
    <cellStyle name="Prosent 3 6 8" xfId="32717"/>
    <cellStyle name="Prosent 3 6 8 2" xfId="32718"/>
    <cellStyle name="Prosent 3 6 9" xfId="32719"/>
    <cellStyle name="Prosent 3 6 9 2" xfId="32720"/>
    <cellStyle name="Prosent 3 6_Tabell 4.5-4.7" xfId="32593"/>
    <cellStyle name="Prosent 3 7" xfId="1892"/>
    <cellStyle name="Prosent 3 7 10" xfId="32722"/>
    <cellStyle name="Prosent 3 7 11" xfId="32723"/>
    <cellStyle name="Prosent 3 7 2" xfId="1893"/>
    <cellStyle name="Prosent 3 7 2 10" xfId="32725"/>
    <cellStyle name="Prosent 3 7 2 2" xfId="1894"/>
    <cellStyle name="Prosent 3 7 2 2 2" xfId="32727"/>
    <cellStyle name="Prosent 3 7 2 2 2 2" xfId="32728"/>
    <cellStyle name="Prosent 3 7 2 2 2 3" xfId="32729"/>
    <cellStyle name="Prosent 3 7 2 2 3" xfId="32730"/>
    <cellStyle name="Prosent 3 7 2 2 3 2" xfId="32731"/>
    <cellStyle name="Prosent 3 7 2 2 3 3" xfId="32732"/>
    <cellStyle name="Prosent 3 7 2 2 4" xfId="32733"/>
    <cellStyle name="Prosent 3 7 2 2 5" xfId="32734"/>
    <cellStyle name="Prosent 3 7 2 2_Tabell 4.5-4.7" xfId="32726"/>
    <cellStyle name="Prosent 3 7 2 3" xfId="32735"/>
    <cellStyle name="Prosent 3 7 2 3 2" xfId="32736"/>
    <cellStyle name="Prosent 3 7 2 3 2 2" xfId="32737"/>
    <cellStyle name="Prosent 3 7 2 3 2 3" xfId="32738"/>
    <cellStyle name="Prosent 3 7 2 3 3" xfId="32739"/>
    <cellStyle name="Prosent 3 7 2 3 3 2" xfId="32740"/>
    <cellStyle name="Prosent 3 7 2 3 3 3" xfId="32741"/>
    <cellStyle name="Prosent 3 7 2 3 4" xfId="32742"/>
    <cellStyle name="Prosent 3 7 2 3 5" xfId="32743"/>
    <cellStyle name="Prosent 3 7 2 4" xfId="32744"/>
    <cellStyle name="Prosent 3 7 2 4 2" xfId="32745"/>
    <cellStyle name="Prosent 3 7 2 4 3" xfId="32746"/>
    <cellStyle name="Prosent 3 7 2 5" xfId="32747"/>
    <cellStyle name="Prosent 3 7 2 5 2" xfId="32748"/>
    <cellStyle name="Prosent 3 7 2 5 3" xfId="32749"/>
    <cellStyle name="Prosent 3 7 2 6" xfId="32750"/>
    <cellStyle name="Prosent 3 7 2 6 2" xfId="32751"/>
    <cellStyle name="Prosent 3 7 2 7" xfId="32752"/>
    <cellStyle name="Prosent 3 7 2 7 2" xfId="32753"/>
    <cellStyle name="Prosent 3 7 2 8" xfId="32754"/>
    <cellStyle name="Prosent 3 7 2 9" xfId="32755"/>
    <cellStyle name="Prosent 3 7 2_Tabell 4.5-4.7" xfId="32724"/>
    <cellStyle name="Prosent 3 7 3" xfId="1895"/>
    <cellStyle name="Prosent 3 7 3 2" xfId="32757"/>
    <cellStyle name="Prosent 3 7 3 2 2" xfId="32758"/>
    <cellStyle name="Prosent 3 7 3 2 3" xfId="32759"/>
    <cellStyle name="Prosent 3 7 3 3" xfId="32760"/>
    <cellStyle name="Prosent 3 7 3 3 2" xfId="32761"/>
    <cellStyle name="Prosent 3 7 3 3 3" xfId="32762"/>
    <cellStyle name="Prosent 3 7 3 4" xfId="32763"/>
    <cellStyle name="Prosent 3 7 3 5" xfId="32764"/>
    <cellStyle name="Prosent 3 7 3_Tabell 4.5-4.7" xfId="32756"/>
    <cellStyle name="Prosent 3 7 4" xfId="32765"/>
    <cellStyle name="Prosent 3 7 4 2" xfId="32766"/>
    <cellStyle name="Prosent 3 7 4 2 2" xfId="32767"/>
    <cellStyle name="Prosent 3 7 4 2 3" xfId="32768"/>
    <cellStyle name="Prosent 3 7 4 3" xfId="32769"/>
    <cellStyle name="Prosent 3 7 4 3 2" xfId="32770"/>
    <cellStyle name="Prosent 3 7 4 3 3" xfId="32771"/>
    <cellStyle name="Prosent 3 7 4 4" xfId="32772"/>
    <cellStyle name="Prosent 3 7 4 5" xfId="32773"/>
    <cellStyle name="Prosent 3 7 5" xfId="32774"/>
    <cellStyle name="Prosent 3 7 5 2" xfId="32775"/>
    <cellStyle name="Prosent 3 7 5 3" xfId="32776"/>
    <cellStyle name="Prosent 3 7 6" xfId="32777"/>
    <cellStyle name="Prosent 3 7 6 2" xfId="32778"/>
    <cellStyle name="Prosent 3 7 6 3" xfId="32779"/>
    <cellStyle name="Prosent 3 7 7" xfId="32780"/>
    <cellStyle name="Prosent 3 7 7 2" xfId="32781"/>
    <cellStyle name="Prosent 3 7 8" xfId="32782"/>
    <cellStyle name="Prosent 3 7 8 2" xfId="32783"/>
    <cellStyle name="Prosent 3 7 9" xfId="32784"/>
    <cellStyle name="Prosent 3 7_Tabell 4.5-4.7" xfId="32721"/>
    <cellStyle name="Prosent 3 8" xfId="1896"/>
    <cellStyle name="Prosent 3 8 10" xfId="32786"/>
    <cellStyle name="Prosent 3 8 11" xfId="32787"/>
    <cellStyle name="Prosent 3 8 2" xfId="1897"/>
    <cellStyle name="Prosent 3 8 2 10" xfId="32789"/>
    <cellStyle name="Prosent 3 8 2 2" xfId="1898"/>
    <cellStyle name="Prosent 3 8 2 2 2" xfId="32791"/>
    <cellStyle name="Prosent 3 8 2 2 2 2" xfId="32792"/>
    <cellStyle name="Prosent 3 8 2 2 2 3" xfId="32793"/>
    <cellStyle name="Prosent 3 8 2 2 3" xfId="32794"/>
    <cellStyle name="Prosent 3 8 2 2 3 2" xfId="32795"/>
    <cellStyle name="Prosent 3 8 2 2 3 3" xfId="32796"/>
    <cellStyle name="Prosent 3 8 2 2 4" xfId="32797"/>
    <cellStyle name="Prosent 3 8 2 2 5" xfId="32798"/>
    <cellStyle name="Prosent 3 8 2 2_Tabell 4.5-4.7" xfId="32790"/>
    <cellStyle name="Prosent 3 8 2 3" xfId="32799"/>
    <cellStyle name="Prosent 3 8 2 3 2" xfId="32800"/>
    <cellStyle name="Prosent 3 8 2 3 2 2" xfId="32801"/>
    <cellStyle name="Prosent 3 8 2 3 2 3" xfId="32802"/>
    <cellStyle name="Prosent 3 8 2 3 3" xfId="32803"/>
    <cellStyle name="Prosent 3 8 2 3 3 2" xfId="32804"/>
    <cellStyle name="Prosent 3 8 2 3 3 3" xfId="32805"/>
    <cellStyle name="Prosent 3 8 2 3 4" xfId="32806"/>
    <cellStyle name="Prosent 3 8 2 3 5" xfId="32807"/>
    <cellStyle name="Prosent 3 8 2 4" xfId="32808"/>
    <cellStyle name="Prosent 3 8 2 4 2" xfId="32809"/>
    <cellStyle name="Prosent 3 8 2 4 3" xfId="32810"/>
    <cellStyle name="Prosent 3 8 2 5" xfId="32811"/>
    <cellStyle name="Prosent 3 8 2 5 2" xfId="32812"/>
    <cellStyle name="Prosent 3 8 2 5 3" xfId="32813"/>
    <cellStyle name="Prosent 3 8 2 6" xfId="32814"/>
    <cellStyle name="Prosent 3 8 2 6 2" xfId="32815"/>
    <cellStyle name="Prosent 3 8 2 7" xfId="32816"/>
    <cellStyle name="Prosent 3 8 2 7 2" xfId="32817"/>
    <cellStyle name="Prosent 3 8 2 8" xfId="32818"/>
    <cellStyle name="Prosent 3 8 2 9" xfId="32819"/>
    <cellStyle name="Prosent 3 8 2_Tabell 4.5-4.7" xfId="32788"/>
    <cellStyle name="Prosent 3 8 3" xfId="1899"/>
    <cellStyle name="Prosent 3 8 3 2" xfId="32821"/>
    <cellStyle name="Prosent 3 8 3 2 2" xfId="32822"/>
    <cellStyle name="Prosent 3 8 3 2 3" xfId="32823"/>
    <cellStyle name="Prosent 3 8 3 3" xfId="32824"/>
    <cellStyle name="Prosent 3 8 3 3 2" xfId="32825"/>
    <cellStyle name="Prosent 3 8 3 3 3" xfId="32826"/>
    <cellStyle name="Prosent 3 8 3 4" xfId="32827"/>
    <cellStyle name="Prosent 3 8 3 5" xfId="32828"/>
    <cellStyle name="Prosent 3 8 3_Tabell 4.5-4.7" xfId="32820"/>
    <cellStyle name="Prosent 3 8 4" xfId="32829"/>
    <cellStyle name="Prosent 3 8 4 2" xfId="32830"/>
    <cellStyle name="Prosent 3 8 4 2 2" xfId="32831"/>
    <cellStyle name="Prosent 3 8 4 2 3" xfId="32832"/>
    <cellStyle name="Prosent 3 8 4 3" xfId="32833"/>
    <cellStyle name="Prosent 3 8 4 3 2" xfId="32834"/>
    <cellStyle name="Prosent 3 8 4 3 3" xfId="32835"/>
    <cellStyle name="Prosent 3 8 4 4" xfId="32836"/>
    <cellStyle name="Prosent 3 8 4 5" xfId="32837"/>
    <cellStyle name="Prosent 3 8 5" xfId="32838"/>
    <cellStyle name="Prosent 3 8 5 2" xfId="32839"/>
    <cellStyle name="Prosent 3 8 5 3" xfId="32840"/>
    <cellStyle name="Prosent 3 8 6" xfId="32841"/>
    <cellStyle name="Prosent 3 8 6 2" xfId="32842"/>
    <cellStyle name="Prosent 3 8 6 3" xfId="32843"/>
    <cellStyle name="Prosent 3 8 7" xfId="32844"/>
    <cellStyle name="Prosent 3 8 7 2" xfId="32845"/>
    <cellStyle name="Prosent 3 8 8" xfId="32846"/>
    <cellStyle name="Prosent 3 8 8 2" xfId="32847"/>
    <cellStyle name="Prosent 3 8 9" xfId="32848"/>
    <cellStyle name="Prosent 3 8_Tabell 4.5-4.7" xfId="32785"/>
    <cellStyle name="Prosent 3 9" xfId="1900"/>
    <cellStyle name="Prosent 3 9 10" xfId="32850"/>
    <cellStyle name="Prosent 3 9 2" xfId="1901"/>
    <cellStyle name="Prosent 3 9 2 2" xfId="32852"/>
    <cellStyle name="Prosent 3 9 2 2 2" xfId="32853"/>
    <cellStyle name="Prosent 3 9 2 2 3" xfId="32854"/>
    <cellStyle name="Prosent 3 9 2 3" xfId="32855"/>
    <cellStyle name="Prosent 3 9 2 3 2" xfId="32856"/>
    <cellStyle name="Prosent 3 9 2 3 3" xfId="32857"/>
    <cellStyle name="Prosent 3 9 2 4" xfId="32858"/>
    <cellStyle name="Prosent 3 9 2 5" xfId="32859"/>
    <cellStyle name="Prosent 3 9 2_Tabell 4.5-4.7" xfId="32851"/>
    <cellStyle name="Prosent 3 9 3" xfId="32860"/>
    <cellStyle name="Prosent 3 9 3 2" xfId="32861"/>
    <cellStyle name="Prosent 3 9 3 2 2" xfId="32862"/>
    <cellStyle name="Prosent 3 9 3 2 3" xfId="32863"/>
    <cellStyle name="Prosent 3 9 3 3" xfId="32864"/>
    <cellStyle name="Prosent 3 9 3 3 2" xfId="32865"/>
    <cellStyle name="Prosent 3 9 3 3 3" xfId="32866"/>
    <cellStyle name="Prosent 3 9 3 4" xfId="32867"/>
    <cellStyle name="Prosent 3 9 3 5" xfId="32868"/>
    <cellStyle name="Prosent 3 9 4" xfId="32869"/>
    <cellStyle name="Prosent 3 9 4 2" xfId="32870"/>
    <cellStyle name="Prosent 3 9 4 3" xfId="32871"/>
    <cellStyle name="Prosent 3 9 5" xfId="32872"/>
    <cellStyle name="Prosent 3 9 5 2" xfId="32873"/>
    <cellStyle name="Prosent 3 9 5 3" xfId="32874"/>
    <cellStyle name="Prosent 3 9 6" xfId="32875"/>
    <cellStyle name="Prosent 3 9 6 2" xfId="32876"/>
    <cellStyle name="Prosent 3 9 7" xfId="32877"/>
    <cellStyle name="Prosent 3 9 7 2" xfId="32878"/>
    <cellStyle name="Prosent 3 9 8" xfId="32879"/>
    <cellStyle name="Prosent 3 9 9" xfId="32880"/>
    <cellStyle name="Prosent 3 9_Tabell 4.5-4.7" xfId="32849"/>
    <cellStyle name="Prosent 3_Tabell 4.5-4.7" xfId="31535"/>
    <cellStyle name="Prosent 4" xfId="12"/>
    <cellStyle name="Prosent 4 2" xfId="32882"/>
    <cellStyle name="Prosent 4_Tabell 4.5-4.7" xfId="32881"/>
    <cellStyle name="Prosent 5" xfId="2002"/>
    <cellStyle name="Prosent 6" xfId="2007"/>
    <cellStyle name="Prosent 7" xfId="34330"/>
    <cellStyle name="Prosent 8" xfId="34335"/>
    <cellStyle name="Prosent 9" xfId="34338"/>
    <cellStyle name="Svein" xfId="4"/>
    <cellStyle name="Tusen[0]" xfId="1902"/>
    <cellStyle name="Tusenskille [0] 2" xfId="1903"/>
    <cellStyle name="Tusenskille [0] 3" xfId="1904"/>
    <cellStyle name="Tusenskille [0] 3 2" xfId="1905"/>
    <cellStyle name="Tusenskille [0] 3 3" xfId="1906"/>
    <cellStyle name="Tusenskille [0] 3_Tabell 4.5-4.7" xfId="32883"/>
    <cellStyle name="Tusenskille [0] 4" xfId="1907"/>
    <cellStyle name="Tusenskille [0] 4 10" xfId="1908"/>
    <cellStyle name="Tusenskille [0] 4 10 2" xfId="32886"/>
    <cellStyle name="Tusenskille [0] 4 10 2 2" xfId="32887"/>
    <cellStyle name="Tusenskille [0] 4 10 2 3" xfId="32888"/>
    <cellStyle name="Tusenskille [0] 4 10 3" xfId="32889"/>
    <cellStyle name="Tusenskille [0] 4 10 3 2" xfId="32890"/>
    <cellStyle name="Tusenskille [0] 4 10 3 3" xfId="32891"/>
    <cellStyle name="Tusenskille [0] 4 10 4" xfId="32892"/>
    <cellStyle name="Tusenskille [0] 4 10 5" xfId="32893"/>
    <cellStyle name="Tusenskille [0] 4 10_Tabell 4.5-4.7" xfId="32885"/>
    <cellStyle name="Tusenskille [0] 4 11" xfId="32894"/>
    <cellStyle name="Tusenskille [0] 4 11 2" xfId="32895"/>
    <cellStyle name="Tusenskille [0] 4 11 2 2" xfId="32896"/>
    <cellStyle name="Tusenskille [0] 4 11 2 3" xfId="32897"/>
    <cellStyle name="Tusenskille [0] 4 11 3" xfId="32898"/>
    <cellStyle name="Tusenskille [0] 4 11 3 2" xfId="32899"/>
    <cellStyle name="Tusenskille [0] 4 11 3 3" xfId="32900"/>
    <cellStyle name="Tusenskille [0] 4 11 4" xfId="32901"/>
    <cellStyle name="Tusenskille [0] 4 11 5" xfId="32902"/>
    <cellStyle name="Tusenskille [0] 4 12" xfId="32903"/>
    <cellStyle name="Tusenskille [0] 4 12 2" xfId="32904"/>
    <cellStyle name="Tusenskille [0] 4 12 3" xfId="32905"/>
    <cellStyle name="Tusenskille [0] 4 13" xfId="32906"/>
    <cellStyle name="Tusenskille [0] 4 13 2" xfId="32907"/>
    <cellStyle name="Tusenskille [0] 4 13 3" xfId="32908"/>
    <cellStyle name="Tusenskille [0] 4 14" xfId="32909"/>
    <cellStyle name="Tusenskille [0] 4 14 2" xfId="32910"/>
    <cellStyle name="Tusenskille [0] 4 15" xfId="32911"/>
    <cellStyle name="Tusenskille [0] 4 15 2" xfId="32912"/>
    <cellStyle name="Tusenskille [0] 4 16" xfId="32913"/>
    <cellStyle name="Tusenskille [0] 4 17" xfId="32914"/>
    <cellStyle name="Tusenskille [0] 4 18" xfId="32915"/>
    <cellStyle name="Tusenskille [0] 4 2" xfId="1909"/>
    <cellStyle name="Tusenskille [0] 4 2 10" xfId="32917"/>
    <cellStyle name="Tusenskille [0] 4 2 10 2" xfId="32918"/>
    <cellStyle name="Tusenskille [0] 4 2 11" xfId="32919"/>
    <cellStyle name="Tusenskille [0] 4 2 12" xfId="32920"/>
    <cellStyle name="Tusenskille [0] 4 2 13" xfId="32921"/>
    <cellStyle name="Tusenskille [0] 4 2 2" xfId="1910"/>
    <cellStyle name="Tusenskille [0] 4 2 2 10" xfId="32923"/>
    <cellStyle name="Tusenskille [0] 4 2 2 11" xfId="32924"/>
    <cellStyle name="Tusenskille [0] 4 2 2 12" xfId="32925"/>
    <cellStyle name="Tusenskille [0] 4 2 2 2" xfId="1911"/>
    <cellStyle name="Tusenskille [0] 4 2 2 2 10" xfId="32927"/>
    <cellStyle name="Tusenskille [0] 4 2 2 2 11" xfId="32928"/>
    <cellStyle name="Tusenskille [0] 4 2 2 2 2" xfId="1912"/>
    <cellStyle name="Tusenskille [0] 4 2 2 2 2 10" xfId="32930"/>
    <cellStyle name="Tusenskille [0] 4 2 2 2 2 2" xfId="1913"/>
    <cellStyle name="Tusenskille [0] 4 2 2 2 2 2 2" xfId="32932"/>
    <cellStyle name="Tusenskille [0] 4 2 2 2 2 2 2 2" xfId="32933"/>
    <cellStyle name="Tusenskille [0] 4 2 2 2 2 2 2 3" xfId="32934"/>
    <cellStyle name="Tusenskille [0] 4 2 2 2 2 2 3" xfId="32935"/>
    <cellStyle name="Tusenskille [0] 4 2 2 2 2 2 3 2" xfId="32936"/>
    <cellStyle name="Tusenskille [0] 4 2 2 2 2 2 3 3" xfId="32937"/>
    <cellStyle name="Tusenskille [0] 4 2 2 2 2 2 4" xfId="32938"/>
    <cellStyle name="Tusenskille [0] 4 2 2 2 2 2 5" xfId="32939"/>
    <cellStyle name="Tusenskille [0] 4 2 2 2 2 2_Tabell 4.5-4.7" xfId="32931"/>
    <cellStyle name="Tusenskille [0] 4 2 2 2 2 3" xfId="32940"/>
    <cellStyle name="Tusenskille [0] 4 2 2 2 2 3 2" xfId="32941"/>
    <cellStyle name="Tusenskille [0] 4 2 2 2 2 3 2 2" xfId="32942"/>
    <cellStyle name="Tusenskille [0] 4 2 2 2 2 3 2 3" xfId="32943"/>
    <cellStyle name="Tusenskille [0] 4 2 2 2 2 3 3" xfId="32944"/>
    <cellStyle name="Tusenskille [0] 4 2 2 2 2 3 3 2" xfId="32945"/>
    <cellStyle name="Tusenskille [0] 4 2 2 2 2 3 3 3" xfId="32946"/>
    <cellStyle name="Tusenskille [0] 4 2 2 2 2 3 4" xfId="32947"/>
    <cellStyle name="Tusenskille [0] 4 2 2 2 2 3 5" xfId="32948"/>
    <cellStyle name="Tusenskille [0] 4 2 2 2 2 4" xfId="32949"/>
    <cellStyle name="Tusenskille [0] 4 2 2 2 2 4 2" xfId="32950"/>
    <cellStyle name="Tusenskille [0] 4 2 2 2 2 4 3" xfId="32951"/>
    <cellStyle name="Tusenskille [0] 4 2 2 2 2 5" xfId="32952"/>
    <cellStyle name="Tusenskille [0] 4 2 2 2 2 5 2" xfId="32953"/>
    <cellStyle name="Tusenskille [0] 4 2 2 2 2 5 3" xfId="32954"/>
    <cellStyle name="Tusenskille [0] 4 2 2 2 2 6" xfId="32955"/>
    <cellStyle name="Tusenskille [0] 4 2 2 2 2 6 2" xfId="32956"/>
    <cellStyle name="Tusenskille [0] 4 2 2 2 2 7" xfId="32957"/>
    <cellStyle name="Tusenskille [0] 4 2 2 2 2 7 2" xfId="32958"/>
    <cellStyle name="Tusenskille [0] 4 2 2 2 2 8" xfId="32959"/>
    <cellStyle name="Tusenskille [0] 4 2 2 2 2 9" xfId="32960"/>
    <cellStyle name="Tusenskille [0] 4 2 2 2 2_Tabell 4.5-4.7" xfId="32929"/>
    <cellStyle name="Tusenskille [0] 4 2 2 2 3" xfId="1914"/>
    <cellStyle name="Tusenskille [0] 4 2 2 2 3 2" xfId="32962"/>
    <cellStyle name="Tusenskille [0] 4 2 2 2 3 2 2" xfId="32963"/>
    <cellStyle name="Tusenskille [0] 4 2 2 2 3 2 3" xfId="32964"/>
    <cellStyle name="Tusenskille [0] 4 2 2 2 3 3" xfId="32965"/>
    <cellStyle name="Tusenskille [0] 4 2 2 2 3 3 2" xfId="32966"/>
    <cellStyle name="Tusenskille [0] 4 2 2 2 3 3 3" xfId="32967"/>
    <cellStyle name="Tusenskille [0] 4 2 2 2 3 4" xfId="32968"/>
    <cellStyle name="Tusenskille [0] 4 2 2 2 3 5" xfId="32969"/>
    <cellStyle name="Tusenskille [0] 4 2 2 2 3_Tabell 4.5-4.7" xfId="32961"/>
    <cellStyle name="Tusenskille [0] 4 2 2 2 4" xfId="32970"/>
    <cellStyle name="Tusenskille [0] 4 2 2 2 4 2" xfId="32971"/>
    <cellStyle name="Tusenskille [0] 4 2 2 2 4 2 2" xfId="32972"/>
    <cellStyle name="Tusenskille [0] 4 2 2 2 4 2 3" xfId="32973"/>
    <cellStyle name="Tusenskille [0] 4 2 2 2 4 3" xfId="32974"/>
    <cellStyle name="Tusenskille [0] 4 2 2 2 4 3 2" xfId="32975"/>
    <cellStyle name="Tusenskille [0] 4 2 2 2 4 3 3" xfId="32976"/>
    <cellStyle name="Tusenskille [0] 4 2 2 2 4 4" xfId="32977"/>
    <cellStyle name="Tusenskille [0] 4 2 2 2 4 5" xfId="32978"/>
    <cellStyle name="Tusenskille [0] 4 2 2 2 5" xfId="32979"/>
    <cellStyle name="Tusenskille [0] 4 2 2 2 5 2" xfId="32980"/>
    <cellStyle name="Tusenskille [0] 4 2 2 2 5 3" xfId="32981"/>
    <cellStyle name="Tusenskille [0] 4 2 2 2 6" xfId="32982"/>
    <cellStyle name="Tusenskille [0] 4 2 2 2 6 2" xfId="32983"/>
    <cellStyle name="Tusenskille [0] 4 2 2 2 6 3" xfId="32984"/>
    <cellStyle name="Tusenskille [0] 4 2 2 2 7" xfId="32985"/>
    <cellStyle name="Tusenskille [0] 4 2 2 2 7 2" xfId="32986"/>
    <cellStyle name="Tusenskille [0] 4 2 2 2 8" xfId="32987"/>
    <cellStyle name="Tusenskille [0] 4 2 2 2 8 2" xfId="32988"/>
    <cellStyle name="Tusenskille [0] 4 2 2 2 9" xfId="32989"/>
    <cellStyle name="Tusenskille [0] 4 2 2 2_Tabell 4.5-4.7" xfId="32926"/>
    <cellStyle name="Tusenskille [0] 4 2 2 3" xfId="1915"/>
    <cellStyle name="Tusenskille [0] 4 2 2 3 10" xfId="32991"/>
    <cellStyle name="Tusenskille [0] 4 2 2 3 2" xfId="1916"/>
    <cellStyle name="Tusenskille [0] 4 2 2 3 2 2" xfId="32993"/>
    <cellStyle name="Tusenskille [0] 4 2 2 3 2 2 2" xfId="32994"/>
    <cellStyle name="Tusenskille [0] 4 2 2 3 2 2 3" xfId="32995"/>
    <cellStyle name="Tusenskille [0] 4 2 2 3 2 3" xfId="32996"/>
    <cellStyle name="Tusenskille [0] 4 2 2 3 2 3 2" xfId="32997"/>
    <cellStyle name="Tusenskille [0] 4 2 2 3 2 3 3" xfId="32998"/>
    <cellStyle name="Tusenskille [0] 4 2 2 3 2 4" xfId="32999"/>
    <cellStyle name="Tusenskille [0] 4 2 2 3 2 5" xfId="33000"/>
    <cellStyle name="Tusenskille [0] 4 2 2 3 2_Tabell 4.5-4.7" xfId="32992"/>
    <cellStyle name="Tusenskille [0] 4 2 2 3 3" xfId="33001"/>
    <cellStyle name="Tusenskille [0] 4 2 2 3 3 2" xfId="33002"/>
    <cellStyle name="Tusenskille [0] 4 2 2 3 3 2 2" xfId="33003"/>
    <cellStyle name="Tusenskille [0] 4 2 2 3 3 2 3" xfId="33004"/>
    <cellStyle name="Tusenskille [0] 4 2 2 3 3 3" xfId="33005"/>
    <cellStyle name="Tusenskille [0] 4 2 2 3 3 3 2" xfId="33006"/>
    <cellStyle name="Tusenskille [0] 4 2 2 3 3 3 3" xfId="33007"/>
    <cellStyle name="Tusenskille [0] 4 2 2 3 3 4" xfId="33008"/>
    <cellStyle name="Tusenskille [0] 4 2 2 3 3 5" xfId="33009"/>
    <cellStyle name="Tusenskille [0] 4 2 2 3 4" xfId="33010"/>
    <cellStyle name="Tusenskille [0] 4 2 2 3 4 2" xfId="33011"/>
    <cellStyle name="Tusenskille [0] 4 2 2 3 4 3" xfId="33012"/>
    <cellStyle name="Tusenskille [0] 4 2 2 3 5" xfId="33013"/>
    <cellStyle name="Tusenskille [0] 4 2 2 3 5 2" xfId="33014"/>
    <cellStyle name="Tusenskille [0] 4 2 2 3 5 3" xfId="33015"/>
    <cellStyle name="Tusenskille [0] 4 2 2 3 6" xfId="33016"/>
    <cellStyle name="Tusenskille [0] 4 2 2 3 6 2" xfId="33017"/>
    <cellStyle name="Tusenskille [0] 4 2 2 3 7" xfId="33018"/>
    <cellStyle name="Tusenskille [0] 4 2 2 3 7 2" xfId="33019"/>
    <cellStyle name="Tusenskille [0] 4 2 2 3 8" xfId="33020"/>
    <cellStyle name="Tusenskille [0] 4 2 2 3 9" xfId="33021"/>
    <cellStyle name="Tusenskille [0] 4 2 2 3_Tabell 4.5-4.7" xfId="32990"/>
    <cellStyle name="Tusenskille [0] 4 2 2 4" xfId="1917"/>
    <cellStyle name="Tusenskille [0] 4 2 2 4 2" xfId="33023"/>
    <cellStyle name="Tusenskille [0] 4 2 2 4 2 2" xfId="33024"/>
    <cellStyle name="Tusenskille [0] 4 2 2 4 2 3" xfId="33025"/>
    <cellStyle name="Tusenskille [0] 4 2 2 4 3" xfId="33026"/>
    <cellStyle name="Tusenskille [0] 4 2 2 4 3 2" xfId="33027"/>
    <cellStyle name="Tusenskille [0] 4 2 2 4 3 3" xfId="33028"/>
    <cellStyle name="Tusenskille [0] 4 2 2 4 4" xfId="33029"/>
    <cellStyle name="Tusenskille [0] 4 2 2 4 5" xfId="33030"/>
    <cellStyle name="Tusenskille [0] 4 2 2 4_Tabell 4.5-4.7" xfId="33022"/>
    <cellStyle name="Tusenskille [0] 4 2 2 5" xfId="33031"/>
    <cellStyle name="Tusenskille [0] 4 2 2 5 2" xfId="33032"/>
    <cellStyle name="Tusenskille [0] 4 2 2 5 2 2" xfId="33033"/>
    <cellStyle name="Tusenskille [0] 4 2 2 5 2 3" xfId="33034"/>
    <cellStyle name="Tusenskille [0] 4 2 2 5 3" xfId="33035"/>
    <cellStyle name="Tusenskille [0] 4 2 2 5 3 2" xfId="33036"/>
    <cellStyle name="Tusenskille [0] 4 2 2 5 3 3" xfId="33037"/>
    <cellStyle name="Tusenskille [0] 4 2 2 5 4" xfId="33038"/>
    <cellStyle name="Tusenskille [0] 4 2 2 5 5" xfId="33039"/>
    <cellStyle name="Tusenskille [0] 4 2 2 6" xfId="33040"/>
    <cellStyle name="Tusenskille [0] 4 2 2 6 2" xfId="33041"/>
    <cellStyle name="Tusenskille [0] 4 2 2 6 3" xfId="33042"/>
    <cellStyle name="Tusenskille [0] 4 2 2 7" xfId="33043"/>
    <cellStyle name="Tusenskille [0] 4 2 2 7 2" xfId="33044"/>
    <cellStyle name="Tusenskille [0] 4 2 2 7 3" xfId="33045"/>
    <cellStyle name="Tusenskille [0] 4 2 2 8" xfId="33046"/>
    <cellStyle name="Tusenskille [0] 4 2 2 8 2" xfId="33047"/>
    <cellStyle name="Tusenskille [0] 4 2 2 9" xfId="33048"/>
    <cellStyle name="Tusenskille [0] 4 2 2 9 2" xfId="33049"/>
    <cellStyle name="Tusenskille [0] 4 2 2_Tabell 4.5-4.7" xfId="32922"/>
    <cellStyle name="Tusenskille [0] 4 2 3" xfId="1918"/>
    <cellStyle name="Tusenskille [0] 4 2 3 10" xfId="33051"/>
    <cellStyle name="Tusenskille [0] 4 2 3 11" xfId="33052"/>
    <cellStyle name="Tusenskille [0] 4 2 3 2" xfId="1919"/>
    <cellStyle name="Tusenskille [0] 4 2 3 2 10" xfId="33054"/>
    <cellStyle name="Tusenskille [0] 4 2 3 2 2" xfId="1920"/>
    <cellStyle name="Tusenskille [0] 4 2 3 2 2 2" xfId="33056"/>
    <cellStyle name="Tusenskille [0] 4 2 3 2 2 2 2" xfId="33057"/>
    <cellStyle name="Tusenskille [0] 4 2 3 2 2 2 3" xfId="33058"/>
    <cellStyle name="Tusenskille [0] 4 2 3 2 2 3" xfId="33059"/>
    <cellStyle name="Tusenskille [0] 4 2 3 2 2 3 2" xfId="33060"/>
    <cellStyle name="Tusenskille [0] 4 2 3 2 2 3 3" xfId="33061"/>
    <cellStyle name="Tusenskille [0] 4 2 3 2 2 4" xfId="33062"/>
    <cellStyle name="Tusenskille [0] 4 2 3 2 2 5" xfId="33063"/>
    <cellStyle name="Tusenskille [0] 4 2 3 2 2_Tabell 4.5-4.7" xfId="33055"/>
    <cellStyle name="Tusenskille [0] 4 2 3 2 3" xfId="33064"/>
    <cellStyle name="Tusenskille [0] 4 2 3 2 3 2" xfId="33065"/>
    <cellStyle name="Tusenskille [0] 4 2 3 2 3 2 2" xfId="33066"/>
    <cellStyle name="Tusenskille [0] 4 2 3 2 3 2 3" xfId="33067"/>
    <cellStyle name="Tusenskille [0] 4 2 3 2 3 3" xfId="33068"/>
    <cellStyle name="Tusenskille [0] 4 2 3 2 3 3 2" xfId="33069"/>
    <cellStyle name="Tusenskille [0] 4 2 3 2 3 3 3" xfId="33070"/>
    <cellStyle name="Tusenskille [0] 4 2 3 2 3 4" xfId="33071"/>
    <cellStyle name="Tusenskille [0] 4 2 3 2 3 5" xfId="33072"/>
    <cellStyle name="Tusenskille [0] 4 2 3 2 4" xfId="33073"/>
    <cellStyle name="Tusenskille [0] 4 2 3 2 4 2" xfId="33074"/>
    <cellStyle name="Tusenskille [0] 4 2 3 2 4 3" xfId="33075"/>
    <cellStyle name="Tusenskille [0] 4 2 3 2 5" xfId="33076"/>
    <cellStyle name="Tusenskille [0] 4 2 3 2 5 2" xfId="33077"/>
    <cellStyle name="Tusenskille [0] 4 2 3 2 5 3" xfId="33078"/>
    <cellStyle name="Tusenskille [0] 4 2 3 2 6" xfId="33079"/>
    <cellStyle name="Tusenskille [0] 4 2 3 2 6 2" xfId="33080"/>
    <cellStyle name="Tusenskille [0] 4 2 3 2 7" xfId="33081"/>
    <cellStyle name="Tusenskille [0] 4 2 3 2 7 2" xfId="33082"/>
    <cellStyle name="Tusenskille [0] 4 2 3 2 8" xfId="33083"/>
    <cellStyle name="Tusenskille [0] 4 2 3 2 9" xfId="33084"/>
    <cellStyle name="Tusenskille [0] 4 2 3 2_Tabell 4.5-4.7" xfId="33053"/>
    <cellStyle name="Tusenskille [0] 4 2 3 3" xfId="1921"/>
    <cellStyle name="Tusenskille [0] 4 2 3 3 2" xfId="33086"/>
    <cellStyle name="Tusenskille [0] 4 2 3 3 2 2" xfId="33087"/>
    <cellStyle name="Tusenskille [0] 4 2 3 3 2 3" xfId="33088"/>
    <cellStyle name="Tusenskille [0] 4 2 3 3 3" xfId="33089"/>
    <cellStyle name="Tusenskille [0] 4 2 3 3 3 2" xfId="33090"/>
    <cellStyle name="Tusenskille [0] 4 2 3 3 3 3" xfId="33091"/>
    <cellStyle name="Tusenskille [0] 4 2 3 3 4" xfId="33092"/>
    <cellStyle name="Tusenskille [0] 4 2 3 3 5" xfId="33093"/>
    <cellStyle name="Tusenskille [0] 4 2 3 3_Tabell 4.5-4.7" xfId="33085"/>
    <cellStyle name="Tusenskille [0] 4 2 3 4" xfId="33094"/>
    <cellStyle name="Tusenskille [0] 4 2 3 4 2" xfId="33095"/>
    <cellStyle name="Tusenskille [0] 4 2 3 4 2 2" xfId="33096"/>
    <cellStyle name="Tusenskille [0] 4 2 3 4 2 3" xfId="33097"/>
    <cellStyle name="Tusenskille [0] 4 2 3 4 3" xfId="33098"/>
    <cellStyle name="Tusenskille [0] 4 2 3 4 3 2" xfId="33099"/>
    <cellStyle name="Tusenskille [0] 4 2 3 4 3 3" xfId="33100"/>
    <cellStyle name="Tusenskille [0] 4 2 3 4 4" xfId="33101"/>
    <cellStyle name="Tusenskille [0] 4 2 3 4 5" xfId="33102"/>
    <cellStyle name="Tusenskille [0] 4 2 3 5" xfId="33103"/>
    <cellStyle name="Tusenskille [0] 4 2 3 5 2" xfId="33104"/>
    <cellStyle name="Tusenskille [0] 4 2 3 5 3" xfId="33105"/>
    <cellStyle name="Tusenskille [0] 4 2 3 6" xfId="33106"/>
    <cellStyle name="Tusenskille [0] 4 2 3 6 2" xfId="33107"/>
    <cellStyle name="Tusenskille [0] 4 2 3 6 3" xfId="33108"/>
    <cellStyle name="Tusenskille [0] 4 2 3 7" xfId="33109"/>
    <cellStyle name="Tusenskille [0] 4 2 3 7 2" xfId="33110"/>
    <cellStyle name="Tusenskille [0] 4 2 3 8" xfId="33111"/>
    <cellStyle name="Tusenskille [0] 4 2 3 8 2" xfId="33112"/>
    <cellStyle name="Tusenskille [0] 4 2 3 9" xfId="33113"/>
    <cellStyle name="Tusenskille [0] 4 2 3_Tabell 4.5-4.7" xfId="33050"/>
    <cellStyle name="Tusenskille [0] 4 2 4" xfId="1922"/>
    <cellStyle name="Tusenskille [0] 4 2 4 10" xfId="33115"/>
    <cellStyle name="Tusenskille [0] 4 2 4 2" xfId="1923"/>
    <cellStyle name="Tusenskille [0] 4 2 4 2 2" xfId="33117"/>
    <cellStyle name="Tusenskille [0] 4 2 4 2 2 2" xfId="33118"/>
    <cellStyle name="Tusenskille [0] 4 2 4 2 2 3" xfId="33119"/>
    <cellStyle name="Tusenskille [0] 4 2 4 2 3" xfId="33120"/>
    <cellStyle name="Tusenskille [0] 4 2 4 2 3 2" xfId="33121"/>
    <cellStyle name="Tusenskille [0] 4 2 4 2 3 3" xfId="33122"/>
    <cellStyle name="Tusenskille [0] 4 2 4 2 4" xfId="33123"/>
    <cellStyle name="Tusenskille [0] 4 2 4 2 5" xfId="33124"/>
    <cellStyle name="Tusenskille [0] 4 2 4 2_Tabell 4.5-4.7" xfId="33116"/>
    <cellStyle name="Tusenskille [0] 4 2 4 3" xfId="33125"/>
    <cellStyle name="Tusenskille [0] 4 2 4 3 2" xfId="33126"/>
    <cellStyle name="Tusenskille [0] 4 2 4 3 2 2" xfId="33127"/>
    <cellStyle name="Tusenskille [0] 4 2 4 3 2 3" xfId="33128"/>
    <cellStyle name="Tusenskille [0] 4 2 4 3 3" xfId="33129"/>
    <cellStyle name="Tusenskille [0] 4 2 4 3 3 2" xfId="33130"/>
    <cellStyle name="Tusenskille [0] 4 2 4 3 3 3" xfId="33131"/>
    <cellStyle name="Tusenskille [0] 4 2 4 3 4" xfId="33132"/>
    <cellStyle name="Tusenskille [0] 4 2 4 3 5" xfId="33133"/>
    <cellStyle name="Tusenskille [0] 4 2 4 4" xfId="33134"/>
    <cellStyle name="Tusenskille [0] 4 2 4 4 2" xfId="33135"/>
    <cellStyle name="Tusenskille [0] 4 2 4 4 3" xfId="33136"/>
    <cellStyle name="Tusenskille [0] 4 2 4 5" xfId="33137"/>
    <cellStyle name="Tusenskille [0] 4 2 4 5 2" xfId="33138"/>
    <cellStyle name="Tusenskille [0] 4 2 4 5 3" xfId="33139"/>
    <cellStyle name="Tusenskille [0] 4 2 4 6" xfId="33140"/>
    <cellStyle name="Tusenskille [0] 4 2 4 6 2" xfId="33141"/>
    <cellStyle name="Tusenskille [0] 4 2 4 7" xfId="33142"/>
    <cellStyle name="Tusenskille [0] 4 2 4 7 2" xfId="33143"/>
    <cellStyle name="Tusenskille [0] 4 2 4 8" xfId="33144"/>
    <cellStyle name="Tusenskille [0] 4 2 4 9" xfId="33145"/>
    <cellStyle name="Tusenskille [0] 4 2 4_Tabell 4.5-4.7" xfId="33114"/>
    <cellStyle name="Tusenskille [0] 4 2 5" xfId="1924"/>
    <cellStyle name="Tusenskille [0] 4 2 5 2" xfId="33147"/>
    <cellStyle name="Tusenskille [0] 4 2 5 2 2" xfId="33148"/>
    <cellStyle name="Tusenskille [0] 4 2 5 2 3" xfId="33149"/>
    <cellStyle name="Tusenskille [0] 4 2 5 3" xfId="33150"/>
    <cellStyle name="Tusenskille [0] 4 2 5 3 2" xfId="33151"/>
    <cellStyle name="Tusenskille [0] 4 2 5 3 3" xfId="33152"/>
    <cellStyle name="Tusenskille [0] 4 2 5 4" xfId="33153"/>
    <cellStyle name="Tusenskille [0] 4 2 5 5" xfId="33154"/>
    <cellStyle name="Tusenskille [0] 4 2 5_Tabell 4.5-4.7" xfId="33146"/>
    <cellStyle name="Tusenskille [0] 4 2 6" xfId="33155"/>
    <cellStyle name="Tusenskille [0] 4 2 6 2" xfId="33156"/>
    <cellStyle name="Tusenskille [0] 4 2 6 2 2" xfId="33157"/>
    <cellStyle name="Tusenskille [0] 4 2 6 2 3" xfId="33158"/>
    <cellStyle name="Tusenskille [0] 4 2 6 3" xfId="33159"/>
    <cellStyle name="Tusenskille [0] 4 2 6 3 2" xfId="33160"/>
    <cellStyle name="Tusenskille [0] 4 2 6 3 3" xfId="33161"/>
    <cellStyle name="Tusenskille [0] 4 2 6 4" xfId="33162"/>
    <cellStyle name="Tusenskille [0] 4 2 6 5" xfId="33163"/>
    <cellStyle name="Tusenskille [0] 4 2 7" xfId="33164"/>
    <cellStyle name="Tusenskille [0] 4 2 7 2" xfId="33165"/>
    <cellStyle name="Tusenskille [0] 4 2 7 3" xfId="33166"/>
    <cellStyle name="Tusenskille [0] 4 2 8" xfId="33167"/>
    <cellStyle name="Tusenskille [0] 4 2 8 2" xfId="33168"/>
    <cellStyle name="Tusenskille [0] 4 2 8 3" xfId="33169"/>
    <cellStyle name="Tusenskille [0] 4 2 9" xfId="33170"/>
    <cellStyle name="Tusenskille [0] 4 2 9 2" xfId="33171"/>
    <cellStyle name="Tusenskille [0] 4 2_Tabell 4.5-4.7" xfId="32916"/>
    <cellStyle name="Tusenskille [0] 4 3" xfId="1925"/>
    <cellStyle name="Tusenskille [0] 4 3 10" xfId="33173"/>
    <cellStyle name="Tusenskille [0] 4 3 10 2" xfId="33174"/>
    <cellStyle name="Tusenskille [0] 4 3 11" xfId="33175"/>
    <cellStyle name="Tusenskille [0] 4 3 12" xfId="33176"/>
    <cellStyle name="Tusenskille [0] 4 3 13" xfId="33177"/>
    <cellStyle name="Tusenskille [0] 4 3 2" xfId="1926"/>
    <cellStyle name="Tusenskille [0] 4 3 2 10" xfId="33179"/>
    <cellStyle name="Tusenskille [0] 4 3 2 11" xfId="33180"/>
    <cellStyle name="Tusenskille [0] 4 3 2 12" xfId="33181"/>
    <cellStyle name="Tusenskille [0] 4 3 2 2" xfId="1927"/>
    <cellStyle name="Tusenskille [0] 4 3 2 2 10" xfId="33183"/>
    <cellStyle name="Tusenskille [0] 4 3 2 2 11" xfId="33184"/>
    <cellStyle name="Tusenskille [0] 4 3 2 2 2" xfId="1928"/>
    <cellStyle name="Tusenskille [0] 4 3 2 2 2 10" xfId="33186"/>
    <cellStyle name="Tusenskille [0] 4 3 2 2 2 2" xfId="1929"/>
    <cellStyle name="Tusenskille [0] 4 3 2 2 2 2 2" xfId="33188"/>
    <cellStyle name="Tusenskille [0] 4 3 2 2 2 2 2 2" xfId="33189"/>
    <cellStyle name="Tusenskille [0] 4 3 2 2 2 2 2 3" xfId="33190"/>
    <cellStyle name="Tusenskille [0] 4 3 2 2 2 2 3" xfId="33191"/>
    <cellStyle name="Tusenskille [0] 4 3 2 2 2 2 3 2" xfId="33192"/>
    <cellStyle name="Tusenskille [0] 4 3 2 2 2 2 3 3" xfId="33193"/>
    <cellStyle name="Tusenskille [0] 4 3 2 2 2 2 4" xfId="33194"/>
    <cellStyle name="Tusenskille [0] 4 3 2 2 2 2 5" xfId="33195"/>
    <cellStyle name="Tusenskille [0] 4 3 2 2 2 2_Tabell 4.5-4.7" xfId="33187"/>
    <cellStyle name="Tusenskille [0] 4 3 2 2 2 3" xfId="33196"/>
    <cellStyle name="Tusenskille [0] 4 3 2 2 2 3 2" xfId="33197"/>
    <cellStyle name="Tusenskille [0] 4 3 2 2 2 3 2 2" xfId="33198"/>
    <cellStyle name="Tusenskille [0] 4 3 2 2 2 3 2 3" xfId="33199"/>
    <cellStyle name="Tusenskille [0] 4 3 2 2 2 3 3" xfId="33200"/>
    <cellStyle name="Tusenskille [0] 4 3 2 2 2 3 3 2" xfId="33201"/>
    <cellStyle name="Tusenskille [0] 4 3 2 2 2 3 3 3" xfId="33202"/>
    <cellStyle name="Tusenskille [0] 4 3 2 2 2 3 4" xfId="33203"/>
    <cellStyle name="Tusenskille [0] 4 3 2 2 2 3 5" xfId="33204"/>
    <cellStyle name="Tusenskille [0] 4 3 2 2 2 4" xfId="33205"/>
    <cellStyle name="Tusenskille [0] 4 3 2 2 2 4 2" xfId="33206"/>
    <cellStyle name="Tusenskille [0] 4 3 2 2 2 4 3" xfId="33207"/>
    <cellStyle name="Tusenskille [0] 4 3 2 2 2 5" xfId="33208"/>
    <cellStyle name="Tusenskille [0] 4 3 2 2 2 5 2" xfId="33209"/>
    <cellStyle name="Tusenskille [0] 4 3 2 2 2 5 3" xfId="33210"/>
    <cellStyle name="Tusenskille [0] 4 3 2 2 2 6" xfId="33211"/>
    <cellStyle name="Tusenskille [0] 4 3 2 2 2 6 2" xfId="33212"/>
    <cellStyle name="Tusenskille [0] 4 3 2 2 2 7" xfId="33213"/>
    <cellStyle name="Tusenskille [0] 4 3 2 2 2 7 2" xfId="33214"/>
    <cellStyle name="Tusenskille [0] 4 3 2 2 2 8" xfId="33215"/>
    <cellStyle name="Tusenskille [0] 4 3 2 2 2 9" xfId="33216"/>
    <cellStyle name="Tusenskille [0] 4 3 2 2 2_Tabell 4.5-4.7" xfId="33185"/>
    <cellStyle name="Tusenskille [0] 4 3 2 2 3" xfId="1930"/>
    <cellStyle name="Tusenskille [0] 4 3 2 2 3 2" xfId="33218"/>
    <cellStyle name="Tusenskille [0] 4 3 2 2 3 2 2" xfId="33219"/>
    <cellStyle name="Tusenskille [0] 4 3 2 2 3 2 3" xfId="33220"/>
    <cellStyle name="Tusenskille [0] 4 3 2 2 3 3" xfId="33221"/>
    <cellStyle name="Tusenskille [0] 4 3 2 2 3 3 2" xfId="33222"/>
    <cellStyle name="Tusenskille [0] 4 3 2 2 3 3 3" xfId="33223"/>
    <cellStyle name="Tusenskille [0] 4 3 2 2 3 4" xfId="33224"/>
    <cellStyle name="Tusenskille [0] 4 3 2 2 3 5" xfId="33225"/>
    <cellStyle name="Tusenskille [0] 4 3 2 2 3_Tabell 4.5-4.7" xfId="33217"/>
    <cellStyle name="Tusenskille [0] 4 3 2 2 4" xfId="33226"/>
    <cellStyle name="Tusenskille [0] 4 3 2 2 4 2" xfId="33227"/>
    <cellStyle name="Tusenskille [0] 4 3 2 2 4 2 2" xfId="33228"/>
    <cellStyle name="Tusenskille [0] 4 3 2 2 4 2 3" xfId="33229"/>
    <cellStyle name="Tusenskille [0] 4 3 2 2 4 3" xfId="33230"/>
    <cellStyle name="Tusenskille [0] 4 3 2 2 4 3 2" xfId="33231"/>
    <cellStyle name="Tusenskille [0] 4 3 2 2 4 3 3" xfId="33232"/>
    <cellStyle name="Tusenskille [0] 4 3 2 2 4 4" xfId="33233"/>
    <cellStyle name="Tusenskille [0] 4 3 2 2 4 5" xfId="33234"/>
    <cellStyle name="Tusenskille [0] 4 3 2 2 5" xfId="33235"/>
    <cellStyle name="Tusenskille [0] 4 3 2 2 5 2" xfId="33236"/>
    <cellStyle name="Tusenskille [0] 4 3 2 2 5 3" xfId="33237"/>
    <cellStyle name="Tusenskille [0] 4 3 2 2 6" xfId="33238"/>
    <cellStyle name="Tusenskille [0] 4 3 2 2 6 2" xfId="33239"/>
    <cellStyle name="Tusenskille [0] 4 3 2 2 6 3" xfId="33240"/>
    <cellStyle name="Tusenskille [0] 4 3 2 2 7" xfId="33241"/>
    <cellStyle name="Tusenskille [0] 4 3 2 2 7 2" xfId="33242"/>
    <cellStyle name="Tusenskille [0] 4 3 2 2 8" xfId="33243"/>
    <cellStyle name="Tusenskille [0] 4 3 2 2 8 2" xfId="33244"/>
    <cellStyle name="Tusenskille [0] 4 3 2 2 9" xfId="33245"/>
    <cellStyle name="Tusenskille [0] 4 3 2 2_Tabell 4.5-4.7" xfId="33182"/>
    <cellStyle name="Tusenskille [0] 4 3 2 3" xfId="1931"/>
    <cellStyle name="Tusenskille [0] 4 3 2 3 10" xfId="33247"/>
    <cellStyle name="Tusenskille [0] 4 3 2 3 2" xfId="1932"/>
    <cellStyle name="Tusenskille [0] 4 3 2 3 2 2" xfId="33249"/>
    <cellStyle name="Tusenskille [0] 4 3 2 3 2 2 2" xfId="33250"/>
    <cellStyle name="Tusenskille [0] 4 3 2 3 2 2 3" xfId="33251"/>
    <cellStyle name="Tusenskille [0] 4 3 2 3 2 3" xfId="33252"/>
    <cellStyle name="Tusenskille [0] 4 3 2 3 2 3 2" xfId="33253"/>
    <cellStyle name="Tusenskille [0] 4 3 2 3 2 3 3" xfId="33254"/>
    <cellStyle name="Tusenskille [0] 4 3 2 3 2 4" xfId="33255"/>
    <cellStyle name="Tusenskille [0] 4 3 2 3 2 5" xfId="33256"/>
    <cellStyle name="Tusenskille [0] 4 3 2 3 2_Tabell 4.5-4.7" xfId="33248"/>
    <cellStyle name="Tusenskille [0] 4 3 2 3 3" xfId="33257"/>
    <cellStyle name="Tusenskille [0] 4 3 2 3 3 2" xfId="33258"/>
    <cellStyle name="Tusenskille [0] 4 3 2 3 3 2 2" xfId="33259"/>
    <cellStyle name="Tusenskille [0] 4 3 2 3 3 2 3" xfId="33260"/>
    <cellStyle name="Tusenskille [0] 4 3 2 3 3 3" xfId="33261"/>
    <cellStyle name="Tusenskille [0] 4 3 2 3 3 3 2" xfId="33262"/>
    <cellStyle name="Tusenskille [0] 4 3 2 3 3 3 3" xfId="33263"/>
    <cellStyle name="Tusenskille [0] 4 3 2 3 3 4" xfId="33264"/>
    <cellStyle name="Tusenskille [0] 4 3 2 3 3 5" xfId="33265"/>
    <cellStyle name="Tusenskille [0] 4 3 2 3 4" xfId="33266"/>
    <cellStyle name="Tusenskille [0] 4 3 2 3 4 2" xfId="33267"/>
    <cellStyle name="Tusenskille [0] 4 3 2 3 4 3" xfId="33268"/>
    <cellStyle name="Tusenskille [0] 4 3 2 3 5" xfId="33269"/>
    <cellStyle name="Tusenskille [0] 4 3 2 3 5 2" xfId="33270"/>
    <cellStyle name="Tusenskille [0] 4 3 2 3 5 3" xfId="33271"/>
    <cellStyle name="Tusenskille [0] 4 3 2 3 6" xfId="33272"/>
    <cellStyle name="Tusenskille [0] 4 3 2 3 6 2" xfId="33273"/>
    <cellStyle name="Tusenskille [0] 4 3 2 3 7" xfId="33274"/>
    <cellStyle name="Tusenskille [0] 4 3 2 3 7 2" xfId="33275"/>
    <cellStyle name="Tusenskille [0] 4 3 2 3 8" xfId="33276"/>
    <cellStyle name="Tusenskille [0] 4 3 2 3 9" xfId="33277"/>
    <cellStyle name="Tusenskille [0] 4 3 2 3_Tabell 4.5-4.7" xfId="33246"/>
    <cellStyle name="Tusenskille [0] 4 3 2 4" xfId="1933"/>
    <cellStyle name="Tusenskille [0] 4 3 2 4 2" xfId="33279"/>
    <cellStyle name="Tusenskille [0] 4 3 2 4 2 2" xfId="33280"/>
    <cellStyle name="Tusenskille [0] 4 3 2 4 2 3" xfId="33281"/>
    <cellStyle name="Tusenskille [0] 4 3 2 4 3" xfId="33282"/>
    <cellStyle name="Tusenskille [0] 4 3 2 4 3 2" xfId="33283"/>
    <cellStyle name="Tusenskille [0] 4 3 2 4 3 3" xfId="33284"/>
    <cellStyle name="Tusenskille [0] 4 3 2 4 4" xfId="33285"/>
    <cellStyle name="Tusenskille [0] 4 3 2 4 5" xfId="33286"/>
    <cellStyle name="Tusenskille [0] 4 3 2 4_Tabell 4.5-4.7" xfId="33278"/>
    <cellStyle name="Tusenskille [0] 4 3 2 5" xfId="33287"/>
    <cellStyle name="Tusenskille [0] 4 3 2 5 2" xfId="33288"/>
    <cellStyle name="Tusenskille [0] 4 3 2 5 2 2" xfId="33289"/>
    <cellStyle name="Tusenskille [0] 4 3 2 5 2 3" xfId="33290"/>
    <cellStyle name="Tusenskille [0] 4 3 2 5 3" xfId="33291"/>
    <cellStyle name="Tusenskille [0] 4 3 2 5 3 2" xfId="33292"/>
    <cellStyle name="Tusenskille [0] 4 3 2 5 3 3" xfId="33293"/>
    <cellStyle name="Tusenskille [0] 4 3 2 5 4" xfId="33294"/>
    <cellStyle name="Tusenskille [0] 4 3 2 5 5" xfId="33295"/>
    <cellStyle name="Tusenskille [0] 4 3 2 6" xfId="33296"/>
    <cellStyle name="Tusenskille [0] 4 3 2 6 2" xfId="33297"/>
    <cellStyle name="Tusenskille [0] 4 3 2 6 3" xfId="33298"/>
    <cellStyle name="Tusenskille [0] 4 3 2 7" xfId="33299"/>
    <cellStyle name="Tusenskille [0] 4 3 2 7 2" xfId="33300"/>
    <cellStyle name="Tusenskille [0] 4 3 2 7 3" xfId="33301"/>
    <cellStyle name="Tusenskille [0] 4 3 2 8" xfId="33302"/>
    <cellStyle name="Tusenskille [0] 4 3 2 8 2" xfId="33303"/>
    <cellStyle name="Tusenskille [0] 4 3 2 9" xfId="33304"/>
    <cellStyle name="Tusenskille [0] 4 3 2 9 2" xfId="33305"/>
    <cellStyle name="Tusenskille [0] 4 3 2_Tabell 4.5-4.7" xfId="33178"/>
    <cellStyle name="Tusenskille [0] 4 3 3" xfId="1934"/>
    <cellStyle name="Tusenskille [0] 4 3 3 10" xfId="33307"/>
    <cellStyle name="Tusenskille [0] 4 3 3 11" xfId="33308"/>
    <cellStyle name="Tusenskille [0] 4 3 3 2" xfId="1935"/>
    <cellStyle name="Tusenskille [0] 4 3 3 2 10" xfId="33310"/>
    <cellStyle name="Tusenskille [0] 4 3 3 2 2" xfId="1936"/>
    <cellStyle name="Tusenskille [0] 4 3 3 2 2 2" xfId="33312"/>
    <cellStyle name="Tusenskille [0] 4 3 3 2 2 2 2" xfId="33313"/>
    <cellStyle name="Tusenskille [0] 4 3 3 2 2 2 3" xfId="33314"/>
    <cellStyle name="Tusenskille [0] 4 3 3 2 2 3" xfId="33315"/>
    <cellStyle name="Tusenskille [0] 4 3 3 2 2 3 2" xfId="33316"/>
    <cellStyle name="Tusenskille [0] 4 3 3 2 2 3 3" xfId="33317"/>
    <cellStyle name="Tusenskille [0] 4 3 3 2 2 4" xfId="33318"/>
    <cellStyle name="Tusenskille [0] 4 3 3 2 2 5" xfId="33319"/>
    <cellStyle name="Tusenskille [0] 4 3 3 2 2_Tabell 4.5-4.7" xfId="33311"/>
    <cellStyle name="Tusenskille [0] 4 3 3 2 3" xfId="33320"/>
    <cellStyle name="Tusenskille [0] 4 3 3 2 3 2" xfId="33321"/>
    <cellStyle name="Tusenskille [0] 4 3 3 2 3 2 2" xfId="33322"/>
    <cellStyle name="Tusenskille [0] 4 3 3 2 3 2 3" xfId="33323"/>
    <cellStyle name="Tusenskille [0] 4 3 3 2 3 3" xfId="33324"/>
    <cellStyle name="Tusenskille [0] 4 3 3 2 3 3 2" xfId="33325"/>
    <cellStyle name="Tusenskille [0] 4 3 3 2 3 3 3" xfId="33326"/>
    <cellStyle name="Tusenskille [0] 4 3 3 2 3 4" xfId="33327"/>
    <cellStyle name="Tusenskille [0] 4 3 3 2 3 5" xfId="33328"/>
    <cellStyle name="Tusenskille [0] 4 3 3 2 4" xfId="33329"/>
    <cellStyle name="Tusenskille [0] 4 3 3 2 4 2" xfId="33330"/>
    <cellStyle name="Tusenskille [0] 4 3 3 2 4 3" xfId="33331"/>
    <cellStyle name="Tusenskille [0] 4 3 3 2 5" xfId="33332"/>
    <cellStyle name="Tusenskille [0] 4 3 3 2 5 2" xfId="33333"/>
    <cellStyle name="Tusenskille [0] 4 3 3 2 5 3" xfId="33334"/>
    <cellStyle name="Tusenskille [0] 4 3 3 2 6" xfId="33335"/>
    <cellStyle name="Tusenskille [0] 4 3 3 2 6 2" xfId="33336"/>
    <cellStyle name="Tusenskille [0] 4 3 3 2 7" xfId="33337"/>
    <cellStyle name="Tusenskille [0] 4 3 3 2 7 2" xfId="33338"/>
    <cellStyle name="Tusenskille [0] 4 3 3 2 8" xfId="33339"/>
    <cellStyle name="Tusenskille [0] 4 3 3 2 9" xfId="33340"/>
    <cellStyle name="Tusenskille [0] 4 3 3 2_Tabell 4.5-4.7" xfId="33309"/>
    <cellStyle name="Tusenskille [0] 4 3 3 3" xfId="1937"/>
    <cellStyle name="Tusenskille [0] 4 3 3 3 2" xfId="33342"/>
    <cellStyle name="Tusenskille [0] 4 3 3 3 2 2" xfId="33343"/>
    <cellStyle name="Tusenskille [0] 4 3 3 3 2 3" xfId="33344"/>
    <cellStyle name="Tusenskille [0] 4 3 3 3 3" xfId="33345"/>
    <cellStyle name="Tusenskille [0] 4 3 3 3 3 2" xfId="33346"/>
    <cellStyle name="Tusenskille [0] 4 3 3 3 3 3" xfId="33347"/>
    <cellStyle name="Tusenskille [0] 4 3 3 3 4" xfId="33348"/>
    <cellStyle name="Tusenskille [0] 4 3 3 3 5" xfId="33349"/>
    <cellStyle name="Tusenskille [0] 4 3 3 3_Tabell 4.5-4.7" xfId="33341"/>
    <cellStyle name="Tusenskille [0] 4 3 3 4" xfId="33350"/>
    <cellStyle name="Tusenskille [0] 4 3 3 4 2" xfId="33351"/>
    <cellStyle name="Tusenskille [0] 4 3 3 4 2 2" xfId="33352"/>
    <cellStyle name="Tusenskille [0] 4 3 3 4 2 3" xfId="33353"/>
    <cellStyle name="Tusenskille [0] 4 3 3 4 3" xfId="33354"/>
    <cellStyle name="Tusenskille [0] 4 3 3 4 3 2" xfId="33355"/>
    <cellStyle name="Tusenskille [0] 4 3 3 4 3 3" xfId="33356"/>
    <cellStyle name="Tusenskille [0] 4 3 3 4 4" xfId="33357"/>
    <cellStyle name="Tusenskille [0] 4 3 3 4 5" xfId="33358"/>
    <cellStyle name="Tusenskille [0] 4 3 3 5" xfId="33359"/>
    <cellStyle name="Tusenskille [0] 4 3 3 5 2" xfId="33360"/>
    <cellStyle name="Tusenskille [0] 4 3 3 5 3" xfId="33361"/>
    <cellStyle name="Tusenskille [0] 4 3 3 6" xfId="33362"/>
    <cellStyle name="Tusenskille [0] 4 3 3 6 2" xfId="33363"/>
    <cellStyle name="Tusenskille [0] 4 3 3 6 3" xfId="33364"/>
    <cellStyle name="Tusenskille [0] 4 3 3 7" xfId="33365"/>
    <cellStyle name="Tusenskille [0] 4 3 3 7 2" xfId="33366"/>
    <cellStyle name="Tusenskille [0] 4 3 3 8" xfId="33367"/>
    <cellStyle name="Tusenskille [0] 4 3 3 8 2" xfId="33368"/>
    <cellStyle name="Tusenskille [0] 4 3 3 9" xfId="33369"/>
    <cellStyle name="Tusenskille [0] 4 3 3_Tabell 4.5-4.7" xfId="33306"/>
    <cellStyle name="Tusenskille [0] 4 3 4" xfId="1938"/>
    <cellStyle name="Tusenskille [0] 4 3 4 10" xfId="33371"/>
    <cellStyle name="Tusenskille [0] 4 3 4 2" xfId="1939"/>
    <cellStyle name="Tusenskille [0] 4 3 4 2 2" xfId="33373"/>
    <cellStyle name="Tusenskille [0] 4 3 4 2 2 2" xfId="33374"/>
    <cellStyle name="Tusenskille [0] 4 3 4 2 2 3" xfId="33375"/>
    <cellStyle name="Tusenskille [0] 4 3 4 2 3" xfId="33376"/>
    <cellStyle name="Tusenskille [0] 4 3 4 2 3 2" xfId="33377"/>
    <cellStyle name="Tusenskille [0] 4 3 4 2 3 3" xfId="33378"/>
    <cellStyle name="Tusenskille [0] 4 3 4 2 4" xfId="33379"/>
    <cellStyle name="Tusenskille [0] 4 3 4 2 5" xfId="33380"/>
    <cellStyle name="Tusenskille [0] 4 3 4 2_Tabell 4.5-4.7" xfId="33372"/>
    <cellStyle name="Tusenskille [0] 4 3 4 3" xfId="33381"/>
    <cellStyle name="Tusenskille [0] 4 3 4 3 2" xfId="33382"/>
    <cellStyle name="Tusenskille [0] 4 3 4 3 2 2" xfId="33383"/>
    <cellStyle name="Tusenskille [0] 4 3 4 3 2 3" xfId="33384"/>
    <cellStyle name="Tusenskille [0] 4 3 4 3 3" xfId="33385"/>
    <cellStyle name="Tusenskille [0] 4 3 4 3 3 2" xfId="33386"/>
    <cellStyle name="Tusenskille [0] 4 3 4 3 3 3" xfId="33387"/>
    <cellStyle name="Tusenskille [0] 4 3 4 3 4" xfId="33388"/>
    <cellStyle name="Tusenskille [0] 4 3 4 3 5" xfId="33389"/>
    <cellStyle name="Tusenskille [0] 4 3 4 4" xfId="33390"/>
    <cellStyle name="Tusenskille [0] 4 3 4 4 2" xfId="33391"/>
    <cellStyle name="Tusenskille [0] 4 3 4 4 3" xfId="33392"/>
    <cellStyle name="Tusenskille [0] 4 3 4 5" xfId="33393"/>
    <cellStyle name="Tusenskille [0] 4 3 4 5 2" xfId="33394"/>
    <cellStyle name="Tusenskille [0] 4 3 4 5 3" xfId="33395"/>
    <cellStyle name="Tusenskille [0] 4 3 4 6" xfId="33396"/>
    <cellStyle name="Tusenskille [0] 4 3 4 6 2" xfId="33397"/>
    <cellStyle name="Tusenskille [0] 4 3 4 7" xfId="33398"/>
    <cellStyle name="Tusenskille [0] 4 3 4 7 2" xfId="33399"/>
    <cellStyle name="Tusenskille [0] 4 3 4 8" xfId="33400"/>
    <cellStyle name="Tusenskille [0] 4 3 4 9" xfId="33401"/>
    <cellStyle name="Tusenskille [0] 4 3 4_Tabell 4.5-4.7" xfId="33370"/>
    <cellStyle name="Tusenskille [0] 4 3 5" xfId="1940"/>
    <cellStyle name="Tusenskille [0] 4 3 5 2" xfId="33403"/>
    <cellStyle name="Tusenskille [0] 4 3 5 2 2" xfId="33404"/>
    <cellStyle name="Tusenskille [0] 4 3 5 2 3" xfId="33405"/>
    <cellStyle name="Tusenskille [0] 4 3 5 3" xfId="33406"/>
    <cellStyle name="Tusenskille [0] 4 3 5 3 2" xfId="33407"/>
    <cellStyle name="Tusenskille [0] 4 3 5 3 3" xfId="33408"/>
    <cellStyle name="Tusenskille [0] 4 3 5 4" xfId="33409"/>
    <cellStyle name="Tusenskille [0] 4 3 5 5" xfId="33410"/>
    <cellStyle name="Tusenskille [0] 4 3 5_Tabell 4.5-4.7" xfId="33402"/>
    <cellStyle name="Tusenskille [0] 4 3 6" xfId="33411"/>
    <cellStyle name="Tusenskille [0] 4 3 6 2" xfId="33412"/>
    <cellStyle name="Tusenskille [0] 4 3 6 2 2" xfId="33413"/>
    <cellStyle name="Tusenskille [0] 4 3 6 2 3" xfId="33414"/>
    <cellStyle name="Tusenskille [0] 4 3 6 3" xfId="33415"/>
    <cellStyle name="Tusenskille [0] 4 3 6 3 2" xfId="33416"/>
    <cellStyle name="Tusenskille [0] 4 3 6 3 3" xfId="33417"/>
    <cellStyle name="Tusenskille [0] 4 3 6 4" xfId="33418"/>
    <cellStyle name="Tusenskille [0] 4 3 6 5" xfId="33419"/>
    <cellStyle name="Tusenskille [0] 4 3 7" xfId="33420"/>
    <cellStyle name="Tusenskille [0] 4 3 7 2" xfId="33421"/>
    <cellStyle name="Tusenskille [0] 4 3 7 3" xfId="33422"/>
    <cellStyle name="Tusenskille [0] 4 3 8" xfId="33423"/>
    <cellStyle name="Tusenskille [0] 4 3 8 2" xfId="33424"/>
    <cellStyle name="Tusenskille [0] 4 3 8 3" xfId="33425"/>
    <cellStyle name="Tusenskille [0] 4 3 9" xfId="33426"/>
    <cellStyle name="Tusenskille [0] 4 3 9 2" xfId="33427"/>
    <cellStyle name="Tusenskille [0] 4 3_Tabell 4.5-4.7" xfId="33172"/>
    <cellStyle name="Tusenskille [0] 4 4" xfId="1941"/>
    <cellStyle name="Tusenskille [0] 4 4 10" xfId="33429"/>
    <cellStyle name="Tusenskille [0] 4 4 10 2" xfId="33430"/>
    <cellStyle name="Tusenskille [0] 4 4 11" xfId="33431"/>
    <cellStyle name="Tusenskille [0] 4 4 12" xfId="33432"/>
    <cellStyle name="Tusenskille [0] 4 4 13" xfId="33433"/>
    <cellStyle name="Tusenskille [0] 4 4 2" xfId="1942"/>
    <cellStyle name="Tusenskille [0] 4 4 2 10" xfId="33435"/>
    <cellStyle name="Tusenskille [0] 4 4 2 11" xfId="33436"/>
    <cellStyle name="Tusenskille [0] 4 4 2 12" xfId="33437"/>
    <cellStyle name="Tusenskille [0] 4 4 2 2" xfId="1943"/>
    <cellStyle name="Tusenskille [0] 4 4 2 2 10" xfId="33439"/>
    <cellStyle name="Tusenskille [0] 4 4 2 2 11" xfId="33440"/>
    <cellStyle name="Tusenskille [0] 4 4 2 2 2" xfId="1944"/>
    <cellStyle name="Tusenskille [0] 4 4 2 2 2 10" xfId="33442"/>
    <cellStyle name="Tusenskille [0] 4 4 2 2 2 2" xfId="1945"/>
    <cellStyle name="Tusenskille [0] 4 4 2 2 2 2 2" xfId="33444"/>
    <cellStyle name="Tusenskille [0] 4 4 2 2 2 2 2 2" xfId="33445"/>
    <cellStyle name="Tusenskille [0] 4 4 2 2 2 2 2 3" xfId="33446"/>
    <cellStyle name="Tusenskille [0] 4 4 2 2 2 2 3" xfId="33447"/>
    <cellStyle name="Tusenskille [0] 4 4 2 2 2 2 3 2" xfId="33448"/>
    <cellStyle name="Tusenskille [0] 4 4 2 2 2 2 3 3" xfId="33449"/>
    <cellStyle name="Tusenskille [0] 4 4 2 2 2 2 4" xfId="33450"/>
    <cellStyle name="Tusenskille [0] 4 4 2 2 2 2 5" xfId="33451"/>
    <cellStyle name="Tusenskille [0] 4 4 2 2 2 2_Tabell 4.5-4.7" xfId="33443"/>
    <cellStyle name="Tusenskille [0] 4 4 2 2 2 3" xfId="33452"/>
    <cellStyle name="Tusenskille [0] 4 4 2 2 2 3 2" xfId="33453"/>
    <cellStyle name="Tusenskille [0] 4 4 2 2 2 3 2 2" xfId="33454"/>
    <cellStyle name="Tusenskille [0] 4 4 2 2 2 3 2 3" xfId="33455"/>
    <cellStyle name="Tusenskille [0] 4 4 2 2 2 3 3" xfId="33456"/>
    <cellStyle name="Tusenskille [0] 4 4 2 2 2 3 3 2" xfId="33457"/>
    <cellStyle name="Tusenskille [0] 4 4 2 2 2 3 3 3" xfId="33458"/>
    <cellStyle name="Tusenskille [0] 4 4 2 2 2 3 4" xfId="33459"/>
    <cellStyle name="Tusenskille [0] 4 4 2 2 2 3 5" xfId="33460"/>
    <cellStyle name="Tusenskille [0] 4 4 2 2 2 4" xfId="33461"/>
    <cellStyle name="Tusenskille [0] 4 4 2 2 2 4 2" xfId="33462"/>
    <cellStyle name="Tusenskille [0] 4 4 2 2 2 4 3" xfId="33463"/>
    <cellStyle name="Tusenskille [0] 4 4 2 2 2 5" xfId="33464"/>
    <cellStyle name="Tusenskille [0] 4 4 2 2 2 5 2" xfId="33465"/>
    <cellStyle name="Tusenskille [0] 4 4 2 2 2 5 3" xfId="33466"/>
    <cellStyle name="Tusenskille [0] 4 4 2 2 2 6" xfId="33467"/>
    <cellStyle name="Tusenskille [0] 4 4 2 2 2 6 2" xfId="33468"/>
    <cellStyle name="Tusenskille [0] 4 4 2 2 2 7" xfId="33469"/>
    <cellStyle name="Tusenskille [0] 4 4 2 2 2 7 2" xfId="33470"/>
    <cellStyle name="Tusenskille [0] 4 4 2 2 2 8" xfId="33471"/>
    <cellStyle name="Tusenskille [0] 4 4 2 2 2 9" xfId="33472"/>
    <cellStyle name="Tusenskille [0] 4 4 2 2 2_Tabell 4.5-4.7" xfId="33441"/>
    <cellStyle name="Tusenskille [0] 4 4 2 2 3" xfId="1946"/>
    <cellStyle name="Tusenskille [0] 4 4 2 2 3 2" xfId="33474"/>
    <cellStyle name="Tusenskille [0] 4 4 2 2 3 2 2" xfId="33475"/>
    <cellStyle name="Tusenskille [0] 4 4 2 2 3 2 3" xfId="33476"/>
    <cellStyle name="Tusenskille [0] 4 4 2 2 3 3" xfId="33477"/>
    <cellStyle name="Tusenskille [0] 4 4 2 2 3 3 2" xfId="33478"/>
    <cellStyle name="Tusenskille [0] 4 4 2 2 3 3 3" xfId="33479"/>
    <cellStyle name="Tusenskille [0] 4 4 2 2 3 4" xfId="33480"/>
    <cellStyle name="Tusenskille [0] 4 4 2 2 3 5" xfId="33481"/>
    <cellStyle name="Tusenskille [0] 4 4 2 2 3_Tabell 4.5-4.7" xfId="33473"/>
    <cellStyle name="Tusenskille [0] 4 4 2 2 4" xfId="33482"/>
    <cellStyle name="Tusenskille [0] 4 4 2 2 4 2" xfId="33483"/>
    <cellStyle name="Tusenskille [0] 4 4 2 2 4 2 2" xfId="33484"/>
    <cellStyle name="Tusenskille [0] 4 4 2 2 4 2 3" xfId="33485"/>
    <cellStyle name="Tusenskille [0] 4 4 2 2 4 3" xfId="33486"/>
    <cellStyle name="Tusenskille [0] 4 4 2 2 4 3 2" xfId="33487"/>
    <cellStyle name="Tusenskille [0] 4 4 2 2 4 3 3" xfId="33488"/>
    <cellStyle name="Tusenskille [0] 4 4 2 2 4 4" xfId="33489"/>
    <cellStyle name="Tusenskille [0] 4 4 2 2 4 5" xfId="33490"/>
    <cellStyle name="Tusenskille [0] 4 4 2 2 5" xfId="33491"/>
    <cellStyle name="Tusenskille [0] 4 4 2 2 5 2" xfId="33492"/>
    <cellStyle name="Tusenskille [0] 4 4 2 2 5 3" xfId="33493"/>
    <cellStyle name="Tusenskille [0] 4 4 2 2 6" xfId="33494"/>
    <cellStyle name="Tusenskille [0] 4 4 2 2 6 2" xfId="33495"/>
    <cellStyle name="Tusenskille [0] 4 4 2 2 6 3" xfId="33496"/>
    <cellStyle name="Tusenskille [0] 4 4 2 2 7" xfId="33497"/>
    <cellStyle name="Tusenskille [0] 4 4 2 2 7 2" xfId="33498"/>
    <cellStyle name="Tusenskille [0] 4 4 2 2 8" xfId="33499"/>
    <cellStyle name="Tusenskille [0] 4 4 2 2 8 2" xfId="33500"/>
    <cellStyle name="Tusenskille [0] 4 4 2 2 9" xfId="33501"/>
    <cellStyle name="Tusenskille [0] 4 4 2 2_Tabell 4.5-4.7" xfId="33438"/>
    <cellStyle name="Tusenskille [0] 4 4 2 3" xfId="1947"/>
    <cellStyle name="Tusenskille [0] 4 4 2 3 10" xfId="33503"/>
    <cellStyle name="Tusenskille [0] 4 4 2 3 2" xfId="1948"/>
    <cellStyle name="Tusenskille [0] 4 4 2 3 2 2" xfId="33505"/>
    <cellStyle name="Tusenskille [0] 4 4 2 3 2 2 2" xfId="33506"/>
    <cellStyle name="Tusenskille [0] 4 4 2 3 2 2 3" xfId="33507"/>
    <cellStyle name="Tusenskille [0] 4 4 2 3 2 3" xfId="33508"/>
    <cellStyle name="Tusenskille [0] 4 4 2 3 2 3 2" xfId="33509"/>
    <cellStyle name="Tusenskille [0] 4 4 2 3 2 3 3" xfId="33510"/>
    <cellStyle name="Tusenskille [0] 4 4 2 3 2 4" xfId="33511"/>
    <cellStyle name="Tusenskille [0] 4 4 2 3 2 5" xfId="33512"/>
    <cellStyle name="Tusenskille [0] 4 4 2 3 2_Tabell 4.5-4.7" xfId="33504"/>
    <cellStyle name="Tusenskille [0] 4 4 2 3 3" xfId="33513"/>
    <cellStyle name="Tusenskille [0] 4 4 2 3 3 2" xfId="33514"/>
    <cellStyle name="Tusenskille [0] 4 4 2 3 3 2 2" xfId="33515"/>
    <cellStyle name="Tusenskille [0] 4 4 2 3 3 2 3" xfId="33516"/>
    <cellStyle name="Tusenskille [0] 4 4 2 3 3 3" xfId="33517"/>
    <cellStyle name="Tusenskille [0] 4 4 2 3 3 3 2" xfId="33518"/>
    <cellStyle name="Tusenskille [0] 4 4 2 3 3 3 3" xfId="33519"/>
    <cellStyle name="Tusenskille [0] 4 4 2 3 3 4" xfId="33520"/>
    <cellStyle name="Tusenskille [0] 4 4 2 3 3 5" xfId="33521"/>
    <cellStyle name="Tusenskille [0] 4 4 2 3 4" xfId="33522"/>
    <cellStyle name="Tusenskille [0] 4 4 2 3 4 2" xfId="33523"/>
    <cellStyle name="Tusenskille [0] 4 4 2 3 4 3" xfId="33524"/>
    <cellStyle name="Tusenskille [0] 4 4 2 3 5" xfId="33525"/>
    <cellStyle name="Tusenskille [0] 4 4 2 3 5 2" xfId="33526"/>
    <cellStyle name="Tusenskille [0] 4 4 2 3 5 3" xfId="33527"/>
    <cellStyle name="Tusenskille [0] 4 4 2 3 6" xfId="33528"/>
    <cellStyle name="Tusenskille [0] 4 4 2 3 6 2" xfId="33529"/>
    <cellStyle name="Tusenskille [0] 4 4 2 3 7" xfId="33530"/>
    <cellStyle name="Tusenskille [0] 4 4 2 3 7 2" xfId="33531"/>
    <cellStyle name="Tusenskille [0] 4 4 2 3 8" xfId="33532"/>
    <cellStyle name="Tusenskille [0] 4 4 2 3 9" xfId="33533"/>
    <cellStyle name="Tusenskille [0] 4 4 2 3_Tabell 4.5-4.7" xfId="33502"/>
    <cellStyle name="Tusenskille [0] 4 4 2 4" xfId="1949"/>
    <cellStyle name="Tusenskille [0] 4 4 2 4 2" xfId="33535"/>
    <cellStyle name="Tusenskille [0] 4 4 2 4 2 2" xfId="33536"/>
    <cellStyle name="Tusenskille [0] 4 4 2 4 2 3" xfId="33537"/>
    <cellStyle name="Tusenskille [0] 4 4 2 4 3" xfId="33538"/>
    <cellStyle name="Tusenskille [0] 4 4 2 4 3 2" xfId="33539"/>
    <cellStyle name="Tusenskille [0] 4 4 2 4 3 3" xfId="33540"/>
    <cellStyle name="Tusenskille [0] 4 4 2 4 4" xfId="33541"/>
    <cellStyle name="Tusenskille [0] 4 4 2 4 5" xfId="33542"/>
    <cellStyle name="Tusenskille [0] 4 4 2 4_Tabell 4.5-4.7" xfId="33534"/>
    <cellStyle name="Tusenskille [0] 4 4 2 5" xfId="33543"/>
    <cellStyle name="Tusenskille [0] 4 4 2 5 2" xfId="33544"/>
    <cellStyle name="Tusenskille [0] 4 4 2 5 2 2" xfId="33545"/>
    <cellStyle name="Tusenskille [0] 4 4 2 5 2 3" xfId="33546"/>
    <cellStyle name="Tusenskille [0] 4 4 2 5 3" xfId="33547"/>
    <cellStyle name="Tusenskille [0] 4 4 2 5 3 2" xfId="33548"/>
    <cellStyle name="Tusenskille [0] 4 4 2 5 3 3" xfId="33549"/>
    <cellStyle name="Tusenskille [0] 4 4 2 5 4" xfId="33550"/>
    <cellStyle name="Tusenskille [0] 4 4 2 5 5" xfId="33551"/>
    <cellStyle name="Tusenskille [0] 4 4 2 6" xfId="33552"/>
    <cellStyle name="Tusenskille [0] 4 4 2 6 2" xfId="33553"/>
    <cellStyle name="Tusenskille [0] 4 4 2 6 3" xfId="33554"/>
    <cellStyle name="Tusenskille [0] 4 4 2 7" xfId="33555"/>
    <cellStyle name="Tusenskille [0] 4 4 2 7 2" xfId="33556"/>
    <cellStyle name="Tusenskille [0] 4 4 2 7 3" xfId="33557"/>
    <cellStyle name="Tusenskille [0] 4 4 2 8" xfId="33558"/>
    <cellStyle name="Tusenskille [0] 4 4 2 8 2" xfId="33559"/>
    <cellStyle name="Tusenskille [0] 4 4 2 9" xfId="33560"/>
    <cellStyle name="Tusenskille [0] 4 4 2 9 2" xfId="33561"/>
    <cellStyle name="Tusenskille [0] 4 4 2_Tabell 4.5-4.7" xfId="33434"/>
    <cellStyle name="Tusenskille [0] 4 4 3" xfId="1950"/>
    <cellStyle name="Tusenskille [0] 4 4 3 10" xfId="33563"/>
    <cellStyle name="Tusenskille [0] 4 4 3 11" xfId="33564"/>
    <cellStyle name="Tusenskille [0] 4 4 3 2" xfId="1951"/>
    <cellStyle name="Tusenskille [0] 4 4 3 2 10" xfId="33566"/>
    <cellStyle name="Tusenskille [0] 4 4 3 2 2" xfId="1952"/>
    <cellStyle name="Tusenskille [0] 4 4 3 2 2 2" xfId="33568"/>
    <cellStyle name="Tusenskille [0] 4 4 3 2 2 2 2" xfId="33569"/>
    <cellStyle name="Tusenskille [0] 4 4 3 2 2 2 3" xfId="33570"/>
    <cellStyle name="Tusenskille [0] 4 4 3 2 2 3" xfId="33571"/>
    <cellStyle name="Tusenskille [0] 4 4 3 2 2 3 2" xfId="33572"/>
    <cellStyle name="Tusenskille [0] 4 4 3 2 2 3 3" xfId="33573"/>
    <cellStyle name="Tusenskille [0] 4 4 3 2 2 4" xfId="33574"/>
    <cellStyle name="Tusenskille [0] 4 4 3 2 2 5" xfId="33575"/>
    <cellStyle name="Tusenskille [0] 4 4 3 2 2_Tabell 4.5-4.7" xfId="33567"/>
    <cellStyle name="Tusenskille [0] 4 4 3 2 3" xfId="33576"/>
    <cellStyle name="Tusenskille [0] 4 4 3 2 3 2" xfId="33577"/>
    <cellStyle name="Tusenskille [0] 4 4 3 2 3 2 2" xfId="33578"/>
    <cellStyle name="Tusenskille [0] 4 4 3 2 3 2 3" xfId="33579"/>
    <cellStyle name="Tusenskille [0] 4 4 3 2 3 3" xfId="33580"/>
    <cellStyle name="Tusenskille [0] 4 4 3 2 3 3 2" xfId="33581"/>
    <cellStyle name="Tusenskille [0] 4 4 3 2 3 3 3" xfId="33582"/>
    <cellStyle name="Tusenskille [0] 4 4 3 2 3 4" xfId="33583"/>
    <cellStyle name="Tusenskille [0] 4 4 3 2 3 5" xfId="33584"/>
    <cellStyle name="Tusenskille [0] 4 4 3 2 4" xfId="33585"/>
    <cellStyle name="Tusenskille [0] 4 4 3 2 4 2" xfId="33586"/>
    <cellStyle name="Tusenskille [0] 4 4 3 2 4 3" xfId="33587"/>
    <cellStyle name="Tusenskille [0] 4 4 3 2 5" xfId="33588"/>
    <cellStyle name="Tusenskille [0] 4 4 3 2 5 2" xfId="33589"/>
    <cellStyle name="Tusenskille [0] 4 4 3 2 5 3" xfId="33590"/>
    <cellStyle name="Tusenskille [0] 4 4 3 2 6" xfId="33591"/>
    <cellStyle name="Tusenskille [0] 4 4 3 2 6 2" xfId="33592"/>
    <cellStyle name="Tusenskille [0] 4 4 3 2 7" xfId="33593"/>
    <cellStyle name="Tusenskille [0] 4 4 3 2 7 2" xfId="33594"/>
    <cellStyle name="Tusenskille [0] 4 4 3 2 8" xfId="33595"/>
    <cellStyle name="Tusenskille [0] 4 4 3 2 9" xfId="33596"/>
    <cellStyle name="Tusenskille [0] 4 4 3 2_Tabell 4.5-4.7" xfId="33565"/>
    <cellStyle name="Tusenskille [0] 4 4 3 3" xfId="1953"/>
    <cellStyle name="Tusenskille [0] 4 4 3 3 2" xfId="33598"/>
    <cellStyle name="Tusenskille [0] 4 4 3 3 2 2" xfId="33599"/>
    <cellStyle name="Tusenskille [0] 4 4 3 3 2 3" xfId="33600"/>
    <cellStyle name="Tusenskille [0] 4 4 3 3 3" xfId="33601"/>
    <cellStyle name="Tusenskille [0] 4 4 3 3 3 2" xfId="33602"/>
    <cellStyle name="Tusenskille [0] 4 4 3 3 3 3" xfId="33603"/>
    <cellStyle name="Tusenskille [0] 4 4 3 3 4" xfId="33604"/>
    <cellStyle name="Tusenskille [0] 4 4 3 3 5" xfId="33605"/>
    <cellStyle name="Tusenskille [0] 4 4 3 3_Tabell 4.5-4.7" xfId="33597"/>
    <cellStyle name="Tusenskille [0] 4 4 3 4" xfId="33606"/>
    <cellStyle name="Tusenskille [0] 4 4 3 4 2" xfId="33607"/>
    <cellStyle name="Tusenskille [0] 4 4 3 4 2 2" xfId="33608"/>
    <cellStyle name="Tusenskille [0] 4 4 3 4 2 3" xfId="33609"/>
    <cellStyle name="Tusenskille [0] 4 4 3 4 3" xfId="33610"/>
    <cellStyle name="Tusenskille [0] 4 4 3 4 3 2" xfId="33611"/>
    <cellStyle name="Tusenskille [0] 4 4 3 4 3 3" xfId="33612"/>
    <cellStyle name="Tusenskille [0] 4 4 3 4 4" xfId="33613"/>
    <cellStyle name="Tusenskille [0] 4 4 3 4 5" xfId="33614"/>
    <cellStyle name="Tusenskille [0] 4 4 3 5" xfId="33615"/>
    <cellStyle name="Tusenskille [0] 4 4 3 5 2" xfId="33616"/>
    <cellStyle name="Tusenskille [0] 4 4 3 5 3" xfId="33617"/>
    <cellStyle name="Tusenskille [0] 4 4 3 6" xfId="33618"/>
    <cellStyle name="Tusenskille [0] 4 4 3 6 2" xfId="33619"/>
    <cellStyle name="Tusenskille [0] 4 4 3 6 3" xfId="33620"/>
    <cellStyle name="Tusenskille [0] 4 4 3 7" xfId="33621"/>
    <cellStyle name="Tusenskille [0] 4 4 3 7 2" xfId="33622"/>
    <cellStyle name="Tusenskille [0] 4 4 3 8" xfId="33623"/>
    <cellStyle name="Tusenskille [0] 4 4 3 8 2" xfId="33624"/>
    <cellStyle name="Tusenskille [0] 4 4 3 9" xfId="33625"/>
    <cellStyle name="Tusenskille [0] 4 4 3_Tabell 4.5-4.7" xfId="33562"/>
    <cellStyle name="Tusenskille [0] 4 4 4" xfId="1954"/>
    <cellStyle name="Tusenskille [0] 4 4 4 10" xfId="33627"/>
    <cellStyle name="Tusenskille [0] 4 4 4 2" xfId="1955"/>
    <cellStyle name="Tusenskille [0] 4 4 4 2 2" xfId="33629"/>
    <cellStyle name="Tusenskille [0] 4 4 4 2 2 2" xfId="33630"/>
    <cellStyle name="Tusenskille [0] 4 4 4 2 2 3" xfId="33631"/>
    <cellStyle name="Tusenskille [0] 4 4 4 2 3" xfId="33632"/>
    <cellStyle name="Tusenskille [0] 4 4 4 2 3 2" xfId="33633"/>
    <cellStyle name="Tusenskille [0] 4 4 4 2 3 3" xfId="33634"/>
    <cellStyle name="Tusenskille [0] 4 4 4 2 4" xfId="33635"/>
    <cellStyle name="Tusenskille [0] 4 4 4 2 5" xfId="33636"/>
    <cellStyle name="Tusenskille [0] 4 4 4 2_Tabell 4.5-4.7" xfId="33628"/>
    <cellStyle name="Tusenskille [0] 4 4 4 3" xfId="33637"/>
    <cellStyle name="Tusenskille [0] 4 4 4 3 2" xfId="33638"/>
    <cellStyle name="Tusenskille [0] 4 4 4 3 2 2" xfId="33639"/>
    <cellStyle name="Tusenskille [0] 4 4 4 3 2 3" xfId="33640"/>
    <cellStyle name="Tusenskille [0] 4 4 4 3 3" xfId="33641"/>
    <cellStyle name="Tusenskille [0] 4 4 4 3 3 2" xfId="33642"/>
    <cellStyle name="Tusenskille [0] 4 4 4 3 3 3" xfId="33643"/>
    <cellStyle name="Tusenskille [0] 4 4 4 3 4" xfId="33644"/>
    <cellStyle name="Tusenskille [0] 4 4 4 3 5" xfId="33645"/>
    <cellStyle name="Tusenskille [0] 4 4 4 4" xfId="33646"/>
    <cellStyle name="Tusenskille [0] 4 4 4 4 2" xfId="33647"/>
    <cellStyle name="Tusenskille [0] 4 4 4 4 3" xfId="33648"/>
    <cellStyle name="Tusenskille [0] 4 4 4 5" xfId="33649"/>
    <cellStyle name="Tusenskille [0] 4 4 4 5 2" xfId="33650"/>
    <cellStyle name="Tusenskille [0] 4 4 4 5 3" xfId="33651"/>
    <cellStyle name="Tusenskille [0] 4 4 4 6" xfId="33652"/>
    <cellStyle name="Tusenskille [0] 4 4 4 6 2" xfId="33653"/>
    <cellStyle name="Tusenskille [0] 4 4 4 7" xfId="33654"/>
    <cellStyle name="Tusenskille [0] 4 4 4 7 2" xfId="33655"/>
    <cellStyle name="Tusenskille [0] 4 4 4 8" xfId="33656"/>
    <cellStyle name="Tusenskille [0] 4 4 4 9" xfId="33657"/>
    <cellStyle name="Tusenskille [0] 4 4 4_Tabell 4.5-4.7" xfId="33626"/>
    <cellStyle name="Tusenskille [0] 4 4 5" xfId="1956"/>
    <cellStyle name="Tusenskille [0] 4 4 5 2" xfId="33659"/>
    <cellStyle name="Tusenskille [0] 4 4 5 2 2" xfId="33660"/>
    <cellStyle name="Tusenskille [0] 4 4 5 2 3" xfId="33661"/>
    <cellStyle name="Tusenskille [0] 4 4 5 3" xfId="33662"/>
    <cellStyle name="Tusenskille [0] 4 4 5 3 2" xfId="33663"/>
    <cellStyle name="Tusenskille [0] 4 4 5 3 3" xfId="33664"/>
    <cellStyle name="Tusenskille [0] 4 4 5 4" xfId="33665"/>
    <cellStyle name="Tusenskille [0] 4 4 5 5" xfId="33666"/>
    <cellStyle name="Tusenskille [0] 4 4 5_Tabell 4.5-4.7" xfId="33658"/>
    <cellStyle name="Tusenskille [0] 4 4 6" xfId="33667"/>
    <cellStyle name="Tusenskille [0] 4 4 6 2" xfId="33668"/>
    <cellStyle name="Tusenskille [0] 4 4 6 2 2" xfId="33669"/>
    <cellStyle name="Tusenskille [0] 4 4 6 2 3" xfId="33670"/>
    <cellStyle name="Tusenskille [0] 4 4 6 3" xfId="33671"/>
    <cellStyle name="Tusenskille [0] 4 4 6 3 2" xfId="33672"/>
    <cellStyle name="Tusenskille [0] 4 4 6 3 3" xfId="33673"/>
    <cellStyle name="Tusenskille [0] 4 4 6 4" xfId="33674"/>
    <cellStyle name="Tusenskille [0] 4 4 6 5" xfId="33675"/>
    <cellStyle name="Tusenskille [0] 4 4 7" xfId="33676"/>
    <cellStyle name="Tusenskille [0] 4 4 7 2" xfId="33677"/>
    <cellStyle name="Tusenskille [0] 4 4 7 3" xfId="33678"/>
    <cellStyle name="Tusenskille [0] 4 4 8" xfId="33679"/>
    <cellStyle name="Tusenskille [0] 4 4 8 2" xfId="33680"/>
    <cellStyle name="Tusenskille [0] 4 4 8 3" xfId="33681"/>
    <cellStyle name="Tusenskille [0] 4 4 9" xfId="33682"/>
    <cellStyle name="Tusenskille [0] 4 4 9 2" xfId="33683"/>
    <cellStyle name="Tusenskille [0] 4 4_Tabell 4.5-4.7" xfId="33428"/>
    <cellStyle name="Tusenskille [0] 4 5" xfId="1957"/>
    <cellStyle name="Tusenskille [0] 4 5 10" xfId="33685"/>
    <cellStyle name="Tusenskille [0] 4 5 10 2" xfId="33686"/>
    <cellStyle name="Tusenskille [0] 4 5 11" xfId="33687"/>
    <cellStyle name="Tusenskille [0] 4 5 12" xfId="33688"/>
    <cellStyle name="Tusenskille [0] 4 5 13" xfId="33689"/>
    <cellStyle name="Tusenskille [0] 4 5 2" xfId="1958"/>
    <cellStyle name="Tusenskille [0] 4 5 2 10" xfId="33691"/>
    <cellStyle name="Tusenskille [0] 4 5 2 11" xfId="33692"/>
    <cellStyle name="Tusenskille [0] 4 5 2 12" xfId="33693"/>
    <cellStyle name="Tusenskille [0] 4 5 2 2" xfId="1959"/>
    <cellStyle name="Tusenskille [0] 4 5 2 2 10" xfId="33695"/>
    <cellStyle name="Tusenskille [0] 4 5 2 2 11" xfId="33696"/>
    <cellStyle name="Tusenskille [0] 4 5 2 2 2" xfId="1960"/>
    <cellStyle name="Tusenskille [0] 4 5 2 2 2 10" xfId="33698"/>
    <cellStyle name="Tusenskille [0] 4 5 2 2 2 2" xfId="1961"/>
    <cellStyle name="Tusenskille [0] 4 5 2 2 2 2 2" xfId="33700"/>
    <cellStyle name="Tusenskille [0] 4 5 2 2 2 2 2 2" xfId="33701"/>
    <cellStyle name="Tusenskille [0] 4 5 2 2 2 2 2 3" xfId="33702"/>
    <cellStyle name="Tusenskille [0] 4 5 2 2 2 2 3" xfId="33703"/>
    <cellStyle name="Tusenskille [0] 4 5 2 2 2 2 3 2" xfId="33704"/>
    <cellStyle name="Tusenskille [0] 4 5 2 2 2 2 3 3" xfId="33705"/>
    <cellStyle name="Tusenskille [0] 4 5 2 2 2 2 4" xfId="33706"/>
    <cellStyle name="Tusenskille [0] 4 5 2 2 2 2 5" xfId="33707"/>
    <cellStyle name="Tusenskille [0] 4 5 2 2 2 2_Tabell 4.5-4.7" xfId="33699"/>
    <cellStyle name="Tusenskille [0] 4 5 2 2 2 3" xfId="33708"/>
    <cellStyle name="Tusenskille [0] 4 5 2 2 2 3 2" xfId="33709"/>
    <cellStyle name="Tusenskille [0] 4 5 2 2 2 3 2 2" xfId="33710"/>
    <cellStyle name="Tusenskille [0] 4 5 2 2 2 3 2 3" xfId="33711"/>
    <cellStyle name="Tusenskille [0] 4 5 2 2 2 3 3" xfId="33712"/>
    <cellStyle name="Tusenskille [0] 4 5 2 2 2 3 3 2" xfId="33713"/>
    <cellStyle name="Tusenskille [0] 4 5 2 2 2 3 3 3" xfId="33714"/>
    <cellStyle name="Tusenskille [0] 4 5 2 2 2 3 4" xfId="33715"/>
    <cellStyle name="Tusenskille [0] 4 5 2 2 2 3 5" xfId="33716"/>
    <cellStyle name="Tusenskille [0] 4 5 2 2 2 4" xfId="33717"/>
    <cellStyle name="Tusenskille [0] 4 5 2 2 2 4 2" xfId="33718"/>
    <cellStyle name="Tusenskille [0] 4 5 2 2 2 4 3" xfId="33719"/>
    <cellStyle name="Tusenskille [0] 4 5 2 2 2 5" xfId="33720"/>
    <cellStyle name="Tusenskille [0] 4 5 2 2 2 5 2" xfId="33721"/>
    <cellStyle name="Tusenskille [0] 4 5 2 2 2 5 3" xfId="33722"/>
    <cellStyle name="Tusenskille [0] 4 5 2 2 2 6" xfId="33723"/>
    <cellStyle name="Tusenskille [0] 4 5 2 2 2 6 2" xfId="33724"/>
    <cellStyle name="Tusenskille [0] 4 5 2 2 2 7" xfId="33725"/>
    <cellStyle name="Tusenskille [0] 4 5 2 2 2 7 2" xfId="33726"/>
    <cellStyle name="Tusenskille [0] 4 5 2 2 2 8" xfId="33727"/>
    <cellStyle name="Tusenskille [0] 4 5 2 2 2 9" xfId="33728"/>
    <cellStyle name="Tusenskille [0] 4 5 2 2 2_Tabell 4.5-4.7" xfId="33697"/>
    <cellStyle name="Tusenskille [0] 4 5 2 2 3" xfId="1962"/>
    <cellStyle name="Tusenskille [0] 4 5 2 2 3 2" xfId="33730"/>
    <cellStyle name="Tusenskille [0] 4 5 2 2 3 2 2" xfId="33731"/>
    <cellStyle name="Tusenskille [0] 4 5 2 2 3 2 3" xfId="33732"/>
    <cellStyle name="Tusenskille [0] 4 5 2 2 3 3" xfId="33733"/>
    <cellStyle name="Tusenskille [0] 4 5 2 2 3 3 2" xfId="33734"/>
    <cellStyle name="Tusenskille [0] 4 5 2 2 3 3 3" xfId="33735"/>
    <cellStyle name="Tusenskille [0] 4 5 2 2 3 4" xfId="33736"/>
    <cellStyle name="Tusenskille [0] 4 5 2 2 3 5" xfId="33737"/>
    <cellStyle name="Tusenskille [0] 4 5 2 2 3_Tabell 4.5-4.7" xfId="33729"/>
    <cellStyle name="Tusenskille [0] 4 5 2 2 4" xfId="33738"/>
    <cellStyle name="Tusenskille [0] 4 5 2 2 4 2" xfId="33739"/>
    <cellStyle name="Tusenskille [0] 4 5 2 2 4 2 2" xfId="33740"/>
    <cellStyle name="Tusenskille [0] 4 5 2 2 4 2 3" xfId="33741"/>
    <cellStyle name="Tusenskille [0] 4 5 2 2 4 3" xfId="33742"/>
    <cellStyle name="Tusenskille [0] 4 5 2 2 4 3 2" xfId="33743"/>
    <cellStyle name="Tusenskille [0] 4 5 2 2 4 3 3" xfId="33744"/>
    <cellStyle name="Tusenskille [0] 4 5 2 2 4 4" xfId="33745"/>
    <cellStyle name="Tusenskille [0] 4 5 2 2 4 5" xfId="33746"/>
    <cellStyle name="Tusenskille [0] 4 5 2 2 5" xfId="33747"/>
    <cellStyle name="Tusenskille [0] 4 5 2 2 5 2" xfId="33748"/>
    <cellStyle name="Tusenskille [0] 4 5 2 2 5 3" xfId="33749"/>
    <cellStyle name="Tusenskille [0] 4 5 2 2 6" xfId="33750"/>
    <cellStyle name="Tusenskille [0] 4 5 2 2 6 2" xfId="33751"/>
    <cellStyle name="Tusenskille [0] 4 5 2 2 6 3" xfId="33752"/>
    <cellStyle name="Tusenskille [0] 4 5 2 2 7" xfId="33753"/>
    <cellStyle name="Tusenskille [0] 4 5 2 2 7 2" xfId="33754"/>
    <cellStyle name="Tusenskille [0] 4 5 2 2 8" xfId="33755"/>
    <cellStyle name="Tusenskille [0] 4 5 2 2 8 2" xfId="33756"/>
    <cellStyle name="Tusenskille [0] 4 5 2 2 9" xfId="33757"/>
    <cellStyle name="Tusenskille [0] 4 5 2 2_Tabell 4.5-4.7" xfId="33694"/>
    <cellStyle name="Tusenskille [0] 4 5 2 3" xfId="1963"/>
    <cellStyle name="Tusenskille [0] 4 5 2 3 10" xfId="33759"/>
    <cellStyle name="Tusenskille [0] 4 5 2 3 2" xfId="1964"/>
    <cellStyle name="Tusenskille [0] 4 5 2 3 2 2" xfId="33761"/>
    <cellStyle name="Tusenskille [0] 4 5 2 3 2 2 2" xfId="33762"/>
    <cellStyle name="Tusenskille [0] 4 5 2 3 2 2 3" xfId="33763"/>
    <cellStyle name="Tusenskille [0] 4 5 2 3 2 3" xfId="33764"/>
    <cellStyle name="Tusenskille [0] 4 5 2 3 2 3 2" xfId="33765"/>
    <cellStyle name="Tusenskille [0] 4 5 2 3 2 3 3" xfId="33766"/>
    <cellStyle name="Tusenskille [0] 4 5 2 3 2 4" xfId="33767"/>
    <cellStyle name="Tusenskille [0] 4 5 2 3 2 5" xfId="33768"/>
    <cellStyle name="Tusenskille [0] 4 5 2 3 2_Tabell 4.5-4.7" xfId="33760"/>
    <cellStyle name="Tusenskille [0] 4 5 2 3 3" xfId="33769"/>
    <cellStyle name="Tusenskille [0] 4 5 2 3 3 2" xfId="33770"/>
    <cellStyle name="Tusenskille [0] 4 5 2 3 3 2 2" xfId="33771"/>
    <cellStyle name="Tusenskille [0] 4 5 2 3 3 2 3" xfId="33772"/>
    <cellStyle name="Tusenskille [0] 4 5 2 3 3 3" xfId="33773"/>
    <cellStyle name="Tusenskille [0] 4 5 2 3 3 3 2" xfId="33774"/>
    <cellStyle name="Tusenskille [0] 4 5 2 3 3 3 3" xfId="33775"/>
    <cellStyle name="Tusenskille [0] 4 5 2 3 3 4" xfId="33776"/>
    <cellStyle name="Tusenskille [0] 4 5 2 3 3 5" xfId="33777"/>
    <cellStyle name="Tusenskille [0] 4 5 2 3 4" xfId="33778"/>
    <cellStyle name="Tusenskille [0] 4 5 2 3 4 2" xfId="33779"/>
    <cellStyle name="Tusenskille [0] 4 5 2 3 4 3" xfId="33780"/>
    <cellStyle name="Tusenskille [0] 4 5 2 3 5" xfId="33781"/>
    <cellStyle name="Tusenskille [0] 4 5 2 3 5 2" xfId="33782"/>
    <cellStyle name="Tusenskille [0] 4 5 2 3 5 3" xfId="33783"/>
    <cellStyle name="Tusenskille [0] 4 5 2 3 6" xfId="33784"/>
    <cellStyle name="Tusenskille [0] 4 5 2 3 6 2" xfId="33785"/>
    <cellStyle name="Tusenskille [0] 4 5 2 3 7" xfId="33786"/>
    <cellStyle name="Tusenskille [0] 4 5 2 3 7 2" xfId="33787"/>
    <cellStyle name="Tusenskille [0] 4 5 2 3 8" xfId="33788"/>
    <cellStyle name="Tusenskille [0] 4 5 2 3 9" xfId="33789"/>
    <cellStyle name="Tusenskille [0] 4 5 2 3_Tabell 4.5-4.7" xfId="33758"/>
    <cellStyle name="Tusenskille [0] 4 5 2 4" xfId="1965"/>
    <cellStyle name="Tusenskille [0] 4 5 2 4 2" xfId="33791"/>
    <cellStyle name="Tusenskille [0] 4 5 2 4 2 2" xfId="33792"/>
    <cellStyle name="Tusenskille [0] 4 5 2 4 2 3" xfId="33793"/>
    <cellStyle name="Tusenskille [0] 4 5 2 4 3" xfId="33794"/>
    <cellStyle name="Tusenskille [0] 4 5 2 4 3 2" xfId="33795"/>
    <cellStyle name="Tusenskille [0] 4 5 2 4 3 3" xfId="33796"/>
    <cellStyle name="Tusenskille [0] 4 5 2 4 4" xfId="33797"/>
    <cellStyle name="Tusenskille [0] 4 5 2 4 5" xfId="33798"/>
    <cellStyle name="Tusenskille [0] 4 5 2 4_Tabell 4.5-4.7" xfId="33790"/>
    <cellStyle name="Tusenskille [0] 4 5 2 5" xfId="33799"/>
    <cellStyle name="Tusenskille [0] 4 5 2 5 2" xfId="33800"/>
    <cellStyle name="Tusenskille [0] 4 5 2 5 2 2" xfId="33801"/>
    <cellStyle name="Tusenskille [0] 4 5 2 5 2 3" xfId="33802"/>
    <cellStyle name="Tusenskille [0] 4 5 2 5 3" xfId="33803"/>
    <cellStyle name="Tusenskille [0] 4 5 2 5 3 2" xfId="33804"/>
    <cellStyle name="Tusenskille [0] 4 5 2 5 3 3" xfId="33805"/>
    <cellStyle name="Tusenskille [0] 4 5 2 5 4" xfId="33806"/>
    <cellStyle name="Tusenskille [0] 4 5 2 5 5" xfId="33807"/>
    <cellStyle name="Tusenskille [0] 4 5 2 6" xfId="33808"/>
    <cellStyle name="Tusenskille [0] 4 5 2 6 2" xfId="33809"/>
    <cellStyle name="Tusenskille [0] 4 5 2 6 3" xfId="33810"/>
    <cellStyle name="Tusenskille [0] 4 5 2 7" xfId="33811"/>
    <cellStyle name="Tusenskille [0] 4 5 2 7 2" xfId="33812"/>
    <cellStyle name="Tusenskille [0] 4 5 2 7 3" xfId="33813"/>
    <cellStyle name="Tusenskille [0] 4 5 2 8" xfId="33814"/>
    <cellStyle name="Tusenskille [0] 4 5 2 8 2" xfId="33815"/>
    <cellStyle name="Tusenskille [0] 4 5 2 9" xfId="33816"/>
    <cellStyle name="Tusenskille [0] 4 5 2 9 2" xfId="33817"/>
    <cellStyle name="Tusenskille [0] 4 5 2_Tabell 4.5-4.7" xfId="33690"/>
    <cellStyle name="Tusenskille [0] 4 5 3" xfId="1966"/>
    <cellStyle name="Tusenskille [0] 4 5 3 10" xfId="33819"/>
    <cellStyle name="Tusenskille [0] 4 5 3 11" xfId="33820"/>
    <cellStyle name="Tusenskille [0] 4 5 3 2" xfId="1967"/>
    <cellStyle name="Tusenskille [0] 4 5 3 2 10" xfId="33822"/>
    <cellStyle name="Tusenskille [0] 4 5 3 2 2" xfId="1968"/>
    <cellStyle name="Tusenskille [0] 4 5 3 2 2 2" xfId="33824"/>
    <cellStyle name="Tusenskille [0] 4 5 3 2 2 2 2" xfId="33825"/>
    <cellStyle name="Tusenskille [0] 4 5 3 2 2 2 3" xfId="33826"/>
    <cellStyle name="Tusenskille [0] 4 5 3 2 2 3" xfId="33827"/>
    <cellStyle name="Tusenskille [0] 4 5 3 2 2 3 2" xfId="33828"/>
    <cellStyle name="Tusenskille [0] 4 5 3 2 2 3 3" xfId="33829"/>
    <cellStyle name="Tusenskille [0] 4 5 3 2 2 4" xfId="33830"/>
    <cellStyle name="Tusenskille [0] 4 5 3 2 2 5" xfId="33831"/>
    <cellStyle name="Tusenskille [0] 4 5 3 2 2_Tabell 4.5-4.7" xfId="33823"/>
    <cellStyle name="Tusenskille [0] 4 5 3 2 3" xfId="33832"/>
    <cellStyle name="Tusenskille [0] 4 5 3 2 3 2" xfId="33833"/>
    <cellStyle name="Tusenskille [0] 4 5 3 2 3 2 2" xfId="33834"/>
    <cellStyle name="Tusenskille [0] 4 5 3 2 3 2 3" xfId="33835"/>
    <cellStyle name="Tusenskille [0] 4 5 3 2 3 3" xfId="33836"/>
    <cellStyle name="Tusenskille [0] 4 5 3 2 3 3 2" xfId="33837"/>
    <cellStyle name="Tusenskille [0] 4 5 3 2 3 3 3" xfId="33838"/>
    <cellStyle name="Tusenskille [0] 4 5 3 2 3 4" xfId="33839"/>
    <cellStyle name="Tusenskille [0] 4 5 3 2 3 5" xfId="33840"/>
    <cellStyle name="Tusenskille [0] 4 5 3 2 4" xfId="33841"/>
    <cellStyle name="Tusenskille [0] 4 5 3 2 4 2" xfId="33842"/>
    <cellStyle name="Tusenskille [0] 4 5 3 2 4 3" xfId="33843"/>
    <cellStyle name="Tusenskille [0] 4 5 3 2 5" xfId="33844"/>
    <cellStyle name="Tusenskille [0] 4 5 3 2 5 2" xfId="33845"/>
    <cellStyle name="Tusenskille [0] 4 5 3 2 5 3" xfId="33846"/>
    <cellStyle name="Tusenskille [0] 4 5 3 2 6" xfId="33847"/>
    <cellStyle name="Tusenskille [0] 4 5 3 2 6 2" xfId="33848"/>
    <cellStyle name="Tusenskille [0] 4 5 3 2 7" xfId="33849"/>
    <cellStyle name="Tusenskille [0] 4 5 3 2 7 2" xfId="33850"/>
    <cellStyle name="Tusenskille [0] 4 5 3 2 8" xfId="33851"/>
    <cellStyle name="Tusenskille [0] 4 5 3 2 9" xfId="33852"/>
    <cellStyle name="Tusenskille [0] 4 5 3 2_Tabell 4.5-4.7" xfId="33821"/>
    <cellStyle name="Tusenskille [0] 4 5 3 3" xfId="1969"/>
    <cellStyle name="Tusenskille [0] 4 5 3 3 2" xfId="33854"/>
    <cellStyle name="Tusenskille [0] 4 5 3 3 2 2" xfId="33855"/>
    <cellStyle name="Tusenskille [0] 4 5 3 3 2 3" xfId="33856"/>
    <cellStyle name="Tusenskille [0] 4 5 3 3 3" xfId="33857"/>
    <cellStyle name="Tusenskille [0] 4 5 3 3 3 2" xfId="33858"/>
    <cellStyle name="Tusenskille [0] 4 5 3 3 3 3" xfId="33859"/>
    <cellStyle name="Tusenskille [0] 4 5 3 3 4" xfId="33860"/>
    <cellStyle name="Tusenskille [0] 4 5 3 3 5" xfId="33861"/>
    <cellStyle name="Tusenskille [0] 4 5 3 3_Tabell 4.5-4.7" xfId="33853"/>
    <cellStyle name="Tusenskille [0] 4 5 3 4" xfId="33862"/>
    <cellStyle name="Tusenskille [0] 4 5 3 4 2" xfId="33863"/>
    <cellStyle name="Tusenskille [0] 4 5 3 4 2 2" xfId="33864"/>
    <cellStyle name="Tusenskille [0] 4 5 3 4 2 3" xfId="33865"/>
    <cellStyle name="Tusenskille [0] 4 5 3 4 3" xfId="33866"/>
    <cellStyle name="Tusenskille [0] 4 5 3 4 3 2" xfId="33867"/>
    <cellStyle name="Tusenskille [0] 4 5 3 4 3 3" xfId="33868"/>
    <cellStyle name="Tusenskille [0] 4 5 3 4 4" xfId="33869"/>
    <cellStyle name="Tusenskille [0] 4 5 3 4 5" xfId="33870"/>
    <cellStyle name="Tusenskille [0] 4 5 3 5" xfId="33871"/>
    <cellStyle name="Tusenskille [0] 4 5 3 5 2" xfId="33872"/>
    <cellStyle name="Tusenskille [0] 4 5 3 5 3" xfId="33873"/>
    <cellStyle name="Tusenskille [0] 4 5 3 6" xfId="33874"/>
    <cellStyle name="Tusenskille [0] 4 5 3 6 2" xfId="33875"/>
    <cellStyle name="Tusenskille [0] 4 5 3 6 3" xfId="33876"/>
    <cellStyle name="Tusenskille [0] 4 5 3 7" xfId="33877"/>
    <cellStyle name="Tusenskille [0] 4 5 3 7 2" xfId="33878"/>
    <cellStyle name="Tusenskille [0] 4 5 3 8" xfId="33879"/>
    <cellStyle name="Tusenskille [0] 4 5 3 8 2" xfId="33880"/>
    <cellStyle name="Tusenskille [0] 4 5 3 9" xfId="33881"/>
    <cellStyle name="Tusenskille [0] 4 5 3_Tabell 4.5-4.7" xfId="33818"/>
    <cellStyle name="Tusenskille [0] 4 5 4" xfId="1970"/>
    <cellStyle name="Tusenskille [0] 4 5 4 10" xfId="33883"/>
    <cellStyle name="Tusenskille [0] 4 5 4 2" xfId="1971"/>
    <cellStyle name="Tusenskille [0] 4 5 4 2 2" xfId="33885"/>
    <cellStyle name="Tusenskille [0] 4 5 4 2 2 2" xfId="33886"/>
    <cellStyle name="Tusenskille [0] 4 5 4 2 2 3" xfId="33887"/>
    <cellStyle name="Tusenskille [0] 4 5 4 2 3" xfId="33888"/>
    <cellStyle name="Tusenskille [0] 4 5 4 2 3 2" xfId="33889"/>
    <cellStyle name="Tusenskille [0] 4 5 4 2 3 3" xfId="33890"/>
    <cellStyle name="Tusenskille [0] 4 5 4 2 4" xfId="33891"/>
    <cellStyle name="Tusenskille [0] 4 5 4 2 5" xfId="33892"/>
    <cellStyle name="Tusenskille [0] 4 5 4 2_Tabell 4.5-4.7" xfId="33884"/>
    <cellStyle name="Tusenskille [0] 4 5 4 3" xfId="33893"/>
    <cellStyle name="Tusenskille [0] 4 5 4 3 2" xfId="33894"/>
    <cellStyle name="Tusenskille [0] 4 5 4 3 2 2" xfId="33895"/>
    <cellStyle name="Tusenskille [0] 4 5 4 3 2 3" xfId="33896"/>
    <cellStyle name="Tusenskille [0] 4 5 4 3 3" xfId="33897"/>
    <cellStyle name="Tusenskille [0] 4 5 4 3 3 2" xfId="33898"/>
    <cellStyle name="Tusenskille [0] 4 5 4 3 3 3" xfId="33899"/>
    <cellStyle name="Tusenskille [0] 4 5 4 3 4" xfId="33900"/>
    <cellStyle name="Tusenskille [0] 4 5 4 3 5" xfId="33901"/>
    <cellStyle name="Tusenskille [0] 4 5 4 4" xfId="33902"/>
    <cellStyle name="Tusenskille [0] 4 5 4 4 2" xfId="33903"/>
    <cellStyle name="Tusenskille [0] 4 5 4 4 3" xfId="33904"/>
    <cellStyle name="Tusenskille [0] 4 5 4 5" xfId="33905"/>
    <cellStyle name="Tusenskille [0] 4 5 4 5 2" xfId="33906"/>
    <cellStyle name="Tusenskille [0] 4 5 4 5 3" xfId="33907"/>
    <cellStyle name="Tusenskille [0] 4 5 4 6" xfId="33908"/>
    <cellStyle name="Tusenskille [0] 4 5 4 6 2" xfId="33909"/>
    <cellStyle name="Tusenskille [0] 4 5 4 7" xfId="33910"/>
    <cellStyle name="Tusenskille [0] 4 5 4 7 2" xfId="33911"/>
    <cellStyle name="Tusenskille [0] 4 5 4 8" xfId="33912"/>
    <cellStyle name="Tusenskille [0] 4 5 4 9" xfId="33913"/>
    <cellStyle name="Tusenskille [0] 4 5 4_Tabell 4.5-4.7" xfId="33882"/>
    <cellStyle name="Tusenskille [0] 4 5 5" xfId="1972"/>
    <cellStyle name="Tusenskille [0] 4 5 5 2" xfId="33915"/>
    <cellStyle name="Tusenskille [0] 4 5 5 2 2" xfId="33916"/>
    <cellStyle name="Tusenskille [0] 4 5 5 2 3" xfId="33917"/>
    <cellStyle name="Tusenskille [0] 4 5 5 3" xfId="33918"/>
    <cellStyle name="Tusenskille [0] 4 5 5 3 2" xfId="33919"/>
    <cellStyle name="Tusenskille [0] 4 5 5 3 3" xfId="33920"/>
    <cellStyle name="Tusenskille [0] 4 5 5 4" xfId="33921"/>
    <cellStyle name="Tusenskille [0] 4 5 5 5" xfId="33922"/>
    <cellStyle name="Tusenskille [0] 4 5 5_Tabell 4.5-4.7" xfId="33914"/>
    <cellStyle name="Tusenskille [0] 4 5 6" xfId="33923"/>
    <cellStyle name="Tusenskille [0] 4 5 6 2" xfId="33924"/>
    <cellStyle name="Tusenskille [0] 4 5 6 2 2" xfId="33925"/>
    <cellStyle name="Tusenskille [0] 4 5 6 2 3" xfId="33926"/>
    <cellStyle name="Tusenskille [0] 4 5 6 3" xfId="33927"/>
    <cellStyle name="Tusenskille [0] 4 5 6 3 2" xfId="33928"/>
    <cellStyle name="Tusenskille [0] 4 5 6 3 3" xfId="33929"/>
    <cellStyle name="Tusenskille [0] 4 5 6 4" xfId="33930"/>
    <cellStyle name="Tusenskille [0] 4 5 6 5" xfId="33931"/>
    <cellStyle name="Tusenskille [0] 4 5 7" xfId="33932"/>
    <cellStyle name="Tusenskille [0] 4 5 7 2" xfId="33933"/>
    <cellStyle name="Tusenskille [0] 4 5 7 3" xfId="33934"/>
    <cellStyle name="Tusenskille [0] 4 5 8" xfId="33935"/>
    <cellStyle name="Tusenskille [0] 4 5 8 2" xfId="33936"/>
    <cellStyle name="Tusenskille [0] 4 5 8 3" xfId="33937"/>
    <cellStyle name="Tusenskille [0] 4 5 9" xfId="33938"/>
    <cellStyle name="Tusenskille [0] 4 5 9 2" xfId="33939"/>
    <cellStyle name="Tusenskille [0] 4 5_Tabell 4.5-4.7" xfId="33684"/>
    <cellStyle name="Tusenskille [0] 4 6" xfId="1973"/>
    <cellStyle name="Tusenskille [0] 4 6 10" xfId="33941"/>
    <cellStyle name="Tusenskille [0] 4 6 11" xfId="33942"/>
    <cellStyle name="Tusenskille [0] 4 6 12" xfId="33943"/>
    <cellStyle name="Tusenskille [0] 4 6 2" xfId="1974"/>
    <cellStyle name="Tusenskille [0] 4 6 2 10" xfId="33945"/>
    <cellStyle name="Tusenskille [0] 4 6 2 11" xfId="33946"/>
    <cellStyle name="Tusenskille [0] 4 6 2 2" xfId="1975"/>
    <cellStyle name="Tusenskille [0] 4 6 2 2 10" xfId="33948"/>
    <cellStyle name="Tusenskille [0] 4 6 2 2 2" xfId="1976"/>
    <cellStyle name="Tusenskille [0] 4 6 2 2 2 2" xfId="33950"/>
    <cellStyle name="Tusenskille [0] 4 6 2 2 2 2 2" xfId="33951"/>
    <cellStyle name="Tusenskille [0] 4 6 2 2 2 2 3" xfId="33952"/>
    <cellStyle name="Tusenskille [0] 4 6 2 2 2 3" xfId="33953"/>
    <cellStyle name="Tusenskille [0] 4 6 2 2 2 3 2" xfId="33954"/>
    <cellStyle name="Tusenskille [0] 4 6 2 2 2 3 3" xfId="33955"/>
    <cellStyle name="Tusenskille [0] 4 6 2 2 2 4" xfId="33956"/>
    <cellStyle name="Tusenskille [0] 4 6 2 2 2 5" xfId="33957"/>
    <cellStyle name="Tusenskille [0] 4 6 2 2 2_Tabell 4.5-4.7" xfId="33949"/>
    <cellStyle name="Tusenskille [0] 4 6 2 2 3" xfId="33958"/>
    <cellStyle name="Tusenskille [0] 4 6 2 2 3 2" xfId="33959"/>
    <cellStyle name="Tusenskille [0] 4 6 2 2 3 2 2" xfId="33960"/>
    <cellStyle name="Tusenskille [0] 4 6 2 2 3 2 3" xfId="33961"/>
    <cellStyle name="Tusenskille [0] 4 6 2 2 3 3" xfId="33962"/>
    <cellStyle name="Tusenskille [0] 4 6 2 2 3 3 2" xfId="33963"/>
    <cellStyle name="Tusenskille [0] 4 6 2 2 3 3 3" xfId="33964"/>
    <cellStyle name="Tusenskille [0] 4 6 2 2 3 4" xfId="33965"/>
    <cellStyle name="Tusenskille [0] 4 6 2 2 3 5" xfId="33966"/>
    <cellStyle name="Tusenskille [0] 4 6 2 2 4" xfId="33967"/>
    <cellStyle name="Tusenskille [0] 4 6 2 2 4 2" xfId="33968"/>
    <cellStyle name="Tusenskille [0] 4 6 2 2 4 3" xfId="33969"/>
    <cellStyle name="Tusenskille [0] 4 6 2 2 5" xfId="33970"/>
    <cellStyle name="Tusenskille [0] 4 6 2 2 5 2" xfId="33971"/>
    <cellStyle name="Tusenskille [0] 4 6 2 2 5 3" xfId="33972"/>
    <cellStyle name="Tusenskille [0] 4 6 2 2 6" xfId="33973"/>
    <cellStyle name="Tusenskille [0] 4 6 2 2 6 2" xfId="33974"/>
    <cellStyle name="Tusenskille [0] 4 6 2 2 7" xfId="33975"/>
    <cellStyle name="Tusenskille [0] 4 6 2 2 7 2" xfId="33976"/>
    <cellStyle name="Tusenskille [0] 4 6 2 2 8" xfId="33977"/>
    <cellStyle name="Tusenskille [0] 4 6 2 2 9" xfId="33978"/>
    <cellStyle name="Tusenskille [0] 4 6 2 2_Tabell 4.5-4.7" xfId="33947"/>
    <cellStyle name="Tusenskille [0] 4 6 2 3" xfId="1977"/>
    <cellStyle name="Tusenskille [0] 4 6 2 3 2" xfId="33980"/>
    <cellStyle name="Tusenskille [0] 4 6 2 3 2 2" xfId="33981"/>
    <cellStyle name="Tusenskille [0] 4 6 2 3 2 3" xfId="33982"/>
    <cellStyle name="Tusenskille [0] 4 6 2 3 3" xfId="33983"/>
    <cellStyle name="Tusenskille [0] 4 6 2 3 3 2" xfId="33984"/>
    <cellStyle name="Tusenskille [0] 4 6 2 3 3 3" xfId="33985"/>
    <cellStyle name="Tusenskille [0] 4 6 2 3 4" xfId="33986"/>
    <cellStyle name="Tusenskille [0] 4 6 2 3 5" xfId="33987"/>
    <cellStyle name="Tusenskille [0] 4 6 2 3_Tabell 4.5-4.7" xfId="33979"/>
    <cellStyle name="Tusenskille [0] 4 6 2 4" xfId="33988"/>
    <cellStyle name="Tusenskille [0] 4 6 2 4 2" xfId="33989"/>
    <cellStyle name="Tusenskille [0] 4 6 2 4 2 2" xfId="33990"/>
    <cellStyle name="Tusenskille [0] 4 6 2 4 2 3" xfId="33991"/>
    <cellStyle name="Tusenskille [0] 4 6 2 4 3" xfId="33992"/>
    <cellStyle name="Tusenskille [0] 4 6 2 4 3 2" xfId="33993"/>
    <cellStyle name="Tusenskille [0] 4 6 2 4 3 3" xfId="33994"/>
    <cellStyle name="Tusenskille [0] 4 6 2 4 4" xfId="33995"/>
    <cellStyle name="Tusenskille [0] 4 6 2 4 5" xfId="33996"/>
    <cellStyle name="Tusenskille [0] 4 6 2 5" xfId="33997"/>
    <cellStyle name="Tusenskille [0] 4 6 2 5 2" xfId="33998"/>
    <cellStyle name="Tusenskille [0] 4 6 2 5 3" xfId="33999"/>
    <cellStyle name="Tusenskille [0] 4 6 2 6" xfId="34000"/>
    <cellStyle name="Tusenskille [0] 4 6 2 6 2" xfId="34001"/>
    <cellStyle name="Tusenskille [0] 4 6 2 6 3" xfId="34002"/>
    <cellStyle name="Tusenskille [0] 4 6 2 7" xfId="34003"/>
    <cellStyle name="Tusenskille [0] 4 6 2 7 2" xfId="34004"/>
    <cellStyle name="Tusenskille [0] 4 6 2 8" xfId="34005"/>
    <cellStyle name="Tusenskille [0] 4 6 2 8 2" xfId="34006"/>
    <cellStyle name="Tusenskille [0] 4 6 2 9" xfId="34007"/>
    <cellStyle name="Tusenskille [0] 4 6 2_Tabell 4.5-4.7" xfId="33944"/>
    <cellStyle name="Tusenskille [0] 4 6 3" xfId="1978"/>
    <cellStyle name="Tusenskille [0] 4 6 3 10" xfId="34009"/>
    <cellStyle name="Tusenskille [0] 4 6 3 2" xfId="1979"/>
    <cellStyle name="Tusenskille [0] 4 6 3 2 2" xfId="34011"/>
    <cellStyle name="Tusenskille [0] 4 6 3 2 2 2" xfId="34012"/>
    <cellStyle name="Tusenskille [0] 4 6 3 2 2 3" xfId="34013"/>
    <cellStyle name="Tusenskille [0] 4 6 3 2 3" xfId="34014"/>
    <cellStyle name="Tusenskille [0] 4 6 3 2 3 2" xfId="34015"/>
    <cellStyle name="Tusenskille [0] 4 6 3 2 3 3" xfId="34016"/>
    <cellStyle name="Tusenskille [0] 4 6 3 2 4" xfId="34017"/>
    <cellStyle name="Tusenskille [0] 4 6 3 2 5" xfId="34018"/>
    <cellStyle name="Tusenskille [0] 4 6 3 2_Tabell 4.5-4.7" xfId="34010"/>
    <cellStyle name="Tusenskille [0] 4 6 3 3" xfId="34019"/>
    <cellStyle name="Tusenskille [0] 4 6 3 3 2" xfId="34020"/>
    <cellStyle name="Tusenskille [0] 4 6 3 3 2 2" xfId="34021"/>
    <cellStyle name="Tusenskille [0] 4 6 3 3 2 3" xfId="34022"/>
    <cellStyle name="Tusenskille [0] 4 6 3 3 3" xfId="34023"/>
    <cellStyle name="Tusenskille [0] 4 6 3 3 3 2" xfId="34024"/>
    <cellStyle name="Tusenskille [0] 4 6 3 3 3 3" xfId="34025"/>
    <cellStyle name="Tusenskille [0] 4 6 3 3 4" xfId="34026"/>
    <cellStyle name="Tusenskille [0] 4 6 3 3 5" xfId="34027"/>
    <cellStyle name="Tusenskille [0] 4 6 3 4" xfId="34028"/>
    <cellStyle name="Tusenskille [0] 4 6 3 4 2" xfId="34029"/>
    <cellStyle name="Tusenskille [0] 4 6 3 4 3" xfId="34030"/>
    <cellStyle name="Tusenskille [0] 4 6 3 5" xfId="34031"/>
    <cellStyle name="Tusenskille [0] 4 6 3 5 2" xfId="34032"/>
    <cellStyle name="Tusenskille [0] 4 6 3 5 3" xfId="34033"/>
    <cellStyle name="Tusenskille [0] 4 6 3 6" xfId="34034"/>
    <cellStyle name="Tusenskille [0] 4 6 3 6 2" xfId="34035"/>
    <cellStyle name="Tusenskille [0] 4 6 3 7" xfId="34036"/>
    <cellStyle name="Tusenskille [0] 4 6 3 7 2" xfId="34037"/>
    <cellStyle name="Tusenskille [0] 4 6 3 8" xfId="34038"/>
    <cellStyle name="Tusenskille [0] 4 6 3 9" xfId="34039"/>
    <cellStyle name="Tusenskille [0] 4 6 3_Tabell 4.5-4.7" xfId="34008"/>
    <cellStyle name="Tusenskille [0] 4 6 4" xfId="1980"/>
    <cellStyle name="Tusenskille [0] 4 6 4 2" xfId="34041"/>
    <cellStyle name="Tusenskille [0] 4 6 4 2 2" xfId="34042"/>
    <cellStyle name="Tusenskille [0] 4 6 4 2 3" xfId="34043"/>
    <cellStyle name="Tusenskille [0] 4 6 4 3" xfId="34044"/>
    <cellStyle name="Tusenskille [0] 4 6 4 3 2" xfId="34045"/>
    <cellStyle name="Tusenskille [0] 4 6 4 3 3" xfId="34046"/>
    <cellStyle name="Tusenskille [0] 4 6 4 4" xfId="34047"/>
    <cellStyle name="Tusenskille [0] 4 6 4 5" xfId="34048"/>
    <cellStyle name="Tusenskille [0] 4 6 4_Tabell 4.5-4.7" xfId="34040"/>
    <cellStyle name="Tusenskille [0] 4 6 5" xfId="34049"/>
    <cellStyle name="Tusenskille [0] 4 6 5 2" xfId="34050"/>
    <cellStyle name="Tusenskille [0] 4 6 5 2 2" xfId="34051"/>
    <cellStyle name="Tusenskille [0] 4 6 5 2 3" xfId="34052"/>
    <cellStyle name="Tusenskille [0] 4 6 5 3" xfId="34053"/>
    <cellStyle name="Tusenskille [0] 4 6 5 3 2" xfId="34054"/>
    <cellStyle name="Tusenskille [0] 4 6 5 3 3" xfId="34055"/>
    <cellStyle name="Tusenskille [0] 4 6 5 4" xfId="34056"/>
    <cellStyle name="Tusenskille [0] 4 6 5 5" xfId="34057"/>
    <cellStyle name="Tusenskille [0] 4 6 6" xfId="34058"/>
    <cellStyle name="Tusenskille [0] 4 6 6 2" xfId="34059"/>
    <cellStyle name="Tusenskille [0] 4 6 6 3" xfId="34060"/>
    <cellStyle name="Tusenskille [0] 4 6 7" xfId="34061"/>
    <cellStyle name="Tusenskille [0] 4 6 7 2" xfId="34062"/>
    <cellStyle name="Tusenskille [0] 4 6 7 3" xfId="34063"/>
    <cellStyle name="Tusenskille [0] 4 6 8" xfId="34064"/>
    <cellStyle name="Tusenskille [0] 4 6 8 2" xfId="34065"/>
    <cellStyle name="Tusenskille [0] 4 6 9" xfId="34066"/>
    <cellStyle name="Tusenskille [0] 4 6 9 2" xfId="34067"/>
    <cellStyle name="Tusenskille [0] 4 6_Tabell 4.5-4.7" xfId="33940"/>
    <cellStyle name="Tusenskille [0] 4 7" xfId="1981"/>
    <cellStyle name="Tusenskille [0] 4 7 10" xfId="34069"/>
    <cellStyle name="Tusenskille [0] 4 7 11" xfId="34070"/>
    <cellStyle name="Tusenskille [0] 4 7 2" xfId="1982"/>
    <cellStyle name="Tusenskille [0] 4 7 2 10" xfId="34072"/>
    <cellStyle name="Tusenskille [0] 4 7 2 2" xfId="1983"/>
    <cellStyle name="Tusenskille [0] 4 7 2 2 2" xfId="34074"/>
    <cellStyle name="Tusenskille [0] 4 7 2 2 2 2" xfId="34075"/>
    <cellStyle name="Tusenskille [0] 4 7 2 2 2 3" xfId="34076"/>
    <cellStyle name="Tusenskille [0] 4 7 2 2 3" xfId="34077"/>
    <cellStyle name="Tusenskille [0] 4 7 2 2 3 2" xfId="34078"/>
    <cellStyle name="Tusenskille [0] 4 7 2 2 3 3" xfId="34079"/>
    <cellStyle name="Tusenskille [0] 4 7 2 2 4" xfId="34080"/>
    <cellStyle name="Tusenskille [0] 4 7 2 2 5" xfId="34081"/>
    <cellStyle name="Tusenskille [0] 4 7 2 2_Tabell 4.5-4.7" xfId="34073"/>
    <cellStyle name="Tusenskille [0] 4 7 2 3" xfId="34082"/>
    <cellStyle name="Tusenskille [0] 4 7 2 3 2" xfId="34083"/>
    <cellStyle name="Tusenskille [0] 4 7 2 3 2 2" xfId="34084"/>
    <cellStyle name="Tusenskille [0] 4 7 2 3 2 3" xfId="34085"/>
    <cellStyle name="Tusenskille [0] 4 7 2 3 3" xfId="34086"/>
    <cellStyle name="Tusenskille [0] 4 7 2 3 3 2" xfId="34087"/>
    <cellStyle name="Tusenskille [0] 4 7 2 3 3 3" xfId="34088"/>
    <cellStyle name="Tusenskille [0] 4 7 2 3 4" xfId="34089"/>
    <cellStyle name="Tusenskille [0] 4 7 2 3 5" xfId="34090"/>
    <cellStyle name="Tusenskille [0] 4 7 2 4" xfId="34091"/>
    <cellStyle name="Tusenskille [0] 4 7 2 4 2" xfId="34092"/>
    <cellStyle name="Tusenskille [0] 4 7 2 4 3" xfId="34093"/>
    <cellStyle name="Tusenskille [0] 4 7 2 5" xfId="34094"/>
    <cellStyle name="Tusenskille [0] 4 7 2 5 2" xfId="34095"/>
    <cellStyle name="Tusenskille [0] 4 7 2 5 3" xfId="34096"/>
    <cellStyle name="Tusenskille [0] 4 7 2 6" xfId="34097"/>
    <cellStyle name="Tusenskille [0] 4 7 2 6 2" xfId="34098"/>
    <cellStyle name="Tusenskille [0] 4 7 2 7" xfId="34099"/>
    <cellStyle name="Tusenskille [0] 4 7 2 7 2" xfId="34100"/>
    <cellStyle name="Tusenskille [0] 4 7 2 8" xfId="34101"/>
    <cellStyle name="Tusenskille [0] 4 7 2 9" xfId="34102"/>
    <cellStyle name="Tusenskille [0] 4 7 2_Tabell 4.5-4.7" xfId="34071"/>
    <cellStyle name="Tusenskille [0] 4 7 3" xfId="1984"/>
    <cellStyle name="Tusenskille [0] 4 7 3 2" xfId="34104"/>
    <cellStyle name="Tusenskille [0] 4 7 3 2 2" xfId="34105"/>
    <cellStyle name="Tusenskille [0] 4 7 3 2 3" xfId="34106"/>
    <cellStyle name="Tusenskille [0] 4 7 3 3" xfId="34107"/>
    <cellStyle name="Tusenskille [0] 4 7 3 3 2" xfId="34108"/>
    <cellStyle name="Tusenskille [0] 4 7 3 3 3" xfId="34109"/>
    <cellStyle name="Tusenskille [0] 4 7 3 4" xfId="34110"/>
    <cellStyle name="Tusenskille [0] 4 7 3 5" xfId="34111"/>
    <cellStyle name="Tusenskille [0] 4 7 3_Tabell 4.5-4.7" xfId="34103"/>
    <cellStyle name="Tusenskille [0] 4 7 4" xfId="34112"/>
    <cellStyle name="Tusenskille [0] 4 7 4 2" xfId="34113"/>
    <cellStyle name="Tusenskille [0] 4 7 4 2 2" xfId="34114"/>
    <cellStyle name="Tusenskille [0] 4 7 4 2 3" xfId="34115"/>
    <cellStyle name="Tusenskille [0] 4 7 4 3" xfId="34116"/>
    <cellStyle name="Tusenskille [0] 4 7 4 3 2" xfId="34117"/>
    <cellStyle name="Tusenskille [0] 4 7 4 3 3" xfId="34118"/>
    <cellStyle name="Tusenskille [0] 4 7 4 4" xfId="34119"/>
    <cellStyle name="Tusenskille [0] 4 7 4 5" xfId="34120"/>
    <cellStyle name="Tusenskille [0] 4 7 5" xfId="34121"/>
    <cellStyle name="Tusenskille [0] 4 7 5 2" xfId="34122"/>
    <cellStyle name="Tusenskille [0] 4 7 5 3" xfId="34123"/>
    <cellStyle name="Tusenskille [0] 4 7 6" xfId="34124"/>
    <cellStyle name="Tusenskille [0] 4 7 6 2" xfId="34125"/>
    <cellStyle name="Tusenskille [0] 4 7 6 3" xfId="34126"/>
    <cellStyle name="Tusenskille [0] 4 7 7" xfId="34127"/>
    <cellStyle name="Tusenskille [0] 4 7 7 2" xfId="34128"/>
    <cellStyle name="Tusenskille [0] 4 7 8" xfId="34129"/>
    <cellStyle name="Tusenskille [0] 4 7 8 2" xfId="34130"/>
    <cellStyle name="Tusenskille [0] 4 7 9" xfId="34131"/>
    <cellStyle name="Tusenskille [0] 4 7_Tabell 4.5-4.7" xfId="34068"/>
    <cellStyle name="Tusenskille [0] 4 8" xfId="1985"/>
    <cellStyle name="Tusenskille [0] 4 8 10" xfId="34133"/>
    <cellStyle name="Tusenskille [0] 4 8 11" xfId="34134"/>
    <cellStyle name="Tusenskille [0] 4 8 2" xfId="1986"/>
    <cellStyle name="Tusenskille [0] 4 8 2 10" xfId="34136"/>
    <cellStyle name="Tusenskille [0] 4 8 2 2" xfId="1987"/>
    <cellStyle name="Tusenskille [0] 4 8 2 2 2" xfId="34138"/>
    <cellStyle name="Tusenskille [0] 4 8 2 2 2 2" xfId="34139"/>
    <cellStyle name="Tusenskille [0] 4 8 2 2 2 3" xfId="34140"/>
    <cellStyle name="Tusenskille [0] 4 8 2 2 3" xfId="34141"/>
    <cellStyle name="Tusenskille [0] 4 8 2 2 3 2" xfId="34142"/>
    <cellStyle name="Tusenskille [0] 4 8 2 2 3 3" xfId="34143"/>
    <cellStyle name="Tusenskille [0] 4 8 2 2 4" xfId="34144"/>
    <cellStyle name="Tusenskille [0] 4 8 2 2 5" xfId="34145"/>
    <cellStyle name="Tusenskille [0] 4 8 2 2_Tabell 4.5-4.7" xfId="34137"/>
    <cellStyle name="Tusenskille [0] 4 8 2 3" xfId="34146"/>
    <cellStyle name="Tusenskille [0] 4 8 2 3 2" xfId="34147"/>
    <cellStyle name="Tusenskille [0] 4 8 2 3 2 2" xfId="34148"/>
    <cellStyle name="Tusenskille [0] 4 8 2 3 2 3" xfId="34149"/>
    <cellStyle name="Tusenskille [0] 4 8 2 3 3" xfId="34150"/>
    <cellStyle name="Tusenskille [0] 4 8 2 3 3 2" xfId="34151"/>
    <cellStyle name="Tusenskille [0] 4 8 2 3 3 3" xfId="34152"/>
    <cellStyle name="Tusenskille [0] 4 8 2 3 4" xfId="34153"/>
    <cellStyle name="Tusenskille [0] 4 8 2 3 5" xfId="34154"/>
    <cellStyle name="Tusenskille [0] 4 8 2 4" xfId="34155"/>
    <cellStyle name="Tusenskille [0] 4 8 2 4 2" xfId="34156"/>
    <cellStyle name="Tusenskille [0] 4 8 2 4 3" xfId="34157"/>
    <cellStyle name="Tusenskille [0] 4 8 2 5" xfId="34158"/>
    <cellStyle name="Tusenskille [0] 4 8 2 5 2" xfId="34159"/>
    <cellStyle name="Tusenskille [0] 4 8 2 5 3" xfId="34160"/>
    <cellStyle name="Tusenskille [0] 4 8 2 6" xfId="34161"/>
    <cellStyle name="Tusenskille [0] 4 8 2 6 2" xfId="34162"/>
    <cellStyle name="Tusenskille [0] 4 8 2 7" xfId="34163"/>
    <cellStyle name="Tusenskille [0] 4 8 2 7 2" xfId="34164"/>
    <cellStyle name="Tusenskille [0] 4 8 2 8" xfId="34165"/>
    <cellStyle name="Tusenskille [0] 4 8 2 9" xfId="34166"/>
    <cellStyle name="Tusenskille [0] 4 8 2_Tabell 4.5-4.7" xfId="34135"/>
    <cellStyle name="Tusenskille [0] 4 8 3" xfId="1988"/>
    <cellStyle name="Tusenskille [0] 4 8 3 2" xfId="34168"/>
    <cellStyle name="Tusenskille [0] 4 8 3 2 2" xfId="34169"/>
    <cellStyle name="Tusenskille [0] 4 8 3 2 3" xfId="34170"/>
    <cellStyle name="Tusenskille [0] 4 8 3 3" xfId="34171"/>
    <cellStyle name="Tusenskille [0] 4 8 3 3 2" xfId="34172"/>
    <cellStyle name="Tusenskille [0] 4 8 3 3 3" xfId="34173"/>
    <cellStyle name="Tusenskille [0] 4 8 3 4" xfId="34174"/>
    <cellStyle name="Tusenskille [0] 4 8 3 5" xfId="34175"/>
    <cellStyle name="Tusenskille [0] 4 8 3_Tabell 4.5-4.7" xfId="34167"/>
    <cellStyle name="Tusenskille [0] 4 8 4" xfId="34176"/>
    <cellStyle name="Tusenskille [0] 4 8 4 2" xfId="34177"/>
    <cellStyle name="Tusenskille [0] 4 8 4 2 2" xfId="34178"/>
    <cellStyle name="Tusenskille [0] 4 8 4 2 3" xfId="34179"/>
    <cellStyle name="Tusenskille [0] 4 8 4 3" xfId="34180"/>
    <cellStyle name="Tusenskille [0] 4 8 4 3 2" xfId="34181"/>
    <cellStyle name="Tusenskille [0] 4 8 4 3 3" xfId="34182"/>
    <cellStyle name="Tusenskille [0] 4 8 4 4" xfId="34183"/>
    <cellStyle name="Tusenskille [0] 4 8 4 5" xfId="34184"/>
    <cellStyle name="Tusenskille [0] 4 8 5" xfId="34185"/>
    <cellStyle name="Tusenskille [0] 4 8 5 2" xfId="34186"/>
    <cellStyle name="Tusenskille [0] 4 8 5 3" xfId="34187"/>
    <cellStyle name="Tusenskille [0] 4 8 6" xfId="34188"/>
    <cellStyle name="Tusenskille [0] 4 8 6 2" xfId="34189"/>
    <cellStyle name="Tusenskille [0] 4 8 6 3" xfId="34190"/>
    <cellStyle name="Tusenskille [0] 4 8 7" xfId="34191"/>
    <cellStyle name="Tusenskille [0] 4 8 7 2" xfId="34192"/>
    <cellStyle name="Tusenskille [0] 4 8 8" xfId="34193"/>
    <cellStyle name="Tusenskille [0] 4 8 8 2" xfId="34194"/>
    <cellStyle name="Tusenskille [0] 4 8 9" xfId="34195"/>
    <cellStyle name="Tusenskille [0] 4 8_Tabell 4.5-4.7" xfId="34132"/>
    <cellStyle name="Tusenskille [0] 4 9" xfId="1989"/>
    <cellStyle name="Tusenskille [0] 4 9 10" xfId="34197"/>
    <cellStyle name="Tusenskille [0] 4 9 2" xfId="1990"/>
    <cellStyle name="Tusenskille [0] 4 9 2 2" xfId="34199"/>
    <cellStyle name="Tusenskille [0] 4 9 2 2 2" xfId="34200"/>
    <cellStyle name="Tusenskille [0] 4 9 2 2 3" xfId="34201"/>
    <cellStyle name="Tusenskille [0] 4 9 2 3" xfId="34202"/>
    <cellStyle name="Tusenskille [0] 4 9 2 3 2" xfId="34203"/>
    <cellStyle name="Tusenskille [0] 4 9 2 3 3" xfId="34204"/>
    <cellStyle name="Tusenskille [0] 4 9 2 4" xfId="34205"/>
    <cellStyle name="Tusenskille [0] 4 9 2 5" xfId="34206"/>
    <cellStyle name="Tusenskille [0] 4 9 2_Tabell 4.5-4.7" xfId="34198"/>
    <cellStyle name="Tusenskille [0] 4 9 3" xfId="34207"/>
    <cellStyle name="Tusenskille [0] 4 9 3 2" xfId="34208"/>
    <cellStyle name="Tusenskille [0] 4 9 3 2 2" xfId="34209"/>
    <cellStyle name="Tusenskille [0] 4 9 3 2 3" xfId="34210"/>
    <cellStyle name="Tusenskille [0] 4 9 3 3" xfId="34211"/>
    <cellStyle name="Tusenskille [0] 4 9 3 3 2" xfId="34212"/>
    <cellStyle name="Tusenskille [0] 4 9 3 3 3" xfId="34213"/>
    <cellStyle name="Tusenskille [0] 4 9 3 4" xfId="34214"/>
    <cellStyle name="Tusenskille [0] 4 9 3 5" xfId="34215"/>
    <cellStyle name="Tusenskille [0] 4 9 4" xfId="34216"/>
    <cellStyle name="Tusenskille [0] 4 9 4 2" xfId="34217"/>
    <cellStyle name="Tusenskille [0] 4 9 4 3" xfId="34218"/>
    <cellStyle name="Tusenskille [0] 4 9 5" xfId="34219"/>
    <cellStyle name="Tusenskille [0] 4 9 5 2" xfId="34220"/>
    <cellStyle name="Tusenskille [0] 4 9 5 3" xfId="34221"/>
    <cellStyle name="Tusenskille [0] 4 9 6" xfId="34222"/>
    <cellStyle name="Tusenskille [0] 4 9 6 2" xfId="34223"/>
    <cellStyle name="Tusenskille [0] 4 9 7" xfId="34224"/>
    <cellStyle name="Tusenskille [0] 4 9 7 2" xfId="34225"/>
    <cellStyle name="Tusenskille [0] 4 9 8" xfId="34226"/>
    <cellStyle name="Tusenskille [0] 4 9 9" xfId="34227"/>
    <cellStyle name="Tusenskille [0] 4 9_Tabell 4.5-4.7" xfId="34196"/>
    <cellStyle name="Tusenskille [0] 4_Tabell 4.5-4.7" xfId="32884"/>
    <cellStyle name="Tusenskille [0] 5" xfId="1991"/>
    <cellStyle name="Tusenskille [0] 5 10" xfId="34229"/>
    <cellStyle name="Tusenskille [0] 5 2" xfId="1992"/>
    <cellStyle name="Tusenskille [0] 5 2 2" xfId="34231"/>
    <cellStyle name="Tusenskille [0] 5 2 2 2" xfId="34232"/>
    <cellStyle name="Tusenskille [0] 5 2 2 3" xfId="34233"/>
    <cellStyle name="Tusenskille [0] 5 2 3" xfId="34234"/>
    <cellStyle name="Tusenskille [0] 5 2 3 2" xfId="34235"/>
    <cellStyle name="Tusenskille [0] 5 2 3 3" xfId="34236"/>
    <cellStyle name="Tusenskille [0] 5 2 4" xfId="34237"/>
    <cellStyle name="Tusenskille [0] 5 2 5" xfId="34238"/>
    <cellStyle name="Tusenskille [0] 5 2_Tabell 4.5-4.7" xfId="34230"/>
    <cellStyle name="Tusenskille [0] 5 3" xfId="34239"/>
    <cellStyle name="Tusenskille [0] 5 3 2" xfId="34240"/>
    <cellStyle name="Tusenskille [0] 5 3 2 2" xfId="34241"/>
    <cellStyle name="Tusenskille [0] 5 3 2 3" xfId="34242"/>
    <cellStyle name="Tusenskille [0] 5 3 3" xfId="34243"/>
    <cellStyle name="Tusenskille [0] 5 3 3 2" xfId="34244"/>
    <cellStyle name="Tusenskille [0] 5 3 3 3" xfId="34245"/>
    <cellStyle name="Tusenskille [0] 5 3 4" xfId="34246"/>
    <cellStyle name="Tusenskille [0] 5 3 5" xfId="34247"/>
    <cellStyle name="Tusenskille [0] 5 4" xfId="34248"/>
    <cellStyle name="Tusenskille [0] 5 4 2" xfId="34249"/>
    <cellStyle name="Tusenskille [0] 5 4 3" xfId="34250"/>
    <cellStyle name="Tusenskille [0] 5 5" xfId="34251"/>
    <cellStyle name="Tusenskille [0] 5 5 2" xfId="34252"/>
    <cellStyle name="Tusenskille [0] 5 5 3" xfId="34253"/>
    <cellStyle name="Tusenskille [0] 5 6" xfId="34254"/>
    <cellStyle name="Tusenskille [0] 5 6 2" xfId="34255"/>
    <cellStyle name="Tusenskille [0] 5 7" xfId="34256"/>
    <cellStyle name="Tusenskille [0] 5 7 2" xfId="34257"/>
    <cellStyle name="Tusenskille [0] 5 8" xfId="34258"/>
    <cellStyle name="Tusenskille [0] 5 9" xfId="34259"/>
    <cellStyle name="Tusenskille [0] 5_Tabell 4.5-4.7" xfId="34228"/>
    <cellStyle name="Tusenskille [0] 6" xfId="1993"/>
    <cellStyle name="Tusenskille [0] 7" xfId="1994"/>
    <cellStyle name="Tusenskille [0] 7 10" xfId="34261"/>
    <cellStyle name="Tusenskille [0] 7 2" xfId="1995"/>
    <cellStyle name="Tusenskille [0] 7 2 2" xfId="34263"/>
    <cellStyle name="Tusenskille [0] 7 2 2 2" xfId="34264"/>
    <cellStyle name="Tusenskille [0] 7 2 2 3" xfId="34265"/>
    <cellStyle name="Tusenskille [0] 7 2 3" xfId="34266"/>
    <cellStyle name="Tusenskille [0] 7 2 3 2" xfId="34267"/>
    <cellStyle name="Tusenskille [0] 7 2 3 3" xfId="34268"/>
    <cellStyle name="Tusenskille [0] 7 2 4" xfId="34269"/>
    <cellStyle name="Tusenskille [0] 7 2 5" xfId="34270"/>
    <cellStyle name="Tusenskille [0] 7 2_Tabell 4.5-4.7" xfId="34262"/>
    <cellStyle name="Tusenskille [0] 7 3" xfId="34271"/>
    <cellStyle name="Tusenskille [0] 7 3 2" xfId="34272"/>
    <cellStyle name="Tusenskille [0] 7 3 2 2" xfId="34273"/>
    <cellStyle name="Tusenskille [0] 7 3 2 3" xfId="34274"/>
    <cellStyle name="Tusenskille [0] 7 3 3" xfId="34275"/>
    <cellStyle name="Tusenskille [0] 7 3 3 2" xfId="34276"/>
    <cellStyle name="Tusenskille [0] 7 3 3 3" xfId="34277"/>
    <cellStyle name="Tusenskille [0] 7 3 4" xfId="34278"/>
    <cellStyle name="Tusenskille [0] 7 3 5" xfId="34279"/>
    <cellStyle name="Tusenskille [0] 7 4" xfId="34280"/>
    <cellStyle name="Tusenskille [0] 7 4 2" xfId="34281"/>
    <cellStyle name="Tusenskille [0] 7 4 3" xfId="34282"/>
    <cellStyle name="Tusenskille [0] 7 5" xfId="34283"/>
    <cellStyle name="Tusenskille [0] 7 5 2" xfId="34284"/>
    <cellStyle name="Tusenskille [0] 7 5 3" xfId="34285"/>
    <cellStyle name="Tusenskille [0] 7 6" xfId="34286"/>
    <cellStyle name="Tusenskille [0] 7 6 2" xfId="34287"/>
    <cellStyle name="Tusenskille [0] 7 7" xfId="34288"/>
    <cellStyle name="Tusenskille [0] 7 7 2" xfId="34289"/>
    <cellStyle name="Tusenskille [0] 7 8" xfId="34290"/>
    <cellStyle name="Tusenskille [0] 7 9" xfId="34291"/>
    <cellStyle name="Tusenskille [0] 7_Tabell 4.5-4.7" xfId="34260"/>
    <cellStyle name="Tusenskille 2" xfId="13"/>
    <cellStyle name="Tusenskille 2 2" xfId="1996"/>
    <cellStyle name="Tusenskille 2 3" xfId="2018"/>
    <cellStyle name="Tusenskille 2_Tabell 4.5-4.7" xfId="34292"/>
    <cellStyle name="Tusenskille 3" xfId="14"/>
    <cellStyle name="Tusenskille 3 2" xfId="2019"/>
    <cellStyle name="Tusenskille 3_Tabell 4.5-4.7" xfId="34293"/>
    <cellStyle name="Valuta 2" xfId="1997"/>
    <cellStyle name="Valuta 2 2" xfId="2009"/>
    <cellStyle name="Valuta 2 3" xfId="2020"/>
    <cellStyle name="Valuta 2_Tabell 4.5-4.7" xfId="34294"/>
    <cellStyle name="Valuta 3" xfId="1998"/>
    <cellStyle name="Valuta 3 2" xfId="1999"/>
    <cellStyle name="Valuta 3_Tabell 4.5-4.7" xfId="34295"/>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9C66B"/>
      <color rgb="FFD0BFAE"/>
      <color rgb="FF43F8B6"/>
      <color rgb="FFFAF5DE"/>
      <color rgb="FFFF8274"/>
      <color rgb="FF78FF8A"/>
      <color rgb="FFCFFFFF"/>
      <color rgb="FFF8F0DD"/>
      <color rgb="FFC7F6C9"/>
      <color rgb="FFB3F5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171450</xdr:rowOff>
    </xdr:from>
    <xdr:to>
      <xdr:col>13</xdr:col>
      <xdr:colOff>76200</xdr:colOff>
      <xdr:row>40</xdr:row>
      <xdr:rowOff>171449</xdr:rowOff>
    </xdr:to>
    <xdr:sp macro="" textlink="">
      <xdr:nvSpPr>
        <xdr:cNvPr id="2" name="TekstSylinder 1"/>
        <xdr:cNvSpPr txBox="1"/>
      </xdr:nvSpPr>
      <xdr:spPr>
        <a:xfrm>
          <a:off x="895350" y="361950"/>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 Tabell 2.2 gir en dekomponerer endringene i bydelsfordelt ramme i byrådets budsjettforslag sammenlignet med vedtatt budsjett året før. 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Eksempelvis fikk Kløverveien barnepark et driftstilskudd i 2019, som ikke er videreført.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628650</xdr:colOff>
      <xdr:row>2</xdr:row>
      <xdr:rowOff>95247</xdr:rowOff>
    </xdr:from>
    <xdr:to>
      <xdr:col>14</xdr:col>
      <xdr:colOff>104775</xdr:colOff>
      <xdr:row>149</xdr:row>
      <xdr:rowOff>47625</xdr:rowOff>
    </xdr:to>
    <xdr:sp macro="" textlink="">
      <xdr:nvSpPr>
        <xdr:cNvPr id="2" name="TekstSylinder 1"/>
        <xdr:cNvSpPr txBox="1"/>
      </xdr:nvSpPr>
      <xdr:spPr>
        <a:xfrm>
          <a:off x="1390650" y="476247"/>
          <a:ext cx="9382125" cy="279558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Tabell 2.3 Særskilte tildelinger og inndekking av merforbruk</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Ny finansieringsmodell UKE (Tilleggsinnstillingen)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Finansieringen av </a:t>
          </a:r>
          <a:r>
            <a:rPr lang="nb-NO" sz="1000" b="0" i="0" baseline="0">
              <a:solidFill>
                <a:schemeClr val="dk1"/>
              </a:solidFill>
              <a:effectLst/>
              <a:latin typeface="Oslo Sans Office" panose="02000000000000000000" pitchFamily="2" charset="0"/>
              <a:ea typeface="+mn-ea"/>
              <a:cs typeface="+mn-cs"/>
            </a:rPr>
            <a:t>ITAS tjenesteplattform, tilkobling av virksomheter til konsernnettverket, fakturatjenester og visuell profil endres fra viderefakturering til virksomhetene til rammefinansiering av UKE.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Kostnadene som tidligere har blitt fakturert virksomhetene trekkes fra hver virksomhets ramme. For hver bydel blir trekket fordelt proporsjonalt over funksjonsområdene, med unntak av FO4C Økonomisk sosialhjelp, etter størrelsen på bydelsfordelt ramme for hvert funksjonsområde i Sak1.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FO1 Administrasjon og fellestjenester</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Lokale parker og nærmiljøanlegg</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Midler til drift av parker og nærmiljøanlegg som bydelene har ansvaret for.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Nordmarka vel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Midlene skal benyttes til tiltak som bygger opp rundt fast bosetning i Nordmarka og som skaper bedre livskvalitet for de fastboende.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FO2A Barnehager </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Barnehager spesielt tilrettelagt for funksjonshemmede barn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 Nordre Aker har byomfattende ansvar for spesielt tilrettelagte barnehager. Særskilt tildeling skal dekke 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Dynekilen flyktningebarnehage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Dynekilen barnehage i Bydel Grünerløkka har barnehageplasser som er forbeholdt flyktninger. Det gis en særskilt tildeling til bydelen som skal dekke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Husleie kommunale barnehager etablert t.o.m. 2018</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Grunnlag for tildeling er husleiedata fra kommunale utleiere, hvorav det vesentligste gjelder Omsorgsbygg Oslo KF.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Kapitaltilskudd private barnehager etablert t.o.m. 2018</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Private barnehager skal ha tilskudd til husleie iht. satser fastsatt av Kunnskapsdepartementet etter godkjenningsår og omregnede fulltidsplasser.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Tilskudd til familiebarnehager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Driftstilskudd til familiebarnehager er basert på satser fastsatt av Kunnskapsdepartementet.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bemanningsavtale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 gis særskilt tildeling til dekning av bydelenes utgifter som gjelder oppfølging av bemanningsavtalen, som ble inngått i 2016.</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Barn under opplæringspliktig alder har rett til spesialpedagogisk hjelp. Bydelene gis særskilt tildeling etter egen fordelingsnøkkel.</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FO2B Barnevern</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styrking barnevernstillinger bydelene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 gis statlig øremerkede tilskudd til nye stillinger i det kommunale barnevernet. Kommunen sender søknad til Fylkesmannen og det skal rapporteres på bruk av midlene.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styrking barnevernstillinger sentrum</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Statlig styrking stillinger i Sentrum er en del av ordningen beskrevet over.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Sentrumsansvar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primært utgifter til plasseringstiltak i barnevernet som ikke er kompensert gjennom ordinær kriterietildeling. Dette handler ofte om akuttplasseringer i barnevernet for barn og unge som ikke er bosatt i Oslo.</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FO2C Aktivitetstilbud for barn og unge, helsestasjon og skolehelsetjeneste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barnetrinnet (fordelt etter kriterier)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Særskilt tildeling skolehelsetjeneste for barnetrinnet fordeles i henhold til kriteriesett for FO2C </a:t>
          </a:r>
          <a:r>
            <a:rPr kumimoji="0" lang="nb-NO" sz="1100" b="0" i="0" u="none" strike="noStrike" kern="0" cap="none" spc="0" normalizeH="0" baseline="0" noProof="0">
              <a:ln>
                <a:noFill/>
              </a:ln>
              <a:solidFill>
                <a:prstClr val="black"/>
              </a:solidFill>
              <a:effectLst/>
              <a:uLnTx/>
              <a:uFillTx/>
              <a:latin typeface="+mn-lt"/>
              <a:ea typeface="+mn-ea"/>
              <a:cs typeface="+mn-cs"/>
            </a:rPr>
            <a:t>Aktivitetstilbud  for barn og unge,  helsestasjon og skolehelsetjeneste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styrking skolehelsetjeneste barneskoletrinnet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Ekstra styrking til skolehelsetjenesten er fordelt til bydeler med en andel på over </a:t>
          </a:r>
          <a:b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b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20 % barn i familier med vedvarende lavinntekt.</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styrking jordmortjenesten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Ekstra styrking til jordmortjenesten er fordelt til bydelene med lavest tilgjengelighet i tjenesten, samt til bydeler med opphopning av levekårsutfordringer.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ungdomstrinn etter elevtall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skjer etter elevtall, ettersom elevtallet på skoler beliggende i bydelen er forskjellig fra antall innbyggere i aldersgruppen.</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videregående etter elevtall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skjer etter elevtall, ettersom elever på skoler i bydelen er forskjellig fra antall innbyggere i aldersgruppen.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Helsestasjon mot barneskoler Tøyen-avtalen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er en del av Tøyenløftet og bidrar til å styrke helsetjenesten ved barneskolene i bydelen.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Helsestasjon for kjønn og seksualitet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Helsestasjonen for kjønn og seksualitet er et byomfattende tiltak for ungdom og unge voksne 13-30 år.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SaLTO-stillinger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SaLTo er samarbeidsmodellen til Oslo kommune og Oslo politidistrikt for å forebygge kriminalitet og rusmisbruk blant barn og unge. Det gis i dag et grunnbeløp på 0,55 mill. til hver bydel for å dekke størstedelen av ett årsverk.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Riverside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Riverside er et byomfattende aktivitetshus som skal bidra til selvstendig-gjøring av ungdom gjennom forebyggende og kompetansegivende tiltak.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Fredagsklubb Ung Metro</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Ung Metro er en fritidsklubb for ungdom med psykisk funksjonsnedsettelse. Brukerne er geografisk spredt og uten overvekt fra vertsbydel.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Groruddalen motorsenter og Stovner Rockefabrikk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Motorsenteret i Groruddalen er et tilbud til motorinteressert ungdom i Oslo. Stovner Rockefabrikk er et byomfattende tilbud som gir opplæring og tilrettelegger for utøving av populærmusikk.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Hvervenbukta motorsenter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Motorsenter i Hvervenbukta er et tilbud til motorinteressert ungdom i Oslo. Det er gode muligheter for alle nivåer innen trialkjøring og ATV-kjøring.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Finansiering av Rommen Scene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 Stovner trekkes for å finansiere drift av Rommen Scene.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Kløverveien barnepark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Kløverveien barnepark er en foreldredrevet, non-profit barnepark i Bydel Nordre Aker.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Ungdomstiltak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Midler til ungdomstiltak og fritidstilbud i bydelene.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FO3 Helse og omsorg</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Overdekning avtalefysioterapi</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er forpliktet til å yte driftstilskudd til private fysioterapeuter som er lokalisert i egen bydel og som de har avtale med. Disse yter tjenester på tvers av bydelene. Dette er en ufrivillig kostnadsvariasjon som må dekkes gjennom særskilt tildeling.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Tilskudd til turnusleger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Fordelingen av tilskudd til turnusleger har vært stabile bydelene imellom, og midlene fordeles ut fra tidligere års data.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Fysio-/ ergoterapi Elverhøy og Haukåsen skoler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Aktivitetshus Grønlandsleiret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Aksept kontaktsenter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Aksept er et landsdekkende psykososialt senter for alle som er berørt av hiv. Senteret driftes av Kirkens bymisjon. Det er både døgntilbud og dagaktivitet. 26 % av brukerne har bostedsadresse i Oslo. 45 % har ikke oppgitt bostedsadresse. En del av disse er fra Oslo.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Aktivitetstid</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Ordningen ble innført andre halvår 2018 som et ledd i å oppnå flere årsverk i hjemmetjenesten. Tildeles etter kriteriesett for FO3 Helse og omsorg.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Driftstilskudd seniorsentre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Tildeles etter delkostnadsnøkkel &gt;67 år for FO3 Helse og omsorg, som fremgår av tabell 3.1.</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Marka eldresenter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et mobilt eldresenter som dekker hele Marka.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leie av omsorgsboliger fra private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Bydeler som leier omsorgsboliger fra private får gjennom denne tildelingen tilført utbetaling av kompensasjonstilskudd fra Husbanken til Oslo kommune.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for egenbetaling alders- og sykehjem</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har ulike inntekter ved beboernes egenbetaling for opphold i institusjon. Bydeler med lave inntekter gis en kompensasjon opp til gjennomsnittlig inntektsnivå.</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Rehabilitering og demens bydelene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til nye faste årsverk knyttet til rehabilitering og til dagplasser for personer med demens.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Varmtvannsbasseng Cathinka Guldbergsenteret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tilbudet om bassengtrening i varmtvannsbasseng ved Cathinka Guldbergsenteret.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Endring egenandel uføre og AFP (Tilleggsinnstillingen)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Virksomheter med over 50 ansatte betaler egenandel for nye uførepensjonister og førtidspensjonister (AFP 62-64 år). I samsvar med innarbeidet praksis innarbeides dette i Tilleggsinnstillingen.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FO4 Sosiale tjenester og økonomisk sosialhjelp</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Quo vadis aktivitetssenter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Bo-oppfølgingstiltak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opptrapping av midler til booppfølging og tildeles etter delkriteriesett for FO4A Sosiale tjenester.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Styrket rusomsorg</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I 2016 startet en betydelig opptrapping av statlig tildeling av midler til brukere i rusomsorgen. Fordeles bydelene etter kriteriesett for FO4A Sosiale tjenester.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Anti-trafficking Oslo</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–Tidligere kalt Oslo-piloten, er et byomfattende prosjekt for å gi sosiale tjenester til mulige ofre for menneskehandel. Tiltaket finansieres gjennom et statlig tilskudd til drift og særskilt kommunal tildeling til økonomisk sosialhjelp.</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Desentraliserte rustiltak i bydelene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Øremerket særskilt tildeling. Tiltak for å opprette tilbud i bydelene for å redusere utfordringer i Oslo sentrum. Tildeles etter kriteriesett for FO4A Sosiale tjenester.</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Ruskonsulent for unge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for å opprette en ny ruskonsulent i hver bydel.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Inndekking av merforbruk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Dersom en bydel har hatt et merforbruk et år må dette, i henhold til Økonomireglementet (kapittel 16, Sak 1), dekkes inn over de to påfølgende budsjettår. Raden viser hvor mye som går til inndekking av merforbruk fra 2018.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01.01.2019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for datagrunnlaget.</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per 01.01.2019. </a:t>
          </a:r>
          <a:br>
            <a:rPr lang="nb-NO" sz="1000">
              <a:solidFill>
                <a:schemeClr val="dk1"/>
              </a:solidFill>
              <a:effectLst/>
              <a:latin typeface="Oslo Sans Office" panose="02000000000000000000" pitchFamily="2" charset="0"/>
              <a:ea typeface="+mn-ea"/>
              <a:cs typeface="Times New Roman" panose="02020603050405020304" pitchFamily="18" charset="0"/>
            </a:rPr>
          </a:br>
          <a:r>
            <a:rPr lang="nb-NO" sz="1000" i="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15.12.2018.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15.12.2018.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15.12.2018.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15.12.2018.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barn 1-5 år per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6-12 år per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unge 13-17 år per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01.01.2019. Kilde: NAV og SSB.</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01.01.2019. Kilde: Boligbygg Oslo KF.                                                                                                                                                                                                                                                                                                 </a:t>
          </a:r>
        </a:p>
        <a:p>
          <a:r>
            <a:rPr lang="nb-NO" sz="1000">
              <a:solidFill>
                <a:schemeClr val="dk1"/>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a:t>
          </a:r>
          <a:r>
            <a:rPr lang="nb-NO" sz="1100">
              <a:solidFill>
                <a:schemeClr val="dk1"/>
              </a:solidFill>
              <a:effectLst/>
              <a:latin typeface="+mn-lt"/>
              <a:ea typeface="+mn-ea"/>
              <a:cs typeface="+mn-cs"/>
            </a:rPr>
            <a:t>,</a:t>
          </a:r>
          <a:r>
            <a:rPr lang="nb-NO" sz="1100" baseline="0">
              <a:solidFill>
                <a:schemeClr val="dk1"/>
              </a:solidFill>
              <a:effectLst/>
              <a:latin typeface="+mn-lt"/>
              <a:ea typeface="+mn-ea"/>
              <a:cs typeface="+mn-cs"/>
            </a:rPr>
            <a:t> inntektsår 2017</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Bufdir/SSB.</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2017-2018.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2015-2017. Kilde: Reseptregisteret (NorPD) ved Folkehelseinstituttet.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a:t>
          </a:r>
          <a:r>
            <a:rPr lang="nb-NO" sz="1000" b="1" baseline="0">
              <a:solidFill>
                <a:schemeClr val="dk1"/>
              </a:solidFill>
              <a:effectLst/>
              <a:latin typeface="Oslo Sans Office" panose="02000000000000000000" pitchFamily="2" charset="0"/>
              <a:ea typeface="+mn-ea"/>
              <a:cs typeface="Times New Roman" panose="02020603050405020304" pitchFamily="18" charset="0"/>
            </a:rPr>
            <a:t> og skolehelsetjeneste</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1. Antall fødte 2018.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1-5 år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barn 6-12 år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unge 13-17 år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a:t>
          </a:r>
          <a:r>
            <a:rPr lang="nb-NO" sz="1100">
              <a:solidFill>
                <a:schemeClr val="dk1"/>
              </a:solidFill>
              <a:effectLst/>
              <a:latin typeface="+mn-lt"/>
              <a:ea typeface="+mn-ea"/>
              <a:cs typeface="+mn-cs"/>
            </a:rPr>
            <a:t>,</a:t>
          </a:r>
          <a:r>
            <a:rPr lang="nb-NO" sz="1100" baseline="0">
              <a:solidFill>
                <a:schemeClr val="dk1"/>
              </a:solidFill>
              <a:effectLst/>
              <a:latin typeface="+mn-lt"/>
              <a:ea typeface="+mn-ea"/>
              <a:cs typeface="+mn-cs"/>
            </a:rPr>
            <a:t> inntektsår 2017. Kilde: Bufdir/SSB</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2017-2018.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01.01.2019. Kilde: NAV.</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50-66 år 01.01.2019 * Dødelighetsindeks</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50-74 år, </a:t>
          </a:r>
          <a:r>
            <a:rPr lang="nb-NO" sz="1000">
              <a:solidFill>
                <a:schemeClr val="dk1"/>
              </a:solidFill>
              <a:effectLst/>
              <a:latin typeface="Oslo Sans Office" panose="02000000000000000000" pitchFamily="2" charset="0"/>
              <a:ea typeface="+mn-ea"/>
              <a:cs typeface="Times New Roman" panose="02020603050405020304" pitchFamily="18" charset="0"/>
            </a:rPr>
            <a:t>2011-2017.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2018. </a:t>
          </a:r>
          <a:r>
            <a:rPr lang="nb-NO" sz="1000" i="1">
              <a:solidFill>
                <a:schemeClr val="dk1"/>
              </a:solidFill>
              <a:effectLst/>
              <a:latin typeface="Oslo Sans Office" panose="02000000000000000000" pitchFamily="2" charset="0"/>
              <a:ea typeface="+mn-ea"/>
              <a:cs typeface="Times New Roman" panose="02020603050405020304" pitchFamily="18" charset="0"/>
            </a:rPr>
            <a:t>Dette tallet fremgår av en sammenvekting av psykisk utviklingshemmede brukere over 16 år og andre brukere med statlig refusjon for ressurskrevende tjenester, der førstnevnte inngår med vekt lik 1,5 mens andre brukere inngår med vekt lik 1,0. </a:t>
          </a:r>
          <a:r>
            <a:rPr lang="nb-NO" sz="1000" i="0">
              <a:solidFill>
                <a:schemeClr val="dk1"/>
              </a:solidFill>
              <a:effectLst/>
              <a:latin typeface="Oslo Sans Office" panose="02000000000000000000" pitchFamily="2" charset="0"/>
              <a:ea typeface="+mn-ea"/>
              <a:cs typeface="Times New Roman" panose="02020603050405020304" pitchFamily="18" charset="0"/>
            </a:rPr>
            <a:t>Kilde: Helsedirektoratet.</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2015-2017.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67-79 år 01.01.2019 * Dødelighetsindeks 50-74 år, 2011-2017.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personer 80-89 år justert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personer 90+ år justert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2015-2017.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2015-2017.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2015-2017. Kilde: Reseptregisteret (NorPD) ved Folkehelseinstituttet.</a:t>
          </a:r>
        </a:p>
        <a:p>
          <a:r>
            <a:rPr lang="nb-NO" sz="1000" b="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2017.</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01.01.2019.</a:t>
          </a:r>
        </a:p>
        <a:p>
          <a:r>
            <a:rPr lang="nb-NO" sz="100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01.01.2019. Kilde: Boligbygg Oslo KF og SSB.</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 år og eldre som utløser 2.-5. års integreringstilskudd (siste års data fra 2018). Kilde: Velferdsetaten, Oslo kommune.</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2018.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2017.</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og inntekt under 60 % av median (EU-skala) og brutto finanskapital per forbruksenhet under 1G. Inntektsår 2017.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ikke gifte 20-49 år 01.01.2019 * Lavutdanningsindeks 2019 * Utflyttingsindeks 2019.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2017.</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01.01.2019.</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01.01.2019. Kilde: Boligbygg Oslo KF og SSB.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2018.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tabSelected="1" workbookViewId="0"/>
  </sheetViews>
  <sheetFormatPr baseColWidth="10" defaultRowHeight="15" x14ac:dyDescent="0.25"/>
  <cols>
    <col min="1" max="16384" width="11.42578125" style="1"/>
  </cols>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B214"/>
  <sheetViews>
    <sheetView zoomScale="85" zoomScaleNormal="85" workbookViewId="0">
      <selection activeCell="B2" sqref="B2"/>
    </sheetView>
  </sheetViews>
  <sheetFormatPr baseColWidth="10" defaultRowHeight="17.25" x14ac:dyDescent="0.35"/>
  <cols>
    <col min="1" max="1" width="57.140625" style="3" customWidth="1"/>
    <col min="2" max="11" width="22" style="3" customWidth="1"/>
    <col min="12" max="12" width="26" style="3" customWidth="1"/>
    <col min="13" max="16384" width="11.42578125" style="3"/>
  </cols>
  <sheetData>
    <row r="1" spans="1:27" x14ac:dyDescent="0.35">
      <c r="A1" s="2"/>
      <c r="B1" s="2"/>
      <c r="C1" s="2"/>
      <c r="D1" s="2"/>
      <c r="E1" s="2"/>
      <c r="F1" s="2"/>
      <c r="G1" s="2"/>
      <c r="H1" s="2"/>
      <c r="I1" s="2"/>
      <c r="J1" s="2"/>
      <c r="K1" s="2"/>
      <c r="L1" s="2"/>
      <c r="M1" s="2"/>
      <c r="N1" s="2"/>
      <c r="O1" s="2"/>
    </row>
    <row r="2" spans="1:27" ht="26.25" x14ac:dyDescent="0.5">
      <c r="A2" s="4" t="s">
        <v>177</v>
      </c>
      <c r="B2" s="4" t="s">
        <v>0</v>
      </c>
      <c r="C2" s="2"/>
      <c r="D2" s="2"/>
      <c r="E2" s="2"/>
      <c r="F2" s="2"/>
      <c r="G2" s="2"/>
      <c r="H2" s="2"/>
      <c r="I2" s="2"/>
      <c r="J2" s="2"/>
      <c r="K2" s="2"/>
      <c r="L2" s="2"/>
      <c r="M2" s="2"/>
      <c r="N2" s="2"/>
      <c r="O2" s="2"/>
    </row>
    <row r="3" spans="1:27" ht="26.25" x14ac:dyDescent="0.5">
      <c r="A3" s="4"/>
      <c r="B3" s="2"/>
      <c r="C3" s="2"/>
      <c r="D3" s="2"/>
      <c r="E3" s="2"/>
      <c r="F3" s="2"/>
      <c r="G3" s="2"/>
      <c r="H3" s="2"/>
      <c r="I3" s="2"/>
      <c r="J3" s="2"/>
      <c r="K3" s="2"/>
      <c r="L3" s="2"/>
      <c r="M3" s="2"/>
      <c r="N3" s="2"/>
      <c r="O3" s="2"/>
      <c r="W3" s="3">
        <v>1</v>
      </c>
    </row>
    <row r="4" spans="1:27" ht="18" thickBot="1" x14ac:dyDescent="0.4">
      <c r="A4" s="5"/>
      <c r="B4" s="5"/>
      <c r="C4" s="5"/>
      <c r="D4" s="5"/>
      <c r="E4" s="5"/>
      <c r="F4" s="5"/>
      <c r="G4" s="5"/>
      <c r="H4" s="5"/>
      <c r="I4" s="5"/>
      <c r="J4" s="5"/>
      <c r="K4" s="5"/>
      <c r="L4" s="2"/>
      <c r="M4" s="2"/>
      <c r="N4" s="2"/>
      <c r="O4" s="2"/>
      <c r="W4" s="3">
        <v>2</v>
      </c>
    </row>
    <row r="5" spans="1:27" s="7" customFormat="1" ht="81.75" customHeight="1" x14ac:dyDescent="0.35">
      <c r="A5" s="400"/>
      <c r="B5" s="401" t="s">
        <v>178</v>
      </c>
      <c r="C5" s="416" t="s">
        <v>8</v>
      </c>
      <c r="D5" s="417" t="s">
        <v>1</v>
      </c>
      <c r="E5" s="418" t="s">
        <v>440</v>
      </c>
      <c r="F5" s="418" t="str">
        <f>'Tabell 2.1'!A30</f>
        <v>FO2C Aktivitetstilbud for barn og unge, helsestasjon og skolehelsetjeneste</v>
      </c>
      <c r="G5" s="419" t="s">
        <v>3</v>
      </c>
      <c r="H5" s="420" t="s">
        <v>109</v>
      </c>
      <c r="I5" s="420" t="s">
        <v>110</v>
      </c>
      <c r="J5" s="420" t="s">
        <v>38</v>
      </c>
      <c r="K5" s="421" t="s">
        <v>111</v>
      </c>
      <c r="L5" s="6"/>
      <c r="M5" s="2"/>
      <c r="N5" s="2"/>
      <c r="W5" s="3">
        <v>3</v>
      </c>
    </row>
    <row r="6" spans="1:27" s="9" customFormat="1" x14ac:dyDescent="0.35">
      <c r="A6" s="15" t="str">
        <f>'Tabell 2.2'!A5</f>
        <v>Bydelsfordelt Dok3 2019</v>
      </c>
      <c r="B6" s="16">
        <f>HLOOKUP($B$2,'Tabell 2.2'!$D$2:$S$187,W6,FALSE)</f>
        <v>23028699.999999996</v>
      </c>
      <c r="C6" s="16">
        <f>HLOOKUP($B$2,'Tabell 2.2'!$D$2:$S$187,W26,FALSE)</f>
        <v>191705.23348257132</v>
      </c>
      <c r="D6" s="16">
        <f>HLOOKUP($B$2,'Tabell 2.2'!$D$2:$S$187,W44,FALSE)</f>
        <v>6571810.2960024793</v>
      </c>
      <c r="E6" s="16">
        <f>HLOOKUP($B$2,'Tabell 2.2'!$D$2:$S$187,W59,FALSE)</f>
        <v>2109451.0018179128</v>
      </c>
      <c r="F6" s="16">
        <f>HLOOKUP($B$2,'Tabell 2.2'!$D$2:$S$187,W77,FALSE)</f>
        <v>840347.78173865832</v>
      </c>
      <c r="G6" s="16">
        <f>HLOOKUP($B$2,'Tabell 2.2'!$D$2:$S$187,W95,FALSE)</f>
        <v>10261147.683054691</v>
      </c>
      <c r="H6" s="16">
        <f>HLOOKUP($B$2,'Tabell 2.2'!$D$2:$S$187,W113,FALSE)</f>
        <v>1249634.174775339</v>
      </c>
      <c r="I6" s="16">
        <f>HLOOKUP($B$2,'Tabell 2.2'!$D$2:$S$187,W131,FALSE)</f>
        <v>450533.82912834937</v>
      </c>
      <c r="J6" s="16">
        <f>HLOOKUP($B$2,'Tabell 2.2'!$D$2:$S$187,W149,FALSE)</f>
        <v>1379954.0000000002</v>
      </c>
      <c r="K6" s="16">
        <f>HLOOKUP($B$2,'Tabell 2.2'!$D$2:$S$187,W169,FALSE)</f>
        <v>-25884</v>
      </c>
      <c r="L6" s="8"/>
      <c r="M6" s="8"/>
      <c r="N6" s="2"/>
      <c r="W6" s="3">
        <v>4</v>
      </c>
    </row>
    <row r="7" spans="1:27" s="9" customFormat="1" x14ac:dyDescent="0.35">
      <c r="A7" s="17" t="str">
        <f>'Tabell 2.2'!A6</f>
        <v>Effekt av oppdaterte kriterieandeler</v>
      </c>
      <c r="B7" s="17">
        <f>HLOOKUP($B$2,'Tabell 2.2'!$D$2:$S$187,W7,FALSE)</f>
        <v>1.0913936421275139E-11</v>
      </c>
      <c r="C7" s="17">
        <f>HLOOKUP($B$2,'Tabell 2.2'!$D$2:$S$187,W27,FALSE)</f>
        <v>0</v>
      </c>
      <c r="D7" s="17"/>
      <c r="E7" s="17">
        <f>HLOOKUP($B$2,'Tabell 2.2'!$D$2:$S$187,W60,FALSE)</f>
        <v>0</v>
      </c>
      <c r="F7" s="17">
        <f>HLOOKUP($B$2,'Tabell 2.2'!$D$2:$S$187,W78,FALSE)</f>
        <v>3.2907550238210654E-10</v>
      </c>
      <c r="G7" s="17">
        <f>HLOOKUP($B$2,'Tabell 2.2'!$D$2:$S$187,W96,FALSE)</f>
        <v>-1.4359181835658622E-9</v>
      </c>
      <c r="H7" s="17">
        <f>HLOOKUP($B$2,'Tabell 2.2'!$D$2:$S$187,W114,FALSE)</f>
        <v>0</v>
      </c>
      <c r="I7" s="17">
        <f>HLOOKUP($B$2,'Tabell 2.2'!$D$2:$S$187,W132,FALSE)</f>
        <v>0</v>
      </c>
      <c r="J7" s="17">
        <f>HLOOKUP($B$2,'Tabell 2.2'!$D$2:$S$187,W150,FALSE)</f>
        <v>0</v>
      </c>
      <c r="K7" s="17">
        <v>0</v>
      </c>
      <c r="L7" s="8"/>
      <c r="M7" s="8"/>
      <c r="N7" s="2"/>
      <c r="O7" s="10"/>
      <c r="P7" s="10"/>
      <c r="Q7" s="10"/>
      <c r="R7" s="10"/>
      <c r="S7" s="10"/>
      <c r="T7" s="10"/>
      <c r="U7" s="10"/>
      <c r="W7" s="3">
        <v>5</v>
      </c>
      <c r="X7" s="10"/>
      <c r="Y7" s="10"/>
      <c r="Z7" s="10"/>
      <c r="AA7" s="10"/>
    </row>
    <row r="8" spans="1:27" s="9" customFormat="1" x14ac:dyDescent="0.35">
      <c r="A8" s="18" t="str">
        <f>'Tabell 2.2'!A7</f>
        <v>Effekt av oppdaterte regnskapsandeler</v>
      </c>
      <c r="B8" s="18">
        <f>HLOOKUP($B$2,'Tabell 2.2'!$D$2:$S$187,W8,FALSE)</f>
        <v>-1.0999630467267707E-4</v>
      </c>
      <c r="C8" s="18">
        <f>HLOOKUP($B$2,'Tabell 2.2'!$D$2:$S$187,W28,FALSE)</f>
        <v>0</v>
      </c>
      <c r="D8" s="18"/>
      <c r="E8" s="18">
        <f>HLOOKUP($B$2,'Tabell 2.2'!$D$2:$S$187,W61,FALSE)</f>
        <v>-5.6672500972556686E-11</v>
      </c>
      <c r="F8" s="18">
        <f>HLOOKUP($B$2,'Tabell 2.2'!$D$2:$S$187,W79,FALSE)</f>
        <v>0</v>
      </c>
      <c r="G8" s="18">
        <f>HLOOKUP($B$2,'Tabell 2.2'!$D$2:$S$187,W97,FALSE)</f>
        <v>0</v>
      </c>
      <c r="H8" s="18">
        <f>HLOOKUP($B$2,'Tabell 2.2'!$D$2:$S$187,W115,FALSE)</f>
        <v>0</v>
      </c>
      <c r="I8" s="18">
        <f>HLOOKUP($B$2,'Tabell 2.2'!$D$2:$S$187,W133,FALSE)</f>
        <v>0</v>
      </c>
      <c r="J8" s="18">
        <f>HLOOKUP($B$2,'Tabell 2.2'!$D$2:$S$187,W151,FALSE)</f>
        <v>-1.1039621147227764E-4</v>
      </c>
      <c r="K8" s="18">
        <v>0</v>
      </c>
      <c r="L8" s="8"/>
      <c r="M8" s="8"/>
      <c r="N8" s="2"/>
      <c r="O8" s="10"/>
      <c r="P8" s="10"/>
      <c r="Q8" s="10"/>
      <c r="R8" s="10"/>
      <c r="S8" s="10"/>
      <c r="T8" s="10"/>
      <c r="U8" s="10"/>
      <c r="W8" s="3">
        <v>6</v>
      </c>
      <c r="X8" s="10"/>
      <c r="Y8" s="10"/>
      <c r="Z8" s="10"/>
      <c r="AA8" s="10"/>
    </row>
    <row r="9" spans="1:27" s="9" customFormat="1" x14ac:dyDescent="0.35">
      <c r="A9" s="19" t="str">
        <f>'Tabell 2.2'!A8</f>
        <v>Effekt av endringer i fordelingssystemet</v>
      </c>
      <c r="B9" s="19">
        <f>HLOOKUP($B$2,'Tabell 2.2'!$D$2:$S$187,W9,FALSE)</f>
        <v>-1.7280399333685637E-10</v>
      </c>
      <c r="C9" s="19">
        <f>HLOOKUP($B$2,'Tabell 2.2'!$D$2:$S$187,W29,FALSE)</f>
        <v>2.5748593800013773E-9</v>
      </c>
      <c r="D9" s="19"/>
      <c r="E9" s="19">
        <f>HLOOKUP($B$2,'Tabell 2.2'!$D$2:$S$187,W62,FALSE)</f>
        <v>-73974.545440808535</v>
      </c>
      <c r="F9" s="19">
        <f>HLOOKUP($B$2,'Tabell 2.2'!$D$2:$S$187,W80,FALSE)</f>
        <v>73974.545440807895</v>
      </c>
      <c r="G9" s="19">
        <f>HLOOKUP($B$2,'Tabell 2.2'!$D$2:$S$187,W98,FALSE)</f>
        <v>1.4359181835658622E-9</v>
      </c>
      <c r="H9" s="19">
        <f>HLOOKUP($B$2,'Tabell 2.2'!$D$2:$S$187,W116,FALSE)</f>
        <v>-1.7646150439272273E-10</v>
      </c>
      <c r="I9" s="19">
        <f>HLOOKUP($B$2,'Tabell 2.2'!$D$2:$S$187,W134,FALSE)</f>
        <v>0</v>
      </c>
      <c r="J9" s="19">
        <f>HLOOKUP($B$2,'Tabell 2.2'!$D$2:$S$187,W152,FALSE)</f>
        <v>1.961032580766187E-10</v>
      </c>
      <c r="K9" s="19">
        <v>0</v>
      </c>
      <c r="L9" s="8"/>
      <c r="M9" s="8"/>
      <c r="N9" s="8"/>
      <c r="O9" s="10"/>
      <c r="P9" s="10"/>
      <c r="Q9" s="10"/>
      <c r="R9" s="10"/>
      <c r="S9" s="10"/>
      <c r="T9" s="10"/>
      <c r="U9" s="10"/>
      <c r="W9" s="3">
        <v>7</v>
      </c>
      <c r="X9" s="10"/>
      <c r="Y9" s="10"/>
      <c r="Z9" s="10"/>
      <c r="AA9" s="10"/>
    </row>
    <row r="10" spans="1:27" s="9" customFormat="1" x14ac:dyDescent="0.35">
      <c r="A10" s="20" t="str">
        <f>'Tabell 2.2'!A9</f>
        <v>Reelle endringer</v>
      </c>
      <c r="B10" s="20">
        <f>HLOOKUP($B$2,'Tabell 2.2'!$D$2:$S$187,W10,FALSE)</f>
        <v>181527.00000412832</v>
      </c>
      <c r="C10" s="20">
        <f>HLOOKUP($B$2,'Tabell 2.2'!$D$2:$S$187,W30,FALSE)</f>
        <v>-795.5674512817933</v>
      </c>
      <c r="D10" s="20">
        <f>HLOOKUP($B$2,'Tabell 2.2'!$D$2:$S$187,W45,FALSE)</f>
        <v>53608.696215987809</v>
      </c>
      <c r="E10" s="20">
        <f>HLOOKUP($B$2,'Tabell 2.2'!$D$2:$S$187,W63,FALSE)</f>
        <v>-36437.896802146963</v>
      </c>
      <c r="F10" s="20">
        <f>HLOOKUP($B$2,'Tabell 2.2'!$D$2:$S$187,W81,FALSE)</f>
        <v>39390.716988000248</v>
      </c>
      <c r="G10" s="20">
        <f>HLOOKUP($B$2,'Tabell 2.2'!$D$2:$S$187,W99,FALSE)</f>
        <v>184083.87630061683</v>
      </c>
      <c r="H10" s="20">
        <f>HLOOKUP($B$2,'Tabell 2.2'!$D$2:$S$187,W117,FALSE)</f>
        <v>-4426.6198181699729</v>
      </c>
      <c r="I10" s="20">
        <f>HLOOKUP($B$2,'Tabell 2.2'!$D$2:$S$187,W135,FALSE)</f>
        <v>-948.20543300613565</v>
      </c>
      <c r="J10" s="20">
        <f>HLOOKUP($B$2,'Tabell 2.2'!$D$2:$S$187,W153,FALSE)</f>
        <v>-51600</v>
      </c>
      <c r="K10" s="20">
        <f>K16</f>
        <v>-1348</v>
      </c>
      <c r="L10" s="8"/>
      <c r="M10" s="8"/>
      <c r="N10" s="8"/>
      <c r="O10" s="10"/>
      <c r="P10" s="10"/>
      <c r="Q10" s="10"/>
      <c r="R10" s="10"/>
      <c r="S10" s="10"/>
      <c r="T10" s="10"/>
      <c r="U10" s="10"/>
      <c r="W10" s="3">
        <v>8</v>
      </c>
      <c r="X10" s="10"/>
      <c r="Y10" s="10"/>
      <c r="Z10" s="10"/>
      <c r="AA10" s="10"/>
    </row>
    <row r="11" spans="1:27" s="9" customFormat="1" x14ac:dyDescent="0.35">
      <c r="A11" s="18" t="str">
        <f>'Tabell 2.2'!A10</f>
        <v xml:space="preserve"> - herav justering for demografiske forhold</v>
      </c>
      <c r="B11" s="18">
        <f>HLOOKUP($B$2,'Tabell 2.2'!$D$2:$S$187,W11,FALSE)</f>
        <v>61999.999999999985</v>
      </c>
      <c r="C11" s="18">
        <f>HLOOKUP($B$2,'Tabell 2.2'!$D$2:$S$187,W31,FALSE)</f>
        <v>0</v>
      </c>
      <c r="D11" s="18">
        <f>HLOOKUP($B$2,'Tabell 2.2'!$D$2:$S$187,W46,FALSE)</f>
        <v>0</v>
      </c>
      <c r="E11" s="18">
        <f>HLOOKUP($B$2,'Tabell 2.2'!$D$2:$S$187,W64,FALSE)</f>
        <v>2099.9999999999991</v>
      </c>
      <c r="F11" s="18">
        <f>HLOOKUP($B$2,'Tabell 2.2'!$D$2:$S$187,W82,FALSE)</f>
        <v>900</v>
      </c>
      <c r="G11" s="18">
        <f>HLOOKUP($B$2,'Tabell 2.2'!$D$2:$S$187,W100,FALSE)</f>
        <v>59000</v>
      </c>
      <c r="H11" s="18">
        <f>HLOOKUP($B$2,'Tabell 2.2'!$D$2:$S$187,W118,FALSE)</f>
        <v>0</v>
      </c>
      <c r="I11" s="18">
        <f>HLOOKUP($B$2,'Tabell 2.2'!$D$2:$S$187,W136,FALSE)</f>
        <v>0</v>
      </c>
      <c r="J11" s="18">
        <f>HLOOKUP($B$2,'Tabell 2.2'!$D$2:$S$187,W154,FALSE)</f>
        <v>0</v>
      </c>
      <c r="K11" s="18">
        <v>0</v>
      </c>
      <c r="L11" s="8"/>
      <c r="M11" s="8"/>
      <c r="N11" s="8"/>
      <c r="O11" s="10"/>
      <c r="P11" s="10"/>
      <c r="Q11" s="10"/>
      <c r="R11" s="10"/>
      <c r="S11" s="10"/>
      <c r="T11" s="10"/>
      <c r="U11" s="10"/>
      <c r="W11" s="3">
        <v>9</v>
      </c>
      <c r="X11" s="10"/>
      <c r="Y11" s="10"/>
      <c r="Z11" s="10"/>
      <c r="AA11" s="10"/>
    </row>
    <row r="12" spans="1:27" s="9" customFormat="1" x14ac:dyDescent="0.35">
      <c r="A12" s="18" t="str">
        <f>'Tabell 2.2'!A11</f>
        <v xml:space="preserve"> - herav justering for andre aktivitetsnøytrale forhold</v>
      </c>
      <c r="B12" s="18">
        <f>HLOOKUP($B$2,'Tabell 2.2'!$D$2:$S$187,W12,FALSE)</f>
        <v>118552.99999992001</v>
      </c>
      <c r="C12" s="18">
        <f>HLOOKUP($B$2,'Tabell 2.2'!$D$2:$S$187,W32,FALSE)</f>
        <v>-25.567451281793296</v>
      </c>
      <c r="D12" s="18">
        <f>HLOOKUP($B$2,'Tabell 2.2'!$D$2:$S$187,W47,FALSE)</f>
        <v>10769.696215987811</v>
      </c>
      <c r="E12" s="18">
        <f>HLOOKUP($B$2,'Tabell 2.2'!$D$2:$S$187,W65,FALSE)</f>
        <v>-20285.896802146966</v>
      </c>
      <c r="F12" s="18">
        <f>HLOOKUP($B$2,'Tabell 2.2'!$D$2:$S$187,W83,FALSE)</f>
        <v>-5554.2830119997507</v>
      </c>
      <c r="G12" s="18">
        <f>HLOOKUP($B$2,'Tabell 2.2'!$D$2:$S$187,W101,FALSE)</f>
        <v>45583.876300616816</v>
      </c>
      <c r="H12" s="18">
        <f>HLOOKUP($B$2,'Tabell 2.2'!$D$2:$S$187,W119,FALSE)</f>
        <v>88013.380181830027</v>
      </c>
      <c r="I12" s="18">
        <f>HLOOKUP($B$2,'Tabell 2.2'!$D$2:$S$187,W137,FALSE)</f>
        <v>-948.20543300613565</v>
      </c>
      <c r="J12" s="18">
        <f>HLOOKUP($B$2,'Tabell 2.2'!$D$2:$S$187,W155,FALSE)</f>
        <v>1000</v>
      </c>
      <c r="K12" s="18">
        <v>0</v>
      </c>
      <c r="L12" s="8"/>
      <c r="M12" s="8"/>
      <c r="N12" s="8"/>
      <c r="O12" s="10"/>
      <c r="P12" s="10"/>
      <c r="Q12" s="10"/>
      <c r="R12" s="10"/>
      <c r="S12" s="10"/>
      <c r="T12" s="10"/>
      <c r="U12" s="10"/>
      <c r="W12" s="3">
        <v>10</v>
      </c>
      <c r="X12" s="10"/>
      <c r="Y12" s="10"/>
      <c r="Z12" s="10"/>
      <c r="AA12" s="10"/>
    </row>
    <row r="13" spans="1:27" s="9" customFormat="1" x14ac:dyDescent="0.35">
      <c r="A13" s="18" t="str">
        <f>'Tabell 2.2'!A12</f>
        <v xml:space="preserve"> - herav justering for engangstiltak</v>
      </c>
      <c r="B13" s="18">
        <f>HLOOKUP($B$2,'Tabell 2.2'!$D$2:$S$187,W13,FALSE)</f>
        <v>-4450</v>
      </c>
      <c r="C13" s="18">
        <f>HLOOKUP($B$2,'Tabell 2.2'!$D$2:$S$187,W33,FALSE)</f>
        <v>0</v>
      </c>
      <c r="D13" s="18">
        <f>HLOOKUP($B$2,'Tabell 2.2'!$D$2:$S$187,W48,FALSE)</f>
        <v>0</v>
      </c>
      <c r="E13" s="18">
        <f>HLOOKUP($B$2,'Tabell 2.2'!$D$2:$S$187,W66,FALSE)</f>
        <v>0</v>
      </c>
      <c r="F13" s="18">
        <f>HLOOKUP($B$2,'Tabell 2.2'!$D$2:$S$187,W84,FALSE)</f>
        <v>9550</v>
      </c>
      <c r="G13" s="18">
        <f>HLOOKUP($B$2,'Tabell 2.2'!$D$2:$S$187,W102,FALSE)</f>
        <v>6000</v>
      </c>
      <c r="H13" s="18">
        <f>HLOOKUP($B$2,'Tabell 2.2'!$D$2:$S$187,W120,FALSE)</f>
        <v>-20000</v>
      </c>
      <c r="I13" s="18">
        <f>HLOOKUP($B$2,'Tabell 2.2'!$D$2:$S$187,W138,FALSE)</f>
        <v>0</v>
      </c>
      <c r="J13" s="18">
        <f>HLOOKUP($B$2,'Tabell 2.2'!$D$2:$S$187,W156,FALSE)</f>
        <v>0</v>
      </c>
      <c r="K13" s="18">
        <v>0</v>
      </c>
      <c r="L13" s="8"/>
      <c r="M13" s="8"/>
      <c r="N13" s="8"/>
      <c r="O13" s="10"/>
      <c r="P13" s="10"/>
      <c r="Q13" s="10"/>
      <c r="R13" s="10"/>
      <c r="S13" s="10"/>
      <c r="T13" s="10"/>
      <c r="U13" s="10"/>
      <c r="W13" s="3">
        <v>11</v>
      </c>
      <c r="X13" s="10"/>
      <c r="Y13" s="10"/>
      <c r="Z13" s="10"/>
      <c r="AA13" s="10"/>
    </row>
    <row r="14" spans="1:27" s="9" customFormat="1" x14ac:dyDescent="0.35">
      <c r="A14" s="18" t="str">
        <f>'Tabell 2.2'!A13</f>
        <v xml:space="preserve"> - herav justering for oppgaveendringer mellom sektorer</v>
      </c>
      <c r="B14" s="18">
        <f>HLOOKUP($B$2,'Tabell 2.2'!$D$2:$S$187,W14,FALSE)</f>
        <v>-8475</v>
      </c>
      <c r="C14" s="18">
        <f>HLOOKUP($B$2,'Tabell 2.2'!$D$2:$S$187,W34,FALSE)</f>
        <v>0</v>
      </c>
      <c r="D14" s="18">
        <f>HLOOKUP($B$2,'Tabell 2.2'!$D$2:$S$187,W49,FALSE)</f>
        <v>770</v>
      </c>
      <c r="E14" s="18">
        <f>HLOOKUP($B$2,'Tabell 2.2'!$D$2:$S$187,W67,FALSE)</f>
        <v>-4000</v>
      </c>
      <c r="F14" s="18">
        <f>HLOOKUP($B$2,'Tabell 2.2'!$D$2:$S$187,W85,FALSE)</f>
        <v>-2745</v>
      </c>
      <c r="G14" s="18">
        <f>HLOOKUP($B$2,'Tabell 2.2'!$D$2:$S$187,W103,FALSE)</f>
        <v>-2500</v>
      </c>
      <c r="H14" s="18">
        <f>HLOOKUP($B$2,'Tabell 2.2'!$D$2:$S$187,W121,FALSE)</f>
        <v>0</v>
      </c>
      <c r="I14" s="18">
        <f>HLOOKUP($B$2,'Tabell 2.2'!$D$2:$S$187,W139,FALSE)</f>
        <v>0</v>
      </c>
      <c r="J14" s="18">
        <f>HLOOKUP($B$2,'Tabell 2.2'!$D$2:$S$187,W157,FALSE)</f>
        <v>0</v>
      </c>
      <c r="K14" s="18">
        <v>0</v>
      </c>
      <c r="L14" s="8"/>
      <c r="M14" s="8"/>
      <c r="N14" s="8"/>
      <c r="O14" s="10"/>
      <c r="P14" s="10"/>
      <c r="Q14" s="10"/>
      <c r="R14" s="10"/>
      <c r="S14" s="10"/>
      <c r="T14" s="10"/>
      <c r="U14" s="10"/>
      <c r="W14" s="3">
        <v>12</v>
      </c>
      <c r="X14" s="10"/>
      <c r="Y14" s="10"/>
      <c r="Z14" s="10"/>
      <c r="AA14" s="10"/>
    </row>
    <row r="15" spans="1:27" s="9" customFormat="1" x14ac:dyDescent="0.35">
      <c r="A15" s="18" t="str">
        <f>'Tabell 2.2'!A14</f>
        <v xml:space="preserve"> - herav uspesifiserte rammeendringer</v>
      </c>
      <c r="B15" s="18">
        <f>HLOOKUP($B$2,'Tabell 2.2'!$D$2:$S$187,W15,FALSE)</f>
        <v>50000</v>
      </c>
      <c r="C15" s="18">
        <f>HLOOKUP($B$2,'Tabell 2.2'!$D$2:$S$187,W35,FALSE)</f>
        <v>0</v>
      </c>
      <c r="D15" s="18">
        <f>HLOOKUP($B$2,'Tabell 2.2'!$D$2:$S$187,W50,FALSE)</f>
        <v>0</v>
      </c>
      <c r="E15" s="18">
        <f>HLOOKUP($B$2,'Tabell 2.2'!$D$2:$S$187,W68,FALSE)</f>
        <v>0</v>
      </c>
      <c r="F15" s="18">
        <f>HLOOKUP($B$2,'Tabell 2.2'!$D$2:$S$187,W86,FALSE)</f>
        <v>0</v>
      </c>
      <c r="G15" s="18">
        <f>HLOOKUP($B$2,'Tabell 2.2'!$D$2:$S$187,W104,FALSE)</f>
        <v>50000</v>
      </c>
      <c r="H15" s="18">
        <f>HLOOKUP($B$2,'Tabell 2.2'!$D$2:$S$187,W122,FALSE)</f>
        <v>0</v>
      </c>
      <c r="I15" s="18">
        <f>HLOOKUP($B$2,'Tabell 2.2'!$D$2:$S$187,W140,FALSE)</f>
        <v>0</v>
      </c>
      <c r="J15" s="18">
        <f>HLOOKUP($B$2,'Tabell 2.2'!$D$2:$S$187,W158,FALSE)</f>
        <v>0</v>
      </c>
      <c r="K15" s="18">
        <v>0</v>
      </c>
      <c r="L15" s="8"/>
      <c r="M15" s="8"/>
      <c r="N15" s="8"/>
      <c r="O15" s="10"/>
      <c r="P15" s="10"/>
      <c r="Q15" s="10"/>
      <c r="R15" s="10"/>
      <c r="S15" s="10"/>
      <c r="T15" s="10"/>
      <c r="U15" s="10"/>
      <c r="W15" s="3">
        <v>13</v>
      </c>
      <c r="X15" s="10"/>
      <c r="Y15" s="10"/>
      <c r="Z15" s="10"/>
      <c r="AA15" s="10"/>
    </row>
    <row r="16" spans="1:27" s="9" customFormat="1" x14ac:dyDescent="0.35">
      <c r="A16" s="19" t="str">
        <f>'Tabell 2.2'!A15</f>
        <v xml:space="preserve"> - herav spesifiserte rammeendringer</v>
      </c>
      <c r="B16" s="19">
        <f>HLOOKUP($B$2,'Tabell 2.2'!$D$2:$S$187,W16,FALSE)</f>
        <v>-36100.999995791644</v>
      </c>
      <c r="C16" s="19">
        <f>HLOOKUP($B$2,'Tabell 2.2'!$D$2:$S$187,W36,FALSE)</f>
        <v>-770</v>
      </c>
      <c r="D16" s="19">
        <f>HLOOKUP($B$2,'Tabell 2.2'!$D$2:$S$187,W51,FALSE)</f>
        <v>42069</v>
      </c>
      <c r="E16" s="19">
        <f>HLOOKUP($B$2,'Tabell 2.2'!$D$2:$S$187,W69,FALSE)</f>
        <v>-14252</v>
      </c>
      <c r="F16" s="19">
        <f>HLOOKUP($B$2,'Tabell 2.2'!$D$2:$S$187,W87,FALSE)</f>
        <v>37240</v>
      </c>
      <c r="G16" s="19">
        <f>HLOOKUP($B$2,'Tabell 2.2'!$D$2:$S$187,W105,FALSE)</f>
        <v>26000</v>
      </c>
      <c r="H16" s="19">
        <f>HLOOKUP($B$2,'Tabell 2.2'!$D$2:$S$187,W123,FALSE)</f>
        <v>-72440</v>
      </c>
      <c r="I16" s="19">
        <f>HLOOKUP($B$2,'Tabell 2.2'!$D$2:$S$187,W141,FALSE)</f>
        <v>0</v>
      </c>
      <c r="J16" s="19">
        <f>HLOOKUP($B$2,'Tabell 2.2'!$D$2:$S$187,W159,FALSE)</f>
        <v>-52600</v>
      </c>
      <c r="K16" s="19">
        <f>HLOOKUP($B$2,'Tabell 2.2'!$D$2:$S$187,W170,FALSE)</f>
        <v>-1348</v>
      </c>
      <c r="L16" s="8"/>
      <c r="M16" s="8"/>
      <c r="N16" s="8"/>
      <c r="O16" s="10"/>
      <c r="P16" s="10"/>
      <c r="Q16" s="10"/>
      <c r="R16" s="10"/>
      <c r="S16" s="10"/>
      <c r="T16" s="10"/>
      <c r="U16" s="10"/>
      <c r="W16" s="3">
        <v>14</v>
      </c>
      <c r="X16" s="10"/>
      <c r="Y16" s="10"/>
      <c r="Z16" s="10"/>
      <c r="AA16" s="10"/>
    </row>
    <row r="17" spans="1:28" s="9" customFormat="1" x14ac:dyDescent="0.35">
      <c r="A17" s="19" t="str">
        <f>'Tabell 2.2'!A16</f>
        <v>Vridningseffekter knyttet til endringer i særskilte tildelinger</v>
      </c>
      <c r="B17" s="19">
        <f>HLOOKUP($B$2,'Tabell 2.2'!$D$2:$S$187,W17,FALSE)</f>
        <v>-8.3260601968504488E-8</v>
      </c>
      <c r="C17" s="19">
        <f>HLOOKUP($B$2,'Tabell 2.2'!$D$2:$S$187,W37,FALSE)</f>
        <v>-2.5320332497358322E-9</v>
      </c>
      <c r="D17" s="19">
        <f>HLOOKUP($B$2,'Tabell 2.2'!$D$2:$S$187,W52,FALSE)</f>
        <v>0</v>
      </c>
      <c r="E17" s="19">
        <f>HLOOKUP($B$2,'Tabell 2.2'!$D$2:$S$187,W70,FALSE)</f>
        <v>-0.45455919089727104</v>
      </c>
      <c r="F17" s="19">
        <f>HLOOKUP($B$2,'Tabell 2.2'!$D$2:$S$187,W88,FALSE)</f>
        <v>0.45455919171217829</v>
      </c>
      <c r="G17" s="19">
        <f>HLOOKUP($B$2,'Tabell 2.2'!$D$2:$S$187,W106,FALSE)</f>
        <v>0</v>
      </c>
      <c r="H17" s="19">
        <f>HLOOKUP($B$2,'Tabell 2.2'!$D$2:$S$187,W124,FALSE)</f>
        <v>0</v>
      </c>
      <c r="I17" s="19">
        <f>HLOOKUP($B$2,'Tabell 2.2'!$D$2:$S$187,W142,FALSE)</f>
        <v>0</v>
      </c>
      <c r="J17" s="19">
        <f>HLOOKUP($B$2,'Tabell 2.2'!$D$2:$S$187,W160,FALSE)</f>
        <v>4.4477637857198715E-6</v>
      </c>
      <c r="K17" s="19">
        <v>0</v>
      </c>
      <c r="L17" s="8"/>
      <c r="M17" s="8"/>
      <c r="N17" s="8"/>
      <c r="O17" s="10"/>
      <c r="P17" s="10"/>
      <c r="Q17" s="10"/>
      <c r="R17" s="10"/>
      <c r="S17" s="10"/>
      <c r="T17" s="10"/>
      <c r="U17" s="10"/>
      <c r="W17" s="3">
        <v>15</v>
      </c>
      <c r="X17" s="10"/>
      <c r="Y17" s="10"/>
      <c r="Z17" s="10"/>
      <c r="AA17" s="10"/>
    </row>
    <row r="18" spans="1:28" s="9" customFormat="1" x14ac:dyDescent="0.35">
      <c r="A18" s="20" t="str">
        <f>'Tabell 2.2'!A17</f>
        <v>Kompensasjon for forventet lønns- og prisutvikling</v>
      </c>
      <c r="B18" s="20">
        <f>HLOOKUP($B$2,'Tabell 2.2'!$D$2:$S$187,W18,FALSE)</f>
        <v>842174.99999627948</v>
      </c>
      <c r="C18" s="20">
        <f>HLOOKUP($B$2,'Tabell 2.2'!$D$2:$S$187,W38,FALSE)</f>
        <v>6914.1391485833819</v>
      </c>
      <c r="D18" s="20">
        <f>HLOOKUP($B$2,'Tabell 2.2'!$D$2:$S$187,W53,FALSE)</f>
        <v>233751.50212156668</v>
      </c>
      <c r="E18" s="20">
        <f>HLOOKUP($B$2,'Tabell 2.2'!$D$2:$S$187,W71,FALSE)</f>
        <v>72756.677063846495</v>
      </c>
      <c r="F18" s="20">
        <f>HLOOKUP($B$2,'Tabell 2.2'!$D$2:$S$187,W89,FALSE)</f>
        <v>31175.207111139167</v>
      </c>
      <c r="G18" s="20">
        <f>HLOOKUP($B$2,'Tabell 2.2'!$D$2:$S$187,W107,FALSE)</f>
        <v>390935.82241987577</v>
      </c>
      <c r="H18" s="20">
        <f>HLOOKUP($B$2,'Tabell 2.2'!$D$2:$S$187,W125,FALSE)</f>
        <v>43907.209761277409</v>
      </c>
      <c r="I18" s="20">
        <f>HLOOKUP($B$2,'Tabell 2.2'!$D$2:$S$187,W143,FALSE)</f>
        <v>16230.442373711054</v>
      </c>
      <c r="J18" s="20">
        <f>HLOOKUP($B$2,'Tabell 2.2'!$D$2:$S$187,W161,FALSE)</f>
        <v>46504</v>
      </c>
      <c r="K18" s="20">
        <v>0</v>
      </c>
      <c r="L18" s="8"/>
      <c r="M18" s="8"/>
      <c r="N18" s="8"/>
      <c r="O18" s="10"/>
      <c r="P18" s="10"/>
      <c r="Q18" s="10"/>
      <c r="R18" s="10"/>
      <c r="S18" s="10"/>
      <c r="T18" s="10"/>
      <c r="U18" s="10"/>
      <c r="W18" s="3">
        <v>16</v>
      </c>
      <c r="X18" s="10"/>
      <c r="Y18" s="10"/>
      <c r="Z18" s="10"/>
      <c r="AA18" s="10"/>
    </row>
    <row r="19" spans="1:28" s="9" customFormat="1" x14ac:dyDescent="0.35">
      <c r="A19" s="18" t="str">
        <f>'Tabell 2.2'!A18</f>
        <v xml:space="preserve"> - herav generell lønns- og priskompensasjon</v>
      </c>
      <c r="B19" s="18">
        <f>HLOOKUP($B$2,'Tabell 2.2'!$D$2:$S$187,W19,FALSE)</f>
        <v>763503.99999627948</v>
      </c>
      <c r="C19" s="18">
        <f>HLOOKUP($B$2,'Tabell 2.2'!$D$2:$S$187,W39,FALSE)</f>
        <v>6224.1331821655549</v>
      </c>
      <c r="D19" s="18">
        <f>HLOOKUP($B$2,'Tabell 2.2'!$D$2:$S$187,W54,FALSE)</f>
        <v>209831.48330218482</v>
      </c>
      <c r="E19" s="18">
        <f>HLOOKUP($B$2,'Tabell 2.2'!$D$2:$S$187,W72,FALSE)</f>
        <v>65516.84198393517</v>
      </c>
      <c r="F19" s="18">
        <f>HLOOKUP($B$2,'Tabell 2.2'!$D$2:$S$187,W90,FALSE)</f>
        <v>27764.465228624224</v>
      </c>
      <c r="G19" s="18">
        <f>HLOOKUP($B$2,'Tabell 2.2'!$D$2:$S$187,W108,FALSE)</f>
        <v>353542.90016353875</v>
      </c>
      <c r="H19" s="18">
        <f>HLOOKUP($B$2,'Tabell 2.2'!$D$2:$S$187,W126,FALSE)</f>
        <v>39424.458792652506</v>
      </c>
      <c r="I19" s="18">
        <f>HLOOKUP($B$2,'Tabell 2.2'!$D$2:$S$187,W144,FALSE)</f>
        <v>14695.71734689894</v>
      </c>
      <c r="J19" s="18">
        <f>HLOOKUP($B$2,'Tabell 2.2'!$D$2:$S$187,W162,FALSE)</f>
        <v>46504</v>
      </c>
      <c r="K19" s="18">
        <v>0</v>
      </c>
      <c r="L19" s="8"/>
      <c r="M19" s="8"/>
      <c r="N19" s="8"/>
      <c r="O19" s="10"/>
      <c r="P19" s="10"/>
      <c r="Q19" s="10"/>
      <c r="R19" s="10"/>
      <c r="S19" s="10"/>
      <c r="T19" s="10"/>
      <c r="U19" s="10"/>
      <c r="W19" s="3">
        <v>17</v>
      </c>
      <c r="X19" s="10"/>
      <c r="Y19" s="10"/>
      <c r="Z19" s="10"/>
      <c r="AA19" s="10"/>
    </row>
    <row r="20" spans="1:28" s="9" customFormat="1" x14ac:dyDescent="0.35">
      <c r="A20" s="21" t="str">
        <f>'Tabell 2.2'!A19</f>
        <v xml:space="preserve"> - herav kompensasjon for endring i løpende pensjonsutgifter</v>
      </c>
      <c r="B20" s="21">
        <f>HLOOKUP($B$2,'Tabell 2.2'!$D$2:$S$187,W20,FALSE)</f>
        <v>78671</v>
      </c>
      <c r="C20" s="21">
        <f>HLOOKUP($B$2,'Tabell 2.2'!$D$2:$S$187,W40,FALSE)</f>
        <v>690.00596641782727</v>
      </c>
      <c r="D20" s="21">
        <f>HLOOKUP($B$2,'Tabell 2.2'!$D$2:$S$187,W55,FALSE)</f>
        <v>23920.01881938185</v>
      </c>
      <c r="E20" s="21">
        <f>HLOOKUP($B$2,'Tabell 2.2'!$D$2:$S$187,W73,FALSE)</f>
        <v>7239.8350799113296</v>
      </c>
      <c r="F20" s="21">
        <f>HLOOKUP($B$2,'Tabell 2.2'!$D$2:$S$187,W91,FALSE)</f>
        <v>3410.7418825149421</v>
      </c>
      <c r="G20" s="21">
        <f>HLOOKUP($B$2,'Tabell 2.2'!$D$2:$S$187,W109,FALSE)</f>
        <v>37392.922256337028</v>
      </c>
      <c r="H20" s="21">
        <f>HLOOKUP($B$2,'Tabell 2.2'!$D$2:$S$187,W127,FALSE)</f>
        <v>4482.7509686249059</v>
      </c>
      <c r="I20" s="21">
        <f>HLOOKUP($B$2,'Tabell 2.2'!$D$2:$S$187,W145,FALSE)</f>
        <v>1534.7250268121131</v>
      </c>
      <c r="J20" s="21">
        <f>HLOOKUP($B$2,'Tabell 2.2'!$D$2:$S$187,W163,FALSE)</f>
        <v>0</v>
      </c>
      <c r="K20" s="21">
        <v>0</v>
      </c>
      <c r="L20" s="2"/>
      <c r="M20" s="2"/>
      <c r="N20" s="8"/>
      <c r="O20" s="10"/>
      <c r="P20" s="10"/>
      <c r="Q20" s="10"/>
      <c r="R20" s="10"/>
      <c r="S20" s="10"/>
      <c r="T20" s="10"/>
      <c r="U20" s="10"/>
      <c r="W20" s="3">
        <v>18</v>
      </c>
      <c r="X20" s="10"/>
      <c r="Y20" s="10"/>
      <c r="Z20" s="10"/>
      <c r="AA20" s="10"/>
    </row>
    <row r="21" spans="1:28" s="9" customFormat="1" x14ac:dyDescent="0.35">
      <c r="A21" s="402" t="str">
        <f>'Tabell 2.2'!A20</f>
        <v>Bydelsfordelt budsjett 2020</v>
      </c>
      <c r="B21" s="403">
        <f>HLOOKUP($B$2,'Tabell 2.2'!$D$2:$S$187,W21,FALSE)</f>
        <v>24052401.999890324</v>
      </c>
      <c r="C21" s="404">
        <f>HLOOKUP($B$2,'Tabell 2.2'!$D$2:$S$187,W41,FALSE)</f>
        <v>197823.80517987293</v>
      </c>
      <c r="D21" s="405">
        <f>HLOOKUP($B$2,'Tabell 2.2'!$D$2:$S$187,W56,FALSE)</f>
        <v>6859170.4943400342</v>
      </c>
      <c r="E21" s="407">
        <f>HLOOKUP($B$2,'Tabell 2.2'!$D$2:$S$187,W74,FALSE)</f>
        <v>2071794.7820796128</v>
      </c>
      <c r="F21" s="407">
        <f>HLOOKUP($B$2,'Tabell 2.2'!$D$2:$S$187,W92,FALSE)</f>
        <v>984888.70583779772</v>
      </c>
      <c r="G21" s="408">
        <f>HLOOKUP($B$2,'Tabell 2.2'!$D$2:$S$187,W110,FALSE)</f>
        <v>10836167.381775184</v>
      </c>
      <c r="H21" s="409">
        <f>HLOOKUP($B$2,'Tabell 2.2'!$D$2:$S$187,W128,FALSE)</f>
        <v>1289114.7647184462</v>
      </c>
      <c r="I21" s="409">
        <f>HLOOKUP($B$2,'Tabell 2.2'!$D$2:$S$187,W146,FALSE)</f>
        <v>465816.0660690543</v>
      </c>
      <c r="J21" s="409">
        <f>HLOOKUP($B$2,'Tabell 2.2'!$D$2:$S$187,W164,FALSE)</f>
        <v>1374857.999894052</v>
      </c>
      <c r="K21" s="406">
        <f>HLOOKUP($B$2,'Tabell 2.2'!$D$2:$S$187,W171,FALSE)</f>
        <v>-27232</v>
      </c>
      <c r="L21" s="2"/>
      <c r="M21" s="2"/>
      <c r="N21" s="8"/>
      <c r="O21" s="10"/>
      <c r="P21" s="10"/>
      <c r="Q21" s="10"/>
      <c r="R21" s="10"/>
      <c r="S21" s="10"/>
      <c r="T21" s="10"/>
      <c r="U21" s="10"/>
      <c r="W21" s="3">
        <v>19</v>
      </c>
      <c r="X21" s="10"/>
      <c r="Y21" s="10"/>
      <c r="Z21" s="10"/>
      <c r="AA21" s="10"/>
    </row>
    <row r="22" spans="1:28" s="9" customFormat="1" x14ac:dyDescent="0.35">
      <c r="A22" s="11"/>
      <c r="B22" s="12"/>
      <c r="C22" s="2"/>
      <c r="D22" s="2"/>
      <c r="E22" s="2"/>
      <c r="F22" s="2"/>
      <c r="G22" s="13"/>
      <c r="H22" s="2"/>
      <c r="I22" s="14"/>
      <c r="J22" s="14"/>
      <c r="K22" s="14"/>
      <c r="L22" s="2"/>
      <c r="M22" s="2"/>
      <c r="N22" s="2"/>
      <c r="O22" s="8"/>
      <c r="P22" s="10"/>
      <c r="Q22" s="10"/>
      <c r="R22" s="10"/>
      <c r="S22" s="10"/>
      <c r="T22" s="10"/>
      <c r="U22" s="10"/>
      <c r="V22" s="10"/>
      <c r="W22" s="3">
        <v>20</v>
      </c>
      <c r="X22" s="10"/>
      <c r="Y22" s="10"/>
      <c r="Z22" s="10"/>
      <c r="AA22" s="10"/>
      <c r="AB22" s="10"/>
    </row>
    <row r="23" spans="1:28" s="9" customFormat="1" x14ac:dyDescent="0.35">
      <c r="A23" s="12"/>
      <c r="B23" s="12"/>
      <c r="C23" s="2"/>
      <c r="D23" s="12"/>
      <c r="E23" s="2"/>
      <c r="F23" s="2"/>
      <c r="G23" s="13"/>
      <c r="H23" s="2"/>
      <c r="I23" s="14"/>
      <c r="J23" s="14"/>
      <c r="K23" s="14"/>
      <c r="L23" s="2"/>
      <c r="M23" s="2"/>
      <c r="N23" s="2"/>
      <c r="O23" s="2"/>
      <c r="P23" s="3"/>
      <c r="Q23" s="3"/>
      <c r="R23" s="3"/>
      <c r="S23" s="3"/>
      <c r="T23" s="3"/>
      <c r="U23" s="3"/>
      <c r="V23" s="3"/>
      <c r="W23" s="3">
        <v>21</v>
      </c>
      <c r="X23" s="10"/>
      <c r="Y23" s="10"/>
      <c r="Z23" s="10"/>
      <c r="AA23" s="10"/>
      <c r="AB23" s="10"/>
    </row>
    <row r="24" spans="1:28" s="9" customFormat="1" ht="15" customHeight="1" x14ac:dyDescent="0.35">
      <c r="A24" s="12"/>
      <c r="B24" s="12"/>
      <c r="C24" s="2"/>
      <c r="D24" s="2"/>
      <c r="E24" s="2"/>
      <c r="F24" s="2"/>
      <c r="G24" s="13"/>
      <c r="H24" s="2"/>
      <c r="I24" s="14"/>
      <c r="J24" s="14"/>
      <c r="K24" s="14"/>
      <c r="L24" s="2"/>
      <c r="M24" s="2"/>
      <c r="N24" s="2"/>
      <c r="O24" s="2"/>
      <c r="P24" s="3"/>
      <c r="Q24" s="3"/>
      <c r="R24" s="3"/>
      <c r="S24" s="3"/>
      <c r="T24" s="3"/>
      <c r="U24" s="3"/>
      <c r="V24" s="3"/>
      <c r="W24" s="3">
        <v>22</v>
      </c>
      <c r="X24" s="10"/>
      <c r="Y24" s="10"/>
      <c r="Z24" s="10"/>
      <c r="AA24" s="10"/>
      <c r="AB24" s="10"/>
    </row>
    <row r="25" spans="1:28" x14ac:dyDescent="0.35">
      <c r="A25" s="12"/>
      <c r="B25" s="12"/>
      <c r="C25" s="12"/>
      <c r="D25" s="12"/>
      <c r="E25" s="12"/>
      <c r="F25" s="12"/>
      <c r="G25" s="12"/>
      <c r="H25" s="12"/>
      <c r="I25" s="12"/>
      <c r="J25" s="12"/>
      <c r="K25" s="12"/>
      <c r="L25" s="12"/>
      <c r="M25" s="2"/>
      <c r="N25" s="2"/>
      <c r="O25" s="2"/>
      <c r="W25" s="3">
        <v>23</v>
      </c>
    </row>
    <row r="26" spans="1:28" x14ac:dyDescent="0.35">
      <c r="A26" s="12"/>
      <c r="B26" s="12"/>
      <c r="C26" s="12"/>
      <c r="D26" s="12"/>
      <c r="E26" s="12"/>
      <c r="F26" s="12"/>
      <c r="G26" s="12"/>
      <c r="H26" s="12"/>
      <c r="I26" s="12"/>
      <c r="J26" s="12"/>
      <c r="K26" s="12"/>
      <c r="L26" s="12"/>
      <c r="M26" s="2"/>
      <c r="N26" s="2"/>
      <c r="O26" s="2"/>
      <c r="W26" s="3">
        <v>24</v>
      </c>
    </row>
    <row r="27" spans="1:28" x14ac:dyDescent="0.35">
      <c r="A27" s="12"/>
      <c r="B27" s="12"/>
      <c r="C27" s="12"/>
      <c r="D27" s="12"/>
      <c r="E27" s="12"/>
      <c r="F27" s="12"/>
      <c r="G27" s="12"/>
      <c r="H27" s="12"/>
      <c r="I27" s="12"/>
      <c r="J27" s="12"/>
      <c r="K27" s="12"/>
      <c r="L27" s="2"/>
      <c r="M27" s="2"/>
      <c r="N27" s="2"/>
      <c r="O27" s="2"/>
      <c r="W27" s="3">
        <v>25</v>
      </c>
    </row>
    <row r="28" spans="1:28" x14ac:dyDescent="0.35">
      <c r="A28" s="12"/>
      <c r="B28" s="12"/>
      <c r="C28" s="12"/>
      <c r="D28" s="12"/>
      <c r="E28" s="12"/>
      <c r="F28" s="12"/>
      <c r="G28" s="12"/>
      <c r="H28" s="12"/>
      <c r="I28" s="12"/>
      <c r="J28" s="12"/>
      <c r="K28" s="12"/>
      <c r="L28" s="2"/>
      <c r="M28" s="2"/>
      <c r="N28" s="2"/>
      <c r="O28" s="2"/>
      <c r="W28" s="3">
        <v>26</v>
      </c>
    </row>
    <row r="29" spans="1:28" x14ac:dyDescent="0.35">
      <c r="A29" s="12"/>
      <c r="B29" s="12"/>
      <c r="C29" s="12"/>
      <c r="D29" s="12"/>
      <c r="E29" s="12"/>
      <c r="F29" s="12"/>
      <c r="G29" s="12"/>
      <c r="H29" s="12"/>
      <c r="I29" s="12"/>
      <c r="J29" s="12"/>
      <c r="K29" s="12"/>
      <c r="L29" s="2"/>
      <c r="M29" s="2"/>
      <c r="N29" s="2"/>
      <c r="O29" s="2"/>
      <c r="W29" s="3">
        <v>27</v>
      </c>
    </row>
    <row r="30" spans="1:28" x14ac:dyDescent="0.35">
      <c r="A30" s="12"/>
      <c r="B30" s="12"/>
      <c r="C30" s="12"/>
      <c r="D30" s="12"/>
      <c r="E30" s="12"/>
      <c r="F30" s="12"/>
      <c r="G30" s="12"/>
      <c r="H30" s="12"/>
      <c r="I30" s="12"/>
      <c r="J30" s="12"/>
      <c r="K30" s="12"/>
      <c r="L30" s="2"/>
      <c r="M30" s="2"/>
      <c r="N30" s="2"/>
      <c r="O30" s="2"/>
      <c r="W30" s="3">
        <v>28</v>
      </c>
    </row>
    <row r="31" spans="1:28" x14ac:dyDescent="0.35">
      <c r="A31" s="12"/>
      <c r="B31" s="12"/>
      <c r="C31" s="12"/>
      <c r="D31" s="12"/>
      <c r="E31" s="12"/>
      <c r="F31" s="12"/>
      <c r="G31" s="12"/>
      <c r="H31" s="12"/>
      <c r="I31" s="12"/>
      <c r="J31" s="12"/>
      <c r="K31" s="14"/>
      <c r="L31" s="2"/>
      <c r="M31" s="2"/>
      <c r="N31" s="2"/>
      <c r="O31" s="2"/>
      <c r="W31" s="3">
        <v>29</v>
      </c>
    </row>
    <row r="32" spans="1:28" x14ac:dyDescent="0.35">
      <c r="A32" s="12"/>
      <c r="B32" s="12"/>
      <c r="C32" s="12"/>
      <c r="D32" s="12"/>
      <c r="E32" s="12"/>
      <c r="F32" s="12"/>
      <c r="G32" s="12"/>
      <c r="H32" s="12"/>
      <c r="I32" s="12"/>
      <c r="J32" s="12"/>
      <c r="K32" s="12"/>
      <c r="L32" s="2"/>
      <c r="M32" s="2"/>
      <c r="N32" s="2"/>
      <c r="O32" s="2"/>
      <c r="W32" s="3">
        <v>30</v>
      </c>
    </row>
    <row r="33" spans="1:23" x14ac:dyDescent="0.35">
      <c r="A33" s="12"/>
      <c r="B33" s="12"/>
      <c r="C33" s="12"/>
      <c r="D33" s="12"/>
      <c r="E33" s="12"/>
      <c r="F33" s="12"/>
      <c r="G33" s="12"/>
      <c r="H33" s="12"/>
      <c r="I33" s="12"/>
      <c r="J33" s="12"/>
      <c r="K33" s="12"/>
      <c r="L33" s="2"/>
      <c r="M33" s="2"/>
      <c r="N33" s="2"/>
      <c r="O33" s="2"/>
      <c r="W33" s="3">
        <v>31</v>
      </c>
    </row>
    <row r="34" spans="1:23" x14ac:dyDescent="0.35">
      <c r="A34" s="12"/>
      <c r="B34" s="12"/>
      <c r="C34" s="12"/>
      <c r="D34" s="12"/>
      <c r="E34" s="12"/>
      <c r="F34" s="12"/>
      <c r="G34" s="12"/>
      <c r="H34" s="12"/>
      <c r="I34" s="12"/>
      <c r="J34" s="12"/>
      <c r="K34" s="12"/>
      <c r="L34" s="2"/>
      <c r="M34" s="2"/>
      <c r="N34" s="2"/>
      <c r="O34" s="2"/>
      <c r="W34" s="3">
        <v>32</v>
      </c>
    </row>
    <row r="35" spans="1:23" x14ac:dyDescent="0.35">
      <c r="A35" s="12"/>
      <c r="B35" s="12"/>
      <c r="C35" s="12"/>
      <c r="D35" s="12"/>
      <c r="E35" s="12"/>
      <c r="F35" s="12"/>
      <c r="G35" s="12"/>
      <c r="H35" s="12"/>
      <c r="I35" s="12"/>
      <c r="J35" s="12"/>
      <c r="K35" s="12"/>
      <c r="L35" s="2"/>
      <c r="M35" s="2"/>
      <c r="N35" s="2"/>
      <c r="O35" s="2"/>
      <c r="W35" s="3">
        <v>33</v>
      </c>
    </row>
    <row r="36" spans="1:23" x14ac:dyDescent="0.35">
      <c r="A36" s="12"/>
      <c r="B36" s="12"/>
      <c r="C36" s="12"/>
      <c r="D36" s="12"/>
      <c r="E36" s="12"/>
      <c r="F36" s="12"/>
      <c r="G36" s="12"/>
      <c r="H36" s="12"/>
      <c r="I36" s="12"/>
      <c r="J36" s="12"/>
      <c r="K36" s="12"/>
      <c r="L36" s="2"/>
      <c r="M36" s="2"/>
      <c r="N36" s="2"/>
      <c r="O36" s="2"/>
      <c r="W36" s="3">
        <v>34</v>
      </c>
    </row>
    <row r="37" spans="1:23" x14ac:dyDescent="0.35">
      <c r="A37" s="12"/>
      <c r="B37" s="12"/>
      <c r="C37" s="12"/>
      <c r="D37" s="12"/>
      <c r="E37" s="12"/>
      <c r="F37" s="12"/>
      <c r="G37" s="12"/>
      <c r="H37" s="12"/>
      <c r="I37" s="12"/>
      <c r="J37" s="12"/>
      <c r="K37" s="12"/>
      <c r="L37" s="2"/>
      <c r="M37" s="2"/>
      <c r="N37" s="2"/>
      <c r="O37" s="2"/>
      <c r="W37" s="3">
        <v>35</v>
      </c>
    </row>
    <row r="38" spans="1:23" x14ac:dyDescent="0.35">
      <c r="A38" s="12"/>
      <c r="B38" s="12"/>
      <c r="C38" s="12"/>
      <c r="D38" s="12"/>
      <c r="E38" s="12"/>
      <c r="F38" s="12"/>
      <c r="G38" s="12"/>
      <c r="H38" s="12"/>
      <c r="I38" s="12"/>
      <c r="J38" s="12"/>
      <c r="K38" s="12"/>
      <c r="L38" s="2"/>
      <c r="M38" s="2"/>
      <c r="N38" s="2"/>
      <c r="O38" s="2"/>
      <c r="W38" s="3">
        <v>36</v>
      </c>
    </row>
    <row r="39" spans="1:23" x14ac:dyDescent="0.35">
      <c r="A39" s="12"/>
      <c r="B39" s="12"/>
      <c r="C39" s="12"/>
      <c r="D39" s="12"/>
      <c r="E39" s="12"/>
      <c r="F39" s="12"/>
      <c r="G39" s="12"/>
      <c r="H39" s="12"/>
      <c r="I39" s="12"/>
      <c r="J39" s="12"/>
      <c r="K39" s="2"/>
      <c r="L39" s="2"/>
      <c r="M39" s="2"/>
      <c r="N39" s="2"/>
      <c r="O39" s="2"/>
      <c r="W39" s="3">
        <v>37</v>
      </c>
    </row>
    <row r="40" spans="1:23" x14ac:dyDescent="0.35">
      <c r="A40" s="12"/>
      <c r="B40" s="12"/>
      <c r="C40" s="12"/>
      <c r="D40" s="12"/>
      <c r="E40" s="12"/>
      <c r="F40" s="12"/>
      <c r="G40" s="12"/>
      <c r="H40" s="12"/>
      <c r="I40" s="12"/>
      <c r="J40" s="12"/>
      <c r="K40" s="2"/>
      <c r="L40" s="2"/>
      <c r="M40" s="2"/>
      <c r="N40" s="2"/>
      <c r="O40" s="2"/>
      <c r="W40" s="3">
        <v>38</v>
      </c>
    </row>
    <row r="41" spans="1:23" x14ac:dyDescent="0.35">
      <c r="A41" s="12"/>
      <c r="B41" s="12"/>
      <c r="C41" s="12"/>
      <c r="D41" s="12"/>
      <c r="E41" s="12"/>
      <c r="F41" s="12"/>
      <c r="G41" s="12"/>
      <c r="H41" s="12"/>
      <c r="I41" s="12"/>
      <c r="J41" s="12"/>
      <c r="K41" s="2"/>
      <c r="L41" s="2"/>
      <c r="M41" s="2"/>
      <c r="N41" s="2"/>
      <c r="O41" s="2"/>
      <c r="W41" s="3">
        <v>39</v>
      </c>
    </row>
    <row r="42" spans="1:23" x14ac:dyDescent="0.35">
      <c r="A42" s="12"/>
      <c r="B42" s="12"/>
      <c r="C42" s="12"/>
      <c r="D42" s="12"/>
      <c r="E42" s="12"/>
      <c r="F42" s="12"/>
      <c r="G42" s="12"/>
      <c r="H42" s="12"/>
      <c r="I42" s="12"/>
      <c r="J42" s="12"/>
      <c r="K42" s="2"/>
      <c r="L42" s="2"/>
      <c r="M42" s="2"/>
      <c r="N42" s="2"/>
      <c r="O42" s="2"/>
      <c r="W42" s="3">
        <v>40</v>
      </c>
    </row>
    <row r="43" spans="1:23" x14ac:dyDescent="0.35">
      <c r="B43" s="2"/>
      <c r="C43" s="2"/>
      <c r="D43" s="2"/>
      <c r="E43" s="2"/>
      <c r="F43" s="2"/>
      <c r="G43" s="2"/>
      <c r="H43" s="2"/>
      <c r="I43" s="2"/>
      <c r="J43" s="2"/>
      <c r="K43" s="2"/>
      <c r="L43" s="2"/>
      <c r="M43" s="2"/>
      <c r="N43" s="2"/>
      <c r="O43" s="2"/>
      <c r="W43" s="3">
        <v>41</v>
      </c>
    </row>
    <row r="44" spans="1:23" x14ac:dyDescent="0.35">
      <c r="A44" s="432"/>
      <c r="B44" s="432"/>
      <c r="C44" s="432"/>
      <c r="D44" s="432"/>
      <c r="E44" s="432"/>
      <c r="F44" s="432"/>
      <c r="G44" s="432"/>
      <c r="H44" s="432"/>
      <c r="I44" s="432"/>
      <c r="J44" s="432"/>
      <c r="K44" s="432"/>
      <c r="L44" s="432"/>
      <c r="M44" s="432"/>
      <c r="N44" s="432"/>
      <c r="O44" s="432"/>
      <c r="W44" s="3">
        <v>42</v>
      </c>
    </row>
    <row r="45" spans="1:23" x14ac:dyDescent="0.35">
      <c r="A45" s="432"/>
      <c r="B45" s="432"/>
      <c r="C45" s="432"/>
      <c r="D45" s="432"/>
      <c r="E45" s="432"/>
      <c r="F45" s="432"/>
      <c r="G45" s="432"/>
      <c r="H45" s="432"/>
      <c r="I45" s="432"/>
      <c r="J45" s="432"/>
      <c r="K45" s="432"/>
      <c r="L45" s="432"/>
      <c r="M45" s="432"/>
      <c r="N45" s="432"/>
      <c r="O45" s="432"/>
      <c r="W45" s="3">
        <v>43</v>
      </c>
    </row>
    <row r="46" spans="1:23" x14ac:dyDescent="0.35">
      <c r="A46" s="432"/>
      <c r="B46" s="432"/>
      <c r="C46" s="432"/>
      <c r="D46" s="432"/>
      <c r="E46" s="432"/>
      <c r="F46" s="432"/>
      <c r="G46" s="432"/>
      <c r="H46" s="432"/>
      <c r="I46" s="432"/>
      <c r="J46" s="432"/>
      <c r="K46" s="432"/>
      <c r="L46" s="432"/>
      <c r="M46" s="432"/>
      <c r="N46" s="432"/>
      <c r="O46" s="432"/>
      <c r="W46" s="3">
        <v>44</v>
      </c>
    </row>
    <row r="47" spans="1:23" x14ac:dyDescent="0.35">
      <c r="A47" s="432"/>
      <c r="B47" s="432"/>
      <c r="C47" s="432"/>
      <c r="D47" s="432"/>
      <c r="E47" s="432"/>
      <c r="F47" s="432"/>
      <c r="G47" s="432"/>
      <c r="H47" s="432"/>
      <c r="I47" s="432"/>
      <c r="J47" s="432"/>
      <c r="K47" s="432"/>
      <c r="L47" s="432"/>
      <c r="M47" s="432"/>
      <c r="N47" s="432"/>
      <c r="O47" s="432"/>
      <c r="W47" s="3">
        <v>45</v>
      </c>
    </row>
    <row r="48" spans="1:23" x14ac:dyDescent="0.35">
      <c r="A48" s="432"/>
      <c r="B48" s="432"/>
      <c r="C48" s="432"/>
      <c r="D48" s="432"/>
      <c r="E48" s="432"/>
      <c r="F48" s="432"/>
      <c r="G48" s="432"/>
      <c r="H48" s="432"/>
      <c r="I48" s="432"/>
      <c r="J48" s="432"/>
      <c r="K48" s="432"/>
      <c r="L48" s="432"/>
      <c r="M48" s="432"/>
      <c r="N48" s="432"/>
      <c r="O48" s="432"/>
      <c r="W48" s="3">
        <v>46</v>
      </c>
    </row>
    <row r="49" spans="1:23" x14ac:dyDescent="0.35">
      <c r="A49" s="432"/>
      <c r="B49" s="432"/>
      <c r="C49" s="432"/>
      <c r="D49" s="432"/>
      <c r="E49" s="432"/>
      <c r="F49" s="432"/>
      <c r="G49" s="432"/>
      <c r="H49" s="432"/>
      <c r="I49" s="432"/>
      <c r="J49" s="432"/>
      <c r="K49" s="432"/>
      <c r="L49" s="432"/>
      <c r="M49" s="432"/>
      <c r="N49" s="432"/>
      <c r="O49" s="432"/>
      <c r="W49" s="3">
        <v>47</v>
      </c>
    </row>
    <row r="50" spans="1:23" x14ac:dyDescent="0.35">
      <c r="W50" s="3">
        <v>48</v>
      </c>
    </row>
    <row r="51" spans="1:23" x14ac:dyDescent="0.35">
      <c r="W51" s="3">
        <v>49</v>
      </c>
    </row>
    <row r="52" spans="1:23" x14ac:dyDescent="0.35">
      <c r="W52" s="3">
        <v>50</v>
      </c>
    </row>
    <row r="53" spans="1:23" x14ac:dyDescent="0.35">
      <c r="W53" s="3">
        <v>51</v>
      </c>
    </row>
    <row r="54" spans="1:23" x14ac:dyDescent="0.35">
      <c r="W54" s="3">
        <v>52</v>
      </c>
    </row>
    <row r="55" spans="1:23" x14ac:dyDescent="0.35">
      <c r="W55" s="3">
        <v>53</v>
      </c>
    </row>
    <row r="56" spans="1:23" x14ac:dyDescent="0.35">
      <c r="W56" s="3">
        <v>54</v>
      </c>
    </row>
    <row r="57" spans="1:23" x14ac:dyDescent="0.35">
      <c r="W57" s="3">
        <v>55</v>
      </c>
    </row>
    <row r="58" spans="1:23" x14ac:dyDescent="0.35">
      <c r="W58" s="3">
        <v>56</v>
      </c>
    </row>
    <row r="59" spans="1:23" x14ac:dyDescent="0.35">
      <c r="W59" s="3">
        <v>57</v>
      </c>
    </row>
    <row r="60" spans="1:23" x14ac:dyDescent="0.35">
      <c r="W60" s="3">
        <v>58</v>
      </c>
    </row>
    <row r="61" spans="1:23" x14ac:dyDescent="0.35">
      <c r="W61" s="3">
        <v>59</v>
      </c>
    </row>
    <row r="62" spans="1:23" x14ac:dyDescent="0.35">
      <c r="W62" s="3">
        <v>60</v>
      </c>
    </row>
    <row r="63" spans="1:23" x14ac:dyDescent="0.35">
      <c r="W63" s="3">
        <v>61</v>
      </c>
    </row>
    <row r="64" spans="1:23" x14ac:dyDescent="0.35">
      <c r="W64" s="3">
        <v>62</v>
      </c>
    </row>
    <row r="65" spans="23:23" x14ac:dyDescent="0.35">
      <c r="W65" s="3">
        <v>63</v>
      </c>
    </row>
    <row r="66" spans="23:23" x14ac:dyDescent="0.35">
      <c r="W66" s="3">
        <v>64</v>
      </c>
    </row>
    <row r="67" spans="23:23" x14ac:dyDescent="0.35">
      <c r="W67" s="3">
        <v>65</v>
      </c>
    </row>
    <row r="68" spans="23:23" x14ac:dyDescent="0.35">
      <c r="W68" s="3">
        <v>66</v>
      </c>
    </row>
    <row r="69" spans="23:23" x14ac:dyDescent="0.35">
      <c r="W69" s="3">
        <v>67</v>
      </c>
    </row>
    <row r="70" spans="23:23" x14ac:dyDescent="0.35">
      <c r="W70" s="3">
        <v>68</v>
      </c>
    </row>
    <row r="71" spans="23:23" x14ac:dyDescent="0.35">
      <c r="W71" s="3">
        <v>69</v>
      </c>
    </row>
    <row r="72" spans="23:23" x14ac:dyDescent="0.35">
      <c r="W72" s="3">
        <v>70</v>
      </c>
    </row>
    <row r="73" spans="23:23" x14ac:dyDescent="0.35">
      <c r="W73" s="3">
        <v>71</v>
      </c>
    </row>
    <row r="74" spans="23:23" x14ac:dyDescent="0.35">
      <c r="W74" s="3">
        <v>72</v>
      </c>
    </row>
    <row r="75" spans="23:23" x14ac:dyDescent="0.35">
      <c r="W75" s="3">
        <v>73</v>
      </c>
    </row>
    <row r="76" spans="23:23" x14ac:dyDescent="0.35">
      <c r="W76" s="3">
        <v>74</v>
      </c>
    </row>
    <row r="77" spans="23:23" x14ac:dyDescent="0.35">
      <c r="W77" s="3">
        <v>75</v>
      </c>
    </row>
    <row r="78" spans="23:23" x14ac:dyDescent="0.35">
      <c r="W78" s="3">
        <v>76</v>
      </c>
    </row>
    <row r="79" spans="23:23" x14ac:dyDescent="0.35">
      <c r="W79" s="3">
        <v>77</v>
      </c>
    </row>
    <row r="80" spans="23:23" x14ac:dyDescent="0.35">
      <c r="W80" s="3">
        <v>78</v>
      </c>
    </row>
    <row r="81" spans="23:23" x14ac:dyDescent="0.35">
      <c r="W81" s="3">
        <v>79</v>
      </c>
    </row>
    <row r="82" spans="23:23" x14ac:dyDescent="0.35">
      <c r="W82" s="3">
        <v>80</v>
      </c>
    </row>
    <row r="83" spans="23:23" x14ac:dyDescent="0.35">
      <c r="W83" s="3">
        <v>81</v>
      </c>
    </row>
    <row r="84" spans="23:23" x14ac:dyDescent="0.35">
      <c r="W84" s="3">
        <v>82</v>
      </c>
    </row>
    <row r="85" spans="23:23" x14ac:dyDescent="0.35">
      <c r="W85" s="3">
        <v>83</v>
      </c>
    </row>
    <row r="86" spans="23:23" x14ac:dyDescent="0.35">
      <c r="W86" s="3">
        <v>84</v>
      </c>
    </row>
    <row r="87" spans="23:23" x14ac:dyDescent="0.35">
      <c r="W87" s="3">
        <v>85</v>
      </c>
    </row>
    <row r="88" spans="23:23" x14ac:dyDescent="0.35">
      <c r="W88" s="3">
        <v>86</v>
      </c>
    </row>
    <row r="89" spans="23:23" x14ac:dyDescent="0.35">
      <c r="W89" s="3">
        <v>87</v>
      </c>
    </row>
    <row r="90" spans="23:23" x14ac:dyDescent="0.35">
      <c r="W90" s="3">
        <v>88</v>
      </c>
    </row>
    <row r="91" spans="23:23" x14ac:dyDescent="0.35">
      <c r="W91" s="3">
        <v>89</v>
      </c>
    </row>
    <row r="92" spans="23:23" x14ac:dyDescent="0.35">
      <c r="W92" s="3">
        <v>90</v>
      </c>
    </row>
    <row r="93" spans="23:23" x14ac:dyDescent="0.35">
      <c r="W93" s="3">
        <v>91</v>
      </c>
    </row>
    <row r="94" spans="23:23" x14ac:dyDescent="0.35">
      <c r="W94" s="3">
        <v>92</v>
      </c>
    </row>
    <row r="95" spans="23:23" x14ac:dyDescent="0.35">
      <c r="W95" s="3">
        <v>93</v>
      </c>
    </row>
    <row r="96" spans="23:23" x14ac:dyDescent="0.35">
      <c r="W96" s="3">
        <v>94</v>
      </c>
    </row>
    <row r="97" spans="23:23" x14ac:dyDescent="0.35">
      <c r="W97" s="3">
        <v>95</v>
      </c>
    </row>
    <row r="98" spans="23:23" x14ac:dyDescent="0.35">
      <c r="W98" s="3">
        <v>96</v>
      </c>
    </row>
    <row r="99" spans="23:23" x14ac:dyDescent="0.35">
      <c r="W99" s="3">
        <v>97</v>
      </c>
    </row>
    <row r="100" spans="23:23" x14ac:dyDescent="0.35">
      <c r="W100" s="3">
        <v>98</v>
      </c>
    </row>
    <row r="101" spans="23:23" x14ac:dyDescent="0.35">
      <c r="W101" s="3">
        <v>99</v>
      </c>
    </row>
    <row r="102" spans="23:23" x14ac:dyDescent="0.35">
      <c r="W102" s="3">
        <v>100</v>
      </c>
    </row>
    <row r="103" spans="23:23" x14ac:dyDescent="0.35">
      <c r="W103" s="3">
        <v>101</v>
      </c>
    </row>
    <row r="104" spans="23:23" x14ac:dyDescent="0.35">
      <c r="W104" s="3">
        <v>102</v>
      </c>
    </row>
    <row r="105" spans="23:23" x14ac:dyDescent="0.35">
      <c r="W105" s="3">
        <v>103</v>
      </c>
    </row>
    <row r="106" spans="23:23" x14ac:dyDescent="0.35">
      <c r="W106" s="3">
        <v>104</v>
      </c>
    </row>
    <row r="107" spans="23:23" x14ac:dyDescent="0.35">
      <c r="W107" s="3">
        <v>105</v>
      </c>
    </row>
    <row r="108" spans="23:23" x14ac:dyDescent="0.35">
      <c r="W108" s="3">
        <v>106</v>
      </c>
    </row>
    <row r="109" spans="23:23" x14ac:dyDescent="0.35">
      <c r="W109" s="3">
        <v>107</v>
      </c>
    </row>
    <row r="110" spans="23:23" x14ac:dyDescent="0.35">
      <c r="W110" s="3">
        <v>108</v>
      </c>
    </row>
    <row r="111" spans="23:23" x14ac:dyDescent="0.35">
      <c r="W111" s="3">
        <v>109</v>
      </c>
    </row>
    <row r="112" spans="23:23" x14ac:dyDescent="0.35">
      <c r="W112" s="3">
        <v>110</v>
      </c>
    </row>
    <row r="113" spans="23:23" x14ac:dyDescent="0.35">
      <c r="W113" s="3">
        <v>111</v>
      </c>
    </row>
    <row r="114" spans="23:23" x14ac:dyDescent="0.35">
      <c r="W114" s="3">
        <v>112</v>
      </c>
    </row>
    <row r="115" spans="23:23" x14ac:dyDescent="0.35">
      <c r="W115" s="3">
        <v>113</v>
      </c>
    </row>
    <row r="116" spans="23:23" x14ac:dyDescent="0.35">
      <c r="W116" s="3">
        <v>114</v>
      </c>
    </row>
    <row r="117" spans="23:23" x14ac:dyDescent="0.35">
      <c r="W117" s="3">
        <v>115</v>
      </c>
    </row>
    <row r="118" spans="23:23" x14ac:dyDescent="0.35">
      <c r="W118" s="3">
        <v>116</v>
      </c>
    </row>
    <row r="119" spans="23:23" x14ac:dyDescent="0.35">
      <c r="W119" s="3">
        <v>117</v>
      </c>
    </row>
    <row r="120" spans="23:23" x14ac:dyDescent="0.35">
      <c r="W120" s="3">
        <v>118</v>
      </c>
    </row>
    <row r="121" spans="23:23" x14ac:dyDescent="0.35">
      <c r="W121" s="3">
        <v>119</v>
      </c>
    </row>
    <row r="122" spans="23:23" x14ac:dyDescent="0.35">
      <c r="W122" s="3">
        <v>120</v>
      </c>
    </row>
    <row r="123" spans="23:23" x14ac:dyDescent="0.35">
      <c r="W123" s="3">
        <v>121</v>
      </c>
    </row>
    <row r="124" spans="23:23" x14ac:dyDescent="0.35">
      <c r="W124" s="3">
        <v>122</v>
      </c>
    </row>
    <row r="125" spans="23:23" x14ac:dyDescent="0.35">
      <c r="W125" s="3">
        <v>123</v>
      </c>
    </row>
    <row r="126" spans="23:23" x14ac:dyDescent="0.35">
      <c r="W126" s="3">
        <v>124</v>
      </c>
    </row>
    <row r="127" spans="23:23" x14ac:dyDescent="0.35">
      <c r="W127" s="3">
        <v>125</v>
      </c>
    </row>
    <row r="128" spans="23:23" x14ac:dyDescent="0.35">
      <c r="W128" s="3">
        <v>126</v>
      </c>
    </row>
    <row r="129" spans="23:23" x14ac:dyDescent="0.35">
      <c r="W129" s="3">
        <v>127</v>
      </c>
    </row>
    <row r="130" spans="23:23" x14ac:dyDescent="0.35">
      <c r="W130" s="3">
        <v>128</v>
      </c>
    </row>
    <row r="131" spans="23:23" x14ac:dyDescent="0.35">
      <c r="W131" s="3">
        <v>129</v>
      </c>
    </row>
    <row r="132" spans="23:23" x14ac:dyDescent="0.35">
      <c r="W132" s="3">
        <v>130</v>
      </c>
    </row>
    <row r="133" spans="23:23" x14ac:dyDescent="0.35">
      <c r="W133" s="3">
        <v>131</v>
      </c>
    </row>
    <row r="134" spans="23:23" x14ac:dyDescent="0.35">
      <c r="W134" s="3">
        <v>132</v>
      </c>
    </row>
    <row r="135" spans="23:23" x14ac:dyDescent="0.35">
      <c r="W135" s="3">
        <v>133</v>
      </c>
    </row>
    <row r="136" spans="23:23" x14ac:dyDescent="0.35">
      <c r="W136" s="3">
        <v>134</v>
      </c>
    </row>
    <row r="137" spans="23:23" x14ac:dyDescent="0.35">
      <c r="W137" s="3">
        <v>135</v>
      </c>
    </row>
    <row r="138" spans="23:23" x14ac:dyDescent="0.35">
      <c r="W138" s="3">
        <v>136</v>
      </c>
    </row>
    <row r="139" spans="23:23" x14ac:dyDescent="0.35">
      <c r="W139" s="3">
        <v>137</v>
      </c>
    </row>
    <row r="140" spans="23:23" x14ac:dyDescent="0.35">
      <c r="W140" s="3">
        <v>138</v>
      </c>
    </row>
    <row r="141" spans="23:23" x14ac:dyDescent="0.35">
      <c r="W141" s="3">
        <v>139</v>
      </c>
    </row>
    <row r="142" spans="23:23" x14ac:dyDescent="0.35">
      <c r="W142" s="3">
        <v>140</v>
      </c>
    </row>
    <row r="143" spans="23:23" x14ac:dyDescent="0.35">
      <c r="W143" s="3">
        <v>141</v>
      </c>
    </row>
    <row r="144" spans="23:23" x14ac:dyDescent="0.35">
      <c r="W144" s="3">
        <v>142</v>
      </c>
    </row>
    <row r="145" spans="23:23" x14ac:dyDescent="0.35">
      <c r="W145" s="3">
        <v>143</v>
      </c>
    </row>
    <row r="146" spans="23:23" x14ac:dyDescent="0.35">
      <c r="W146" s="3">
        <v>144</v>
      </c>
    </row>
    <row r="147" spans="23:23" x14ac:dyDescent="0.35">
      <c r="W147" s="3">
        <v>145</v>
      </c>
    </row>
    <row r="148" spans="23:23" x14ac:dyDescent="0.35">
      <c r="W148" s="3">
        <v>146</v>
      </c>
    </row>
    <row r="149" spans="23:23" x14ac:dyDescent="0.35">
      <c r="W149" s="3">
        <v>147</v>
      </c>
    </row>
    <row r="150" spans="23:23" x14ac:dyDescent="0.35">
      <c r="W150" s="3">
        <v>148</v>
      </c>
    </row>
    <row r="151" spans="23:23" x14ac:dyDescent="0.35">
      <c r="W151" s="3">
        <v>149</v>
      </c>
    </row>
    <row r="152" spans="23:23" x14ac:dyDescent="0.35">
      <c r="W152" s="3">
        <v>150</v>
      </c>
    </row>
    <row r="153" spans="23:23" x14ac:dyDescent="0.35">
      <c r="W153" s="3">
        <v>151</v>
      </c>
    </row>
    <row r="154" spans="23:23" x14ac:dyDescent="0.35">
      <c r="W154" s="3">
        <v>152</v>
      </c>
    </row>
    <row r="155" spans="23:23" x14ac:dyDescent="0.35">
      <c r="W155" s="3">
        <v>153</v>
      </c>
    </row>
    <row r="156" spans="23:23" x14ac:dyDescent="0.35">
      <c r="W156" s="3">
        <v>154</v>
      </c>
    </row>
    <row r="157" spans="23:23" x14ac:dyDescent="0.35">
      <c r="W157" s="3">
        <v>155</v>
      </c>
    </row>
    <row r="158" spans="23:23" x14ac:dyDescent="0.35">
      <c r="W158" s="3">
        <v>156</v>
      </c>
    </row>
    <row r="159" spans="23:23" x14ac:dyDescent="0.35">
      <c r="W159" s="3">
        <v>157</v>
      </c>
    </row>
    <row r="160" spans="23:23" x14ac:dyDescent="0.35">
      <c r="W160" s="3">
        <v>158</v>
      </c>
    </row>
    <row r="161" spans="23:23" x14ac:dyDescent="0.35">
      <c r="W161" s="3">
        <v>159</v>
      </c>
    </row>
    <row r="162" spans="23:23" x14ac:dyDescent="0.35">
      <c r="W162" s="3">
        <v>160</v>
      </c>
    </row>
    <row r="163" spans="23:23" x14ac:dyDescent="0.35">
      <c r="W163" s="3">
        <v>161</v>
      </c>
    </row>
    <row r="164" spans="23:23" x14ac:dyDescent="0.35">
      <c r="W164" s="3">
        <v>162</v>
      </c>
    </row>
    <row r="165" spans="23:23" x14ac:dyDescent="0.35">
      <c r="W165" s="3">
        <v>163</v>
      </c>
    </row>
    <row r="166" spans="23:23" x14ac:dyDescent="0.35">
      <c r="W166" s="3">
        <v>164</v>
      </c>
    </row>
    <row r="167" spans="23:23" x14ac:dyDescent="0.35">
      <c r="W167" s="3">
        <v>165</v>
      </c>
    </row>
    <row r="168" spans="23:23" x14ac:dyDescent="0.35">
      <c r="W168" s="3">
        <v>166</v>
      </c>
    </row>
    <row r="169" spans="23:23" x14ac:dyDescent="0.35">
      <c r="W169" s="3">
        <v>167</v>
      </c>
    </row>
    <row r="170" spans="23:23" x14ac:dyDescent="0.35">
      <c r="W170" s="3">
        <v>168</v>
      </c>
    </row>
    <row r="171" spans="23:23" x14ac:dyDescent="0.35">
      <c r="W171" s="3">
        <v>169</v>
      </c>
    </row>
    <row r="172" spans="23:23" x14ac:dyDescent="0.35">
      <c r="W172" s="3">
        <v>170</v>
      </c>
    </row>
    <row r="173" spans="23:23" x14ac:dyDescent="0.35">
      <c r="W173" s="3">
        <v>171</v>
      </c>
    </row>
    <row r="174" spans="23:23" x14ac:dyDescent="0.35">
      <c r="W174" s="3">
        <v>172</v>
      </c>
    </row>
    <row r="175" spans="23:23" x14ac:dyDescent="0.35">
      <c r="W175" s="3">
        <v>173</v>
      </c>
    </row>
    <row r="176" spans="23:23" x14ac:dyDescent="0.35">
      <c r="W176" s="3">
        <v>174</v>
      </c>
    </row>
    <row r="177" spans="23:23" x14ac:dyDescent="0.35">
      <c r="W177" s="3">
        <v>175</v>
      </c>
    </row>
    <row r="178" spans="23:23" x14ac:dyDescent="0.35">
      <c r="W178" s="3">
        <v>176</v>
      </c>
    </row>
    <row r="179" spans="23:23" x14ac:dyDescent="0.35">
      <c r="W179" s="3">
        <v>177</v>
      </c>
    </row>
    <row r="180" spans="23:23" x14ac:dyDescent="0.35">
      <c r="W180" s="3">
        <v>178</v>
      </c>
    </row>
    <row r="181" spans="23:23" x14ac:dyDescent="0.35">
      <c r="W181" s="3">
        <v>179</v>
      </c>
    </row>
    <row r="182" spans="23:23" x14ac:dyDescent="0.35">
      <c r="W182" s="3">
        <v>180</v>
      </c>
    </row>
    <row r="183" spans="23:23" x14ac:dyDescent="0.35">
      <c r="W183" s="3">
        <v>181</v>
      </c>
    </row>
    <row r="184" spans="23:23" x14ac:dyDescent="0.35">
      <c r="W184" s="3">
        <v>182</v>
      </c>
    </row>
    <row r="185" spans="23:23" x14ac:dyDescent="0.35">
      <c r="W185" s="3">
        <v>183</v>
      </c>
    </row>
    <row r="186" spans="23:23" x14ac:dyDescent="0.35">
      <c r="W186" s="3">
        <v>184</v>
      </c>
    </row>
    <row r="187" spans="23:23" x14ac:dyDescent="0.35">
      <c r="W187" s="3">
        <v>185</v>
      </c>
    </row>
    <row r="188" spans="23:23" x14ac:dyDescent="0.35">
      <c r="W188" s="3">
        <v>186</v>
      </c>
    </row>
    <row r="189" spans="23:23" x14ac:dyDescent="0.35">
      <c r="W189" s="3">
        <v>187</v>
      </c>
    </row>
    <row r="190" spans="23:23" x14ac:dyDescent="0.35">
      <c r="W190" s="3">
        <v>188</v>
      </c>
    </row>
    <row r="191" spans="23:23" x14ac:dyDescent="0.35">
      <c r="W191" s="3">
        <v>189</v>
      </c>
    </row>
    <row r="192" spans="23:23" x14ac:dyDescent="0.35">
      <c r="W192" s="3">
        <v>190</v>
      </c>
    </row>
    <row r="193" spans="23:23" x14ac:dyDescent="0.35">
      <c r="W193" s="3">
        <v>191</v>
      </c>
    </row>
    <row r="194" spans="23:23" x14ac:dyDescent="0.35">
      <c r="W194" s="3">
        <v>192</v>
      </c>
    </row>
    <row r="195" spans="23:23" x14ac:dyDescent="0.35">
      <c r="W195" s="3">
        <v>193</v>
      </c>
    </row>
    <row r="196" spans="23:23" x14ac:dyDescent="0.35">
      <c r="W196" s="3">
        <v>194</v>
      </c>
    </row>
    <row r="197" spans="23:23" x14ac:dyDescent="0.35">
      <c r="W197" s="3">
        <v>195</v>
      </c>
    </row>
    <row r="198" spans="23:23" x14ac:dyDescent="0.35">
      <c r="W198" s="3">
        <v>196</v>
      </c>
    </row>
    <row r="199" spans="23:23" x14ac:dyDescent="0.35">
      <c r="W199" s="3">
        <v>197</v>
      </c>
    </row>
    <row r="200" spans="23:23" x14ac:dyDescent="0.35">
      <c r="W200" s="3">
        <v>198</v>
      </c>
    </row>
    <row r="201" spans="23:23" x14ac:dyDescent="0.35">
      <c r="W201" s="3">
        <v>199</v>
      </c>
    </row>
    <row r="202" spans="23:23" x14ac:dyDescent="0.35">
      <c r="W202" s="3">
        <v>200</v>
      </c>
    </row>
    <row r="203" spans="23:23" x14ac:dyDescent="0.35">
      <c r="W203" s="3">
        <v>201</v>
      </c>
    </row>
    <row r="204" spans="23:23" x14ac:dyDescent="0.35">
      <c r="W204" s="3">
        <v>202</v>
      </c>
    </row>
    <row r="205" spans="23:23" x14ac:dyDescent="0.35">
      <c r="W205" s="3">
        <v>203</v>
      </c>
    </row>
    <row r="206" spans="23:23" x14ac:dyDescent="0.35">
      <c r="W206" s="3">
        <v>204</v>
      </c>
    </row>
    <row r="207" spans="23:23" x14ac:dyDescent="0.35">
      <c r="W207" s="3">
        <v>205</v>
      </c>
    </row>
    <row r="208" spans="23:23" x14ac:dyDescent="0.35">
      <c r="W208" s="3">
        <v>206</v>
      </c>
    </row>
    <row r="209" spans="23:23" x14ac:dyDescent="0.35">
      <c r="W209" s="3">
        <v>207</v>
      </c>
    </row>
    <row r="210" spans="23:23" x14ac:dyDescent="0.35">
      <c r="W210" s="3">
        <v>208</v>
      </c>
    </row>
    <row r="211" spans="23:23" x14ac:dyDescent="0.35">
      <c r="W211" s="3">
        <v>209</v>
      </c>
    </row>
    <row r="212" spans="23:23" x14ac:dyDescent="0.35">
      <c r="W212" s="3">
        <v>210</v>
      </c>
    </row>
    <row r="213" spans="23:23" x14ac:dyDescent="0.35">
      <c r="W213" s="3">
        <v>211</v>
      </c>
    </row>
    <row r="214" spans="23:23" x14ac:dyDescent="0.35">
      <c r="W214" s="3">
        <v>212</v>
      </c>
    </row>
  </sheetData>
  <conditionalFormatting sqref="A20">
    <cfRule type="cellIs" dxfId="122" priority="328" operator="lessThan">
      <formula>0</formula>
    </cfRule>
  </conditionalFormatting>
  <conditionalFormatting sqref="A20">
    <cfRule type="cellIs" dxfId="121" priority="329" operator="lessThan">
      <formula>0</formula>
    </cfRule>
  </conditionalFormatting>
  <conditionalFormatting sqref="A20">
    <cfRule type="cellIs" dxfId="120" priority="327" operator="lessThan">
      <formula>0</formula>
    </cfRule>
  </conditionalFormatting>
  <conditionalFormatting sqref="D6">
    <cfRule type="cellIs" dxfId="119" priority="324" operator="lessThan">
      <formula>0</formula>
    </cfRule>
  </conditionalFormatting>
  <conditionalFormatting sqref="D6">
    <cfRule type="cellIs" dxfId="118" priority="322" operator="lessThan">
      <formula>0</formula>
    </cfRule>
  </conditionalFormatting>
  <conditionalFormatting sqref="D6">
    <cfRule type="cellIs" dxfId="117" priority="321" operator="lessThan">
      <formula>0</formula>
    </cfRule>
  </conditionalFormatting>
  <conditionalFormatting sqref="A16:A17">
    <cfRule type="cellIs" dxfId="116" priority="202" operator="lessThan">
      <formula>0</formula>
    </cfRule>
  </conditionalFormatting>
  <conditionalFormatting sqref="A16:A17">
    <cfRule type="cellIs" dxfId="115" priority="203" operator="lessThan">
      <formula>0</formula>
    </cfRule>
  </conditionalFormatting>
  <conditionalFormatting sqref="A16:A17">
    <cfRule type="cellIs" dxfId="114" priority="201" operator="lessThan">
      <formula>0</formula>
    </cfRule>
  </conditionalFormatting>
  <conditionalFormatting sqref="K16">
    <cfRule type="cellIs" dxfId="113" priority="220" operator="lessThan">
      <formula>0</formula>
    </cfRule>
  </conditionalFormatting>
  <conditionalFormatting sqref="K16">
    <cfRule type="cellIs" dxfId="112" priority="221" operator="lessThan">
      <formula>0</formula>
    </cfRule>
  </conditionalFormatting>
  <conditionalFormatting sqref="K10:K15 K18:K20">
    <cfRule type="cellIs" dxfId="111" priority="224" operator="lessThan">
      <formula>0</formula>
    </cfRule>
  </conditionalFormatting>
  <conditionalFormatting sqref="K7:K15 K18:K20">
    <cfRule type="cellIs" dxfId="110" priority="225" operator="lessThan">
      <formula>0</formula>
    </cfRule>
  </conditionalFormatting>
  <conditionalFormatting sqref="K7:K15 K18:K20">
    <cfRule type="cellIs" dxfId="109" priority="223" operator="lessThan">
      <formula>0</formula>
    </cfRule>
  </conditionalFormatting>
  <conditionalFormatting sqref="K7:K9">
    <cfRule type="cellIs" dxfId="108" priority="222" operator="lessThan">
      <formula>0</formula>
    </cfRule>
  </conditionalFormatting>
  <conditionalFormatting sqref="K16">
    <cfRule type="cellIs" dxfId="107" priority="219" operator="lessThan">
      <formula>0</formula>
    </cfRule>
  </conditionalFormatting>
  <conditionalFormatting sqref="B16">
    <cfRule type="cellIs" dxfId="106" priority="190" operator="lessThan">
      <formula>0</formula>
    </cfRule>
  </conditionalFormatting>
  <conditionalFormatting sqref="B16">
    <cfRule type="cellIs" dxfId="105" priority="191" operator="lessThan">
      <formula>0</formula>
    </cfRule>
  </conditionalFormatting>
  <conditionalFormatting sqref="B10:B15 B18:B20">
    <cfRule type="cellIs" dxfId="104" priority="194" operator="lessThan">
      <formula>0</formula>
    </cfRule>
  </conditionalFormatting>
  <conditionalFormatting sqref="B18:B20 B6:B15">
    <cfRule type="cellIs" dxfId="103" priority="195" operator="lessThan">
      <formula>0</formula>
    </cfRule>
  </conditionalFormatting>
  <conditionalFormatting sqref="B18:B20 B6:B15">
    <cfRule type="cellIs" dxfId="102" priority="193" operator="lessThan">
      <formula>0</formula>
    </cfRule>
  </conditionalFormatting>
  <conditionalFormatting sqref="B6:B9">
    <cfRule type="cellIs" dxfId="101" priority="192" operator="lessThan">
      <formula>0</formula>
    </cfRule>
  </conditionalFormatting>
  <conditionalFormatting sqref="B16">
    <cfRule type="cellIs" dxfId="100" priority="189" operator="lessThan">
      <formula>0</formula>
    </cfRule>
  </conditionalFormatting>
  <conditionalFormatting sqref="B21">
    <cfRule type="cellIs" dxfId="99" priority="186" operator="lessThan">
      <formula>0</formula>
    </cfRule>
  </conditionalFormatting>
  <conditionalFormatting sqref="B21">
    <cfRule type="cellIs" dxfId="98" priority="188" operator="lessThan">
      <formula>0</formula>
    </cfRule>
  </conditionalFormatting>
  <conditionalFormatting sqref="B21">
    <cfRule type="cellIs" dxfId="97" priority="187" operator="lessThan">
      <formula>0</formula>
    </cfRule>
  </conditionalFormatting>
  <conditionalFormatting sqref="C16">
    <cfRule type="cellIs" dxfId="96" priority="178" operator="lessThan">
      <formula>0</formula>
    </cfRule>
  </conditionalFormatting>
  <conditionalFormatting sqref="C16">
    <cfRule type="cellIs" dxfId="95" priority="179" operator="lessThan">
      <formula>0</formula>
    </cfRule>
  </conditionalFormatting>
  <conditionalFormatting sqref="C10:C15 C18:C20">
    <cfRule type="cellIs" dxfId="94" priority="182" operator="lessThan">
      <formula>0</formula>
    </cfRule>
  </conditionalFormatting>
  <conditionalFormatting sqref="C18:C20 C6:C15">
    <cfRule type="cellIs" dxfId="93" priority="183" operator="lessThan">
      <formula>0</formula>
    </cfRule>
  </conditionalFormatting>
  <conditionalFormatting sqref="C18:C20 C6:C15">
    <cfRule type="cellIs" dxfId="92" priority="181" operator="lessThan">
      <formula>0</formula>
    </cfRule>
  </conditionalFormatting>
  <conditionalFormatting sqref="C6:C9">
    <cfRule type="cellIs" dxfId="91" priority="180" operator="lessThan">
      <formula>0</formula>
    </cfRule>
  </conditionalFormatting>
  <conditionalFormatting sqref="C16">
    <cfRule type="cellIs" dxfId="90" priority="177" operator="lessThan">
      <formula>0</formula>
    </cfRule>
  </conditionalFormatting>
  <conditionalFormatting sqref="C21">
    <cfRule type="cellIs" dxfId="89" priority="174" operator="lessThan">
      <formula>0</formula>
    </cfRule>
  </conditionalFormatting>
  <conditionalFormatting sqref="C21">
    <cfRule type="cellIs" dxfId="88" priority="176" operator="lessThan">
      <formula>0</formula>
    </cfRule>
  </conditionalFormatting>
  <conditionalFormatting sqref="C21">
    <cfRule type="cellIs" dxfId="87" priority="175" operator="lessThan">
      <formula>0</formula>
    </cfRule>
  </conditionalFormatting>
  <conditionalFormatting sqref="D16">
    <cfRule type="cellIs" dxfId="86" priority="166" operator="lessThan">
      <formula>0</formula>
    </cfRule>
  </conditionalFormatting>
  <conditionalFormatting sqref="D16">
    <cfRule type="cellIs" dxfId="85" priority="167" operator="lessThan">
      <formula>0</formula>
    </cfRule>
  </conditionalFormatting>
  <conditionalFormatting sqref="D10:D15 D18:D20">
    <cfRule type="cellIs" dxfId="84" priority="170" operator="lessThan">
      <formula>0</formula>
    </cfRule>
  </conditionalFormatting>
  <conditionalFormatting sqref="D18:D20 D7:D15">
    <cfRule type="cellIs" dxfId="83" priority="171" operator="lessThan">
      <formula>0</formula>
    </cfRule>
  </conditionalFormatting>
  <conditionalFormatting sqref="D18:D20 D7:D15">
    <cfRule type="cellIs" dxfId="82" priority="169" operator="lessThan">
      <formula>0</formula>
    </cfRule>
  </conditionalFormatting>
  <conditionalFormatting sqref="D7:D9">
    <cfRule type="cellIs" dxfId="81" priority="168" operator="lessThan">
      <formula>0</formula>
    </cfRule>
  </conditionalFormatting>
  <conditionalFormatting sqref="D16">
    <cfRule type="cellIs" dxfId="80" priority="165" operator="lessThan">
      <formula>0</formula>
    </cfRule>
  </conditionalFormatting>
  <conditionalFormatting sqref="D21">
    <cfRule type="cellIs" dxfId="79" priority="162" operator="lessThan">
      <formula>0</formula>
    </cfRule>
  </conditionalFormatting>
  <conditionalFormatting sqref="D21">
    <cfRule type="cellIs" dxfId="78" priority="164" operator="lessThan">
      <formula>0</formula>
    </cfRule>
  </conditionalFormatting>
  <conditionalFormatting sqref="D21">
    <cfRule type="cellIs" dxfId="77" priority="163" operator="lessThan">
      <formula>0</formula>
    </cfRule>
  </conditionalFormatting>
  <conditionalFormatting sqref="K17">
    <cfRule type="cellIs" dxfId="76" priority="100" operator="lessThan">
      <formula>0</formula>
    </cfRule>
  </conditionalFormatting>
  <conditionalFormatting sqref="K17">
    <cfRule type="cellIs" dxfId="75" priority="101" operator="lessThan">
      <formula>0</formula>
    </cfRule>
  </conditionalFormatting>
  <conditionalFormatting sqref="K17">
    <cfRule type="cellIs" dxfId="74" priority="99" operator="lessThan">
      <formula>0</formula>
    </cfRule>
  </conditionalFormatting>
  <conditionalFormatting sqref="B17">
    <cfRule type="cellIs" dxfId="73" priority="97" operator="lessThan">
      <formula>0</formula>
    </cfRule>
  </conditionalFormatting>
  <conditionalFormatting sqref="B17">
    <cfRule type="cellIs" dxfId="72" priority="98" operator="lessThan">
      <formula>0</formula>
    </cfRule>
  </conditionalFormatting>
  <conditionalFormatting sqref="B17">
    <cfRule type="cellIs" dxfId="71" priority="96" operator="lessThan">
      <formula>0</formula>
    </cfRule>
  </conditionalFormatting>
  <conditionalFormatting sqref="C17">
    <cfRule type="cellIs" dxfId="70" priority="94" operator="lessThan">
      <formula>0</formula>
    </cfRule>
  </conditionalFormatting>
  <conditionalFormatting sqref="C17">
    <cfRule type="cellIs" dxfId="69" priority="95" operator="lessThan">
      <formula>0</formula>
    </cfRule>
  </conditionalFormatting>
  <conditionalFormatting sqref="C17">
    <cfRule type="cellIs" dxfId="68" priority="93" operator="lessThan">
      <formula>0</formula>
    </cfRule>
  </conditionalFormatting>
  <conditionalFormatting sqref="D17">
    <cfRule type="cellIs" dxfId="67" priority="91" operator="lessThan">
      <formula>0</formula>
    </cfRule>
  </conditionalFormatting>
  <conditionalFormatting sqref="D17">
    <cfRule type="cellIs" dxfId="66" priority="92" operator="lessThan">
      <formula>0</formula>
    </cfRule>
  </conditionalFormatting>
  <conditionalFormatting sqref="D17">
    <cfRule type="cellIs" dxfId="65" priority="90" operator="lessThan">
      <formula>0</formula>
    </cfRule>
  </conditionalFormatting>
  <conditionalFormatting sqref="F21">
    <cfRule type="cellIs" dxfId="64" priority="53" operator="lessThan">
      <formula>0</formula>
    </cfRule>
  </conditionalFormatting>
  <conditionalFormatting sqref="H17">
    <cfRule type="cellIs" dxfId="63" priority="24" operator="lessThan">
      <formula>0</formula>
    </cfRule>
  </conditionalFormatting>
  <conditionalFormatting sqref="H17">
    <cfRule type="cellIs" dxfId="62" priority="25" operator="lessThan">
      <formula>0</formula>
    </cfRule>
  </conditionalFormatting>
  <conditionalFormatting sqref="H17">
    <cfRule type="cellIs" dxfId="61" priority="23" operator="lessThan">
      <formula>0</formula>
    </cfRule>
  </conditionalFormatting>
  <conditionalFormatting sqref="H10:H15 H18:H20">
    <cfRule type="cellIs" dxfId="60" priority="34" operator="lessThan">
      <formula>0</formula>
    </cfRule>
  </conditionalFormatting>
  <conditionalFormatting sqref="H18:H20 H6:H15">
    <cfRule type="cellIs" dxfId="59" priority="35" operator="lessThan">
      <formula>0</formula>
    </cfRule>
  </conditionalFormatting>
  <conditionalFormatting sqref="H18:H20 H6:H15">
    <cfRule type="cellIs" dxfId="58" priority="33" operator="lessThan">
      <formula>0</formula>
    </cfRule>
  </conditionalFormatting>
  <conditionalFormatting sqref="G16">
    <cfRule type="cellIs" dxfId="57" priority="43" operator="lessThan">
      <formula>0</formula>
    </cfRule>
  </conditionalFormatting>
  <conditionalFormatting sqref="E16">
    <cfRule type="cellIs" dxfId="56" priority="69" operator="lessThan">
      <formula>0</formula>
    </cfRule>
  </conditionalFormatting>
  <conditionalFormatting sqref="E16">
    <cfRule type="cellIs" dxfId="55" priority="70" operator="lessThan">
      <formula>0</formula>
    </cfRule>
  </conditionalFormatting>
  <conditionalFormatting sqref="E10:E15 E18:E20">
    <cfRule type="cellIs" dxfId="54" priority="73" operator="lessThan">
      <formula>0</formula>
    </cfRule>
  </conditionalFormatting>
  <conditionalFormatting sqref="E18:E20 E6:E15">
    <cfRule type="cellIs" dxfId="53" priority="74" operator="lessThan">
      <formula>0</formula>
    </cfRule>
  </conditionalFormatting>
  <conditionalFormatting sqref="E18:E20 E6:E15">
    <cfRule type="cellIs" dxfId="52" priority="72" operator="lessThan">
      <formula>0</formula>
    </cfRule>
  </conditionalFormatting>
  <conditionalFormatting sqref="E6:E9">
    <cfRule type="cellIs" dxfId="51" priority="71" operator="lessThan">
      <formula>0</formula>
    </cfRule>
  </conditionalFormatting>
  <conditionalFormatting sqref="E16">
    <cfRule type="cellIs" dxfId="50" priority="68" operator="lessThan">
      <formula>0</formula>
    </cfRule>
  </conditionalFormatting>
  <conditionalFormatting sqref="E21">
    <cfRule type="cellIs" dxfId="49" priority="65" operator="lessThan">
      <formula>0</formula>
    </cfRule>
  </conditionalFormatting>
  <conditionalFormatting sqref="E21">
    <cfRule type="cellIs" dxfId="48" priority="67" operator="lessThan">
      <formula>0</formula>
    </cfRule>
  </conditionalFormatting>
  <conditionalFormatting sqref="E21">
    <cfRule type="cellIs" dxfId="47" priority="66" operator="lessThan">
      <formula>0</formula>
    </cfRule>
  </conditionalFormatting>
  <conditionalFormatting sqref="E17">
    <cfRule type="cellIs" dxfId="46" priority="63" operator="lessThan">
      <formula>0</formula>
    </cfRule>
  </conditionalFormatting>
  <conditionalFormatting sqref="E17">
    <cfRule type="cellIs" dxfId="45" priority="64" operator="lessThan">
      <formula>0</formula>
    </cfRule>
  </conditionalFormatting>
  <conditionalFormatting sqref="E17">
    <cfRule type="cellIs" dxfId="44" priority="62" operator="lessThan">
      <formula>0</formula>
    </cfRule>
  </conditionalFormatting>
  <conditionalFormatting sqref="F16">
    <cfRule type="cellIs" dxfId="43" priority="56" operator="lessThan">
      <formula>0</formula>
    </cfRule>
  </conditionalFormatting>
  <conditionalFormatting sqref="F16">
    <cfRule type="cellIs" dxfId="42" priority="57" operator="lessThan">
      <formula>0</formula>
    </cfRule>
  </conditionalFormatting>
  <conditionalFormatting sqref="F10:F15 F18:F20">
    <cfRule type="cellIs" dxfId="41" priority="60" operator="lessThan">
      <formula>0</formula>
    </cfRule>
  </conditionalFormatting>
  <conditionalFormatting sqref="F18:F20 F6:F15">
    <cfRule type="cellIs" dxfId="40" priority="61" operator="lessThan">
      <formula>0</formula>
    </cfRule>
  </conditionalFormatting>
  <conditionalFormatting sqref="F18:F20 F6:F15">
    <cfRule type="cellIs" dxfId="39" priority="59" operator="lessThan">
      <formula>0</formula>
    </cfRule>
  </conditionalFormatting>
  <conditionalFormatting sqref="F6:F9">
    <cfRule type="cellIs" dxfId="38" priority="58" operator="lessThan">
      <formula>0</formula>
    </cfRule>
  </conditionalFormatting>
  <conditionalFormatting sqref="F16">
    <cfRule type="cellIs" dxfId="37" priority="55" operator="lessThan">
      <formula>0</formula>
    </cfRule>
  </conditionalFormatting>
  <conditionalFormatting sqref="F21">
    <cfRule type="cellIs" dxfId="36" priority="52" operator="lessThan">
      <formula>0</formula>
    </cfRule>
  </conditionalFormatting>
  <conditionalFormatting sqref="F21">
    <cfRule type="cellIs" dxfId="35" priority="54" operator="lessThan">
      <formula>0</formula>
    </cfRule>
  </conditionalFormatting>
  <conditionalFormatting sqref="F17">
    <cfRule type="cellIs" dxfId="34" priority="50" operator="lessThan">
      <formula>0</formula>
    </cfRule>
  </conditionalFormatting>
  <conditionalFormatting sqref="F17">
    <cfRule type="cellIs" dxfId="33" priority="51" operator="lessThan">
      <formula>0</formula>
    </cfRule>
  </conditionalFormatting>
  <conditionalFormatting sqref="F17">
    <cfRule type="cellIs" dxfId="32" priority="49" operator="lessThan">
      <formula>0</formula>
    </cfRule>
  </conditionalFormatting>
  <conditionalFormatting sqref="G16">
    <cfRule type="cellIs" dxfId="31" priority="44" operator="lessThan">
      <formula>0</formula>
    </cfRule>
  </conditionalFormatting>
  <conditionalFormatting sqref="G10:G15 G18:G20">
    <cfRule type="cellIs" dxfId="30" priority="47" operator="lessThan">
      <formula>0</formula>
    </cfRule>
  </conditionalFormatting>
  <conditionalFormatting sqref="G18:G20 G6:G15">
    <cfRule type="cellIs" dxfId="29" priority="48" operator="lessThan">
      <formula>0</formula>
    </cfRule>
  </conditionalFormatting>
  <conditionalFormatting sqref="G18:G20 G6:G15">
    <cfRule type="cellIs" dxfId="28" priority="46" operator="lessThan">
      <formula>0</formula>
    </cfRule>
  </conditionalFormatting>
  <conditionalFormatting sqref="G6:G9">
    <cfRule type="cellIs" dxfId="27" priority="45" operator="lessThan">
      <formula>0</formula>
    </cfRule>
  </conditionalFormatting>
  <conditionalFormatting sqref="G16">
    <cfRule type="cellIs" dxfId="26" priority="42" operator="lessThan">
      <formula>0</formula>
    </cfRule>
  </conditionalFormatting>
  <conditionalFormatting sqref="G21">
    <cfRule type="cellIs" dxfId="25" priority="39" operator="lessThan">
      <formula>0</formula>
    </cfRule>
  </conditionalFormatting>
  <conditionalFormatting sqref="G21">
    <cfRule type="cellIs" dxfId="24" priority="41" operator="lessThan">
      <formula>0</formula>
    </cfRule>
  </conditionalFormatting>
  <conditionalFormatting sqref="G21">
    <cfRule type="cellIs" dxfId="23" priority="40" operator="lessThan">
      <formula>0</formula>
    </cfRule>
  </conditionalFormatting>
  <conditionalFormatting sqref="G17">
    <cfRule type="cellIs" dxfId="22" priority="37" operator="lessThan">
      <formula>0</formula>
    </cfRule>
  </conditionalFormatting>
  <conditionalFormatting sqref="G17">
    <cfRule type="cellIs" dxfId="21" priority="38" operator="lessThan">
      <formula>0</formula>
    </cfRule>
  </conditionalFormatting>
  <conditionalFormatting sqref="G17">
    <cfRule type="cellIs" dxfId="20" priority="36" operator="lessThan">
      <formula>0</formula>
    </cfRule>
  </conditionalFormatting>
  <conditionalFormatting sqref="H6:H9">
    <cfRule type="cellIs" dxfId="19" priority="32" operator="lessThan">
      <formula>0</formula>
    </cfRule>
  </conditionalFormatting>
  <conditionalFormatting sqref="H16">
    <cfRule type="cellIs" dxfId="18" priority="30" operator="lessThan">
      <formula>0</formula>
    </cfRule>
  </conditionalFormatting>
  <conditionalFormatting sqref="H16">
    <cfRule type="cellIs" dxfId="17" priority="31" operator="lessThan">
      <formula>0</formula>
    </cfRule>
  </conditionalFormatting>
  <conditionalFormatting sqref="H16">
    <cfRule type="cellIs" dxfId="16" priority="29" operator="lessThan">
      <formula>0</formula>
    </cfRule>
  </conditionalFormatting>
  <conditionalFormatting sqref="H21">
    <cfRule type="cellIs" dxfId="15" priority="26" operator="lessThan">
      <formula>0</formula>
    </cfRule>
  </conditionalFormatting>
  <conditionalFormatting sqref="H21">
    <cfRule type="cellIs" dxfId="14" priority="28" operator="lessThan">
      <formula>0</formula>
    </cfRule>
  </conditionalFormatting>
  <conditionalFormatting sqref="H21">
    <cfRule type="cellIs" dxfId="13" priority="27" operator="lessThan">
      <formula>0</formula>
    </cfRule>
  </conditionalFormatting>
  <conditionalFormatting sqref="I18:J20 I6:J15">
    <cfRule type="cellIs" dxfId="12" priority="20" operator="lessThan">
      <formula>0</formula>
    </cfRule>
  </conditionalFormatting>
  <conditionalFormatting sqref="I6:J9">
    <cfRule type="cellIs" dxfId="11" priority="19" operator="lessThan">
      <formula>0</formula>
    </cfRule>
  </conditionalFormatting>
  <conditionalFormatting sqref="I16:J16">
    <cfRule type="cellIs" dxfId="10" priority="17" operator="lessThan">
      <formula>0</formula>
    </cfRule>
  </conditionalFormatting>
  <conditionalFormatting sqref="I16:J16">
    <cfRule type="cellIs" dxfId="9" priority="18" operator="lessThan">
      <formula>0</formula>
    </cfRule>
  </conditionalFormatting>
  <conditionalFormatting sqref="I10:J15 I18:J20">
    <cfRule type="cellIs" dxfId="8" priority="21" operator="lessThan">
      <formula>0</formula>
    </cfRule>
  </conditionalFormatting>
  <conditionalFormatting sqref="I18:J20 I6:J15">
    <cfRule type="cellIs" dxfId="7" priority="22" operator="lessThan">
      <formula>0</formula>
    </cfRule>
  </conditionalFormatting>
  <conditionalFormatting sqref="I16:J16">
    <cfRule type="cellIs" dxfId="6" priority="16" operator="lessThan">
      <formula>0</formula>
    </cfRule>
  </conditionalFormatting>
  <conditionalFormatting sqref="I21:J21">
    <cfRule type="cellIs" dxfId="5" priority="13" operator="lessThan">
      <formula>0</formula>
    </cfRule>
  </conditionalFormatting>
  <conditionalFormatting sqref="I21:J21">
    <cfRule type="cellIs" dxfId="4" priority="15" operator="lessThan">
      <formula>0</formula>
    </cfRule>
  </conditionalFormatting>
  <conditionalFormatting sqref="I21:J21">
    <cfRule type="cellIs" dxfId="3" priority="14" operator="lessThan">
      <formula>0</formula>
    </cfRule>
  </conditionalFormatting>
  <conditionalFormatting sqref="I17:J17">
    <cfRule type="cellIs" dxfId="2" priority="10" operator="lessThan">
      <formula>0</formula>
    </cfRule>
  </conditionalFormatting>
  <conditionalFormatting sqref="I17:J17">
    <cfRule type="cellIs" dxfId="1" priority="11" operator="lessThan">
      <formula>0</formula>
    </cfRule>
  </conditionalFormatting>
  <conditionalFormatting sqref="I17:J17">
    <cfRule type="cellIs" dxfId="0" priority="12" operator="lessThan">
      <formula>0</formula>
    </cfRule>
  </conditionalFormatting>
  <dataValidations count="1">
    <dataValidation type="list" allowBlank="1" showInputMessage="1" showErrorMessage="1" sqref="B3">
      <formula1>_1.__Gamle_Oslo</formula1>
    </dataValidation>
  </dataValidations>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J96"/>
  <sheetViews>
    <sheetView zoomScale="85" zoomScaleNormal="85" workbookViewId="0">
      <selection sqref="A1:C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6" ht="16.5" customHeight="1" x14ac:dyDescent="0.35">
      <c r="A1" s="458" t="s">
        <v>285</v>
      </c>
      <c r="B1" s="458"/>
      <c r="C1" s="458"/>
      <c r="D1" s="22"/>
      <c r="E1" s="22"/>
      <c r="F1" s="22"/>
      <c r="G1" s="22"/>
      <c r="H1" s="22"/>
      <c r="I1" s="22"/>
      <c r="J1" s="22"/>
      <c r="K1" s="22"/>
      <c r="L1" s="22"/>
      <c r="M1" s="22"/>
      <c r="N1" s="22"/>
      <c r="O1" s="22"/>
      <c r="P1" s="22"/>
      <c r="Q1" s="22"/>
      <c r="R1" s="22"/>
      <c r="S1" s="22"/>
    </row>
    <row r="2" spans="1:36" ht="54.75" customHeight="1" x14ac:dyDescent="0.35">
      <c r="A2" s="459"/>
      <c r="B2" s="459"/>
      <c r="C2" s="459"/>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36" ht="16.5" customHeight="1" thickBot="1" x14ac:dyDescent="0.4">
      <c r="A3" s="460"/>
      <c r="B3" s="460"/>
      <c r="C3" s="460"/>
      <c r="D3" s="85"/>
      <c r="E3" s="85"/>
      <c r="F3" s="85"/>
      <c r="G3" s="85"/>
      <c r="H3" s="85"/>
      <c r="I3" s="85"/>
      <c r="J3" s="85"/>
      <c r="K3" s="85"/>
      <c r="L3" s="85"/>
      <c r="M3" s="85"/>
      <c r="N3" s="85"/>
      <c r="O3" s="85"/>
      <c r="P3" s="85"/>
      <c r="Q3" s="85"/>
      <c r="R3" s="85"/>
      <c r="S3" s="85"/>
    </row>
    <row r="4" spans="1:36" ht="16.5" customHeight="1" x14ac:dyDescent="0.35">
      <c r="A4" s="461" t="s">
        <v>182</v>
      </c>
      <c r="B4" s="461"/>
      <c r="C4" s="461"/>
      <c r="D4" s="283"/>
      <c r="E4" s="283"/>
      <c r="F4" s="283"/>
      <c r="G4" s="283"/>
      <c r="H4" s="283"/>
      <c r="I4" s="283"/>
      <c r="J4" s="283"/>
      <c r="K4" s="283"/>
      <c r="L4" s="283"/>
      <c r="M4" s="283"/>
      <c r="N4" s="283"/>
      <c r="O4" s="283"/>
      <c r="P4" s="283"/>
      <c r="Q4" s="283"/>
      <c r="R4" s="283"/>
      <c r="S4" s="283"/>
    </row>
    <row r="5" spans="1:36" ht="16.5" customHeight="1" x14ac:dyDescent="0.35">
      <c r="A5" s="462" t="s">
        <v>191</v>
      </c>
      <c r="B5" s="462"/>
      <c r="C5" s="462"/>
      <c r="D5" s="33">
        <f t="shared" ref="D5:S5" si="0">D12+D23+D30+D49+D66+D76+D84+D88+D80</f>
        <v>172721.72522285092</v>
      </c>
      <c r="E5" s="33">
        <f t="shared" si="0"/>
        <v>163457.40508400611</v>
      </c>
      <c r="F5" s="33">
        <f t="shared" si="0"/>
        <v>120837.89886816993</v>
      </c>
      <c r="G5" s="33">
        <f t="shared" si="0"/>
        <v>84025.868165685635</v>
      </c>
      <c r="H5" s="33">
        <f t="shared" si="0"/>
        <v>91188.972956865822</v>
      </c>
      <c r="I5" s="33">
        <f t="shared" si="0"/>
        <v>81930.95667333006</v>
      </c>
      <c r="J5" s="33">
        <f t="shared" si="0"/>
        <v>85809.33382345071</v>
      </c>
      <c r="K5" s="33">
        <f t="shared" si="0"/>
        <v>179135.81416726505</v>
      </c>
      <c r="L5" s="33">
        <f t="shared" si="0"/>
        <v>100895.89991868169</v>
      </c>
      <c r="M5" s="33">
        <f t="shared" si="0"/>
        <v>77197.582146969493</v>
      </c>
      <c r="N5" s="33">
        <f t="shared" si="0"/>
        <v>92262.860692368355</v>
      </c>
      <c r="O5" s="33">
        <f t="shared" si="0"/>
        <v>139101.54513798479</v>
      </c>
      <c r="P5" s="33">
        <f t="shared" si="0"/>
        <v>134317.7102155443</v>
      </c>
      <c r="Q5" s="33">
        <f t="shared" si="0"/>
        <v>137368.70888224078</v>
      </c>
      <c r="R5" s="33">
        <f t="shared" si="0"/>
        <v>107281.10590867295</v>
      </c>
      <c r="S5" s="33">
        <f t="shared" si="0"/>
        <v>1767533.387864087</v>
      </c>
      <c r="V5" s="34"/>
      <c r="W5" s="34"/>
      <c r="X5" s="34"/>
      <c r="Y5" s="34"/>
      <c r="Z5" s="34"/>
      <c r="AA5" s="34"/>
      <c r="AB5" s="34"/>
      <c r="AC5" s="34"/>
      <c r="AD5" s="34"/>
      <c r="AE5" s="34"/>
      <c r="AF5" s="34"/>
      <c r="AG5" s="34"/>
      <c r="AH5" s="34"/>
      <c r="AI5" s="34"/>
      <c r="AJ5" s="34"/>
    </row>
    <row r="6" spans="1:36" ht="16.5" customHeight="1" thickBot="1" x14ac:dyDescent="0.4">
      <c r="A6" s="463" t="s">
        <v>190</v>
      </c>
      <c r="B6" s="463"/>
      <c r="C6" s="463"/>
      <c r="D6" s="284">
        <f t="shared" ref="D6:S6" si="1">SUM(D5:D5)</f>
        <v>172721.72522285092</v>
      </c>
      <c r="E6" s="284">
        <f t="shared" si="1"/>
        <v>163457.40508400611</v>
      </c>
      <c r="F6" s="284">
        <f t="shared" si="1"/>
        <v>120837.89886816993</v>
      </c>
      <c r="G6" s="284">
        <f t="shared" si="1"/>
        <v>84025.868165685635</v>
      </c>
      <c r="H6" s="284">
        <f t="shared" si="1"/>
        <v>91188.972956865822</v>
      </c>
      <c r="I6" s="284">
        <f t="shared" si="1"/>
        <v>81930.95667333006</v>
      </c>
      <c r="J6" s="284">
        <f t="shared" si="1"/>
        <v>85809.33382345071</v>
      </c>
      <c r="K6" s="284">
        <f t="shared" si="1"/>
        <v>179135.81416726505</v>
      </c>
      <c r="L6" s="284">
        <f t="shared" si="1"/>
        <v>100895.89991868169</v>
      </c>
      <c r="M6" s="284">
        <f t="shared" si="1"/>
        <v>77197.582146969493</v>
      </c>
      <c r="N6" s="284">
        <f t="shared" si="1"/>
        <v>92262.860692368355</v>
      </c>
      <c r="O6" s="284">
        <f t="shared" si="1"/>
        <v>139101.54513798479</v>
      </c>
      <c r="P6" s="284">
        <f t="shared" si="1"/>
        <v>134317.7102155443</v>
      </c>
      <c r="Q6" s="284">
        <f t="shared" si="1"/>
        <v>137368.70888224078</v>
      </c>
      <c r="R6" s="284">
        <f t="shared" si="1"/>
        <v>107281.10590867295</v>
      </c>
      <c r="S6" s="284">
        <f t="shared" si="1"/>
        <v>1767533.387864087</v>
      </c>
    </row>
    <row r="7" spans="1:36" ht="16.5" customHeight="1" thickBot="1" x14ac:dyDescent="0.4">
      <c r="A7" s="464"/>
      <c r="B7" s="464"/>
      <c r="C7" s="464"/>
      <c r="D7" s="91"/>
      <c r="E7" s="92"/>
      <c r="F7" s="92"/>
      <c r="G7" s="92"/>
      <c r="H7" s="91"/>
      <c r="I7" s="91"/>
      <c r="J7" s="91"/>
      <c r="K7" s="91"/>
      <c r="L7" s="91"/>
      <c r="M7" s="91"/>
      <c r="N7" s="91"/>
      <c r="O7" s="91"/>
      <c r="P7" s="91"/>
      <c r="Q7" s="91"/>
      <c r="R7" s="91"/>
      <c r="S7" s="91"/>
    </row>
    <row r="8" spans="1:36" ht="16.5" customHeight="1" x14ac:dyDescent="0.35">
      <c r="A8" s="465" t="str">
        <f>'Tabell 2.1'!A12</f>
        <v>FO1 Administrasjon og fellestjenester</v>
      </c>
      <c r="B8" s="465"/>
      <c r="C8" s="465"/>
      <c r="D8" s="244"/>
      <c r="E8" s="244"/>
      <c r="F8" s="244"/>
      <c r="G8" s="244"/>
      <c r="H8" s="244"/>
      <c r="I8" s="244"/>
      <c r="J8" s="244"/>
      <c r="K8" s="244"/>
      <c r="L8" s="244"/>
      <c r="M8" s="244"/>
      <c r="N8" s="244"/>
      <c r="O8" s="244"/>
      <c r="P8" s="244"/>
      <c r="Q8" s="244"/>
      <c r="R8" s="244"/>
      <c r="S8" s="244"/>
    </row>
    <row r="9" spans="1:36" ht="16.5" customHeight="1" x14ac:dyDescent="0.35">
      <c r="A9" s="466" t="s">
        <v>253</v>
      </c>
      <c r="B9" s="466"/>
      <c r="C9" s="466"/>
      <c r="D9" s="33">
        <v>2564.9777999999997</v>
      </c>
      <c r="E9" s="33">
        <v>2522.5386999999996</v>
      </c>
      <c r="F9" s="33">
        <v>2049.4979999999996</v>
      </c>
      <c r="G9" s="33">
        <v>1793.8282999999999</v>
      </c>
      <c r="H9" s="33">
        <v>507.19899999999996</v>
      </c>
      <c r="I9" s="33">
        <v>134.56299999999999</v>
      </c>
      <c r="J9" s="33">
        <v>260.84519999999998</v>
      </c>
      <c r="K9" s="33">
        <v>363.32009999999997</v>
      </c>
      <c r="L9" s="33">
        <v>243.24849999999998</v>
      </c>
      <c r="M9" s="33">
        <v>94.194099999999992</v>
      </c>
      <c r="N9" s="33">
        <v>205.98489999999998</v>
      </c>
      <c r="O9" s="33">
        <v>168.72129999999999</v>
      </c>
      <c r="P9" s="33">
        <v>190.45839999999998</v>
      </c>
      <c r="Q9" s="33">
        <v>203.91469999999998</v>
      </c>
      <c r="R9" s="33">
        <v>0</v>
      </c>
      <c r="S9" s="33">
        <f>SUM(D9:R9)</f>
        <v>11303.291999999998</v>
      </c>
      <c r="U9" s="45"/>
    </row>
    <row r="10" spans="1:36" ht="16.5" customHeight="1" x14ac:dyDescent="0.35">
      <c r="A10" s="469" t="s">
        <v>52</v>
      </c>
      <c r="B10" s="469"/>
      <c r="C10" s="469"/>
      <c r="D10" s="33">
        <v>0</v>
      </c>
      <c r="E10" s="33">
        <v>0</v>
      </c>
      <c r="F10" s="33">
        <v>0</v>
      </c>
      <c r="G10" s="33">
        <v>0</v>
      </c>
      <c r="H10" s="33">
        <v>0</v>
      </c>
      <c r="I10" s="33">
        <v>0</v>
      </c>
      <c r="J10" s="33">
        <v>150</v>
      </c>
      <c r="K10" s="33">
        <v>0</v>
      </c>
      <c r="L10" s="33">
        <v>0</v>
      </c>
      <c r="M10" s="33">
        <v>0</v>
      </c>
      <c r="N10" s="33">
        <v>0</v>
      </c>
      <c r="O10" s="33">
        <v>0</v>
      </c>
      <c r="P10" s="33">
        <v>0</v>
      </c>
      <c r="Q10" s="33">
        <v>0</v>
      </c>
      <c r="R10" s="33">
        <v>0</v>
      </c>
      <c r="S10" s="33">
        <f>SUM(D10:R10)</f>
        <v>150</v>
      </c>
      <c r="U10" s="45"/>
    </row>
    <row r="11" spans="1:36" ht="16.5" customHeight="1" x14ac:dyDescent="0.35">
      <c r="A11" s="467" t="s">
        <v>511</v>
      </c>
      <c r="B11" s="467"/>
      <c r="C11" s="467"/>
      <c r="D11" s="445">
        <v>-38.853252378276665</v>
      </c>
      <c r="E11" s="445">
        <v>-36.746074461724966</v>
      </c>
      <c r="F11" s="445">
        <v>-30.811702771030554</v>
      </c>
      <c r="G11" s="445">
        <v>-30.678581840633377</v>
      </c>
      <c r="H11" s="445">
        <v>-34.504592560938022</v>
      </c>
      <c r="I11" s="445">
        <v>-20.210737024411511</v>
      </c>
      <c r="J11" s="445">
        <v>-20.884100654392054</v>
      </c>
      <c r="K11" s="445">
        <v>-20.91321800321623</v>
      </c>
      <c r="L11" s="445">
        <v>-27.55590994710758</v>
      </c>
      <c r="M11" s="445">
        <v>-19.513015398659707</v>
      </c>
      <c r="N11" s="445">
        <v>-25.603831308572804</v>
      </c>
      <c r="O11" s="445">
        <v>-25.585988632339863</v>
      </c>
      <c r="P11" s="445">
        <v>-19.927362130452096</v>
      </c>
      <c r="Q11" s="445">
        <v>-30.987350221496119</v>
      </c>
      <c r="R11" s="445">
        <v>-25.79173394854174</v>
      </c>
      <c r="S11" s="445">
        <f>SUM(D11:R11)</f>
        <v>-408.5674512817933</v>
      </c>
      <c r="U11" s="45"/>
    </row>
    <row r="12" spans="1:36" ht="16.5" customHeight="1" thickBot="1" x14ac:dyDescent="0.4">
      <c r="A12" s="468" t="s">
        <v>0</v>
      </c>
      <c r="B12" s="468"/>
      <c r="C12" s="468"/>
      <c r="D12" s="289">
        <f t="shared" ref="D12:S12" si="2">SUM(D9:D11)</f>
        <v>2526.1245476217232</v>
      </c>
      <c r="E12" s="289">
        <f t="shared" si="2"/>
        <v>2485.7926255382745</v>
      </c>
      <c r="F12" s="289">
        <f t="shared" si="2"/>
        <v>2018.6862972289691</v>
      </c>
      <c r="G12" s="289">
        <f t="shared" si="2"/>
        <v>1763.1497181593666</v>
      </c>
      <c r="H12" s="289">
        <f t="shared" si="2"/>
        <v>472.69440743906193</v>
      </c>
      <c r="I12" s="289">
        <f t="shared" si="2"/>
        <v>114.35226297558847</v>
      </c>
      <c r="J12" s="289">
        <f t="shared" si="2"/>
        <v>389.96109934560792</v>
      </c>
      <c r="K12" s="289">
        <f t="shared" si="2"/>
        <v>342.40688199678374</v>
      </c>
      <c r="L12" s="289">
        <f t="shared" si="2"/>
        <v>215.6925900528924</v>
      </c>
      <c r="M12" s="289">
        <f t="shared" si="2"/>
        <v>74.681084601340288</v>
      </c>
      <c r="N12" s="289">
        <f t="shared" si="2"/>
        <v>180.38106869142717</v>
      </c>
      <c r="O12" s="289">
        <f t="shared" si="2"/>
        <v>143.13531136766011</v>
      </c>
      <c r="P12" s="289">
        <f t="shared" si="2"/>
        <v>170.5310378695479</v>
      </c>
      <c r="Q12" s="289">
        <f t="shared" si="2"/>
        <v>172.92734977850387</v>
      </c>
      <c r="R12" s="289">
        <f t="shared" si="2"/>
        <v>-25.79173394854174</v>
      </c>
      <c r="S12" s="289">
        <f t="shared" si="2"/>
        <v>11044.724548718204</v>
      </c>
    </row>
    <row r="13" spans="1:36" ht="16.5" customHeight="1" thickBot="1" x14ac:dyDescent="0.4">
      <c r="A13" s="457"/>
      <c r="B13" s="457"/>
      <c r="C13" s="457"/>
      <c r="D13" s="33"/>
      <c r="E13" s="33"/>
      <c r="F13" s="33"/>
      <c r="G13" s="33"/>
      <c r="H13" s="33"/>
      <c r="I13" s="33"/>
      <c r="J13" s="33"/>
      <c r="K13" s="33"/>
      <c r="L13" s="33"/>
      <c r="M13" s="33"/>
      <c r="N13" s="33"/>
      <c r="O13" s="33"/>
      <c r="P13" s="33"/>
      <c r="Q13" s="33"/>
      <c r="R13" s="33"/>
      <c r="S13" s="33"/>
    </row>
    <row r="14" spans="1:36" ht="16.5" customHeight="1" x14ac:dyDescent="0.35">
      <c r="A14" s="470" t="str">
        <f>'Tabell 2.1'!A18</f>
        <v>FO2A Barnehager</v>
      </c>
      <c r="B14" s="470"/>
      <c r="C14" s="470"/>
      <c r="D14" s="292"/>
      <c r="E14" s="292"/>
      <c r="F14" s="292"/>
      <c r="G14" s="292"/>
      <c r="H14" s="292"/>
      <c r="I14" s="292"/>
      <c r="J14" s="292"/>
      <c r="K14" s="292"/>
      <c r="L14" s="292"/>
      <c r="M14" s="292"/>
      <c r="N14" s="292"/>
      <c r="O14" s="292"/>
      <c r="P14" s="292"/>
      <c r="Q14" s="292"/>
      <c r="R14" s="292"/>
      <c r="S14" s="292"/>
    </row>
    <row r="15" spans="1:36" ht="16.5" customHeight="1" x14ac:dyDescent="0.35">
      <c r="A15" s="471" t="s">
        <v>512</v>
      </c>
      <c r="B15" s="471"/>
      <c r="C15" s="471"/>
      <c r="D15" s="445">
        <v>0</v>
      </c>
      <c r="E15" s="445">
        <v>0</v>
      </c>
      <c r="F15" s="445">
        <v>0</v>
      </c>
      <c r="G15" s="445">
        <v>0</v>
      </c>
      <c r="H15" s="445">
        <v>0</v>
      </c>
      <c r="I15" s="445">
        <v>0</v>
      </c>
      <c r="J15" s="445">
        <v>0</v>
      </c>
      <c r="K15" s="445">
        <v>39770</v>
      </c>
      <c r="L15" s="445">
        <v>0</v>
      </c>
      <c r="M15" s="445">
        <v>0</v>
      </c>
      <c r="N15" s="445">
        <v>0</v>
      </c>
      <c r="O15" s="445">
        <v>0</v>
      </c>
      <c r="P15" s="445">
        <v>0</v>
      </c>
      <c r="Q15" s="445">
        <v>0</v>
      </c>
      <c r="R15" s="445">
        <v>0</v>
      </c>
      <c r="S15" s="445">
        <f>SUM(D15:R15)</f>
        <v>39770</v>
      </c>
      <c r="U15" s="45"/>
    </row>
    <row r="16" spans="1:36" ht="16.5" customHeight="1" x14ac:dyDescent="0.35">
      <c r="A16" s="472" t="s">
        <v>247</v>
      </c>
      <c r="B16" s="472"/>
      <c r="C16" s="472"/>
      <c r="D16" s="33">
        <v>0</v>
      </c>
      <c r="E16" s="33">
        <v>1052</v>
      </c>
      <c r="F16" s="33">
        <v>0</v>
      </c>
      <c r="G16" s="33">
        <v>0</v>
      </c>
      <c r="H16" s="33">
        <v>0</v>
      </c>
      <c r="I16" s="33">
        <v>0</v>
      </c>
      <c r="J16" s="33">
        <v>0</v>
      </c>
      <c r="K16" s="33">
        <v>0</v>
      </c>
      <c r="L16" s="33">
        <v>0</v>
      </c>
      <c r="M16" s="33">
        <v>0</v>
      </c>
      <c r="N16" s="33">
        <v>0</v>
      </c>
      <c r="O16" s="33">
        <v>0</v>
      </c>
      <c r="P16" s="33">
        <v>0</v>
      </c>
      <c r="Q16" s="33">
        <v>0</v>
      </c>
      <c r="R16" s="33">
        <v>0</v>
      </c>
      <c r="S16" s="33">
        <f t="shared" ref="S16:S22" si="3">SUM(D16:R16)</f>
        <v>1052</v>
      </c>
      <c r="U16" s="45"/>
    </row>
    <row r="17" spans="1:21" ht="16.5" customHeight="1" x14ac:dyDescent="0.35">
      <c r="A17" s="472" t="s">
        <v>422</v>
      </c>
      <c r="B17" s="472"/>
      <c r="C17" s="472"/>
      <c r="D17" s="33">
        <v>56833.508859200003</v>
      </c>
      <c r="E17" s="33">
        <v>59185.073200000006</v>
      </c>
      <c r="F17" s="33">
        <v>52073.04193691392</v>
      </c>
      <c r="G17" s="33">
        <v>23689.67296</v>
      </c>
      <c r="H17" s="33">
        <v>19506.298289599999</v>
      </c>
      <c r="I17" s="33">
        <v>27849.6912256</v>
      </c>
      <c r="J17" s="33">
        <v>33043.749920000002</v>
      </c>
      <c r="K17" s="33">
        <v>46979.801852799996</v>
      </c>
      <c r="L17" s="33">
        <v>23827.602063999999</v>
      </c>
      <c r="M17" s="33">
        <v>24680.426359999998</v>
      </c>
      <c r="N17" s="33">
        <v>24341.807000000001</v>
      </c>
      <c r="O17" s="33">
        <v>33987.918370834203</v>
      </c>
      <c r="P17" s="33">
        <v>48016.294999999998</v>
      </c>
      <c r="Q17" s="33">
        <v>39525.838000000003</v>
      </c>
      <c r="R17" s="33">
        <v>22091.282481157119</v>
      </c>
      <c r="S17" s="33">
        <f t="shared" si="3"/>
        <v>535632.00752010522</v>
      </c>
      <c r="U17" s="45"/>
    </row>
    <row r="18" spans="1:21" ht="16.5" customHeight="1" x14ac:dyDescent="0.35">
      <c r="A18" s="473" t="s">
        <v>496</v>
      </c>
      <c r="B18" s="473"/>
      <c r="C18" s="473"/>
      <c r="D18" s="445">
        <v>16265.1</v>
      </c>
      <c r="E18" s="445">
        <v>11578.9</v>
      </c>
      <c r="F18" s="445">
        <v>12606</v>
      </c>
      <c r="G18" s="445">
        <v>10179.986666666666</v>
      </c>
      <c r="H18" s="445">
        <v>14645.1</v>
      </c>
      <c r="I18" s="445">
        <v>9118.9</v>
      </c>
      <c r="J18" s="445">
        <v>19013</v>
      </c>
      <c r="K18" s="445">
        <v>21448.3</v>
      </c>
      <c r="L18" s="445">
        <v>9025.9333333333325</v>
      </c>
      <c r="M18" s="445">
        <v>1369.4</v>
      </c>
      <c r="N18" s="445">
        <v>1646.1</v>
      </c>
      <c r="O18" s="445">
        <v>12273.4</v>
      </c>
      <c r="P18" s="445">
        <v>7728.7</v>
      </c>
      <c r="Q18" s="445">
        <v>13774.5</v>
      </c>
      <c r="R18" s="445">
        <v>8409.5</v>
      </c>
      <c r="S18" s="445">
        <f t="shared" si="3"/>
        <v>169082.82</v>
      </c>
      <c r="U18" s="45"/>
    </row>
    <row r="19" spans="1:21" ht="16.5" customHeight="1" x14ac:dyDescent="0.35">
      <c r="A19" s="473" t="s">
        <v>514</v>
      </c>
      <c r="B19" s="473"/>
      <c r="C19" s="473"/>
      <c r="D19" s="445">
        <f>'Tabell 5.1-5.2'!D14</f>
        <v>4128</v>
      </c>
      <c r="E19" s="445">
        <f>'Tabell 5.1-5.2'!E14</f>
        <v>1376</v>
      </c>
      <c r="F19" s="445">
        <f>'Tabell 5.1-5.2'!F14</f>
        <v>4128</v>
      </c>
      <c r="G19" s="445">
        <f>'Tabell 5.1-5.2'!G14</f>
        <v>0</v>
      </c>
      <c r="H19" s="445">
        <f>'Tabell 5.1-5.2'!H14</f>
        <v>5462.7</v>
      </c>
      <c r="I19" s="445">
        <f>'Tabell 5.1-5.2'!I14</f>
        <v>12900</v>
      </c>
      <c r="J19" s="445">
        <f>'Tabell 5.1-5.2'!J14</f>
        <v>11340.533333333335</v>
      </c>
      <c r="K19" s="445">
        <f>'Tabell 5.1-5.2'!K14</f>
        <v>14117.6</v>
      </c>
      <c r="L19" s="445">
        <f>'Tabell 5.1-5.2'!L14</f>
        <v>15782.7</v>
      </c>
      <c r="M19" s="445">
        <f>'Tabell 5.1-5.2'!M14</f>
        <v>3440</v>
      </c>
      <c r="N19" s="445">
        <f>'Tabell 5.1-5.2'!N14</f>
        <v>0</v>
      </c>
      <c r="O19" s="445">
        <f>'Tabell 5.1-5.2'!O14</f>
        <v>2125.6999999999998</v>
      </c>
      <c r="P19" s="445">
        <f>'Tabell 5.1-5.2'!P14</f>
        <v>9769.5</v>
      </c>
      <c r="Q19" s="445">
        <f>'Tabell 5.1-5.2'!Q14</f>
        <v>30079.1</v>
      </c>
      <c r="R19" s="445">
        <f>'Tabell 5.1-5.2'!R14</f>
        <v>2676.2</v>
      </c>
      <c r="S19" s="445">
        <f t="shared" si="3"/>
        <v>117326.03333333334</v>
      </c>
      <c r="U19" s="45"/>
    </row>
    <row r="20" spans="1:21" ht="16.5" customHeight="1" x14ac:dyDescent="0.35">
      <c r="A20" s="472" t="s">
        <v>494</v>
      </c>
      <c r="B20" s="472"/>
      <c r="C20" s="472"/>
      <c r="D20" s="33">
        <v>4394.8707374030118</v>
      </c>
      <c r="E20" s="33">
        <v>5037.4032999415276</v>
      </c>
      <c r="F20" s="33">
        <v>3840.2147347222131</v>
      </c>
      <c r="G20" s="33">
        <v>2079.4099072456511</v>
      </c>
      <c r="H20" s="33">
        <v>2614.9113540403755</v>
      </c>
      <c r="I20" s="33">
        <v>2476.2722287015272</v>
      </c>
      <c r="J20" s="33">
        <v>2816.4015379883258</v>
      </c>
      <c r="K20" s="33">
        <v>3510.9519982277679</v>
      </c>
      <c r="L20" s="33">
        <v>2314.0556952041125</v>
      </c>
      <c r="M20" s="33">
        <v>2651.9122620397461</v>
      </c>
      <c r="N20" s="33">
        <v>2570.8792638213276</v>
      </c>
      <c r="O20" s="33">
        <v>3553.9927468283754</v>
      </c>
      <c r="P20" s="33">
        <v>4755.267475333475</v>
      </c>
      <c r="Q20" s="33">
        <v>4066.813766047439</v>
      </c>
      <c r="R20" s="33">
        <v>2762.6487924551288</v>
      </c>
      <c r="S20" s="33">
        <f t="shared" si="3"/>
        <v>49446.005799999999</v>
      </c>
      <c r="U20" s="45"/>
    </row>
    <row r="21" spans="1:21" ht="16.5" customHeight="1" x14ac:dyDescent="0.35">
      <c r="A21" s="476" t="s">
        <v>529</v>
      </c>
      <c r="B21" s="476"/>
      <c r="C21" s="476"/>
      <c r="D21" s="449">
        <f>'Tabell 5.1-5.2'!D27</f>
        <v>29575.712605564197</v>
      </c>
      <c r="E21" s="449">
        <f>'Tabell 5.1-5.2'!E27</f>
        <v>20867.9927560053</v>
      </c>
      <c r="F21" s="449">
        <f>'Tabell 5.1-5.2'!F27</f>
        <v>15340.858294544145</v>
      </c>
      <c r="G21" s="449">
        <f>'Tabell 5.1-5.2'!G27</f>
        <v>10296.307386690201</v>
      </c>
      <c r="H21" s="449">
        <f>'Tabell 5.1-5.2'!H27</f>
        <v>11080.077571844353</v>
      </c>
      <c r="I21" s="449">
        <f>'Tabell 5.1-5.2'!I27</f>
        <v>7897.6715928096946</v>
      </c>
      <c r="J21" s="449">
        <f>'Tabell 5.1-5.2'!J27</f>
        <v>12283.587727402413</v>
      </c>
      <c r="K21" s="449">
        <f>'Tabell 5.1-5.2'!K27</f>
        <v>18034.617773240905</v>
      </c>
      <c r="L21" s="449">
        <f>'Tabell 5.1-5.2'!L27</f>
        <v>17636.26203515373</v>
      </c>
      <c r="M21" s="449">
        <f>'Tabell 5.1-5.2'!M27</f>
        <v>15651.455191554694</v>
      </c>
      <c r="N21" s="449">
        <f>'Tabell 5.1-5.2'!N27</f>
        <v>24226.354200202135</v>
      </c>
      <c r="O21" s="449">
        <f>'Tabell 5.1-5.2'!O27</f>
        <v>34120.011154822692</v>
      </c>
      <c r="P21" s="449">
        <f>'Tabell 5.1-5.2'!P27</f>
        <v>19572.161958533765</v>
      </c>
      <c r="Q21" s="449">
        <f>'Tabell 5.1-5.2'!Q27</f>
        <v>15350.937957539049</v>
      </c>
      <c r="R21" s="449">
        <f>'Tabell 5.1-5.2'!R27</f>
        <v>24803.991794092646</v>
      </c>
      <c r="S21" s="449">
        <f t="shared" ref="S21" si="4">SUM(D21:R21)</f>
        <v>276737.99999999988</v>
      </c>
      <c r="U21" s="45"/>
    </row>
    <row r="22" spans="1:21" ht="16.5" customHeight="1" x14ac:dyDescent="0.35">
      <c r="A22" s="467" t="s">
        <v>511</v>
      </c>
      <c r="B22" s="467"/>
      <c r="C22" s="467"/>
      <c r="D22" s="445">
        <v>-1432.0705235979567</v>
      </c>
      <c r="E22" s="445">
        <v>-1258.0599364044767</v>
      </c>
      <c r="F22" s="445">
        <v>-1055.3906578571418</v>
      </c>
      <c r="G22" s="445">
        <v>-841.54018227436825</v>
      </c>
      <c r="H22" s="445">
        <v>-1023.7785680286282</v>
      </c>
      <c r="I22" s="445">
        <v>-668.00403189537496</v>
      </c>
      <c r="J22" s="445">
        <v>-814.87238706672679</v>
      </c>
      <c r="K22" s="445">
        <v>-1094.1314926699135</v>
      </c>
      <c r="L22" s="445">
        <v>-841.9692842578196</v>
      </c>
      <c r="M22" s="445">
        <v>-476.37809974733909</v>
      </c>
      <c r="N22" s="445">
        <v>-597.1430940403103</v>
      </c>
      <c r="O22" s="445">
        <v>-941.82515962622949</v>
      </c>
      <c r="P22" s="445">
        <v>-776.60441245252014</v>
      </c>
      <c r="Q22" s="445">
        <v>-1234.0448613447106</v>
      </c>
      <c r="R22" s="445">
        <v>-827.49109274867703</v>
      </c>
      <c r="S22" s="445">
        <f t="shared" si="3"/>
        <v>-13883.303784012189</v>
      </c>
      <c r="U22" s="45"/>
    </row>
    <row r="23" spans="1:21" ht="16.5" customHeight="1" thickBot="1" x14ac:dyDescent="0.4">
      <c r="A23" s="474" t="s">
        <v>0</v>
      </c>
      <c r="B23" s="474"/>
      <c r="C23" s="474"/>
      <c r="D23" s="296">
        <f t="shared" ref="D23:S23" si="5">SUM(D15:D22)</f>
        <v>109765.12167856925</v>
      </c>
      <c r="E23" s="296">
        <f t="shared" si="5"/>
        <v>97839.309319542357</v>
      </c>
      <c r="F23" s="296">
        <f t="shared" si="5"/>
        <v>86932.72430832313</v>
      </c>
      <c r="G23" s="296">
        <f t="shared" si="5"/>
        <v>45403.836738328151</v>
      </c>
      <c r="H23" s="296">
        <f t="shared" si="5"/>
        <v>52285.308647456106</v>
      </c>
      <c r="I23" s="296">
        <f t="shared" si="5"/>
        <v>59574.531015215849</v>
      </c>
      <c r="J23" s="296">
        <f t="shared" si="5"/>
        <v>77682.400131657341</v>
      </c>
      <c r="K23" s="296">
        <f t="shared" si="5"/>
        <v>142767.14013159875</v>
      </c>
      <c r="L23" s="296">
        <f t="shared" si="5"/>
        <v>67744.583843433356</v>
      </c>
      <c r="M23" s="296">
        <f t="shared" si="5"/>
        <v>47316.8157138471</v>
      </c>
      <c r="N23" s="296">
        <f t="shared" si="5"/>
        <v>52187.997369983153</v>
      </c>
      <c r="O23" s="296">
        <f t="shared" si="5"/>
        <v>85119.197112859052</v>
      </c>
      <c r="P23" s="296">
        <f t="shared" si="5"/>
        <v>89065.320021414707</v>
      </c>
      <c r="Q23" s="296">
        <f t="shared" si="5"/>
        <v>101563.14486224178</v>
      </c>
      <c r="R23" s="296">
        <f t="shared" si="5"/>
        <v>59916.13197495621</v>
      </c>
      <c r="S23" s="296">
        <f t="shared" si="5"/>
        <v>1175163.5628694266</v>
      </c>
    </row>
    <row r="24" spans="1:21" ht="16.5" customHeight="1" thickBot="1" x14ac:dyDescent="0.4">
      <c r="A24" s="457"/>
      <c r="B24" s="457"/>
      <c r="C24" s="457"/>
      <c r="D24" s="33"/>
      <c r="E24" s="33"/>
      <c r="F24" s="33"/>
      <c r="G24" s="33"/>
      <c r="H24" s="33"/>
      <c r="I24" s="33"/>
      <c r="J24" s="33"/>
      <c r="K24" s="33"/>
      <c r="L24" s="33"/>
      <c r="M24" s="33"/>
      <c r="N24" s="33"/>
      <c r="O24" s="33"/>
      <c r="P24" s="33"/>
      <c r="Q24" s="33"/>
      <c r="R24" s="33"/>
      <c r="S24" s="33"/>
    </row>
    <row r="25" spans="1:21" ht="16.5" customHeight="1" x14ac:dyDescent="0.35">
      <c r="A25" s="475" t="str">
        <f>'Tabell 2.1'!A24</f>
        <v xml:space="preserve">FO2B  Barnevern </v>
      </c>
      <c r="B25" s="475"/>
      <c r="C25" s="475"/>
      <c r="D25" s="257"/>
      <c r="E25" s="257"/>
      <c r="F25" s="257"/>
      <c r="G25" s="257"/>
      <c r="H25" s="257"/>
      <c r="I25" s="257"/>
      <c r="J25" s="257"/>
      <c r="K25" s="257"/>
      <c r="L25" s="257"/>
      <c r="M25" s="257"/>
      <c r="N25" s="257"/>
      <c r="O25" s="257"/>
      <c r="P25" s="257"/>
      <c r="Q25" s="257"/>
      <c r="R25" s="257"/>
      <c r="S25" s="257"/>
    </row>
    <row r="26" spans="1:21" ht="16.5" customHeight="1" x14ac:dyDescent="0.35">
      <c r="A26" s="466" t="s">
        <v>53</v>
      </c>
      <c r="B26" s="466"/>
      <c r="C26" s="466"/>
      <c r="D26" s="33">
        <v>10994.430381</v>
      </c>
      <c r="E26" s="33">
        <v>7734.0130955999994</v>
      </c>
      <c r="F26" s="33">
        <v>8113.1313845999994</v>
      </c>
      <c r="G26" s="33">
        <v>5383.4797037999997</v>
      </c>
      <c r="H26" s="33">
        <v>5914.245308399999</v>
      </c>
      <c r="I26" s="33">
        <v>4701.0667836000002</v>
      </c>
      <c r="J26" s="33">
        <v>6824.1292019999992</v>
      </c>
      <c r="K26" s="33">
        <v>5535.127019399999</v>
      </c>
      <c r="L26" s="33">
        <v>6748.3055442000004</v>
      </c>
      <c r="M26" s="33">
        <v>8492.2496735999994</v>
      </c>
      <c r="N26" s="33">
        <v>9023.0152782000005</v>
      </c>
      <c r="O26" s="33">
        <v>10539.4884342</v>
      </c>
      <c r="P26" s="33">
        <v>8871.3679625999976</v>
      </c>
      <c r="Q26" s="33">
        <v>6748.3055442000004</v>
      </c>
      <c r="R26" s="33">
        <v>10766.959407599999</v>
      </c>
      <c r="S26" s="33">
        <f>SUM(D26:R26)</f>
        <v>116389.31472299999</v>
      </c>
      <c r="U26" s="45"/>
    </row>
    <row r="27" spans="1:21" ht="16.5" customHeight="1" x14ac:dyDescent="0.35">
      <c r="A27" s="472" t="s">
        <v>495</v>
      </c>
      <c r="B27" s="472"/>
      <c r="C27" s="472"/>
      <c r="D27" s="33">
        <v>760</v>
      </c>
      <c r="E27" s="33">
        <v>0</v>
      </c>
      <c r="F27" s="33">
        <v>0</v>
      </c>
      <c r="G27" s="33">
        <v>2280</v>
      </c>
      <c r="H27" s="33">
        <v>0</v>
      </c>
      <c r="I27" s="33">
        <v>0</v>
      </c>
      <c r="J27" s="33">
        <v>0</v>
      </c>
      <c r="K27" s="33">
        <v>0</v>
      </c>
      <c r="L27" s="33">
        <v>0</v>
      </c>
      <c r="M27" s="33">
        <v>0</v>
      </c>
      <c r="N27" s="33">
        <v>0</v>
      </c>
      <c r="O27" s="33">
        <v>0</v>
      </c>
      <c r="P27" s="33">
        <v>0</v>
      </c>
      <c r="Q27" s="33">
        <v>0</v>
      </c>
      <c r="R27" s="33">
        <v>0</v>
      </c>
      <c r="S27" s="33">
        <f t="shared" ref="S27:S29" si="6">SUM(D27:R27)</f>
        <v>3040</v>
      </c>
      <c r="U27" s="45"/>
    </row>
    <row r="28" spans="1:21" ht="16.5" customHeight="1" x14ac:dyDescent="0.35">
      <c r="A28" s="469" t="s">
        <v>55</v>
      </c>
      <c r="B28" s="469"/>
      <c r="C28" s="469"/>
      <c r="D28" s="33">
        <v>0</v>
      </c>
      <c r="E28" s="33">
        <v>0</v>
      </c>
      <c r="F28" s="33">
        <v>0</v>
      </c>
      <c r="G28" s="33">
        <v>2060</v>
      </c>
      <c r="H28" s="33">
        <v>0</v>
      </c>
      <c r="I28" s="33">
        <v>0</v>
      </c>
      <c r="J28" s="33">
        <v>0</v>
      </c>
      <c r="K28" s="33">
        <v>0</v>
      </c>
      <c r="L28" s="33">
        <v>0</v>
      </c>
      <c r="M28" s="33">
        <v>0</v>
      </c>
      <c r="N28" s="33">
        <v>0</v>
      </c>
      <c r="O28" s="33">
        <v>0</v>
      </c>
      <c r="P28" s="33">
        <v>0</v>
      </c>
      <c r="Q28" s="33">
        <v>0</v>
      </c>
      <c r="R28" s="33">
        <v>0</v>
      </c>
      <c r="S28" s="33">
        <f t="shared" ref="S28" si="7">SUM(D28:R28)</f>
        <v>2060</v>
      </c>
      <c r="T28" s="45"/>
    </row>
    <row r="29" spans="1:21" ht="16.5" customHeight="1" x14ac:dyDescent="0.35">
      <c r="A29" s="467" t="s">
        <v>511</v>
      </c>
      <c r="B29" s="467"/>
      <c r="C29" s="467"/>
      <c r="D29" s="445">
        <v>-552.82281042737554</v>
      </c>
      <c r="E29" s="445">
        <v>-350.00910161292938</v>
      </c>
      <c r="F29" s="445">
        <v>-293.89492143406136</v>
      </c>
      <c r="G29" s="445">
        <v>-178.57751069759635</v>
      </c>
      <c r="H29" s="445">
        <v>-202.06470233781255</v>
      </c>
      <c r="I29" s="445">
        <v>-89.727667042468298</v>
      </c>
      <c r="J29" s="445">
        <v>-115.27713586317925</v>
      </c>
      <c r="K29" s="445">
        <v>-116.01631961084398</v>
      </c>
      <c r="L29" s="445">
        <v>-307.26385153610261</v>
      </c>
      <c r="M29" s="445">
        <v>-288.59509173386664</v>
      </c>
      <c r="N29" s="445">
        <v>-443.0683082831174</v>
      </c>
      <c r="O29" s="445">
        <v>-468.75850825135024</v>
      </c>
      <c r="P29" s="445">
        <v>-226.13246847454553</v>
      </c>
      <c r="Q29" s="445">
        <v>-221.52965292420211</v>
      </c>
      <c r="R29" s="445">
        <v>-500.15875191751655</v>
      </c>
      <c r="S29" s="445">
        <f t="shared" si="6"/>
        <v>-4353.8968021469673</v>
      </c>
      <c r="T29" s="45"/>
    </row>
    <row r="30" spans="1:21" ht="16.5" customHeight="1" thickBot="1" x14ac:dyDescent="0.4">
      <c r="A30" s="477" t="s">
        <v>0</v>
      </c>
      <c r="B30" s="477"/>
      <c r="C30" s="477"/>
      <c r="D30" s="302">
        <f t="shared" ref="D30:S30" si="8">SUM(D26:D29)</f>
        <v>11201.607570572625</v>
      </c>
      <c r="E30" s="302">
        <f t="shared" si="8"/>
        <v>7384.0039939870703</v>
      </c>
      <c r="F30" s="302">
        <f t="shared" si="8"/>
        <v>7819.2364631659384</v>
      </c>
      <c r="G30" s="302">
        <f t="shared" si="8"/>
        <v>9544.9021931024035</v>
      </c>
      <c r="H30" s="302">
        <f t="shared" si="8"/>
        <v>5712.1806060621866</v>
      </c>
      <c r="I30" s="302">
        <f t="shared" si="8"/>
        <v>4611.3391165575322</v>
      </c>
      <c r="J30" s="302">
        <f t="shared" si="8"/>
        <v>6708.8520661368202</v>
      </c>
      <c r="K30" s="302">
        <f t="shared" si="8"/>
        <v>5419.1106997891548</v>
      </c>
      <c r="L30" s="302">
        <f t="shared" si="8"/>
        <v>6441.0416926638982</v>
      </c>
      <c r="M30" s="302">
        <f t="shared" si="8"/>
        <v>8203.6545818661325</v>
      </c>
      <c r="N30" s="302">
        <f t="shared" si="8"/>
        <v>8579.946969916884</v>
      </c>
      <c r="O30" s="302">
        <f t="shared" si="8"/>
        <v>10070.72992594865</v>
      </c>
      <c r="P30" s="302">
        <f t="shared" si="8"/>
        <v>8645.2354941254525</v>
      </c>
      <c r="Q30" s="302">
        <f t="shared" si="8"/>
        <v>6526.7758912757981</v>
      </c>
      <c r="R30" s="302">
        <f t="shared" si="8"/>
        <v>10266.800655682482</v>
      </c>
      <c r="S30" s="302">
        <f t="shared" si="8"/>
        <v>117135.41792085303</v>
      </c>
    </row>
    <row r="31" spans="1:21" ht="16.5" customHeight="1" thickBot="1" x14ac:dyDescent="0.4">
      <c r="A31" s="457"/>
      <c r="B31" s="457"/>
      <c r="C31" s="457"/>
      <c r="D31" s="93"/>
      <c r="E31" s="93"/>
      <c r="F31" s="93"/>
      <c r="G31" s="93"/>
      <c r="H31" s="93"/>
      <c r="I31" s="93"/>
      <c r="J31" s="93"/>
      <c r="K31" s="93"/>
      <c r="L31" s="93"/>
      <c r="M31" s="93"/>
      <c r="N31" s="93"/>
      <c r="O31" s="93"/>
      <c r="P31" s="93"/>
      <c r="Q31" s="93"/>
      <c r="R31" s="93"/>
      <c r="S31" s="93"/>
    </row>
    <row r="32" spans="1:21" ht="16.5" customHeight="1" x14ac:dyDescent="0.35">
      <c r="A32" s="475" t="str">
        <f>'Tabell 2.1'!A30</f>
        <v>FO2C Aktivitetstilbud for barn og unge, helsestasjon og skolehelsetjeneste</v>
      </c>
      <c r="B32" s="475"/>
      <c r="C32" s="475"/>
      <c r="D32" s="257"/>
      <c r="E32" s="257"/>
      <c r="F32" s="257"/>
      <c r="G32" s="257"/>
      <c r="H32" s="257"/>
      <c r="I32" s="257"/>
      <c r="J32" s="257"/>
      <c r="K32" s="257"/>
      <c r="L32" s="257"/>
      <c r="M32" s="257"/>
      <c r="N32" s="257"/>
      <c r="O32" s="257"/>
      <c r="P32" s="257"/>
      <c r="Q32" s="257"/>
      <c r="R32" s="257"/>
      <c r="S32" s="257"/>
    </row>
    <row r="33" spans="1:21" ht="16.5" customHeight="1" x14ac:dyDescent="0.35">
      <c r="A33" s="466" t="s">
        <v>442</v>
      </c>
      <c r="B33" s="466"/>
      <c r="C33" s="466"/>
      <c r="D33" s="33">
        <f>$S33*'Tabell 3.1'!D50/100</f>
        <v>5153.3248519956878</v>
      </c>
      <c r="E33" s="33">
        <f>$S33*'Tabell 3.1'!E50/100</f>
        <v>4792.0662243774659</v>
      </c>
      <c r="F33" s="33">
        <f>$S33*'Tabell 3.1'!F50/100</f>
        <v>3494.6581031866199</v>
      </c>
      <c r="G33" s="33">
        <f>$S33*'Tabell 3.1'!G50/100</f>
        <v>2628.597717906664</v>
      </c>
      <c r="H33" s="33">
        <f>$S33*'Tabell 3.1'!H50/100</f>
        <v>3587.5529725785668</v>
      </c>
      <c r="I33" s="33">
        <f>$S33*'Tabell 3.1'!I50/100</f>
        <v>3125.7308006547842</v>
      </c>
      <c r="J33" s="33">
        <f>$S33*'Tabell 3.1'!J50/100</f>
        <v>4850.5599425551563</v>
      </c>
      <c r="K33" s="33">
        <f>$S33*'Tabell 3.1'!K50/100</f>
        <v>4925.2169590093936</v>
      </c>
      <c r="L33" s="33">
        <f>$S33*'Tabell 3.1'!L50/100</f>
        <v>3839.5705660443723</v>
      </c>
      <c r="M33" s="33">
        <f>$S33*'Tabell 3.1'!M50/100</f>
        <v>3102.1246904129266</v>
      </c>
      <c r="N33" s="33">
        <f>$S33*'Tabell 3.1'!N50/100</f>
        <v>4031.5029558511369</v>
      </c>
      <c r="O33" s="33">
        <f>$S33*'Tabell 3.1'!O50/100</f>
        <v>5628.1918267918381</v>
      </c>
      <c r="P33" s="33">
        <f>$S33*'Tabell 3.1'!P50/100</f>
        <v>4997.6550352302993</v>
      </c>
      <c r="Q33" s="33">
        <f>$S33*'Tabell 3.1'!Q50/100</f>
        <v>4928.1003944555005</v>
      </c>
      <c r="R33" s="33">
        <f>$S33*'Tabell 3.1'!R50/100</f>
        <v>5004.1469589495964</v>
      </c>
      <c r="S33" s="33">
        <v>64089.000000000007</v>
      </c>
      <c r="T33" s="45"/>
    </row>
    <row r="34" spans="1:21" ht="16.5" customHeight="1" x14ac:dyDescent="0.35">
      <c r="A34" s="472" t="s">
        <v>256</v>
      </c>
      <c r="B34" s="472"/>
      <c r="C34" s="472"/>
      <c r="D34" s="33">
        <v>829.02740000000006</v>
      </c>
      <c r="E34" s="33">
        <v>549.92840000000001</v>
      </c>
      <c r="F34" s="33">
        <v>336.9862</v>
      </c>
      <c r="G34" s="33">
        <v>0</v>
      </c>
      <c r="H34" s="33">
        <v>0</v>
      </c>
      <c r="I34" s="33">
        <v>0</v>
      </c>
      <c r="J34" s="33">
        <v>0</v>
      </c>
      <c r="K34" s="33">
        <v>0</v>
      </c>
      <c r="L34" s="33">
        <v>518.91740000000004</v>
      </c>
      <c r="M34" s="33">
        <v>465.16500000000002</v>
      </c>
      <c r="N34" s="33">
        <v>710.15190000000007</v>
      </c>
      <c r="O34" s="33">
        <v>890.01570000000004</v>
      </c>
      <c r="P34" s="33">
        <v>0</v>
      </c>
      <c r="Q34" s="33">
        <v>0</v>
      </c>
      <c r="R34" s="33">
        <v>868.30799999999999</v>
      </c>
      <c r="S34" s="33">
        <f t="shared" ref="S34:S47" si="9">SUM(D34:R34)</f>
        <v>5168.5</v>
      </c>
      <c r="T34" s="45"/>
    </row>
    <row r="35" spans="1:21" ht="16.5" customHeight="1" x14ac:dyDescent="0.35">
      <c r="A35" s="472" t="s">
        <v>257</v>
      </c>
      <c r="B35" s="472"/>
      <c r="C35" s="472"/>
      <c r="D35" s="33">
        <v>2329.5463199999999</v>
      </c>
      <c r="E35" s="33">
        <v>778.99631999999997</v>
      </c>
      <c r="F35" s="33">
        <v>1553.2376200000001</v>
      </c>
      <c r="G35" s="33">
        <v>476.32896</v>
      </c>
      <c r="H35" s="33">
        <v>775.27500000000009</v>
      </c>
      <c r="I35" s="33">
        <v>0</v>
      </c>
      <c r="J35" s="33">
        <v>1550.5500000000002</v>
      </c>
      <c r="K35" s="33">
        <v>0</v>
      </c>
      <c r="L35" s="33">
        <v>778.99631999999997</v>
      </c>
      <c r="M35" s="33">
        <v>777.96262000000002</v>
      </c>
      <c r="N35" s="33">
        <v>1559.6465600000001</v>
      </c>
      <c r="O35" s="33">
        <v>778.99631999999997</v>
      </c>
      <c r="P35" s="33">
        <v>0</v>
      </c>
      <c r="Q35" s="33">
        <v>0</v>
      </c>
      <c r="R35" s="33">
        <v>3109.1628600000004</v>
      </c>
      <c r="S35" s="33">
        <f t="shared" si="9"/>
        <v>14468.698900000001</v>
      </c>
      <c r="T35" s="45"/>
    </row>
    <row r="36" spans="1:21" ht="16.5" customHeight="1" x14ac:dyDescent="0.35">
      <c r="A36" s="472" t="s">
        <v>258</v>
      </c>
      <c r="B36" s="472"/>
      <c r="C36" s="472"/>
      <c r="D36" s="33">
        <v>345.60411915438874</v>
      </c>
      <c r="E36" s="33">
        <v>469.43621396540681</v>
      </c>
      <c r="F36" s="33">
        <v>178.24316677343583</v>
      </c>
      <c r="G36" s="33">
        <v>415.02514200298958</v>
      </c>
      <c r="H36" s="33">
        <v>530.97701259876158</v>
      </c>
      <c r="I36" s="33">
        <v>272.80585735639551</v>
      </c>
      <c r="J36" s="33">
        <v>699.83896006833231</v>
      </c>
      <c r="K36" s="33">
        <v>647.67938073884272</v>
      </c>
      <c r="L36" s="33">
        <v>281.06133034379673</v>
      </c>
      <c r="M36" s="33">
        <v>325.71593423019436</v>
      </c>
      <c r="N36" s="33">
        <v>579.38410420670516</v>
      </c>
      <c r="O36" s="33">
        <v>337.34864616698701</v>
      </c>
      <c r="P36" s="33">
        <v>707.34393551142432</v>
      </c>
      <c r="Q36" s="33">
        <v>722.72913516976314</v>
      </c>
      <c r="R36" s="33">
        <v>515.96706171257745</v>
      </c>
      <c r="S36" s="33">
        <f t="shared" si="9"/>
        <v>7029.1600000000017</v>
      </c>
      <c r="T36" s="45"/>
    </row>
    <row r="37" spans="1:21" ht="16.5" customHeight="1" x14ac:dyDescent="0.35">
      <c r="A37" s="472" t="s">
        <v>259</v>
      </c>
      <c r="B37" s="472"/>
      <c r="C37" s="472"/>
      <c r="D37" s="33">
        <v>2826.1130859197006</v>
      </c>
      <c r="E37" s="33">
        <v>2284.8061971545744</v>
      </c>
      <c r="F37" s="33">
        <v>0</v>
      </c>
      <c r="G37" s="33">
        <v>3228.6233365399221</v>
      </c>
      <c r="H37" s="33">
        <v>3035.3757095843248</v>
      </c>
      <c r="I37" s="33">
        <v>936.34347425446822</v>
      </c>
      <c r="J37" s="33">
        <v>526.35955850336688</v>
      </c>
      <c r="K37" s="33">
        <v>2311.4978583362868</v>
      </c>
      <c r="L37" s="33">
        <v>2079.8142392790242</v>
      </c>
      <c r="M37" s="33">
        <v>0</v>
      </c>
      <c r="N37" s="33">
        <v>651.27653283378061</v>
      </c>
      <c r="O37" s="33">
        <v>890.43381702192301</v>
      </c>
      <c r="P37" s="33">
        <v>505.00622955799707</v>
      </c>
      <c r="Q37" s="33">
        <v>1245.9667439623311</v>
      </c>
      <c r="R37" s="33">
        <v>565.86321705230114</v>
      </c>
      <c r="S37" s="33">
        <f t="shared" si="9"/>
        <v>21087.48</v>
      </c>
      <c r="T37" s="45"/>
    </row>
    <row r="38" spans="1:21" ht="16.5" customHeight="1" x14ac:dyDescent="0.35">
      <c r="A38" s="472" t="s">
        <v>56</v>
      </c>
      <c r="B38" s="472"/>
      <c r="C38" s="472"/>
      <c r="D38" s="33">
        <v>1600</v>
      </c>
      <c r="E38" s="33">
        <v>0</v>
      </c>
      <c r="F38" s="33">
        <v>0</v>
      </c>
      <c r="G38" s="33">
        <v>0</v>
      </c>
      <c r="H38" s="33">
        <v>0</v>
      </c>
      <c r="I38" s="33">
        <v>0</v>
      </c>
      <c r="J38" s="33">
        <v>0</v>
      </c>
      <c r="K38" s="33">
        <v>0</v>
      </c>
      <c r="L38" s="33">
        <v>0</v>
      </c>
      <c r="M38" s="33">
        <v>0</v>
      </c>
      <c r="N38" s="33">
        <v>0</v>
      </c>
      <c r="O38" s="33">
        <v>0</v>
      </c>
      <c r="P38" s="33">
        <v>0</v>
      </c>
      <c r="Q38" s="33">
        <v>0</v>
      </c>
      <c r="R38" s="33">
        <v>0</v>
      </c>
      <c r="S38" s="33">
        <f t="shared" si="9"/>
        <v>1600</v>
      </c>
      <c r="T38" s="45"/>
    </row>
    <row r="39" spans="1:21" ht="16.5" customHeight="1" x14ac:dyDescent="0.35">
      <c r="A39" s="479" t="s">
        <v>513</v>
      </c>
      <c r="B39" s="479"/>
      <c r="C39" s="479"/>
      <c r="D39" s="445">
        <v>0</v>
      </c>
      <c r="E39" s="445">
        <v>2800</v>
      </c>
      <c r="F39" s="445">
        <v>0</v>
      </c>
      <c r="G39" s="445">
        <v>0</v>
      </c>
      <c r="H39" s="445">
        <v>0</v>
      </c>
      <c r="I39" s="445">
        <v>0</v>
      </c>
      <c r="J39" s="445">
        <v>0</v>
      </c>
      <c r="K39" s="445">
        <v>0</v>
      </c>
      <c r="L39" s="445">
        <v>0</v>
      </c>
      <c r="M39" s="445">
        <v>0</v>
      </c>
      <c r="N39" s="445">
        <v>0</v>
      </c>
      <c r="O39" s="445">
        <v>0</v>
      </c>
      <c r="P39" s="445">
        <v>0</v>
      </c>
      <c r="Q39" s="445">
        <v>0</v>
      </c>
      <c r="R39" s="445">
        <v>0</v>
      </c>
      <c r="S39" s="445">
        <f t="shared" si="9"/>
        <v>2800</v>
      </c>
      <c r="T39" s="45"/>
    </row>
    <row r="40" spans="1:21" ht="16.5" customHeight="1" x14ac:dyDescent="0.35">
      <c r="A40" s="472" t="s">
        <v>5</v>
      </c>
      <c r="B40" s="472"/>
      <c r="C40" s="472"/>
      <c r="D40" s="33">
        <v>550</v>
      </c>
      <c r="E40" s="33">
        <v>550</v>
      </c>
      <c r="F40" s="33">
        <v>550</v>
      </c>
      <c r="G40" s="33">
        <v>550</v>
      </c>
      <c r="H40" s="33">
        <v>550</v>
      </c>
      <c r="I40" s="33">
        <v>550</v>
      </c>
      <c r="J40" s="33">
        <v>550</v>
      </c>
      <c r="K40" s="33">
        <v>550</v>
      </c>
      <c r="L40" s="33">
        <v>550</v>
      </c>
      <c r="M40" s="33">
        <v>550</v>
      </c>
      <c r="N40" s="33">
        <v>550</v>
      </c>
      <c r="O40" s="33">
        <v>550</v>
      </c>
      <c r="P40" s="33">
        <v>550</v>
      </c>
      <c r="Q40" s="33">
        <v>550</v>
      </c>
      <c r="R40" s="33">
        <v>550</v>
      </c>
      <c r="S40" s="33">
        <f t="shared" si="9"/>
        <v>8250</v>
      </c>
      <c r="T40" s="45"/>
    </row>
    <row r="41" spans="1:21" ht="16.5" customHeight="1" x14ac:dyDescent="0.35">
      <c r="A41" s="472" t="s">
        <v>57</v>
      </c>
      <c r="B41" s="472"/>
      <c r="C41" s="472"/>
      <c r="D41" s="33">
        <v>6500</v>
      </c>
      <c r="E41" s="33">
        <v>0</v>
      </c>
      <c r="F41" s="33">
        <v>0</v>
      </c>
      <c r="G41" s="33">
        <v>0</v>
      </c>
      <c r="H41" s="33">
        <v>0</v>
      </c>
      <c r="I41" s="33">
        <v>0</v>
      </c>
      <c r="J41" s="33">
        <v>0</v>
      </c>
      <c r="K41" s="33">
        <v>0</v>
      </c>
      <c r="L41" s="33">
        <v>0</v>
      </c>
      <c r="M41" s="33">
        <v>0</v>
      </c>
      <c r="N41" s="33">
        <v>0</v>
      </c>
      <c r="O41" s="33">
        <v>0</v>
      </c>
      <c r="P41" s="33">
        <v>0</v>
      </c>
      <c r="Q41" s="33">
        <v>0</v>
      </c>
      <c r="R41" s="33">
        <v>0</v>
      </c>
      <c r="S41" s="33">
        <f t="shared" si="9"/>
        <v>6500</v>
      </c>
      <c r="T41" s="45"/>
    </row>
    <row r="42" spans="1:21" ht="16.5" customHeight="1" x14ac:dyDescent="0.35">
      <c r="A42" s="472" t="s">
        <v>61</v>
      </c>
      <c r="B42" s="472"/>
      <c r="C42" s="472"/>
      <c r="D42" s="33">
        <v>0</v>
      </c>
      <c r="E42" s="33">
        <v>0</v>
      </c>
      <c r="F42" s="33">
        <v>1200</v>
      </c>
      <c r="G42" s="33">
        <v>0</v>
      </c>
      <c r="H42" s="33">
        <v>0</v>
      </c>
      <c r="I42" s="33">
        <v>0</v>
      </c>
      <c r="J42" s="33">
        <v>0</v>
      </c>
      <c r="K42" s="33">
        <v>0</v>
      </c>
      <c r="L42" s="33">
        <v>0</v>
      </c>
      <c r="M42" s="33">
        <v>0</v>
      </c>
      <c r="N42" s="33">
        <v>0</v>
      </c>
      <c r="O42" s="33">
        <v>0</v>
      </c>
      <c r="P42" s="33">
        <v>0</v>
      </c>
      <c r="Q42" s="33">
        <v>0</v>
      </c>
      <c r="R42" s="33">
        <v>0</v>
      </c>
      <c r="S42" s="33">
        <f t="shared" si="9"/>
        <v>1200</v>
      </c>
      <c r="T42" s="45"/>
    </row>
    <row r="43" spans="1:21" ht="16.5" customHeight="1" x14ac:dyDescent="0.35">
      <c r="A43" s="472" t="s">
        <v>58</v>
      </c>
      <c r="B43" s="472"/>
      <c r="C43" s="472"/>
      <c r="D43" s="33">
        <v>0</v>
      </c>
      <c r="E43" s="33">
        <v>0</v>
      </c>
      <c r="F43" s="33">
        <v>0</v>
      </c>
      <c r="G43" s="33">
        <v>0</v>
      </c>
      <c r="H43" s="33">
        <v>0</v>
      </c>
      <c r="I43" s="33">
        <v>0</v>
      </c>
      <c r="J43" s="33">
        <v>0</v>
      </c>
      <c r="K43" s="33">
        <v>0</v>
      </c>
      <c r="L43" s="33">
        <v>0</v>
      </c>
      <c r="M43" s="33">
        <v>0</v>
      </c>
      <c r="N43" s="33">
        <v>4400</v>
      </c>
      <c r="O43" s="33">
        <v>0</v>
      </c>
      <c r="P43" s="33">
        <v>0</v>
      </c>
      <c r="Q43" s="33">
        <v>0</v>
      </c>
      <c r="R43" s="33">
        <v>0</v>
      </c>
      <c r="S43" s="33">
        <f t="shared" si="9"/>
        <v>4400</v>
      </c>
      <c r="T43" s="45"/>
    </row>
    <row r="44" spans="1:21" ht="16.5" customHeight="1" x14ac:dyDescent="0.35">
      <c r="A44" s="480" t="s">
        <v>59</v>
      </c>
      <c r="B44" s="480"/>
      <c r="C44" s="480"/>
      <c r="D44" s="33">
        <v>0</v>
      </c>
      <c r="E44" s="33">
        <v>0</v>
      </c>
      <c r="F44" s="33">
        <v>0</v>
      </c>
      <c r="G44" s="33">
        <v>0</v>
      </c>
      <c r="H44" s="33">
        <v>0</v>
      </c>
      <c r="I44" s="33">
        <v>0</v>
      </c>
      <c r="J44" s="33">
        <v>0</v>
      </c>
      <c r="K44" s="33">
        <v>0</v>
      </c>
      <c r="L44" s="33">
        <v>0</v>
      </c>
      <c r="M44" s="33">
        <v>0</v>
      </c>
      <c r="N44" s="33">
        <v>0</v>
      </c>
      <c r="O44" s="33">
        <v>0</v>
      </c>
      <c r="P44" s="33">
        <v>0</v>
      </c>
      <c r="Q44" s="33">
        <v>0</v>
      </c>
      <c r="R44" s="33">
        <v>3500</v>
      </c>
      <c r="S44" s="33">
        <f t="shared" si="9"/>
        <v>3500</v>
      </c>
      <c r="T44" s="45"/>
    </row>
    <row r="45" spans="1:21" ht="16.5" customHeight="1" x14ac:dyDescent="0.35">
      <c r="A45" s="476" t="s">
        <v>480</v>
      </c>
      <c r="B45" s="476"/>
      <c r="C45" s="476"/>
      <c r="D45" s="449">
        <v>0</v>
      </c>
      <c r="E45" s="449">
        <v>0</v>
      </c>
      <c r="F45" s="449">
        <v>0</v>
      </c>
      <c r="G45" s="449">
        <v>0</v>
      </c>
      <c r="H45" s="449">
        <v>0</v>
      </c>
      <c r="I45" s="449">
        <v>0</v>
      </c>
      <c r="J45" s="449">
        <v>0</v>
      </c>
      <c r="K45" s="449">
        <v>0</v>
      </c>
      <c r="L45" s="449">
        <v>0</v>
      </c>
      <c r="M45" s="449">
        <v>0</v>
      </c>
      <c r="N45" s="449">
        <v>-1500</v>
      </c>
      <c r="O45" s="449">
        <v>0</v>
      </c>
      <c r="P45" s="449">
        <v>0</v>
      </c>
      <c r="Q45" s="449">
        <v>0</v>
      </c>
      <c r="R45" s="449">
        <v>0</v>
      </c>
      <c r="S45" s="449">
        <f t="shared" ref="S45" si="10">SUM(D45:R45)</f>
        <v>-1500</v>
      </c>
      <c r="T45" s="45"/>
    </row>
    <row r="46" spans="1:21" ht="16.5" customHeight="1" x14ac:dyDescent="0.35">
      <c r="A46" s="479" t="s">
        <v>511</v>
      </c>
      <c r="B46" s="479"/>
      <c r="C46" s="479"/>
      <c r="D46" s="445">
        <v>-207.70880962286833</v>
      </c>
      <c r="E46" s="445">
        <v>-157.65026997491461</v>
      </c>
      <c r="F46" s="445">
        <v>-113.5324438968964</v>
      </c>
      <c r="G46" s="445">
        <v>-94.934528903016627</v>
      </c>
      <c r="H46" s="445">
        <v>-127.98436866840194</v>
      </c>
      <c r="I46" s="445">
        <v>-83.596149905134112</v>
      </c>
      <c r="J46" s="445">
        <v>-110.04601732716104</v>
      </c>
      <c r="K46" s="445">
        <v>-109.64125800729929</v>
      </c>
      <c r="L46" s="445">
        <v>-144.66177371702602</v>
      </c>
      <c r="M46" s="445">
        <v>-87.104528691856302</v>
      </c>
      <c r="N46" s="445">
        <v>-148.05443466972994</v>
      </c>
      <c r="O46" s="445">
        <v>-158.36605166467515</v>
      </c>
      <c r="P46" s="445">
        <v>-106.73154757133752</v>
      </c>
      <c r="Q46" s="445">
        <v>-163.00379807980906</v>
      </c>
      <c r="R46" s="445">
        <v>-176.26703129962414</v>
      </c>
      <c r="S46" s="445">
        <f t="shared" si="9"/>
        <v>-1989.2830119997507</v>
      </c>
      <c r="U46" s="45"/>
    </row>
    <row r="47" spans="1:21" ht="16.5" customHeight="1" x14ac:dyDescent="0.35">
      <c r="A47" s="476" t="s">
        <v>526</v>
      </c>
      <c r="B47" s="476"/>
      <c r="C47" s="476"/>
      <c r="D47" s="449">
        <v>0</v>
      </c>
      <c r="E47" s="449">
        <v>0</v>
      </c>
      <c r="F47" s="449">
        <v>0</v>
      </c>
      <c r="G47" s="449">
        <v>0</v>
      </c>
      <c r="H47" s="449">
        <v>0</v>
      </c>
      <c r="I47" s="449">
        <v>0</v>
      </c>
      <c r="J47" s="449">
        <v>0</v>
      </c>
      <c r="K47" s="449">
        <v>250</v>
      </c>
      <c r="L47" s="449">
        <v>0</v>
      </c>
      <c r="M47" s="449">
        <v>0</v>
      </c>
      <c r="N47" s="449">
        <v>0</v>
      </c>
      <c r="O47" s="449">
        <v>0</v>
      </c>
      <c r="P47" s="449">
        <v>0</v>
      </c>
      <c r="Q47" s="449">
        <v>0</v>
      </c>
      <c r="R47" s="449">
        <v>0</v>
      </c>
      <c r="S47" s="449">
        <f t="shared" si="9"/>
        <v>250</v>
      </c>
      <c r="U47" s="45"/>
    </row>
    <row r="48" spans="1:21" ht="16.5" customHeight="1" x14ac:dyDescent="0.35">
      <c r="A48" s="450" t="s">
        <v>527</v>
      </c>
      <c r="B48" s="450"/>
      <c r="C48" s="450"/>
      <c r="D48" s="449">
        <f>$S$48*'Tabell 3.1'!D50/100</f>
        <v>804.08882210608488</v>
      </c>
      <c r="E48" s="449">
        <f>$S$48*'Tabell 3.1'!E50/100</f>
        <v>747.72054867098336</v>
      </c>
      <c r="F48" s="449">
        <f>$S$48*'Tabell 3.1'!F50/100</f>
        <v>545.2820457779992</v>
      </c>
      <c r="G48" s="449">
        <f>$S$48*'Tabell 3.1'!G50/100</f>
        <v>410.1480313168662</v>
      </c>
      <c r="H48" s="449">
        <f>$S$48*'Tabell 3.1'!H50/100</f>
        <v>559.77671247461603</v>
      </c>
      <c r="I48" s="449">
        <f>$S$48*'Tabell 3.1'!I50/100</f>
        <v>487.71720586290684</v>
      </c>
      <c r="J48" s="449">
        <f>$S$48*'Tabell 3.1'!J50/100</f>
        <v>756.84749996959783</v>
      </c>
      <c r="K48" s="449">
        <f>$S$48*'Tabell 3.1'!K50/100</f>
        <v>768.49645945628629</v>
      </c>
      <c r="L48" s="449">
        <f>$S$48*'Tabell 3.1'!L50/100</f>
        <v>599.09977781590783</v>
      </c>
      <c r="M48" s="449">
        <f>$S$48*'Tabell 3.1'!M50/100</f>
        <v>484.03387327200085</v>
      </c>
      <c r="N48" s="449">
        <f>$S$48*'Tabell 3.1'!N50/100</f>
        <v>629.04756757807672</v>
      </c>
      <c r="O48" s="449">
        <f>$S$48*'Tabell 3.1'!O50/100</f>
        <v>878.18374866074328</v>
      </c>
      <c r="P48" s="449">
        <f>$S$48*'Tabell 3.1'!P50/100</f>
        <v>779.79919100474319</v>
      </c>
      <c r="Q48" s="449">
        <f>$S$48*'Tabell 3.1'!Q50/100</f>
        <v>768.94637058707417</v>
      </c>
      <c r="R48" s="449">
        <f>$S$48*'Tabell 3.1'!R50/100</f>
        <v>780.81214544611339</v>
      </c>
      <c r="S48" s="449">
        <v>10000</v>
      </c>
      <c r="U48" s="45"/>
    </row>
    <row r="49" spans="1:36" ht="16.5" customHeight="1" thickBot="1" x14ac:dyDescent="0.4">
      <c r="A49" s="477" t="s">
        <v>0</v>
      </c>
      <c r="B49" s="477"/>
      <c r="C49" s="477"/>
      <c r="D49" s="302">
        <f>SUM(D33:D48)</f>
        <v>20729.995789552991</v>
      </c>
      <c r="E49" s="302">
        <f t="shared" ref="E49:S49" si="11">SUM(E33:E48)</f>
        <v>12815.303634193515</v>
      </c>
      <c r="F49" s="302">
        <f t="shared" si="11"/>
        <v>7744.874691841158</v>
      </c>
      <c r="G49" s="302">
        <f t="shared" si="11"/>
        <v>7613.7886588634237</v>
      </c>
      <c r="H49" s="302">
        <f t="shared" si="11"/>
        <v>8910.9730385678668</v>
      </c>
      <c r="I49" s="302">
        <f t="shared" si="11"/>
        <v>5289.0011882234194</v>
      </c>
      <c r="J49" s="302">
        <f t="shared" si="11"/>
        <v>8824.1099437692919</v>
      </c>
      <c r="K49" s="302">
        <f t="shared" si="11"/>
        <v>9343.2493995335099</v>
      </c>
      <c r="L49" s="302">
        <f t="shared" si="11"/>
        <v>8502.7978597660749</v>
      </c>
      <c r="M49" s="302">
        <f t="shared" si="11"/>
        <v>5617.8975892232666</v>
      </c>
      <c r="N49" s="302">
        <f t="shared" si="11"/>
        <v>11462.95518579997</v>
      </c>
      <c r="O49" s="302">
        <f t="shared" si="11"/>
        <v>9794.8040069768158</v>
      </c>
      <c r="P49" s="302">
        <f t="shared" si="11"/>
        <v>7433.0728437331263</v>
      </c>
      <c r="Q49" s="302">
        <f t="shared" si="11"/>
        <v>8052.7388460948596</v>
      </c>
      <c r="R49" s="302">
        <f t="shared" si="11"/>
        <v>14717.993211860965</v>
      </c>
      <c r="S49" s="302">
        <f t="shared" si="11"/>
        <v>146853.55588800026</v>
      </c>
    </row>
    <row r="50" spans="1:36" ht="16.5" customHeight="1" thickBot="1" x14ac:dyDescent="0.4">
      <c r="A50" s="457"/>
      <c r="B50" s="457"/>
      <c r="C50" s="457"/>
      <c r="D50" s="33"/>
      <c r="E50" s="33"/>
      <c r="F50" s="33"/>
      <c r="G50" s="33"/>
      <c r="H50" s="33"/>
      <c r="I50" s="33"/>
      <c r="J50" s="33"/>
      <c r="K50" s="33"/>
      <c r="L50" s="33"/>
      <c r="M50" s="33"/>
      <c r="N50" s="33"/>
      <c r="O50" s="33"/>
      <c r="P50" s="33"/>
      <c r="Q50" s="33"/>
      <c r="R50" s="33"/>
      <c r="S50" s="33"/>
    </row>
    <row r="51" spans="1:36" ht="16.5" customHeight="1" x14ac:dyDescent="0.35">
      <c r="A51" s="481" t="str">
        <f>'Tabell 2.1'!A36</f>
        <v>FO3 Helse og omsorg</v>
      </c>
      <c r="B51" s="481"/>
      <c r="C51" s="481"/>
      <c r="D51" s="304"/>
      <c r="E51" s="304"/>
      <c r="F51" s="304"/>
      <c r="G51" s="304"/>
      <c r="H51" s="304"/>
      <c r="I51" s="304"/>
      <c r="J51" s="304"/>
      <c r="K51" s="304"/>
      <c r="L51" s="304"/>
      <c r="M51" s="304"/>
      <c r="N51" s="304"/>
      <c r="O51" s="304"/>
      <c r="P51" s="304"/>
      <c r="Q51" s="304"/>
      <c r="R51" s="304"/>
      <c r="S51" s="304"/>
    </row>
    <row r="52" spans="1:36" ht="16.5" customHeight="1" x14ac:dyDescent="0.35">
      <c r="A52" s="478" t="s">
        <v>62</v>
      </c>
      <c r="B52" s="478"/>
      <c r="C52" s="478"/>
      <c r="D52" s="95">
        <v>0</v>
      </c>
      <c r="E52" s="95">
        <v>626</v>
      </c>
      <c r="F52" s="95">
        <v>0</v>
      </c>
      <c r="G52" s="95">
        <v>8031</v>
      </c>
      <c r="H52" s="95">
        <v>2783</v>
      </c>
      <c r="I52" s="95">
        <v>0</v>
      </c>
      <c r="J52" s="95">
        <v>331</v>
      </c>
      <c r="K52" s="95">
        <v>0</v>
      </c>
      <c r="L52" s="95">
        <v>1533</v>
      </c>
      <c r="M52" s="95">
        <v>0</v>
      </c>
      <c r="N52" s="95">
        <v>0</v>
      </c>
      <c r="O52" s="95">
        <v>191</v>
      </c>
      <c r="P52" s="95">
        <v>0</v>
      </c>
      <c r="Q52" s="95">
        <v>0</v>
      </c>
      <c r="R52" s="95">
        <v>0</v>
      </c>
      <c r="S52" s="95">
        <f>SUM(D52:R52)</f>
        <v>13495</v>
      </c>
      <c r="U52" s="45"/>
    </row>
    <row r="53" spans="1:36" ht="16.5" customHeight="1" x14ac:dyDescent="0.35">
      <c r="A53" s="480" t="s">
        <v>6</v>
      </c>
      <c r="B53" s="480"/>
      <c r="C53" s="480"/>
      <c r="D53" s="95">
        <v>333</v>
      </c>
      <c r="E53" s="95">
        <v>666</v>
      </c>
      <c r="F53" s="95">
        <v>666</v>
      </c>
      <c r="G53" s="95">
        <v>333</v>
      </c>
      <c r="H53" s="95">
        <v>333</v>
      </c>
      <c r="I53" s="95">
        <v>333</v>
      </c>
      <c r="J53" s="95">
        <v>666</v>
      </c>
      <c r="K53" s="95">
        <v>666</v>
      </c>
      <c r="L53" s="95">
        <v>333</v>
      </c>
      <c r="M53" s="95">
        <v>333</v>
      </c>
      <c r="N53" s="95">
        <v>333</v>
      </c>
      <c r="O53" s="95">
        <v>1333</v>
      </c>
      <c r="P53" s="95">
        <v>666</v>
      </c>
      <c r="Q53" s="95">
        <v>333</v>
      </c>
      <c r="R53" s="95">
        <v>333</v>
      </c>
      <c r="S53" s="95">
        <f t="shared" ref="S53:S62" si="12">SUM(D53:R53)</f>
        <v>7660</v>
      </c>
      <c r="U53" s="45"/>
    </row>
    <row r="54" spans="1:36" ht="16.5" customHeight="1" x14ac:dyDescent="0.35">
      <c r="A54" s="480" t="s">
        <v>63</v>
      </c>
      <c r="B54" s="480"/>
      <c r="C54" s="480"/>
      <c r="D54" s="95">
        <v>0</v>
      </c>
      <c r="E54" s="95">
        <v>0</v>
      </c>
      <c r="F54" s="95">
        <v>0</v>
      </c>
      <c r="G54" s="95">
        <v>0</v>
      </c>
      <c r="H54" s="95">
        <v>0</v>
      </c>
      <c r="I54" s="95">
        <v>0</v>
      </c>
      <c r="J54" s="95">
        <v>0</v>
      </c>
      <c r="K54" s="95">
        <v>485</v>
      </c>
      <c r="L54" s="95">
        <v>0</v>
      </c>
      <c r="M54" s="95">
        <v>0</v>
      </c>
      <c r="N54" s="95">
        <v>0</v>
      </c>
      <c r="O54" s="95">
        <v>1600</v>
      </c>
      <c r="P54" s="95">
        <v>0</v>
      </c>
      <c r="Q54" s="95">
        <v>0</v>
      </c>
      <c r="R54" s="95">
        <v>0</v>
      </c>
      <c r="S54" s="95">
        <f t="shared" si="12"/>
        <v>2085</v>
      </c>
      <c r="U54" s="45"/>
    </row>
    <row r="55" spans="1:36" ht="16.5" customHeight="1" x14ac:dyDescent="0.35">
      <c r="A55" s="480" t="s">
        <v>64</v>
      </c>
      <c r="B55" s="480"/>
      <c r="C55" s="480"/>
      <c r="D55" s="95">
        <v>4100</v>
      </c>
      <c r="E55" s="95">
        <v>0</v>
      </c>
      <c r="F55" s="95">
        <v>0</v>
      </c>
      <c r="G55" s="95">
        <v>0</v>
      </c>
      <c r="H55" s="95">
        <v>0</v>
      </c>
      <c r="I55" s="95">
        <v>0</v>
      </c>
      <c r="J55" s="95">
        <v>0</v>
      </c>
      <c r="K55" s="95">
        <v>0</v>
      </c>
      <c r="L55" s="95">
        <v>0</v>
      </c>
      <c r="M55" s="95">
        <v>0</v>
      </c>
      <c r="N55" s="95">
        <v>0</v>
      </c>
      <c r="O55" s="95">
        <v>0</v>
      </c>
      <c r="P55" s="95">
        <v>0</v>
      </c>
      <c r="Q55" s="95">
        <v>0</v>
      </c>
      <c r="R55" s="95">
        <v>0</v>
      </c>
      <c r="S55" s="95">
        <f t="shared" si="12"/>
        <v>4100</v>
      </c>
      <c r="U55" s="45"/>
    </row>
    <row r="56" spans="1:36" ht="16.5" customHeight="1" x14ac:dyDescent="0.35">
      <c r="A56" s="483" t="s">
        <v>528</v>
      </c>
      <c r="B56" s="483"/>
      <c r="C56" s="483"/>
      <c r="D56" s="451">
        <v>0</v>
      </c>
      <c r="E56" s="451">
        <v>12000</v>
      </c>
      <c r="F56" s="451">
        <v>0</v>
      </c>
      <c r="G56" s="451">
        <v>0</v>
      </c>
      <c r="H56" s="451">
        <v>0</v>
      </c>
      <c r="I56" s="451">
        <v>0</v>
      </c>
      <c r="J56" s="451">
        <v>0</v>
      </c>
      <c r="K56" s="451">
        <v>0</v>
      </c>
      <c r="L56" s="451">
        <v>0</v>
      </c>
      <c r="M56" s="451">
        <v>0</v>
      </c>
      <c r="N56" s="451">
        <v>0</v>
      </c>
      <c r="O56" s="451">
        <v>0</v>
      </c>
      <c r="P56" s="451">
        <v>0</v>
      </c>
      <c r="Q56" s="451">
        <v>0</v>
      </c>
      <c r="R56" s="451">
        <v>0</v>
      </c>
      <c r="S56" s="451">
        <f t="shared" si="12"/>
        <v>12000</v>
      </c>
      <c r="U56" s="45"/>
    </row>
    <row r="57" spans="1:36" ht="16.5" customHeight="1" x14ac:dyDescent="0.35">
      <c r="A57" s="480" t="s">
        <v>260</v>
      </c>
      <c r="B57" s="480"/>
      <c r="C57" s="480"/>
      <c r="D57" s="95">
        <v>3516.06290548486</v>
      </c>
      <c r="E57" s="95">
        <v>3059.7696034522751</v>
      </c>
      <c r="F57" s="95">
        <v>2793.4599043137096</v>
      </c>
      <c r="G57" s="95">
        <v>2105.5888285289197</v>
      </c>
      <c r="H57" s="95">
        <v>4212.6477312334146</v>
      </c>
      <c r="I57" s="95">
        <v>3114.3791827444265</v>
      </c>
      <c r="J57" s="95">
        <v>4242.6629122076938</v>
      </c>
      <c r="K57" s="95">
        <v>4114.9602238395573</v>
      </c>
      <c r="L57" s="95">
        <v>2824.6111152306239</v>
      </c>
      <c r="M57" s="95">
        <v>3221.235047839938</v>
      </c>
      <c r="N57" s="95">
        <v>3512.4812759793258</v>
      </c>
      <c r="O57" s="95">
        <v>5228.9105613663241</v>
      </c>
      <c r="P57" s="95">
        <v>5749.6736902001767</v>
      </c>
      <c r="Q57" s="95">
        <v>5002.7153427738931</v>
      </c>
      <c r="R57" s="95">
        <v>3300.841674804858</v>
      </c>
      <c r="S57" s="95">
        <f t="shared" si="12"/>
        <v>56000</v>
      </c>
      <c r="U57" s="45"/>
    </row>
    <row r="58" spans="1:36" ht="16.5" customHeight="1" x14ac:dyDescent="0.35">
      <c r="A58" s="480" t="s">
        <v>261</v>
      </c>
      <c r="B58" s="480"/>
      <c r="C58" s="480"/>
      <c r="D58" s="95">
        <v>919.46856275161258</v>
      </c>
      <c r="E58" s="95">
        <v>858.03525646807714</v>
      </c>
      <c r="F58" s="95">
        <v>828.61417747850146</v>
      </c>
      <c r="G58" s="95">
        <v>720.77579683639226</v>
      </c>
      <c r="H58" s="95">
        <v>1787.9411210439998</v>
      </c>
      <c r="I58" s="95">
        <v>1330.584411034373</v>
      </c>
      <c r="J58" s="95">
        <v>1726.4492376716701</v>
      </c>
      <c r="K58" s="95">
        <v>1571.5865183080712</v>
      </c>
      <c r="L58" s="95">
        <v>1006.8926723900692</v>
      </c>
      <c r="M58" s="95">
        <v>1053.9551523621531</v>
      </c>
      <c r="N58" s="95">
        <v>1164.3472053841351</v>
      </c>
      <c r="O58" s="95">
        <v>1718.1929358488394</v>
      </c>
      <c r="P58" s="95">
        <v>2413.9890388592462</v>
      </c>
      <c r="Q58" s="95">
        <v>2137.1610729034514</v>
      </c>
      <c r="R58" s="95">
        <v>762.006840659408</v>
      </c>
      <c r="S58" s="95">
        <f t="shared" si="12"/>
        <v>20000</v>
      </c>
      <c r="U58" s="45"/>
    </row>
    <row r="59" spans="1:36" ht="16.5" customHeight="1" x14ac:dyDescent="0.35">
      <c r="A59" s="480" t="s">
        <v>313</v>
      </c>
      <c r="B59" s="480"/>
      <c r="C59" s="480"/>
      <c r="D59" s="95">
        <v>0</v>
      </c>
      <c r="E59" s="95">
        <v>0</v>
      </c>
      <c r="F59" s="95">
        <v>0</v>
      </c>
      <c r="G59" s="95">
        <v>0</v>
      </c>
      <c r="H59" s="95">
        <v>0</v>
      </c>
      <c r="I59" s="95">
        <v>0</v>
      </c>
      <c r="J59" s="95">
        <v>0</v>
      </c>
      <c r="K59" s="95">
        <v>1700</v>
      </c>
      <c r="L59" s="95">
        <v>0</v>
      </c>
      <c r="M59" s="95">
        <v>0</v>
      </c>
      <c r="N59" s="95">
        <v>0</v>
      </c>
      <c r="O59" s="95">
        <v>0</v>
      </c>
      <c r="P59" s="95">
        <v>0</v>
      </c>
      <c r="Q59" s="95">
        <v>0</v>
      </c>
      <c r="R59" s="95">
        <v>0</v>
      </c>
      <c r="S59" s="95">
        <f t="shared" si="12"/>
        <v>1700</v>
      </c>
      <c r="U59" s="45"/>
    </row>
    <row r="60" spans="1:36" ht="16.5" customHeight="1" x14ac:dyDescent="0.35">
      <c r="A60" s="480" t="s">
        <v>68</v>
      </c>
      <c r="B60" s="480"/>
      <c r="C60" s="480"/>
      <c r="D60" s="95">
        <v>848</v>
      </c>
      <c r="E60" s="95">
        <v>1046</v>
      </c>
      <c r="F60" s="95">
        <v>0</v>
      </c>
      <c r="G60" s="95">
        <v>775</v>
      </c>
      <c r="H60" s="95">
        <v>0</v>
      </c>
      <c r="I60" s="95">
        <v>0</v>
      </c>
      <c r="J60" s="95">
        <v>652</v>
      </c>
      <c r="K60" s="95">
        <v>0</v>
      </c>
      <c r="L60" s="95">
        <v>526</v>
      </c>
      <c r="M60" s="95">
        <v>964</v>
      </c>
      <c r="N60" s="95">
        <v>0</v>
      </c>
      <c r="O60" s="95">
        <v>283</v>
      </c>
      <c r="P60" s="95">
        <v>1924</v>
      </c>
      <c r="Q60" s="95">
        <v>1282</v>
      </c>
      <c r="R60" s="95">
        <v>724</v>
      </c>
      <c r="S60" s="95">
        <f t="shared" si="12"/>
        <v>9024</v>
      </c>
      <c r="U60" s="45"/>
    </row>
    <row r="61" spans="1:36" ht="16.5" customHeight="1" x14ac:dyDescent="0.35">
      <c r="A61" s="480" t="s">
        <v>30</v>
      </c>
      <c r="B61" s="480"/>
      <c r="C61" s="480"/>
      <c r="D61" s="95">
        <v>4835.4352270685995</v>
      </c>
      <c r="E61" s="95">
        <v>4361.2335407709097</v>
      </c>
      <c r="F61" s="95">
        <v>2527.1268553115906</v>
      </c>
      <c r="G61" s="95">
        <v>0</v>
      </c>
      <c r="H61" s="95">
        <v>0</v>
      </c>
      <c r="I61" s="95">
        <v>0</v>
      </c>
      <c r="J61" s="95">
        <v>0</v>
      </c>
      <c r="K61" s="95">
        <v>0</v>
      </c>
      <c r="L61" s="95">
        <v>1815.6971499439169</v>
      </c>
      <c r="M61" s="95">
        <v>3076.5731078149065</v>
      </c>
      <c r="N61" s="95">
        <v>3832.7589814148496</v>
      </c>
      <c r="O61" s="95">
        <v>5982.384636401739</v>
      </c>
      <c r="P61" s="95">
        <v>3293.3879554972846</v>
      </c>
      <c r="Q61" s="95">
        <v>0</v>
      </c>
      <c r="R61" s="95">
        <v>2183.4781334243835</v>
      </c>
      <c r="S61" s="95">
        <f t="shared" si="12"/>
        <v>31908.075587648185</v>
      </c>
      <c r="U61" s="45"/>
    </row>
    <row r="62" spans="1:36" ht="16.5" customHeight="1" x14ac:dyDescent="0.35">
      <c r="A62" s="484" t="s">
        <v>517</v>
      </c>
      <c r="B62" s="484"/>
      <c r="C62" s="484"/>
      <c r="D62" s="446">
        <v>2700</v>
      </c>
      <c r="E62" s="446">
        <v>2700</v>
      </c>
      <c r="F62" s="446">
        <v>3600</v>
      </c>
      <c r="G62" s="446">
        <v>2700</v>
      </c>
      <c r="H62" s="446">
        <v>10260</v>
      </c>
      <c r="I62" s="446">
        <v>5580</v>
      </c>
      <c r="J62" s="446">
        <v>8190</v>
      </c>
      <c r="K62" s="446">
        <v>8460</v>
      </c>
      <c r="L62" s="446">
        <v>4500</v>
      </c>
      <c r="M62" s="446">
        <v>2700</v>
      </c>
      <c r="N62" s="446">
        <v>2700</v>
      </c>
      <c r="O62" s="446">
        <v>5940</v>
      </c>
      <c r="P62" s="446">
        <v>9000</v>
      </c>
      <c r="Q62" s="446">
        <v>8460</v>
      </c>
      <c r="R62" s="446">
        <v>5400</v>
      </c>
      <c r="S62" s="446">
        <f t="shared" si="12"/>
        <v>82890</v>
      </c>
      <c r="U62" s="95"/>
      <c r="V62" s="95"/>
      <c r="W62" s="95"/>
      <c r="X62" s="95"/>
      <c r="Y62" s="95"/>
      <c r="Z62" s="95"/>
      <c r="AA62" s="95"/>
      <c r="AB62" s="95"/>
      <c r="AC62" s="95"/>
      <c r="AD62" s="95"/>
      <c r="AE62" s="95"/>
      <c r="AF62" s="95"/>
      <c r="AG62" s="95"/>
      <c r="AH62" s="95"/>
      <c r="AI62" s="95"/>
      <c r="AJ62" s="95"/>
    </row>
    <row r="63" spans="1:36" ht="16.5" customHeight="1" x14ac:dyDescent="0.35">
      <c r="A63" s="480" t="s">
        <v>441</v>
      </c>
      <c r="B63" s="480"/>
      <c r="C63" s="480"/>
      <c r="D63" s="95">
        <v>0</v>
      </c>
      <c r="E63" s="95">
        <v>0</v>
      </c>
      <c r="F63" s="95">
        <v>0</v>
      </c>
      <c r="G63" s="95">
        <v>600</v>
      </c>
      <c r="H63" s="95">
        <v>0</v>
      </c>
      <c r="I63" s="95">
        <v>0</v>
      </c>
      <c r="J63" s="95">
        <v>0</v>
      </c>
      <c r="K63" s="95">
        <v>0</v>
      </c>
      <c r="L63" s="95">
        <v>0</v>
      </c>
      <c r="M63" s="95">
        <v>0</v>
      </c>
      <c r="N63" s="95">
        <v>0</v>
      </c>
      <c r="O63" s="95">
        <v>0</v>
      </c>
      <c r="P63" s="95">
        <v>0</v>
      </c>
      <c r="Q63" s="95">
        <v>0</v>
      </c>
      <c r="R63" s="95">
        <v>0</v>
      </c>
      <c r="S63" s="95">
        <f>SUM(D63:R63)</f>
        <v>600</v>
      </c>
      <c r="U63" s="45"/>
    </row>
    <row r="64" spans="1:36" ht="16.5" customHeight="1" x14ac:dyDescent="0.35">
      <c r="A64" s="485" t="s">
        <v>510</v>
      </c>
      <c r="B64" s="485"/>
      <c r="C64" s="485"/>
      <c r="D64" s="446">
        <v>-193</v>
      </c>
      <c r="E64" s="446">
        <v>362</v>
      </c>
      <c r="F64" s="446">
        <v>-113</v>
      </c>
      <c r="G64" s="446">
        <v>-536</v>
      </c>
      <c r="H64" s="446">
        <v>-860</v>
      </c>
      <c r="I64" s="446">
        <v>-156</v>
      </c>
      <c r="J64" s="446">
        <v>785</v>
      </c>
      <c r="K64" s="446">
        <v>639</v>
      </c>
      <c r="L64" s="446">
        <v>-96</v>
      </c>
      <c r="M64" s="446">
        <v>-904</v>
      </c>
      <c r="N64" s="446">
        <v>910</v>
      </c>
      <c r="O64" s="446">
        <v>2256</v>
      </c>
      <c r="P64" s="446">
        <v>1414</v>
      </c>
      <c r="Q64" s="446">
        <v>1281</v>
      </c>
      <c r="R64" s="446">
        <v>1208</v>
      </c>
      <c r="S64" s="446">
        <f>SUM(D64:R64)</f>
        <v>5997</v>
      </c>
      <c r="U64" s="34"/>
      <c r="V64" s="34"/>
      <c r="W64" s="34"/>
      <c r="X64" s="34"/>
      <c r="Y64" s="34"/>
      <c r="Z64" s="34"/>
      <c r="AA64" s="34"/>
      <c r="AB64" s="34"/>
      <c r="AC64" s="34"/>
      <c r="AD64" s="34"/>
      <c r="AE64" s="34"/>
      <c r="AF64" s="34"/>
      <c r="AG64" s="34"/>
      <c r="AH64" s="34"/>
      <c r="AI64" s="34"/>
      <c r="AJ64" s="34"/>
    </row>
    <row r="65" spans="1:21" ht="16.5" customHeight="1" x14ac:dyDescent="0.35">
      <c r="A65" s="467" t="s">
        <v>511</v>
      </c>
      <c r="B65" s="467"/>
      <c r="C65" s="467"/>
      <c r="D65" s="446">
        <v>-1600.326643558119</v>
      </c>
      <c r="E65" s="446">
        <v>-1275.7955347162344</v>
      </c>
      <c r="F65" s="446">
        <v>-1153.7118954064536</v>
      </c>
      <c r="G65" s="446">
        <v>-935.34886503314351</v>
      </c>
      <c r="H65" s="446">
        <v>-1885.3407079570786</v>
      </c>
      <c r="I65" s="446">
        <v>-1099.2828013776953</v>
      </c>
      <c r="J65" s="446">
        <v>-1254.1003813355701</v>
      </c>
      <c r="K65" s="446">
        <v>-1197.1733441367937</v>
      </c>
      <c r="L65" s="446">
        <v>-1367.0592746440025</v>
      </c>
      <c r="M65" s="446">
        <v>-1191.1802542823809</v>
      </c>
      <c r="N65" s="446">
        <v>-1570.3127581038752</v>
      </c>
      <c r="O65" s="446">
        <v>-1946.8291669332662</v>
      </c>
      <c r="P65" s="446">
        <v>-1644.0062782455559</v>
      </c>
      <c r="Q65" s="446">
        <v>-2184.7310295998504</v>
      </c>
      <c r="R65" s="446">
        <v>-1410.9247640531623</v>
      </c>
      <c r="S65" s="446">
        <f>SUM(D65:R65)</f>
        <v>-21716.123699383181</v>
      </c>
      <c r="U65" s="45"/>
    </row>
    <row r="66" spans="1:21" ht="16.5" customHeight="1" thickBot="1" x14ac:dyDescent="0.4">
      <c r="A66" s="482" t="s">
        <v>0</v>
      </c>
      <c r="B66" s="482"/>
      <c r="C66" s="482"/>
      <c r="D66" s="297">
        <f t="shared" ref="D66:S66" si="13">SUM(D52:D65)</f>
        <v>15458.64005174695</v>
      </c>
      <c r="E66" s="297">
        <f t="shared" si="13"/>
        <v>24403.242865975026</v>
      </c>
      <c r="F66" s="297">
        <f t="shared" si="13"/>
        <v>9148.4890416973467</v>
      </c>
      <c r="G66" s="297">
        <f t="shared" si="13"/>
        <v>13794.01576033217</v>
      </c>
      <c r="H66" s="297">
        <f t="shared" si="13"/>
        <v>16631.248144320336</v>
      </c>
      <c r="I66" s="297">
        <f t="shared" si="13"/>
        <v>9102.6807924011046</v>
      </c>
      <c r="J66" s="297">
        <f t="shared" si="13"/>
        <v>15339.011768543794</v>
      </c>
      <c r="K66" s="297">
        <f t="shared" si="13"/>
        <v>16439.373398010834</v>
      </c>
      <c r="L66" s="297">
        <f t="shared" si="13"/>
        <v>11076.141662920607</v>
      </c>
      <c r="M66" s="297">
        <f t="shared" si="13"/>
        <v>9253.5830537346174</v>
      </c>
      <c r="N66" s="297">
        <f t="shared" si="13"/>
        <v>10882.274704674435</v>
      </c>
      <c r="O66" s="297">
        <f t="shared" si="13"/>
        <v>22585.658966683637</v>
      </c>
      <c r="P66" s="297">
        <f t="shared" si="13"/>
        <v>22817.04440631115</v>
      </c>
      <c r="Q66" s="297">
        <f t="shared" si="13"/>
        <v>16311.145386077496</v>
      </c>
      <c r="R66" s="297">
        <f t="shared" si="13"/>
        <v>12500.401884835486</v>
      </c>
      <c r="S66" s="297">
        <f t="shared" si="13"/>
        <v>225742.95188826503</v>
      </c>
    </row>
    <row r="67" spans="1:21" ht="16.5" customHeight="1" thickBot="1" x14ac:dyDescent="0.4">
      <c r="A67" s="457"/>
      <c r="B67" s="457"/>
      <c r="C67" s="457"/>
      <c r="D67" s="22"/>
      <c r="E67" s="22"/>
      <c r="F67" s="22"/>
      <c r="G67" s="22"/>
      <c r="H67" s="22"/>
      <c r="I67" s="22"/>
      <c r="J67" s="22"/>
      <c r="K67" s="22"/>
      <c r="L67" s="22"/>
      <c r="M67" s="22"/>
      <c r="N67" s="22"/>
      <c r="O67" s="22"/>
      <c r="P67" s="22"/>
      <c r="Q67" s="22"/>
      <c r="R67" s="22"/>
      <c r="S67" s="22"/>
    </row>
    <row r="68" spans="1:21" ht="16.5" customHeight="1" x14ac:dyDescent="0.35">
      <c r="A68" s="486" t="str">
        <f>'Tabell 2.1'!A42</f>
        <v>FO4A Sosiale tjenester</v>
      </c>
      <c r="B68" s="486"/>
      <c r="C68" s="486"/>
      <c r="D68" s="308"/>
      <c r="E68" s="308"/>
      <c r="F68" s="308"/>
      <c r="G68" s="308"/>
      <c r="H68" s="308"/>
      <c r="I68" s="308"/>
      <c r="J68" s="308"/>
      <c r="K68" s="308"/>
      <c r="L68" s="308"/>
      <c r="M68" s="308"/>
      <c r="N68" s="308"/>
      <c r="O68" s="308"/>
      <c r="P68" s="308"/>
      <c r="Q68" s="308"/>
      <c r="R68" s="308"/>
      <c r="S68" s="308"/>
    </row>
    <row r="69" spans="1:21" ht="16.5" customHeight="1" x14ac:dyDescent="0.35">
      <c r="A69" s="478" t="s">
        <v>69</v>
      </c>
      <c r="B69" s="478"/>
      <c r="C69" s="478"/>
      <c r="D69" s="96">
        <v>0</v>
      </c>
      <c r="E69" s="96">
        <v>3600</v>
      </c>
      <c r="F69" s="96">
        <v>0</v>
      </c>
      <c r="G69" s="96">
        <v>0</v>
      </c>
      <c r="H69" s="96">
        <v>0</v>
      </c>
      <c r="I69" s="96">
        <v>0</v>
      </c>
      <c r="J69" s="96">
        <v>0</v>
      </c>
      <c r="K69" s="96">
        <v>0</v>
      </c>
      <c r="L69" s="96">
        <v>0</v>
      </c>
      <c r="M69" s="96">
        <v>0</v>
      </c>
      <c r="N69" s="96">
        <v>0</v>
      </c>
      <c r="O69" s="96">
        <v>0</v>
      </c>
      <c r="P69" s="96">
        <v>0</v>
      </c>
      <c r="Q69" s="96">
        <v>0</v>
      </c>
      <c r="R69" s="96">
        <v>0</v>
      </c>
      <c r="S69" s="96">
        <f>SUM(D69:R69)</f>
        <v>3600</v>
      </c>
      <c r="T69" s="116"/>
    </row>
    <row r="70" spans="1:21" ht="16.5" customHeight="1" x14ac:dyDescent="0.35">
      <c r="A70" s="472" t="s">
        <v>70</v>
      </c>
      <c r="B70" s="472"/>
      <c r="C70" s="472"/>
      <c r="D70" s="96">
        <f>$S70*'Tabell 3.1'!D$83/100</f>
        <v>3599.1250428362864</v>
      </c>
      <c r="E70" s="96">
        <f>$S70*'Tabell 3.1'!E$83/100</f>
        <v>2984.8738875157783</v>
      </c>
      <c r="F70" s="96">
        <f>$S70*'Tabell 3.1'!F$83/100</f>
        <v>1910.2067300388778</v>
      </c>
      <c r="G70" s="96">
        <f>$S70*'Tabell 3.1'!G$83/100</f>
        <v>1551.1197675744456</v>
      </c>
      <c r="H70" s="96">
        <f>$S70*'Tabell 3.1'!H$83/100</f>
        <v>1912.508482404568</v>
      </c>
      <c r="I70" s="96">
        <f>$S70*'Tabell 3.1'!I$83/100</f>
        <v>663.12440996250587</v>
      </c>
      <c r="J70" s="96">
        <f>$S70*'Tabell 3.1'!J$83/100</f>
        <v>1014.8051809032645</v>
      </c>
      <c r="K70" s="96">
        <f>$S70*'Tabell 3.1'!K$83/100</f>
        <v>1220.1580533204185</v>
      </c>
      <c r="L70" s="96">
        <f>$S70*'Tabell 3.1'!L$83/100</f>
        <v>1843.0971886393725</v>
      </c>
      <c r="M70" s="96">
        <f>$S70*'Tabell 3.1'!M$83/100</f>
        <v>1772.5306957791265</v>
      </c>
      <c r="N70" s="96">
        <f>$S70*'Tabell 3.1'!N$83/100</f>
        <v>2425.9264254528766</v>
      </c>
      <c r="O70" s="96">
        <f>$S70*'Tabell 3.1'!O$83/100</f>
        <v>3096.8534645019936</v>
      </c>
      <c r="P70" s="96">
        <f>$S70*'Tabell 3.1'!P$83/100</f>
        <v>1604.8839077090556</v>
      </c>
      <c r="Q70" s="96">
        <f>$S70*'Tabell 3.1'!Q$83/100</f>
        <v>1211.617343091285</v>
      </c>
      <c r="R70" s="96">
        <f>$S70*'Tabell 3.1'!R$83/100</f>
        <v>2689.1694202701447</v>
      </c>
      <c r="S70" s="96">
        <v>29500</v>
      </c>
      <c r="T70" s="116"/>
    </row>
    <row r="71" spans="1:21" ht="16.5" customHeight="1" x14ac:dyDescent="0.35">
      <c r="A71" s="472" t="s">
        <v>388</v>
      </c>
      <c r="B71" s="472"/>
      <c r="C71" s="472"/>
      <c r="D71" s="96">
        <f>$S71*'Tabell 3.1'!D$83/100</f>
        <v>6954.2416081921474</v>
      </c>
      <c r="E71" s="96">
        <f>$S71*'Tabell 3.1'!E$83/100</f>
        <v>5767.3834436745547</v>
      </c>
      <c r="F71" s="96">
        <f>$S71*'Tabell 3.1'!F$83/100</f>
        <v>3690.9079190581706</v>
      </c>
      <c r="G71" s="96">
        <f>$S71*'Tabell 3.1'!G$83/100</f>
        <v>2997.0788729404539</v>
      </c>
      <c r="H71" s="96">
        <f>$S71*'Tabell 3.1'!H$83/100</f>
        <v>3695.355372781708</v>
      </c>
      <c r="I71" s="96">
        <f>$S71*'Tabell 3.1'!I$83/100</f>
        <v>1281.2912328089096</v>
      </c>
      <c r="J71" s="96">
        <f>$S71*'Tabell 3.1'!J$83/100</f>
        <v>1960.8100105588501</v>
      </c>
      <c r="K71" s="96">
        <f>$S71*'Tabell 3.1'!K$83/100</f>
        <v>2357.5935267547065</v>
      </c>
      <c r="L71" s="96">
        <f>$S71*'Tabell 3.1'!L$83/100</f>
        <v>3561.2386356760753</v>
      </c>
      <c r="M71" s="96">
        <f>$S71*'Tabell 3.1'!M$83/100</f>
        <v>3424.8898189630581</v>
      </c>
      <c r="N71" s="96">
        <f>$S71*'Tabell 3.1'!N$83/100</f>
        <v>4687.3832627394559</v>
      </c>
      <c r="O71" s="96">
        <f>$S71*'Tabell 3.1'!O$83/100</f>
        <v>5983.7507619191065</v>
      </c>
      <c r="P71" s="96">
        <f>$S71*'Tabell 3.1'!P$83/100</f>
        <v>3100.9621267598704</v>
      </c>
      <c r="Q71" s="96">
        <f>$S71*'Tabell 3.1'!Q$83/100</f>
        <v>2341.0911374984148</v>
      </c>
      <c r="R71" s="96">
        <f>$S71*'Tabell 3.1'!R$83/100</f>
        <v>5196.0222696745159</v>
      </c>
      <c r="S71" s="96">
        <v>57000</v>
      </c>
      <c r="T71" s="116"/>
    </row>
    <row r="72" spans="1:21" ht="16.5" customHeight="1" x14ac:dyDescent="0.35">
      <c r="A72" s="480" t="s">
        <v>71</v>
      </c>
      <c r="B72" s="480"/>
      <c r="C72" s="480"/>
      <c r="D72" s="96">
        <v>0</v>
      </c>
      <c r="E72" s="96">
        <v>0</v>
      </c>
      <c r="F72" s="96">
        <v>0</v>
      </c>
      <c r="G72" s="96">
        <v>0</v>
      </c>
      <c r="H72" s="96">
        <v>0</v>
      </c>
      <c r="I72" s="96">
        <v>400</v>
      </c>
      <c r="J72" s="96">
        <v>0</v>
      </c>
      <c r="K72" s="96">
        <v>0</v>
      </c>
      <c r="L72" s="96">
        <v>0</v>
      </c>
      <c r="M72" s="96">
        <v>0</v>
      </c>
      <c r="N72" s="96">
        <v>0</v>
      </c>
      <c r="O72" s="96">
        <v>0</v>
      </c>
      <c r="P72" s="96">
        <v>0</v>
      </c>
      <c r="Q72" s="96">
        <v>0</v>
      </c>
      <c r="R72" s="96">
        <v>0</v>
      </c>
      <c r="S72" s="96">
        <f t="shared" ref="S72" si="14">SUM(D72:R72)</f>
        <v>400</v>
      </c>
      <c r="T72" s="116"/>
    </row>
    <row r="73" spans="1:21" ht="16.5" customHeight="1" x14ac:dyDescent="0.35">
      <c r="A73" s="473" t="s">
        <v>516</v>
      </c>
      <c r="B73" s="473"/>
      <c r="C73" s="473"/>
      <c r="D73" s="447">
        <f>$S$73*'Tabell 3.1'!D83/100</f>
        <v>2501.0868941743688</v>
      </c>
      <c r="E73" s="447">
        <f>$S$73*'Tabell 3.1'!E83/100</f>
        <v>2074.2343964092697</v>
      </c>
      <c r="F73" s="447">
        <f>$S$73*'Tabell 3.1'!F83/100</f>
        <v>1327.4317954507455</v>
      </c>
      <c r="G73" s="447">
        <f>$S$73*'Tabell 3.1'!G83/100</f>
        <v>1077.8967876364791</v>
      </c>
      <c r="H73" s="447">
        <f>$S$73*'Tabell 3.1'!H83/100</f>
        <v>1329.0313182811408</v>
      </c>
      <c r="I73" s="447">
        <f>$S$73*'Tabell 3.1'!I83/100</f>
        <v>460.81526794004645</v>
      </c>
      <c r="J73" s="447">
        <f>$S$73*'Tabell 3.1'!J83/100</f>
        <v>705.20360028870925</v>
      </c>
      <c r="K73" s="447">
        <f>$S$73*'Tabell 3.1'!K83/100</f>
        <v>847.90644383283313</v>
      </c>
      <c r="L73" s="447">
        <f>$S$73*'Tabell 3.1'!L83/100</f>
        <v>1280.7963514273606</v>
      </c>
      <c r="M73" s="447">
        <f>$S$73*'Tabell 3.1'!M83/100</f>
        <v>1231.758619100749</v>
      </c>
      <c r="N73" s="447">
        <f>$S$73*'Tabell 3.1'!N83/100</f>
        <v>1685.8132787045411</v>
      </c>
      <c r="O73" s="447">
        <f>$S$73*'Tabell 3.1'!O83/100</f>
        <v>2152.0507126200296</v>
      </c>
      <c r="P73" s="447">
        <f>$S$73*'Tabell 3.1'!P83/100</f>
        <v>1115.2583087469709</v>
      </c>
      <c r="Q73" s="447">
        <f>$S$73*'Tabell 3.1'!Q83/100</f>
        <v>841.97137401258772</v>
      </c>
      <c r="R73" s="447">
        <f>$S$73*'Tabell 3.1'!R83/100</f>
        <v>1868.7448513741681</v>
      </c>
      <c r="S73" s="447">
        <v>20500</v>
      </c>
      <c r="T73" s="116"/>
    </row>
    <row r="74" spans="1:21" ht="16.5" customHeight="1" x14ac:dyDescent="0.35">
      <c r="A74" s="469" t="s">
        <v>263</v>
      </c>
      <c r="B74" s="469"/>
      <c r="C74" s="469"/>
      <c r="D74" s="96">
        <v>500</v>
      </c>
      <c r="E74" s="96">
        <v>500</v>
      </c>
      <c r="F74" s="96">
        <v>500</v>
      </c>
      <c r="G74" s="96">
        <v>500</v>
      </c>
      <c r="H74" s="96">
        <v>500</v>
      </c>
      <c r="I74" s="96">
        <v>500</v>
      </c>
      <c r="J74" s="96">
        <v>500</v>
      </c>
      <c r="K74" s="96">
        <v>500</v>
      </c>
      <c r="L74" s="96">
        <v>500</v>
      </c>
      <c r="M74" s="96">
        <v>500</v>
      </c>
      <c r="N74" s="96">
        <v>500</v>
      </c>
      <c r="O74" s="96">
        <v>500</v>
      </c>
      <c r="P74" s="96">
        <v>500</v>
      </c>
      <c r="Q74" s="96">
        <v>500</v>
      </c>
      <c r="R74" s="96">
        <v>500</v>
      </c>
      <c r="S74" s="96">
        <f t="shared" ref="S74" si="15">SUM(D74:R74)</f>
        <v>7500</v>
      </c>
      <c r="T74" s="116"/>
    </row>
    <row r="75" spans="1:21" ht="16.5" customHeight="1" x14ac:dyDescent="0.35">
      <c r="A75" s="467" t="s">
        <v>511</v>
      </c>
      <c r="B75" s="467"/>
      <c r="C75" s="467"/>
      <c r="D75" s="446">
        <v>-368.45425374253904</v>
      </c>
      <c r="E75" s="446">
        <v>-285.81634650226118</v>
      </c>
      <c r="F75" s="446">
        <v>-179.04405375557778</v>
      </c>
      <c r="G75" s="446">
        <v>-153.76833700436939</v>
      </c>
      <c r="H75" s="446">
        <v>-193.37029509529719</v>
      </c>
      <c r="I75" s="446">
        <v>-54.367105769660292</v>
      </c>
      <c r="J75" s="446">
        <v>-68.629377717126118</v>
      </c>
      <c r="K75" s="446">
        <v>-80.667225707961521</v>
      </c>
      <c r="L75" s="446">
        <v>-201.7385068024183</v>
      </c>
      <c r="M75" s="446">
        <v>-148.98478328289812</v>
      </c>
      <c r="N75" s="446">
        <v>-246.38925145759887</v>
      </c>
      <c r="O75" s="446">
        <v>-260.34888063981822</v>
      </c>
      <c r="P75" s="446">
        <v>-104.10975654795649</v>
      </c>
      <c r="Q75" s="446">
        <v>-120.68080904575264</v>
      </c>
      <c r="R75" s="446">
        <v>-260.25083509874315</v>
      </c>
      <c r="S75" s="446">
        <f>SUM(D75:R75)</f>
        <v>-2726.6198181699783</v>
      </c>
      <c r="T75" s="116"/>
    </row>
    <row r="76" spans="1:21" ht="16.5" customHeight="1" thickBot="1" x14ac:dyDescent="0.4">
      <c r="A76" s="487" t="s">
        <v>0</v>
      </c>
      <c r="B76" s="487"/>
      <c r="C76" s="487"/>
      <c r="D76" s="298">
        <f t="shared" ref="D76:S76" si="16">SUM(D69:D75)</f>
        <v>13185.999291460264</v>
      </c>
      <c r="E76" s="298">
        <f t="shared" si="16"/>
        <v>14640.675381097341</v>
      </c>
      <c r="F76" s="298">
        <f t="shared" si="16"/>
        <v>7249.5023907922159</v>
      </c>
      <c r="G76" s="298">
        <f t="shared" si="16"/>
        <v>5972.327091147009</v>
      </c>
      <c r="H76" s="298">
        <f t="shared" si="16"/>
        <v>7243.524878372119</v>
      </c>
      <c r="I76" s="298">
        <f t="shared" si="16"/>
        <v>3250.8638049418018</v>
      </c>
      <c r="J76" s="298">
        <f t="shared" si="16"/>
        <v>4112.1894140336981</v>
      </c>
      <c r="K76" s="298">
        <f t="shared" si="16"/>
        <v>4844.9907981999968</v>
      </c>
      <c r="L76" s="298">
        <f t="shared" si="16"/>
        <v>6983.3936689403899</v>
      </c>
      <c r="M76" s="298">
        <f t="shared" si="16"/>
        <v>6780.1943505600357</v>
      </c>
      <c r="N76" s="298">
        <f t="shared" si="16"/>
        <v>9052.7337154392753</v>
      </c>
      <c r="O76" s="298">
        <f t="shared" si="16"/>
        <v>11472.306058401311</v>
      </c>
      <c r="P76" s="298">
        <f t="shared" si="16"/>
        <v>6216.9945866679409</v>
      </c>
      <c r="Q76" s="298">
        <f t="shared" si="16"/>
        <v>4773.9990455565348</v>
      </c>
      <c r="R76" s="298">
        <f t="shared" si="16"/>
        <v>9993.6857062200852</v>
      </c>
      <c r="S76" s="298">
        <f t="shared" si="16"/>
        <v>115773.38018183003</v>
      </c>
    </row>
    <row r="77" spans="1:21" ht="16.5" customHeight="1" thickBot="1" x14ac:dyDescent="0.4">
      <c r="A77" s="457"/>
      <c r="B77" s="457"/>
      <c r="C77" s="457"/>
      <c r="D77" s="22"/>
      <c r="E77" s="22"/>
      <c r="F77" s="22"/>
      <c r="G77" s="22"/>
      <c r="H77" s="22"/>
      <c r="I77" s="22"/>
      <c r="J77" s="22"/>
      <c r="K77" s="22"/>
      <c r="L77" s="22"/>
      <c r="M77" s="22"/>
      <c r="N77" s="22"/>
      <c r="O77" s="22"/>
      <c r="P77" s="22"/>
      <c r="Q77" s="22"/>
      <c r="R77" s="22"/>
      <c r="S77" s="22"/>
    </row>
    <row r="78" spans="1:21" ht="16.5" customHeight="1" x14ac:dyDescent="0.35">
      <c r="A78" s="488" t="str">
        <f>'Tabell 2.1'!A48</f>
        <v>FO4B Kvalifiseringsprogram (KVP)</v>
      </c>
      <c r="B78" s="488"/>
      <c r="C78" s="488"/>
      <c r="D78" s="271"/>
      <c r="E78" s="271"/>
      <c r="F78" s="271"/>
      <c r="G78" s="271"/>
      <c r="H78" s="271"/>
      <c r="I78" s="271"/>
      <c r="J78" s="271"/>
      <c r="K78" s="271"/>
      <c r="L78" s="271"/>
      <c r="M78" s="271"/>
      <c r="N78" s="271"/>
      <c r="O78" s="271"/>
      <c r="P78" s="271"/>
      <c r="Q78" s="271"/>
      <c r="R78" s="271"/>
      <c r="S78" s="271"/>
    </row>
    <row r="79" spans="1:21" ht="16.5" customHeight="1" x14ac:dyDescent="0.35">
      <c r="A79" s="467" t="s">
        <v>511</v>
      </c>
      <c r="B79" s="467"/>
      <c r="C79" s="467"/>
      <c r="D79" s="448">
        <v>-145.76370667286415</v>
      </c>
      <c r="E79" s="448">
        <v>-110.92273632745861</v>
      </c>
      <c r="F79" s="448">
        <v>-75.614324878838246</v>
      </c>
      <c r="G79" s="448">
        <v>-66.151994246872491</v>
      </c>
      <c r="H79" s="448">
        <v>-66.9567653518437</v>
      </c>
      <c r="I79" s="448">
        <v>-11.811506985255248</v>
      </c>
      <c r="J79" s="448">
        <v>-15.190600035844605</v>
      </c>
      <c r="K79" s="448">
        <v>-20.457141863971959</v>
      </c>
      <c r="L79" s="448">
        <v>-67.751399095523965</v>
      </c>
      <c r="M79" s="448">
        <v>-49.244226862999533</v>
      </c>
      <c r="N79" s="448">
        <v>-83.428322136795259</v>
      </c>
      <c r="O79" s="448">
        <v>-84.286244252321012</v>
      </c>
      <c r="P79" s="448">
        <v>-30.488174577632645</v>
      </c>
      <c r="Q79" s="448">
        <v>-32.022498784179056</v>
      </c>
      <c r="R79" s="448">
        <v>-88.11579093373507</v>
      </c>
      <c r="S79" s="448">
        <f>SUM(D79:R79)</f>
        <v>-948.20543300613565</v>
      </c>
      <c r="U79" s="45"/>
    </row>
    <row r="80" spans="1:21" ht="16.5" customHeight="1" thickBot="1" x14ac:dyDescent="0.4">
      <c r="A80" s="491" t="s">
        <v>0</v>
      </c>
      <c r="B80" s="491"/>
      <c r="C80" s="491"/>
      <c r="D80" s="298">
        <f t="shared" ref="D80:S80" si="17">SUM(D79)</f>
        <v>-145.76370667286415</v>
      </c>
      <c r="E80" s="298">
        <f t="shared" si="17"/>
        <v>-110.92273632745861</v>
      </c>
      <c r="F80" s="298">
        <f t="shared" si="17"/>
        <v>-75.614324878838246</v>
      </c>
      <c r="G80" s="298">
        <f t="shared" si="17"/>
        <v>-66.151994246872491</v>
      </c>
      <c r="H80" s="298">
        <f t="shared" si="17"/>
        <v>-66.9567653518437</v>
      </c>
      <c r="I80" s="298">
        <f t="shared" si="17"/>
        <v>-11.811506985255248</v>
      </c>
      <c r="J80" s="298">
        <f t="shared" si="17"/>
        <v>-15.190600035844605</v>
      </c>
      <c r="K80" s="298">
        <f t="shared" si="17"/>
        <v>-20.457141863971959</v>
      </c>
      <c r="L80" s="298">
        <f t="shared" si="17"/>
        <v>-67.751399095523965</v>
      </c>
      <c r="M80" s="298">
        <f t="shared" si="17"/>
        <v>-49.244226862999533</v>
      </c>
      <c r="N80" s="298">
        <f t="shared" si="17"/>
        <v>-83.428322136795259</v>
      </c>
      <c r="O80" s="298">
        <f t="shared" si="17"/>
        <v>-84.286244252321012</v>
      </c>
      <c r="P80" s="298">
        <f t="shared" si="17"/>
        <v>-30.488174577632645</v>
      </c>
      <c r="Q80" s="298">
        <f t="shared" si="17"/>
        <v>-32.022498784179056</v>
      </c>
      <c r="R80" s="298">
        <f t="shared" si="17"/>
        <v>-88.11579093373507</v>
      </c>
      <c r="S80" s="298">
        <f t="shared" si="17"/>
        <v>-948.20543300613565</v>
      </c>
    </row>
    <row r="81" spans="1:21" ht="16.5" customHeight="1" thickBot="1" x14ac:dyDescent="0.4">
      <c r="A81" s="492"/>
      <c r="B81" s="492"/>
      <c r="C81" s="492"/>
      <c r="D81" s="97"/>
      <c r="E81" s="97"/>
      <c r="F81" s="97"/>
      <c r="G81" s="97"/>
      <c r="H81" s="97"/>
      <c r="I81" s="97"/>
      <c r="J81" s="97"/>
      <c r="K81" s="97"/>
      <c r="L81" s="97"/>
      <c r="M81" s="97"/>
      <c r="N81" s="97"/>
      <c r="O81" s="97"/>
      <c r="P81" s="97"/>
      <c r="Q81" s="97"/>
      <c r="R81" s="97"/>
      <c r="S81" s="97"/>
    </row>
    <row r="82" spans="1:21" ht="16.5" customHeight="1" x14ac:dyDescent="0.35">
      <c r="A82" s="488" t="str">
        <f>'Tabell 2.1'!A54</f>
        <v>FO4C Økonomisk sosialhjelp</v>
      </c>
      <c r="B82" s="488"/>
      <c r="C82" s="488"/>
      <c r="D82" s="271"/>
      <c r="E82" s="271"/>
      <c r="F82" s="271"/>
      <c r="G82" s="271"/>
      <c r="H82" s="271"/>
      <c r="I82" s="271"/>
      <c r="J82" s="271"/>
      <c r="K82" s="271"/>
      <c r="L82" s="271"/>
      <c r="M82" s="271"/>
      <c r="N82" s="271"/>
      <c r="O82" s="271"/>
      <c r="P82" s="271"/>
      <c r="Q82" s="271"/>
      <c r="R82" s="271"/>
      <c r="S82" s="271"/>
    </row>
    <row r="83" spans="1:21" ht="16.5" customHeight="1" x14ac:dyDescent="0.35">
      <c r="A83" s="493" t="s">
        <v>304</v>
      </c>
      <c r="B83" s="493"/>
      <c r="C83" s="493"/>
      <c r="D83" s="96">
        <v>0</v>
      </c>
      <c r="E83" s="96">
        <v>4000</v>
      </c>
      <c r="F83" s="96">
        <v>0</v>
      </c>
      <c r="G83" s="96">
        <v>0</v>
      </c>
      <c r="H83" s="96">
        <v>0</v>
      </c>
      <c r="I83" s="96">
        <v>0</v>
      </c>
      <c r="J83" s="96">
        <v>0</v>
      </c>
      <c r="K83" s="96">
        <v>0</v>
      </c>
      <c r="L83" s="96">
        <v>0</v>
      </c>
      <c r="M83" s="96">
        <v>0</v>
      </c>
      <c r="N83" s="96">
        <v>0</v>
      </c>
      <c r="O83" s="96">
        <v>0</v>
      </c>
      <c r="P83" s="96">
        <v>0</v>
      </c>
      <c r="Q83" s="96">
        <v>0</v>
      </c>
      <c r="R83" s="96">
        <v>0</v>
      </c>
      <c r="S83" s="96">
        <f>SUM(D83:R83)</f>
        <v>4000</v>
      </c>
      <c r="U83" s="45"/>
    </row>
    <row r="84" spans="1:21" ht="16.5" customHeight="1" thickBot="1" x14ac:dyDescent="0.4">
      <c r="A84" s="491" t="s">
        <v>0</v>
      </c>
      <c r="B84" s="491"/>
      <c r="C84" s="491"/>
      <c r="D84" s="298">
        <f>SUM(D83)</f>
        <v>0</v>
      </c>
      <c r="E84" s="298">
        <f t="shared" ref="E84:S84" si="18">SUM(E83)</f>
        <v>4000</v>
      </c>
      <c r="F84" s="298">
        <f t="shared" si="18"/>
        <v>0</v>
      </c>
      <c r="G84" s="298">
        <f t="shared" si="18"/>
        <v>0</v>
      </c>
      <c r="H84" s="298">
        <f t="shared" si="18"/>
        <v>0</v>
      </c>
      <c r="I84" s="298">
        <f t="shared" si="18"/>
        <v>0</v>
      </c>
      <c r="J84" s="298">
        <f t="shared" si="18"/>
        <v>0</v>
      </c>
      <c r="K84" s="298">
        <f t="shared" si="18"/>
        <v>0</v>
      </c>
      <c r="L84" s="298">
        <f t="shared" si="18"/>
        <v>0</v>
      </c>
      <c r="M84" s="298">
        <f t="shared" si="18"/>
        <v>0</v>
      </c>
      <c r="N84" s="298">
        <f t="shared" si="18"/>
        <v>0</v>
      </c>
      <c r="O84" s="298">
        <f t="shared" si="18"/>
        <v>0</v>
      </c>
      <c r="P84" s="298">
        <f t="shared" si="18"/>
        <v>0</v>
      </c>
      <c r="Q84" s="298">
        <f t="shared" si="18"/>
        <v>0</v>
      </c>
      <c r="R84" s="298">
        <f t="shared" si="18"/>
        <v>0</v>
      </c>
      <c r="S84" s="298">
        <f t="shared" si="18"/>
        <v>4000</v>
      </c>
    </row>
    <row r="85" spans="1:21" ht="16.5" customHeight="1" thickBot="1" x14ac:dyDescent="0.4">
      <c r="A85" s="457"/>
      <c r="B85" s="457"/>
      <c r="C85" s="457"/>
      <c r="D85" s="22"/>
      <c r="E85" s="22"/>
      <c r="F85" s="22"/>
      <c r="G85" s="22"/>
      <c r="H85" s="22"/>
      <c r="I85" s="22"/>
      <c r="J85" s="22"/>
      <c r="K85" s="22"/>
      <c r="L85" s="22"/>
      <c r="M85" s="22"/>
      <c r="N85" s="22"/>
      <c r="O85" s="22"/>
      <c r="P85" s="22"/>
      <c r="Q85" s="22"/>
      <c r="R85" s="22"/>
      <c r="S85" s="22"/>
    </row>
    <row r="86" spans="1:21" ht="16.5" customHeight="1" x14ac:dyDescent="0.35">
      <c r="A86" s="489" t="str">
        <f>'Tabell 2.1'!A62</f>
        <v>Inndekking av merforbruk</v>
      </c>
      <c r="B86" s="489"/>
      <c r="C86" s="489"/>
      <c r="D86" s="277"/>
      <c r="E86" s="277"/>
      <c r="F86" s="277"/>
      <c r="G86" s="277"/>
      <c r="H86" s="277"/>
      <c r="I86" s="277"/>
      <c r="J86" s="277"/>
      <c r="K86" s="277"/>
      <c r="L86" s="277"/>
      <c r="M86" s="277"/>
      <c r="N86" s="277"/>
      <c r="O86" s="277"/>
      <c r="P86" s="277"/>
      <c r="Q86" s="277"/>
      <c r="R86" s="277"/>
      <c r="S86" s="277"/>
    </row>
    <row r="87" spans="1:21" ht="16.5" customHeight="1" x14ac:dyDescent="0.35">
      <c r="A87" s="462" t="str">
        <f>A86</f>
        <v>Inndekking av merforbruk</v>
      </c>
      <c r="B87" s="462"/>
      <c r="C87" s="462"/>
      <c r="D87" s="64">
        <v>0</v>
      </c>
      <c r="E87" s="64">
        <v>0</v>
      </c>
      <c r="F87" s="64">
        <v>0</v>
      </c>
      <c r="G87" s="64">
        <v>0</v>
      </c>
      <c r="H87" s="64">
        <v>0</v>
      </c>
      <c r="I87" s="64">
        <v>0</v>
      </c>
      <c r="J87" s="64">
        <v>-27232</v>
      </c>
      <c r="K87" s="64">
        <v>0</v>
      </c>
      <c r="L87" s="64">
        <v>0</v>
      </c>
      <c r="M87" s="64">
        <v>0</v>
      </c>
      <c r="N87" s="64">
        <v>0</v>
      </c>
      <c r="O87" s="64">
        <v>0</v>
      </c>
      <c r="P87" s="64">
        <v>0</v>
      </c>
      <c r="Q87" s="64">
        <v>0</v>
      </c>
      <c r="R87" s="64">
        <v>0</v>
      </c>
      <c r="S87" s="64">
        <f>SUM(D87:R87)</f>
        <v>-27232</v>
      </c>
    </row>
    <row r="88" spans="1:21" ht="16.5" customHeight="1" thickBot="1" x14ac:dyDescent="0.4">
      <c r="A88" s="490" t="s">
        <v>0</v>
      </c>
      <c r="B88" s="490"/>
      <c r="C88" s="490"/>
      <c r="D88" s="299">
        <f>D87</f>
        <v>0</v>
      </c>
      <c r="E88" s="299">
        <f t="shared" ref="E88:S88" si="19">E87</f>
        <v>0</v>
      </c>
      <c r="F88" s="299">
        <f t="shared" si="19"/>
        <v>0</v>
      </c>
      <c r="G88" s="299">
        <f t="shared" si="19"/>
        <v>0</v>
      </c>
      <c r="H88" s="299">
        <f t="shared" si="19"/>
        <v>0</v>
      </c>
      <c r="I88" s="299">
        <f t="shared" si="19"/>
        <v>0</v>
      </c>
      <c r="J88" s="299">
        <f t="shared" si="19"/>
        <v>-27232</v>
      </c>
      <c r="K88" s="299">
        <f t="shared" si="19"/>
        <v>0</v>
      </c>
      <c r="L88" s="299">
        <f t="shared" si="19"/>
        <v>0</v>
      </c>
      <c r="M88" s="299">
        <f t="shared" si="19"/>
        <v>0</v>
      </c>
      <c r="N88" s="299">
        <f t="shared" si="19"/>
        <v>0</v>
      </c>
      <c r="O88" s="299">
        <f t="shared" si="19"/>
        <v>0</v>
      </c>
      <c r="P88" s="299">
        <f t="shared" si="19"/>
        <v>0</v>
      </c>
      <c r="Q88" s="299">
        <f t="shared" si="19"/>
        <v>0</v>
      </c>
      <c r="R88" s="299">
        <f t="shared" si="19"/>
        <v>0</v>
      </c>
      <c r="S88" s="299">
        <f t="shared" si="19"/>
        <v>-27232</v>
      </c>
    </row>
    <row r="92" spans="1:21" x14ac:dyDescent="0.35">
      <c r="D92" s="34"/>
      <c r="E92" s="34"/>
      <c r="F92" s="34"/>
      <c r="G92" s="34"/>
      <c r="H92" s="34"/>
      <c r="I92" s="34"/>
      <c r="J92" s="34"/>
      <c r="K92" s="34"/>
      <c r="L92" s="34"/>
      <c r="M92" s="34"/>
      <c r="N92" s="34"/>
      <c r="O92" s="34"/>
      <c r="P92" s="34"/>
      <c r="Q92" s="34"/>
      <c r="R92" s="34"/>
      <c r="S92" s="34"/>
    </row>
    <row r="96" spans="1:21" x14ac:dyDescent="0.35">
      <c r="D96" s="34"/>
      <c r="E96" s="34"/>
      <c r="F96" s="34"/>
      <c r="G96" s="34"/>
      <c r="H96" s="34"/>
      <c r="I96" s="34"/>
      <c r="J96" s="34"/>
      <c r="K96" s="34"/>
      <c r="L96" s="34"/>
      <c r="M96" s="34"/>
      <c r="N96" s="34"/>
      <c r="O96" s="34"/>
      <c r="P96" s="34"/>
      <c r="Q96" s="34"/>
      <c r="R96" s="34"/>
      <c r="S96" s="34"/>
    </row>
  </sheetData>
  <mergeCells count="87">
    <mergeCell ref="A86:C86"/>
    <mergeCell ref="A87:C87"/>
    <mergeCell ref="A88:C88"/>
    <mergeCell ref="A80:C80"/>
    <mergeCell ref="A81:C81"/>
    <mergeCell ref="A82:C82"/>
    <mergeCell ref="A83:C83"/>
    <mergeCell ref="A84:C84"/>
    <mergeCell ref="A85:C85"/>
    <mergeCell ref="A79:C79"/>
    <mergeCell ref="A67:C67"/>
    <mergeCell ref="A68:C68"/>
    <mergeCell ref="A69:C69"/>
    <mergeCell ref="A70:C70"/>
    <mergeCell ref="A71:C71"/>
    <mergeCell ref="A72:C72"/>
    <mergeCell ref="A73:C73"/>
    <mergeCell ref="A75:C75"/>
    <mergeCell ref="A76:C76"/>
    <mergeCell ref="A77:C77"/>
    <mergeCell ref="A78:C78"/>
    <mergeCell ref="A74:C74"/>
    <mergeCell ref="A66:C66"/>
    <mergeCell ref="A53:C53"/>
    <mergeCell ref="A54:C54"/>
    <mergeCell ref="A55:C55"/>
    <mergeCell ref="A56:C56"/>
    <mergeCell ref="A57:C57"/>
    <mergeCell ref="A58:C58"/>
    <mergeCell ref="A59:C59"/>
    <mergeCell ref="A60:C60"/>
    <mergeCell ref="A61:C61"/>
    <mergeCell ref="A62:C62"/>
    <mergeCell ref="A65:C65"/>
    <mergeCell ref="A63:C63"/>
    <mergeCell ref="A64:C64"/>
    <mergeCell ref="A52:C52"/>
    <mergeCell ref="A39:C39"/>
    <mergeCell ref="A40:C40"/>
    <mergeCell ref="A41:C41"/>
    <mergeCell ref="A42:C42"/>
    <mergeCell ref="A43:C43"/>
    <mergeCell ref="A44:C44"/>
    <mergeCell ref="A46:C46"/>
    <mergeCell ref="A49:C49"/>
    <mergeCell ref="A50:C50"/>
    <mergeCell ref="A51:C51"/>
    <mergeCell ref="A45:C45"/>
    <mergeCell ref="A47:C47"/>
    <mergeCell ref="A38:C38"/>
    <mergeCell ref="A27:C27"/>
    <mergeCell ref="A29:C29"/>
    <mergeCell ref="A30:C30"/>
    <mergeCell ref="A31:C31"/>
    <mergeCell ref="A32:C32"/>
    <mergeCell ref="A33:C33"/>
    <mergeCell ref="A34:C34"/>
    <mergeCell ref="A35:C35"/>
    <mergeCell ref="A36:C36"/>
    <mergeCell ref="A37:C37"/>
    <mergeCell ref="A28:C28"/>
    <mergeCell ref="A26:C26"/>
    <mergeCell ref="A14:C14"/>
    <mergeCell ref="A15:C15"/>
    <mergeCell ref="A16:C16"/>
    <mergeCell ref="A17:C17"/>
    <mergeCell ref="A18:C18"/>
    <mergeCell ref="A19:C19"/>
    <mergeCell ref="A20:C20"/>
    <mergeCell ref="A22:C22"/>
    <mergeCell ref="A23:C23"/>
    <mergeCell ref="A24:C24"/>
    <mergeCell ref="A25:C25"/>
    <mergeCell ref="A21:C21"/>
    <mergeCell ref="A13:C13"/>
    <mergeCell ref="A1:C1"/>
    <mergeCell ref="A2:C2"/>
    <mergeCell ref="A3:C3"/>
    <mergeCell ref="A4:C4"/>
    <mergeCell ref="A5:C5"/>
    <mergeCell ref="A6:C6"/>
    <mergeCell ref="A7:C7"/>
    <mergeCell ref="A8:C8"/>
    <mergeCell ref="A9:C9"/>
    <mergeCell ref="A11:C11"/>
    <mergeCell ref="A12:C12"/>
    <mergeCell ref="A10:C10"/>
  </mergeCells>
  <pageMargins left="0.51181102362204722" right="0.39370078740157483" top="0.74803149606299213" bottom="0.74803149606299213" header="0.31496062992125984" footer="0.31496062992125984"/>
  <pageSetup paperSize="9" scale="61" orientation="portrait" r:id="rId1"/>
  <ignoredErrors>
    <ignoredError sqref="S45 S74"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L102"/>
  <sheetViews>
    <sheetView zoomScale="85" zoomScaleNormal="85" workbookViewId="0">
      <selection sqref="A1:B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21" ht="16.5" customHeight="1" x14ac:dyDescent="0.35">
      <c r="A1" s="458" t="s">
        <v>115</v>
      </c>
      <c r="B1" s="458"/>
      <c r="C1" s="22"/>
      <c r="D1" s="22"/>
      <c r="E1" s="22"/>
      <c r="F1" s="22"/>
      <c r="G1" s="22"/>
      <c r="H1" s="22"/>
      <c r="I1" s="22"/>
      <c r="J1" s="22"/>
      <c r="K1" s="22"/>
      <c r="L1" s="22"/>
      <c r="M1" s="22"/>
      <c r="N1" s="22"/>
      <c r="O1" s="22"/>
      <c r="P1" s="22"/>
      <c r="Q1" s="22"/>
      <c r="R1" s="22"/>
      <c r="S1" s="22"/>
    </row>
    <row r="2" spans="1:21" ht="54.75" customHeight="1" x14ac:dyDescent="0.35">
      <c r="A2" s="459"/>
      <c r="B2" s="459"/>
      <c r="C2" s="61" t="s">
        <v>27</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21" ht="16.5" customHeight="1" thickBot="1" x14ac:dyDescent="0.4">
      <c r="A3" s="497"/>
      <c r="B3" s="497"/>
      <c r="C3" s="67"/>
      <c r="D3" s="67"/>
      <c r="E3" s="98"/>
      <c r="F3" s="98"/>
      <c r="G3" s="98"/>
      <c r="H3" s="67"/>
      <c r="I3" s="67"/>
      <c r="J3" s="67"/>
      <c r="K3" s="67"/>
      <c r="L3" s="67"/>
      <c r="M3" s="67"/>
      <c r="N3" s="67"/>
      <c r="O3" s="67"/>
      <c r="P3" s="67"/>
      <c r="Q3" s="67"/>
      <c r="R3" s="67"/>
      <c r="S3" s="67"/>
    </row>
    <row r="4" spans="1:21" ht="16.5" customHeight="1" x14ac:dyDescent="0.35">
      <c r="A4" s="498" t="str">
        <f>'Tabell 2.1'!A12</f>
        <v>FO1 Administrasjon og fellestjenester</v>
      </c>
      <c r="B4" s="498"/>
      <c r="C4" s="244"/>
      <c r="D4" s="244"/>
      <c r="E4" s="244"/>
      <c r="F4" s="244"/>
      <c r="G4" s="244"/>
      <c r="H4" s="244"/>
      <c r="I4" s="244"/>
      <c r="J4" s="244"/>
      <c r="K4" s="244"/>
      <c r="L4" s="244"/>
      <c r="M4" s="244"/>
      <c r="N4" s="244"/>
      <c r="O4" s="244"/>
      <c r="P4" s="244"/>
      <c r="Q4" s="244"/>
      <c r="R4" s="244"/>
      <c r="S4" s="244"/>
    </row>
    <row r="5" spans="1:21" ht="16.5" customHeight="1" x14ac:dyDescent="0.35">
      <c r="A5" s="494" t="s">
        <v>25</v>
      </c>
      <c r="B5" s="494"/>
      <c r="C5" s="101">
        <v>0.5</v>
      </c>
      <c r="D5" s="102">
        <f>'Tabell 4.1'!D5</f>
        <v>6.666666666666667</v>
      </c>
      <c r="E5" s="102">
        <f>'Tabell 4.1'!E5</f>
        <v>6.666666666666667</v>
      </c>
      <c r="F5" s="102">
        <f>'Tabell 4.1'!F5</f>
        <v>6.666666666666667</v>
      </c>
      <c r="G5" s="102">
        <f>'Tabell 4.1'!G5</f>
        <v>6.666666666666667</v>
      </c>
      <c r="H5" s="102">
        <f>'Tabell 4.1'!H5</f>
        <v>6.666666666666667</v>
      </c>
      <c r="I5" s="102">
        <f>'Tabell 4.1'!I5</f>
        <v>6.666666666666667</v>
      </c>
      <c r="J5" s="102">
        <f>'Tabell 4.1'!J5</f>
        <v>6.666666666666667</v>
      </c>
      <c r="K5" s="102">
        <f>'Tabell 4.1'!K5</f>
        <v>6.666666666666667</v>
      </c>
      <c r="L5" s="102">
        <f>'Tabell 4.1'!L5</f>
        <v>6.666666666666667</v>
      </c>
      <c r="M5" s="102">
        <f>'Tabell 4.1'!M5</f>
        <v>6.666666666666667</v>
      </c>
      <c r="N5" s="102">
        <f>'Tabell 4.1'!N5</f>
        <v>6.666666666666667</v>
      </c>
      <c r="O5" s="102">
        <f>'Tabell 4.1'!O5</f>
        <v>6.666666666666667</v>
      </c>
      <c r="P5" s="102">
        <f>'Tabell 4.1'!P5</f>
        <v>6.666666666666667</v>
      </c>
      <c r="Q5" s="102">
        <f>'Tabell 4.1'!Q5</f>
        <v>6.666666666666667</v>
      </c>
      <c r="R5" s="102">
        <f>'Tabell 4.1'!R5</f>
        <v>6.666666666666667</v>
      </c>
      <c r="S5" s="102">
        <f>'Tabell 4.1'!S5</f>
        <v>100.00000000000001</v>
      </c>
    </row>
    <row r="6" spans="1:21" ht="16.5" customHeight="1" x14ac:dyDescent="0.35">
      <c r="A6" s="494" t="s">
        <v>126</v>
      </c>
      <c r="B6" s="494"/>
      <c r="C6" s="105">
        <v>0.5</v>
      </c>
      <c r="D6" s="106">
        <f>'Tabell 4.1'!D6/'Tabell 4.1'!$S$6*100</f>
        <v>8.2122493480470879</v>
      </c>
      <c r="E6" s="106">
        <f>'Tabell 4.1'!E6/'Tabell 4.1'!$S$6*100</f>
        <v>8.9612953604526098</v>
      </c>
      <c r="F6" s="106">
        <f>'Tabell 4.1'!F6/'Tabell 4.1'!$S$6*100</f>
        <v>6.4483668027050527</v>
      </c>
      <c r="G6" s="106">
        <f>'Tabell 4.1'!G6/'Tabell 4.1'!$S$6*100</f>
        <v>5.84518144181044</v>
      </c>
      <c r="H6" s="106">
        <f>'Tabell 4.1'!H6/'Tabell 4.1'!$S$6*100</f>
        <v>8.6835707866161815</v>
      </c>
      <c r="I6" s="106">
        <f>'Tabell 4.1'!I6/'Tabell 4.1'!$S$6*100</f>
        <v>4.9591148173795174</v>
      </c>
      <c r="J6" s="106">
        <f>'Tabell 4.1'!J6/'Tabell 4.1'!$S$6*100</f>
        <v>7.3516715041327192</v>
      </c>
      <c r="K6" s="106">
        <f>'Tabell 4.1'!K6/'Tabell 4.1'!$S$6*100</f>
        <v>7.7266365123097547</v>
      </c>
      <c r="L6" s="106">
        <f>'Tabell 4.1'!L6/'Tabell 4.1'!$S$6*100</f>
        <v>4.8001414406317684</v>
      </c>
      <c r="M6" s="106">
        <f>'Tabell 4.1'!M6/'Tabell 4.1'!$S$6*100</f>
        <v>4.0494747543205696</v>
      </c>
      <c r="N6" s="106">
        <f>'Tabell 4.1'!N6/'Tabell 4.1'!$S$6*100</f>
        <v>4.8383009444108849</v>
      </c>
      <c r="O6" s="106">
        <f>'Tabell 4.1'!O6/'Tabell 4.1'!$S$6*100</f>
        <v>7.2940639134854797</v>
      </c>
      <c r="P6" s="106">
        <f>'Tabell 4.1'!P6/'Tabell 4.1'!$S$6*100</f>
        <v>7.4521532862846778</v>
      </c>
      <c r="Q6" s="106">
        <f>'Tabell 4.1'!Q6/'Tabell 4.1'!$S$6*100</f>
        <v>7.6542955225200009</v>
      </c>
      <c r="R6" s="106">
        <f>'Tabell 4.1'!R6/'Tabell 4.1'!$S$6*100</f>
        <v>5.7234835648932565</v>
      </c>
      <c r="S6" s="106">
        <f>'Tabell 4.1'!S6/'Tabell 4.1'!$S$6*100</f>
        <v>100</v>
      </c>
    </row>
    <row r="7" spans="1:21" ht="16.5" customHeight="1" thickBot="1" x14ac:dyDescent="0.4">
      <c r="A7" s="495" t="s">
        <v>123</v>
      </c>
      <c r="B7" s="495"/>
      <c r="C7" s="316" t="s">
        <v>28</v>
      </c>
      <c r="D7" s="317">
        <f>SUMPRODUCT($C5:$C6,D5:D6)</f>
        <v>7.4394580073568779</v>
      </c>
      <c r="E7" s="317">
        <f t="shared" ref="E7:R7" si="0">SUMPRODUCT($C5:$C6,E5:E6)</f>
        <v>7.8139810135596388</v>
      </c>
      <c r="F7" s="317">
        <f t="shared" si="0"/>
        <v>6.5575167346858603</v>
      </c>
      <c r="G7" s="317">
        <f t="shared" si="0"/>
        <v>6.2559240542385535</v>
      </c>
      <c r="H7" s="317">
        <f t="shared" si="0"/>
        <v>7.6751187266414238</v>
      </c>
      <c r="I7" s="317">
        <f t="shared" si="0"/>
        <v>5.8128907420230922</v>
      </c>
      <c r="J7" s="317">
        <f t="shared" si="0"/>
        <v>7.0091690853996926</v>
      </c>
      <c r="K7" s="317">
        <f t="shared" si="0"/>
        <v>7.1966515894882104</v>
      </c>
      <c r="L7" s="317">
        <f>SUMPRODUCT($C5:$C6,L5:L6)</f>
        <v>5.7334040536492177</v>
      </c>
      <c r="M7" s="317">
        <f t="shared" si="0"/>
        <v>5.3580707104936183</v>
      </c>
      <c r="N7" s="317">
        <f t="shared" si="0"/>
        <v>5.7524838055387759</v>
      </c>
      <c r="O7" s="317">
        <f t="shared" si="0"/>
        <v>6.9803652900760733</v>
      </c>
      <c r="P7" s="317">
        <f t="shared" si="0"/>
        <v>7.0594099764756724</v>
      </c>
      <c r="Q7" s="317">
        <f t="shared" si="0"/>
        <v>7.1604810945933339</v>
      </c>
      <c r="R7" s="317">
        <f t="shared" si="0"/>
        <v>6.1950751157799617</v>
      </c>
      <c r="S7" s="317">
        <f t="shared" ref="S7" si="1">SUM(D7:R7)</f>
        <v>100.00000000000001</v>
      </c>
      <c r="U7" s="116"/>
    </row>
    <row r="8" spans="1:21" ht="16.5" customHeight="1" thickBot="1" x14ac:dyDescent="0.4">
      <c r="A8" s="496"/>
      <c r="B8" s="496"/>
      <c r="C8" s="108"/>
      <c r="D8" s="22"/>
      <c r="E8" s="22"/>
      <c r="F8" s="22"/>
      <c r="G8" s="22"/>
      <c r="H8" s="22"/>
      <c r="I8" s="22"/>
      <c r="J8" s="22"/>
      <c r="K8" s="22"/>
      <c r="L8" s="22"/>
      <c r="M8" s="22"/>
      <c r="N8" s="22"/>
      <c r="O8" s="22"/>
      <c r="P8" s="22"/>
      <c r="Q8" s="22"/>
      <c r="R8" s="22"/>
      <c r="S8" s="22"/>
    </row>
    <row r="9" spans="1:21" ht="16.5" customHeight="1" x14ac:dyDescent="0.35">
      <c r="A9" s="500" t="s">
        <v>423</v>
      </c>
      <c r="B9" s="500"/>
      <c r="C9" s="291"/>
      <c r="D9" s="292"/>
      <c r="E9" s="292"/>
      <c r="F9" s="292"/>
      <c r="G9" s="292"/>
      <c r="H9" s="292"/>
      <c r="I9" s="292"/>
      <c r="J9" s="292"/>
      <c r="K9" s="292"/>
      <c r="L9" s="292"/>
      <c r="M9" s="292"/>
      <c r="N9" s="292"/>
      <c r="O9" s="292"/>
      <c r="P9" s="292"/>
      <c r="Q9" s="292"/>
      <c r="R9" s="292"/>
      <c r="S9" s="292"/>
    </row>
    <row r="10" spans="1:21" ht="16.5" customHeight="1" x14ac:dyDescent="0.35">
      <c r="A10" s="494" t="s">
        <v>34</v>
      </c>
      <c r="B10" s="494"/>
      <c r="C10" s="109">
        <f>'Tabell 4.1'!C12</f>
        <v>0.54690509875225446</v>
      </c>
      <c r="D10" s="102">
        <f>'Tabell 4.1'!D12/'Tabell 4.1'!$S12*100</f>
        <v>9.6878636110689538</v>
      </c>
      <c r="E10" s="102">
        <f>'Tabell 4.1'!E12/'Tabell 4.1'!$S12*100</f>
        <v>11.534375474275308</v>
      </c>
      <c r="F10" s="102">
        <f>'Tabell 4.1'!F12/'Tabell 4.1'!$S12*100</f>
        <v>9.1839373141543419</v>
      </c>
      <c r="G10" s="102">
        <f>'Tabell 4.1'!G12/'Tabell 4.1'!$S12*100</f>
        <v>4.510604093241823</v>
      </c>
      <c r="H10" s="102">
        <f>'Tabell 4.1'!H12/'Tabell 4.1'!$S12*100</f>
        <v>6.2604340567612686</v>
      </c>
      <c r="I10" s="102">
        <f>'Tabell 4.1'!I12/'Tabell 4.1'!$S12*100</f>
        <v>4.8312844640056651</v>
      </c>
      <c r="J10" s="102">
        <f>'Tabell 4.1'!J12/'Tabell 4.1'!$S12*100</f>
        <v>6.0707239338291084</v>
      </c>
      <c r="K10" s="102">
        <f>'Tabell 4.1'!K12/'Tabell 4.1'!$S12*100</f>
        <v>7.2216320129508764</v>
      </c>
      <c r="L10" s="102">
        <f>'Tabell 4.1'!L12/'Tabell 4.1'!$S12*100</f>
        <v>4.148328021449891</v>
      </c>
      <c r="M10" s="102">
        <f>'Tabell 4.1'!M12/'Tabell 4.1'!$S12*100</f>
        <v>4.8059897809480443</v>
      </c>
      <c r="N10" s="102">
        <f>'Tabell 4.1'!N12/'Tabell 4.1'!$S12*100</f>
        <v>3.7942024586431935</v>
      </c>
      <c r="O10" s="102">
        <f>'Tabell 4.1'!O12/'Tabell 4.1'!$S12*100</f>
        <v>6.1466079830019726</v>
      </c>
      <c r="P10" s="102">
        <f>'Tabell 4.1'!P12/'Tabell 4.1'!$S12*100</f>
        <v>9.4096220974351183</v>
      </c>
      <c r="Q10" s="102">
        <f>'Tabell 4.1'!Q12/'Tabell 4.1'!$S12*100</f>
        <v>7.8413517478625989</v>
      </c>
      <c r="R10" s="102">
        <f>'Tabell 4.1'!R12/'Tabell 4.1'!$S12*100</f>
        <v>4.5530429503718315</v>
      </c>
      <c r="S10" s="102">
        <f>'Tabell 4.1'!S12/'Tabell 4.1'!$S12*100</f>
        <v>100</v>
      </c>
    </row>
    <row r="11" spans="1:21" ht="16.5" customHeight="1" x14ac:dyDescent="0.35">
      <c r="A11" s="494" t="s">
        <v>35</v>
      </c>
      <c r="B11" s="494"/>
      <c r="C11" s="109">
        <f>'Tabell 4.1'!C13</f>
        <v>0.45309490124774554</v>
      </c>
      <c r="D11" s="102">
        <f>'Tabell 4.1'!D13/'Tabell 4.1'!$S13*100</f>
        <v>7.9230199415258342</v>
      </c>
      <c r="E11" s="102">
        <f>'Tabell 4.1'!E13/'Tabell 4.1'!$S13*100</f>
        <v>8.5621714105909028</v>
      </c>
      <c r="F11" s="102">
        <f>'Tabell 4.1'!F13/'Tabell 4.1'!$S13*100</f>
        <v>6.0555504569113578</v>
      </c>
      <c r="G11" s="102">
        <f>'Tabell 4.1'!G13/'Tabell 4.1'!$S13*100</f>
        <v>3.8370393192872969</v>
      </c>
      <c r="H11" s="102">
        <f>'Tabell 4.1'!H13/'Tabell 4.1'!$S13*100</f>
        <v>4.1151521508266367</v>
      </c>
      <c r="I11" s="102">
        <f>'Tabell 4.1'!I13/'Tabell 4.1'!$S13*100</f>
        <v>5.221375847285409</v>
      </c>
      <c r="J11" s="102">
        <f>'Tabell 4.1'!J13/'Tabell 4.1'!$S13*100</f>
        <v>5.2435003212145848</v>
      </c>
      <c r="K11" s="102">
        <f>'Tabell 4.1'!K13/'Tabell 4.1'!$S13*100</f>
        <v>6.9544596384041535</v>
      </c>
      <c r="L11" s="102">
        <f>'Tabell 4.1'!L13/'Tabell 4.1'!$S13*100</f>
        <v>5.3216734624310051</v>
      </c>
      <c r="M11" s="102">
        <f>'Tabell 4.1'!M13/'Tabell 4.1'!$S13*100</f>
        <v>6.0358842578632022</v>
      </c>
      <c r="N11" s="102">
        <f>'Tabell 4.1'!N13/'Tabell 4.1'!$S13*100</f>
        <v>6.8954610412596855</v>
      </c>
      <c r="O11" s="102">
        <f>'Tabell 4.1'!O13/'Tabell 4.1'!$S13*100</f>
        <v>8.4441742163019686</v>
      </c>
      <c r="P11" s="102">
        <f>'Tabell 4.1'!P13/'Tabell 4.1'!$S13*100</f>
        <v>9.8675153724122548</v>
      </c>
      <c r="Q11" s="102">
        <f>'Tabell 4.1'!Q13/'Tabell 4.1'!$S13*100</f>
        <v>8.6875434295228988</v>
      </c>
      <c r="R11" s="102">
        <f>'Tabell 4.1'!R13/'Tabell 4.1'!$S13*100</f>
        <v>6.8354791341628101</v>
      </c>
      <c r="S11" s="102">
        <f>'Tabell 4.1'!S13/'Tabell 4.1'!$S13*100</f>
        <v>100</v>
      </c>
    </row>
    <row r="12" spans="1:21" ht="16.5" customHeight="1" x14ac:dyDescent="0.35">
      <c r="A12" s="503" t="s">
        <v>499</v>
      </c>
      <c r="B12" s="503"/>
      <c r="C12" s="414" t="s">
        <v>28</v>
      </c>
      <c r="D12" s="415">
        <f>SUMPRODUCT($C10:$C11,D10:D11)</f>
        <v>8.8882219428996052</v>
      </c>
      <c r="E12" s="415">
        <f t="shared" ref="E12" si="2">SUMPRODUCT($C10:$C11,E10:E11)</f>
        <v>10.187684967552073</v>
      </c>
      <c r="F12" s="415">
        <f t="shared" ref="F12" si="3">SUMPRODUCT($C10:$C11,F10:F11)</f>
        <v>7.7664811800070872</v>
      </c>
      <c r="G12" s="415">
        <f t="shared" ref="G12" si="4">SUMPRODUCT($C10:$C11,G10:G11)</f>
        <v>4.2054153285029372</v>
      </c>
      <c r="H12" s="415">
        <f t="shared" ref="H12" si="5">SUMPRODUCT($C10:$C11,H10:H11)</f>
        <v>5.288417763443241</v>
      </c>
      <c r="I12" s="415">
        <f t="shared" ref="I12" si="6">SUMPRODUCT($C10:$C11,I10:I11)</f>
        <v>5.0080328807903971</v>
      </c>
      <c r="J12" s="415">
        <f t="shared" ref="J12" si="7">SUMPRODUCT($C10:$C11,J10:J11)</f>
        <v>5.6959131327617278</v>
      </c>
      <c r="K12" s="415">
        <f t="shared" ref="K12" si="8">SUMPRODUCT($C10:$C11,K10:K11)</f>
        <v>7.1005775722895033</v>
      </c>
      <c r="L12" s="415">
        <f t="shared" ref="L12" si="9">SUMPRODUCT($C10:$C11,L10:L11)</f>
        <v>4.6799648581607212</v>
      </c>
      <c r="M12" s="415">
        <f t="shared" ref="M12" si="10">SUMPRODUCT($C10:$C11,M10:M11)</f>
        <v>5.3632486975110654</v>
      </c>
      <c r="N12" s="415">
        <f t="shared" ref="N12" si="11">SUMPRODUCT($C10:$C11,N10:N11)</f>
        <v>5.1993669098775364</v>
      </c>
      <c r="O12" s="415">
        <f t="shared" ref="O12" si="12">SUMPRODUCT($C10:$C11,O10:O11)</f>
        <v>7.1876235285891887</v>
      </c>
      <c r="P12" s="415">
        <f t="shared" ref="P12" si="13">SUMPRODUCT($C10:$C11,P10:P11)</f>
        <v>9.6170912056428897</v>
      </c>
      <c r="Q12" s="415">
        <f t="shared" ref="Q12" si="14">SUMPRODUCT($C10:$C11,Q10:Q11)</f>
        <v>8.2247568843011365</v>
      </c>
      <c r="R12" s="415">
        <f t="shared" ref="R12" si="15">SUMPRODUCT($C10:$C11,R10:R11)</f>
        <v>5.5872031476708859</v>
      </c>
      <c r="S12" s="415">
        <f t="shared" ref="S12" si="16">SUM(D12:R12)</f>
        <v>100</v>
      </c>
      <c r="U12" s="116"/>
    </row>
    <row r="13" spans="1:21" ht="16.5" customHeight="1" thickBot="1" x14ac:dyDescent="0.4">
      <c r="A13" s="501"/>
      <c r="B13" s="501"/>
      <c r="C13" s="108"/>
      <c r="D13" s="22"/>
      <c r="E13" s="22"/>
      <c r="F13" s="22"/>
      <c r="G13" s="22"/>
      <c r="H13" s="22"/>
      <c r="I13" s="22"/>
      <c r="J13" s="22"/>
      <c r="K13" s="22"/>
      <c r="L13" s="22"/>
      <c r="M13" s="22"/>
      <c r="N13" s="22"/>
      <c r="O13" s="22"/>
      <c r="P13" s="22"/>
      <c r="Q13" s="22"/>
      <c r="R13" s="22"/>
      <c r="S13" s="22"/>
    </row>
    <row r="14" spans="1:21" ht="16.5" customHeight="1" x14ac:dyDescent="0.35">
      <c r="A14" s="502" t="s">
        <v>497</v>
      </c>
      <c r="B14" s="502"/>
      <c r="C14" s="324"/>
      <c r="D14" s="290"/>
      <c r="E14" s="290"/>
      <c r="F14" s="290"/>
      <c r="G14" s="290"/>
      <c r="H14" s="290"/>
      <c r="I14" s="290"/>
      <c r="J14" s="290"/>
      <c r="K14" s="290"/>
      <c r="L14" s="290"/>
      <c r="M14" s="290"/>
      <c r="N14" s="290"/>
      <c r="O14" s="290"/>
      <c r="P14" s="290"/>
      <c r="Q14" s="290"/>
      <c r="R14" s="290"/>
      <c r="S14" s="290"/>
    </row>
    <row r="15" spans="1:21" ht="16.5" customHeight="1" x14ac:dyDescent="0.35">
      <c r="A15" s="494" t="s">
        <v>34</v>
      </c>
      <c r="B15" s="494"/>
      <c r="C15" s="109">
        <f>'Tabell 4.1'!C17</f>
        <v>0.55947367192413411</v>
      </c>
      <c r="D15" s="102">
        <f>'Tabell 4.1'!D17/'Tabell 4.1'!$S17*100</f>
        <v>8.9844246157754366</v>
      </c>
      <c r="E15" s="102">
        <f>'Tabell 4.1'!E17/'Tabell 4.1'!$S17*100</f>
        <v>6.7338530420424263</v>
      </c>
      <c r="F15" s="102">
        <f>'Tabell 4.1'!F17/'Tabell 4.1'!$S17*100</f>
        <v>6.7517147211990354</v>
      </c>
      <c r="G15" s="102">
        <f>'Tabell 4.1'!G17/'Tabell 4.1'!$S17*100</f>
        <v>9.0336434650069872</v>
      </c>
      <c r="H15" s="102">
        <f>'Tabell 4.1'!H17/'Tabell 4.1'!$S17*100</f>
        <v>8.6807760701130476</v>
      </c>
      <c r="I15" s="102">
        <f>'Tabell 4.1'!I17/'Tabell 4.1'!$S17*100</f>
        <v>5.733599009272198</v>
      </c>
      <c r="J15" s="102">
        <f>'Tabell 4.1'!J17/'Tabell 4.1'!$S17*100</f>
        <v>9.8953702527626106</v>
      </c>
      <c r="K15" s="102">
        <f>'Tabell 4.1'!K17/'Tabell 4.1'!$S17*100</f>
        <v>15.575384224564976</v>
      </c>
      <c r="L15" s="102">
        <f>'Tabell 4.1'!L17/'Tabell 4.1'!$S17*100</f>
        <v>4.6051378127778486</v>
      </c>
      <c r="M15" s="102">
        <f>'Tabell 4.1'!M17/'Tabell 4.1'!$S17*100</f>
        <v>0.73232884542105947</v>
      </c>
      <c r="N15" s="102">
        <f>'Tabell 4.1'!N17/'Tabell 4.1'!$S17*100</f>
        <v>1.1610091451797284</v>
      </c>
      <c r="O15" s="102">
        <f>'Tabell 4.1'!O17/'Tabell 4.1'!$S17*100</f>
        <v>6.3766194589102012</v>
      </c>
      <c r="P15" s="102">
        <f>'Tabell 4.1'!P17/'Tabell 4.1'!$S17*100</f>
        <v>4.3046646767433012</v>
      </c>
      <c r="Q15" s="102">
        <f>'Tabell 4.1'!Q17/'Tabell 4.1'!$S17*100</f>
        <v>6.3051727422837569</v>
      </c>
      <c r="R15" s="102">
        <f>'Tabell 4.1'!R17/'Tabell 4.1'!$S17*100</f>
        <v>5.1263019179474165</v>
      </c>
      <c r="S15" s="102">
        <f>'Tabell 4.1'!S17/'Tabell 4.1'!$S17*100</f>
        <v>100</v>
      </c>
    </row>
    <row r="16" spans="1:21" ht="16.5" customHeight="1" x14ac:dyDescent="0.35">
      <c r="A16" s="494" t="s">
        <v>35</v>
      </c>
      <c r="B16" s="494"/>
      <c r="C16" s="109">
        <f>'Tabell 4.1'!C18</f>
        <v>0.44052632807586589</v>
      </c>
      <c r="D16" s="102">
        <f>'Tabell 4.1'!D18/'Tabell 4.1'!$S18*100</f>
        <v>7.9231526037912294</v>
      </c>
      <c r="E16" s="102">
        <f>'Tabell 4.1'!E18/'Tabell 4.1'!$S18*100</f>
        <v>5.4464824952755757</v>
      </c>
      <c r="F16" s="102">
        <f>'Tabell 4.1'!F18/'Tabell 4.1'!$S18*100</f>
        <v>5.1834732802119659</v>
      </c>
      <c r="G16" s="102">
        <f>'Tabell 4.1'!G18/'Tabell 4.1'!$S18*100</f>
        <v>6.453223324046836</v>
      </c>
      <c r="H16" s="102">
        <f>'Tabell 4.1'!H18/'Tabell 4.1'!$S18*100</f>
        <v>9.5888776325274225</v>
      </c>
      <c r="I16" s="102">
        <f>'Tabell 4.1'!I18/'Tabell 4.1'!$S18*100</f>
        <v>5.9615422081084768</v>
      </c>
      <c r="J16" s="102">
        <f>'Tabell 4.1'!J18/'Tabell 4.1'!$S18*100</f>
        <v>12.744988213290734</v>
      </c>
      <c r="K16" s="102">
        <f>'Tabell 4.1'!K18/'Tabell 4.1'!$S18*100</f>
        <v>13.742231487073585</v>
      </c>
      <c r="L16" s="102">
        <f>'Tabell 4.1'!L18/'Tabell 4.1'!$S18*100</f>
        <v>4.8578776130452566</v>
      </c>
      <c r="M16" s="102">
        <f>'Tabell 4.1'!M18/'Tabell 4.1'!$S18*100</f>
        <v>0.84382123166241296</v>
      </c>
      <c r="N16" s="102">
        <f>'Tabell 4.1'!N18/'Tabell 4.1'!$S18*100</f>
        <v>1.2273763369635098</v>
      </c>
      <c r="O16" s="102">
        <f>'Tabell 4.1'!O18/'Tabell 4.1'!$S18*100</f>
        <v>7.4519277601355958</v>
      </c>
      <c r="P16" s="102">
        <f>'Tabell 4.1'!P18/'Tabell 4.1'!$S18*100</f>
        <v>5.0848448245631124</v>
      </c>
      <c r="Q16" s="102">
        <f>'Tabell 4.1'!Q18/'Tabell 4.1'!$S18*100</f>
        <v>7.9231526037912294</v>
      </c>
      <c r="R16" s="102">
        <f>'Tabell 4.1'!R18/'Tabell 4.1'!$S18*100</f>
        <v>5.5670283855130629</v>
      </c>
      <c r="S16" s="102">
        <f>'Tabell 4.1'!S18/'Tabell 4.1'!$S18*100</f>
        <v>100</v>
      </c>
    </row>
    <row r="17" spans="1:21" ht="16.5" customHeight="1" x14ac:dyDescent="0.35">
      <c r="A17" s="503" t="s">
        <v>498</v>
      </c>
      <c r="B17" s="503"/>
      <c r="C17" s="414" t="s">
        <v>28</v>
      </c>
      <c r="D17" s="415">
        <f>SUMPRODUCT($C15:$C16,D15:D16)</f>
        <v>8.5169063532463483</v>
      </c>
      <c r="E17" s="415">
        <f t="shared" ref="E17" si="17">SUMPRODUCT($C15:$C16,E15:E16)</f>
        <v>6.1667324222022053</v>
      </c>
      <c r="F17" s="415">
        <f t="shared" ref="F17" si="18">SUMPRODUCT($C15:$C16,F15:F16)</f>
        <v>6.0608630776645969</v>
      </c>
      <c r="G17" s="415">
        <f t="shared" ref="G17" si="19">SUMPRODUCT($C15:$C16,G15:G16)</f>
        <v>7.8969004554168034</v>
      </c>
      <c r="H17" s="415">
        <f t="shared" ref="H17" si="20">SUMPRODUCT($C15:$C16,H15:H16)</f>
        <v>9.0808187169234085</v>
      </c>
      <c r="I17" s="415">
        <f t="shared" ref="I17" si="21">SUMPRODUCT($C15:$C16,I15:I16)</f>
        <v>5.8340139896654115</v>
      </c>
      <c r="J17" s="415">
        <f t="shared" ref="J17" si="22">SUMPRODUCT($C15:$C16,J15:J16)</f>
        <v>11.150701989333102</v>
      </c>
      <c r="K17" s="415">
        <f t="shared" ref="K17" si="23">SUMPRODUCT($C15:$C16,K15:K16)</f>
        <v>14.767832180315672</v>
      </c>
      <c r="L17" s="415">
        <f t="shared" ref="L17" si="24">SUMPRODUCT($C15:$C16,L15:L16)</f>
        <v>4.7164763489482775</v>
      </c>
      <c r="M17" s="415">
        <f t="shared" ref="M17" si="25">SUMPRODUCT($C15:$C16,M15:M16)</f>
        <v>0.78144417694037904</v>
      </c>
      <c r="N17" s="415">
        <f t="shared" ref="N17" si="26">SUMPRODUCT($C15:$C16,N15:N16)</f>
        <v>1.1902456404809443</v>
      </c>
      <c r="O17" s="415">
        <f t="shared" ref="O17" si="27">SUMPRODUCT($C15:$C16,O15:O16)</f>
        <v>6.8503210763985214</v>
      </c>
      <c r="P17" s="415">
        <f t="shared" ref="P17" si="28">SUMPRODUCT($C15:$C16,P15:P16)</f>
        <v>4.6483545725000486</v>
      </c>
      <c r="Q17" s="415">
        <f t="shared" ref="Q17" si="29">SUMPRODUCT($C15:$C16,Q15:Q16)</f>
        <v>7.0179354695743417</v>
      </c>
      <c r="R17" s="415">
        <f t="shared" ref="R17" si="30">SUMPRODUCT($C15:$C16,R15:R16)</f>
        <v>5.3204535303899583</v>
      </c>
      <c r="S17" s="415">
        <f t="shared" ref="S17" si="31">SUM(D17:R17)</f>
        <v>100.00000000000001</v>
      </c>
      <c r="U17" s="116"/>
    </row>
    <row r="18" spans="1:21" ht="16.5" customHeight="1" x14ac:dyDescent="0.35">
      <c r="A18" s="504"/>
      <c r="B18" s="504"/>
      <c r="C18" s="108"/>
      <c r="D18" s="22"/>
      <c r="E18" s="22"/>
      <c r="F18" s="22"/>
      <c r="G18" s="22"/>
      <c r="H18" s="22"/>
      <c r="I18" s="22"/>
      <c r="J18" s="22"/>
      <c r="K18" s="22"/>
      <c r="L18" s="22"/>
      <c r="M18" s="22"/>
      <c r="N18" s="22"/>
      <c r="O18" s="22"/>
      <c r="P18" s="22"/>
      <c r="Q18" s="22"/>
      <c r="R18" s="22"/>
      <c r="S18" s="22"/>
    </row>
    <row r="19" spans="1:21" ht="16.5" customHeight="1" x14ac:dyDescent="0.35">
      <c r="A19" s="505" t="s">
        <v>500</v>
      </c>
      <c r="B19" s="505"/>
      <c r="C19" s="109">
        <f>'Tabell 4.1'!C21</f>
        <v>0.59583352212053242</v>
      </c>
      <c r="D19" s="111">
        <f>D12</f>
        <v>8.8882219428996052</v>
      </c>
      <c r="E19" s="111">
        <f t="shared" ref="E19:S19" si="32">E12</f>
        <v>10.187684967552073</v>
      </c>
      <c r="F19" s="111">
        <f t="shared" si="32"/>
        <v>7.7664811800070872</v>
      </c>
      <c r="G19" s="111">
        <f t="shared" si="32"/>
        <v>4.2054153285029372</v>
      </c>
      <c r="H19" s="111">
        <f t="shared" si="32"/>
        <v>5.288417763443241</v>
      </c>
      <c r="I19" s="111">
        <f t="shared" si="32"/>
        <v>5.0080328807903971</v>
      </c>
      <c r="J19" s="111">
        <f t="shared" si="32"/>
        <v>5.6959131327617278</v>
      </c>
      <c r="K19" s="111">
        <f t="shared" si="32"/>
        <v>7.1005775722895033</v>
      </c>
      <c r="L19" s="111">
        <f t="shared" si="32"/>
        <v>4.6799648581607212</v>
      </c>
      <c r="M19" s="111">
        <f t="shared" si="32"/>
        <v>5.3632486975110654</v>
      </c>
      <c r="N19" s="111">
        <f t="shared" si="32"/>
        <v>5.1993669098775364</v>
      </c>
      <c r="O19" s="111">
        <f t="shared" si="32"/>
        <v>7.1876235285891887</v>
      </c>
      <c r="P19" s="111">
        <f t="shared" si="32"/>
        <v>9.6170912056428897</v>
      </c>
      <c r="Q19" s="111">
        <f t="shared" si="32"/>
        <v>8.2247568843011365</v>
      </c>
      <c r="R19" s="111">
        <f t="shared" si="32"/>
        <v>5.5872031476708859</v>
      </c>
      <c r="S19" s="111">
        <f t="shared" si="32"/>
        <v>100</v>
      </c>
    </row>
    <row r="20" spans="1:21" ht="16.5" customHeight="1" x14ac:dyDescent="0.35">
      <c r="A20" s="505" t="s">
        <v>498</v>
      </c>
      <c r="B20" s="505"/>
      <c r="C20" s="109">
        <f>'Tabell 4.1'!C22</f>
        <v>0.40416647787946758</v>
      </c>
      <c r="D20" s="111">
        <f>D17</f>
        <v>8.5169063532463483</v>
      </c>
      <c r="E20" s="111">
        <f t="shared" ref="E20:S20" si="33">E17</f>
        <v>6.1667324222022053</v>
      </c>
      <c r="F20" s="111">
        <f t="shared" si="33"/>
        <v>6.0608630776645969</v>
      </c>
      <c r="G20" s="111">
        <f t="shared" si="33"/>
        <v>7.8969004554168034</v>
      </c>
      <c r="H20" s="111">
        <f t="shared" si="33"/>
        <v>9.0808187169234085</v>
      </c>
      <c r="I20" s="111">
        <f t="shared" si="33"/>
        <v>5.8340139896654115</v>
      </c>
      <c r="J20" s="111">
        <f t="shared" si="33"/>
        <v>11.150701989333102</v>
      </c>
      <c r="K20" s="111">
        <f t="shared" si="33"/>
        <v>14.767832180315672</v>
      </c>
      <c r="L20" s="111">
        <f t="shared" si="33"/>
        <v>4.7164763489482775</v>
      </c>
      <c r="M20" s="111">
        <f t="shared" si="33"/>
        <v>0.78144417694037904</v>
      </c>
      <c r="N20" s="111">
        <f t="shared" si="33"/>
        <v>1.1902456404809443</v>
      </c>
      <c r="O20" s="111">
        <f t="shared" si="33"/>
        <v>6.8503210763985214</v>
      </c>
      <c r="P20" s="111">
        <f t="shared" si="33"/>
        <v>4.6483545725000486</v>
      </c>
      <c r="Q20" s="111">
        <f t="shared" si="33"/>
        <v>7.0179354695743417</v>
      </c>
      <c r="R20" s="111">
        <f t="shared" si="33"/>
        <v>5.3204535303899583</v>
      </c>
      <c r="S20" s="111">
        <f t="shared" si="33"/>
        <v>100.00000000000001</v>
      </c>
    </row>
    <row r="21" spans="1:21" ht="16.5" customHeight="1" thickBot="1" x14ac:dyDescent="0.4">
      <c r="A21" s="506" t="s">
        <v>483</v>
      </c>
      <c r="B21" s="506"/>
      <c r="C21" s="322" t="s">
        <v>28</v>
      </c>
      <c r="D21" s="322">
        <f>SUMPRODUCT($C19:$C20,D19:D20)</f>
        <v>8.7381486288477106</v>
      </c>
      <c r="E21" s="322">
        <f t="shared" ref="E21" si="34">SUMPRODUCT($C19:$C20,E19:E20)</f>
        <v>8.5625507395775369</v>
      </c>
      <c r="F21" s="322">
        <f t="shared" ref="F21" si="35">SUMPRODUCT($C19:$C20,F19:F20)</f>
        <v>7.0771275189758622</v>
      </c>
      <c r="G21" s="322">
        <f t="shared" ref="G21" si="36">SUMPRODUCT($C19:$C20,G19:G20)</f>
        <v>5.6973898703921542</v>
      </c>
      <c r="H21" s="322">
        <f t="shared" ref="H21" si="37">SUMPRODUCT($C19:$C20,H19:H20)</f>
        <v>6.821179099518055</v>
      </c>
      <c r="I21" s="322">
        <f t="shared" ref="I21" si="38">SUMPRODUCT($C19:$C20,I19:I20)</f>
        <v>5.3418667563593889</v>
      </c>
      <c r="J21" s="322">
        <f t="shared" ref="J21" si="39">SUMPRODUCT($C19:$C20,J19:J20)</f>
        <v>7.9005559324983485</v>
      </c>
      <c r="K21" s="322">
        <f t="shared" ref="K21" si="40">SUMPRODUCT($C19:$C20,K19:K20)</f>
        <v>10.199424862220557</v>
      </c>
      <c r="L21" s="322">
        <f t="shared" ref="L21" si="41">SUMPRODUCT($C19:$C20,L19:L20)</f>
        <v>4.6947215787944563</v>
      </c>
      <c r="M21" s="322">
        <f t="shared" ref="M21" si="42">SUMPRODUCT($C19:$C20,M19:M20)</f>
        <v>3.5114369020997884</v>
      </c>
      <c r="N21" s="322">
        <f t="shared" ref="N21" si="43">SUMPRODUCT($C19:$C20,N19:N20)</f>
        <v>3.5790144870338554</v>
      </c>
      <c r="O21" s="322">
        <f t="shared" ref="O21" si="44">SUMPRODUCT($C19:$C20,O19:O20)</f>
        <v>7.0512971845071792</v>
      </c>
      <c r="P21" s="322">
        <f t="shared" ref="P21" si="45">SUMPRODUCT($C19:$C20,P19:P20)</f>
        <v>7.6088944211148632</v>
      </c>
      <c r="Q21" s="322">
        <f t="shared" ref="Q21" si="46">SUMPRODUCT($C19:$C20,Q19:Q20)</f>
        <v>7.7370001236814918</v>
      </c>
      <c r="R21" s="322">
        <f t="shared" ref="R21" si="47">SUMPRODUCT($C19:$C20,R19:R20)</f>
        <v>5.4793918943787574</v>
      </c>
      <c r="S21" s="322">
        <f t="shared" ref="S21" si="48">SUM(D21:R21)</f>
        <v>100.00000000000003</v>
      </c>
      <c r="U21" s="116"/>
    </row>
    <row r="22" spans="1:21" ht="16.5" customHeight="1" thickBot="1" x14ac:dyDescent="0.4">
      <c r="A22" s="499"/>
      <c r="B22" s="499"/>
      <c r="C22" s="114"/>
      <c r="D22" s="115"/>
      <c r="E22" s="115"/>
      <c r="F22" s="115"/>
      <c r="G22" s="115"/>
      <c r="H22" s="115"/>
      <c r="I22" s="115"/>
      <c r="J22" s="115"/>
      <c r="K22" s="115"/>
      <c r="L22" s="115"/>
      <c r="M22" s="115"/>
      <c r="N22" s="115"/>
      <c r="O22" s="115"/>
      <c r="P22" s="115"/>
      <c r="Q22" s="115"/>
      <c r="R22" s="115"/>
      <c r="S22" s="115"/>
    </row>
    <row r="23" spans="1:21" ht="16.5" customHeight="1" x14ac:dyDescent="0.35">
      <c r="A23" s="475" t="str">
        <f>'Tabell 2.1'!A24</f>
        <v xml:space="preserve">FO2B  Barnevern </v>
      </c>
      <c r="B23" s="475"/>
      <c r="C23" s="256"/>
      <c r="D23" s="257"/>
      <c r="E23" s="257"/>
      <c r="F23" s="257"/>
      <c r="G23" s="257"/>
      <c r="H23" s="257"/>
      <c r="I23" s="257"/>
      <c r="J23" s="257"/>
      <c r="K23" s="257"/>
      <c r="L23" s="257"/>
      <c r="M23" s="257"/>
      <c r="N23" s="257"/>
      <c r="O23" s="257"/>
      <c r="P23" s="257"/>
      <c r="Q23" s="257"/>
      <c r="R23" s="257"/>
      <c r="S23" s="257"/>
    </row>
    <row r="24" spans="1:21" ht="16.5" customHeight="1" x14ac:dyDescent="0.35">
      <c r="A24" s="507" t="s">
        <v>127</v>
      </c>
      <c r="B24" s="507"/>
      <c r="C24" s="119">
        <v>0.01</v>
      </c>
      <c r="D24" s="120">
        <f>'Tabell 4.1'!D26/'Tabell 4.1'!$S26*100</f>
        <v>8.5706609349811931</v>
      </c>
      <c r="E24" s="120">
        <f>'Tabell 4.1'!E26/'Tabell 4.1'!$S26*100</f>
        <v>8.3728200869522738</v>
      </c>
      <c r="F24" s="120">
        <f>'Tabell 4.1'!F26/'Tabell 4.1'!$S26*100</f>
        <v>6.3333496165307022</v>
      </c>
      <c r="G24" s="120">
        <f>'Tabell 4.1'!G26/'Tabell 4.1'!$S26*100</f>
        <v>4.1790826046602509</v>
      </c>
      <c r="H24" s="120">
        <f>'Tabell 4.1'!H26/'Tabell 4.1'!$S26*100</f>
        <v>5.7740217869180794</v>
      </c>
      <c r="I24" s="120">
        <f>'Tabell 4.1'!I26/'Tabell 4.1'!$S26*100</f>
        <v>5.0559327829612624</v>
      </c>
      <c r="J24" s="120">
        <f>'Tabell 4.1'!J26/'Tabell 4.1'!$S26*100</f>
        <v>8.3679351277416831</v>
      </c>
      <c r="K24" s="120">
        <f>'Tabell 4.1'!K26/'Tabell 4.1'!$S26*100</f>
        <v>7.8721117678667376</v>
      </c>
      <c r="L24" s="120">
        <f>'Tabell 4.1'!L26/'Tabell 4.1'!$S26*100</f>
        <v>5.7960041033657372</v>
      </c>
      <c r="M24" s="120">
        <f>'Tabell 4.1'!M26/'Tabell 4.1'!$S26*100</f>
        <v>4.1058082165013925</v>
      </c>
      <c r="N24" s="120">
        <f>'Tabell 4.1'!N26/'Tabell 4.1'!$S26*100</f>
        <v>4.975330955986518</v>
      </c>
      <c r="O24" s="120">
        <f>'Tabell 4.1'!O26/'Tabell 4.1'!$S26*100</f>
        <v>8.0626251770797719</v>
      </c>
      <c r="P24" s="120">
        <f>'Tabell 4.1'!P26/'Tabell 4.1'!$S26*100</f>
        <v>7.9502711152361876</v>
      </c>
      <c r="Q24" s="120">
        <f>'Tabell 4.1'!Q26/'Tabell 4.1'!$S26*100</f>
        <v>7.9771383908944369</v>
      </c>
      <c r="R24" s="120">
        <f>'Tabell 4.1'!R26/'Tabell 4.1'!$S26*100</f>
        <v>6.6069073323237753</v>
      </c>
      <c r="S24" s="120">
        <f>'Tabell 4.1'!S26/'Tabell 4.1'!$S26*100</f>
        <v>100</v>
      </c>
    </row>
    <row r="25" spans="1:21" ht="16.5" customHeight="1" x14ac:dyDescent="0.35">
      <c r="A25" s="507" t="s">
        <v>128</v>
      </c>
      <c r="B25" s="507"/>
      <c r="C25" s="123">
        <v>0.03</v>
      </c>
      <c r="D25" s="124">
        <f>'Tabell 4.1'!D27/'Tabell 4.1'!$S27*100</f>
        <v>6.4027572624322984</v>
      </c>
      <c r="E25" s="124">
        <f>'Tabell 4.1'!E27/'Tabell 4.1'!$S27*100</f>
        <v>5.5637616937469225</v>
      </c>
      <c r="F25" s="124">
        <f>'Tabell 4.1'!F27/'Tabell 4.1'!$S27*100</f>
        <v>3.5962580009847365</v>
      </c>
      <c r="G25" s="124">
        <f>'Tabell 4.1'!G27/'Tabell 4.1'!$S27*100</f>
        <v>3.1196454948301326</v>
      </c>
      <c r="H25" s="124">
        <f>'Tabell 4.1'!H27/'Tabell 4.1'!$S27*100</f>
        <v>4.6637124569177741</v>
      </c>
      <c r="I25" s="124">
        <f>'Tabell 4.1'!I27/'Tabell 4.1'!$S27*100</f>
        <v>5.8394879369768589</v>
      </c>
      <c r="J25" s="124">
        <f>'Tabell 4.1'!J27/'Tabell 4.1'!$S27*100</f>
        <v>9.5322501230920729</v>
      </c>
      <c r="K25" s="124">
        <f>'Tabell 4.1'!K27/'Tabell 4.1'!$S27*100</f>
        <v>9.4908911866075822</v>
      </c>
      <c r="L25" s="124">
        <f>'Tabell 4.1'!L27/'Tabell 4.1'!$S27*100</f>
        <v>6.0876415558838017</v>
      </c>
      <c r="M25" s="124">
        <f>'Tabell 4.1'!M27/'Tabell 4.1'!$S27*100</f>
        <v>4.4411619891678971</v>
      </c>
      <c r="N25" s="124">
        <f>'Tabell 4.1'!N27/'Tabell 4.1'!$S27*100</f>
        <v>5.9871984244214671</v>
      </c>
      <c r="O25" s="124">
        <f>'Tabell 4.1'!O27/'Tabell 4.1'!$S27*100</f>
        <v>8.3466272772033481</v>
      </c>
      <c r="P25" s="124">
        <f>'Tabell 4.1'!P27/'Tabell 4.1'!$S27*100</f>
        <v>9.408173313638601</v>
      </c>
      <c r="Q25" s="124">
        <f>'Tabell 4.1'!Q27/'Tabell 4.1'!$S27*100</f>
        <v>9.5696701132447082</v>
      </c>
      <c r="R25" s="124">
        <f>'Tabell 4.1'!R27/'Tabell 4.1'!$S27*100</f>
        <v>7.9507631708517978</v>
      </c>
      <c r="S25" s="124">
        <f>'Tabell 4.1'!S27/'Tabell 4.1'!$S27*100</f>
        <v>100</v>
      </c>
    </row>
    <row r="26" spans="1:21" ht="16.5" customHeight="1" x14ac:dyDescent="0.35">
      <c r="A26" s="507" t="s">
        <v>129</v>
      </c>
      <c r="B26" s="507"/>
      <c r="C26" s="123">
        <v>0.06</v>
      </c>
      <c r="D26" s="124">
        <f>'Tabell 4.1'!D28/'Tabell 4.1'!$S28*100</f>
        <v>5.1060411311053979</v>
      </c>
      <c r="E26" s="124">
        <f>'Tabell 4.1'!E28/'Tabell 4.1'!$S28*100</f>
        <v>4.4505141388174811</v>
      </c>
      <c r="F26" s="124">
        <f>'Tabell 4.1'!F28/'Tabell 4.1'!$S28*100</f>
        <v>2.8052699228791775</v>
      </c>
      <c r="G26" s="124">
        <f>'Tabell 4.1'!G28/'Tabell 4.1'!$S28*100</f>
        <v>2.8566838046272491</v>
      </c>
      <c r="H26" s="124">
        <f>'Tabell 4.1'!H28/'Tabell 4.1'!$S28*100</f>
        <v>4.7557840616966578</v>
      </c>
      <c r="I26" s="124">
        <f>'Tabell 4.1'!I28/'Tabell 4.1'!$S28*100</f>
        <v>5.8194087403598971</v>
      </c>
      <c r="J26" s="124">
        <f>'Tabell 4.1'!J28/'Tabell 4.1'!$S28*100</f>
        <v>9.5661953727506432</v>
      </c>
      <c r="K26" s="124">
        <f>'Tabell 4.1'!K28/'Tabell 4.1'!$S28*100</f>
        <v>9.675449871465295</v>
      </c>
      <c r="L26" s="124">
        <f>'Tabell 4.1'!L28/'Tabell 4.1'!$S28*100</f>
        <v>5.7872750642673516</v>
      </c>
      <c r="M26" s="124">
        <f>'Tabell 4.1'!M28/'Tabell 4.1'!$S28*100</f>
        <v>4.9935732647814906</v>
      </c>
      <c r="N26" s="124">
        <f>'Tabell 4.1'!N28/'Tabell 4.1'!$S28*100</f>
        <v>7.4389460154241656</v>
      </c>
      <c r="O26" s="124">
        <f>'Tabell 4.1'!O28/'Tabell 4.1'!$S28*100</f>
        <v>9.116323907455012</v>
      </c>
      <c r="P26" s="124">
        <f>'Tabell 4.1'!P28/'Tabell 4.1'!$S28*100</f>
        <v>8.7724935732647822</v>
      </c>
      <c r="Q26" s="124">
        <f>'Tabell 4.1'!Q28/'Tabell 4.1'!$S28*100</f>
        <v>9.8071979434447307</v>
      </c>
      <c r="R26" s="124">
        <f>'Tabell 4.1'!R28/'Tabell 4.1'!$S28*100</f>
        <v>9.048843187660669</v>
      </c>
      <c r="S26" s="124">
        <f>'Tabell 4.1'!S28/'Tabell 4.1'!$S28*100</f>
        <v>100</v>
      </c>
    </row>
    <row r="27" spans="1:21" ht="16.5" customHeight="1" x14ac:dyDescent="0.35">
      <c r="A27" s="507" t="s">
        <v>130</v>
      </c>
      <c r="B27" s="507"/>
      <c r="C27" s="123">
        <v>0.24</v>
      </c>
      <c r="D27" s="124">
        <f>'Tabell 4.1'!D29/'Tabell 4.1'!$S29*100</f>
        <v>9.8592545847820485</v>
      </c>
      <c r="E27" s="124">
        <f>'Tabell 4.1'!E29/'Tabell 4.1'!$S29*100</f>
        <v>7.0913816436955619</v>
      </c>
      <c r="F27" s="124">
        <f>'Tabell 4.1'!F29/'Tabell 4.1'!$S29*100</f>
        <v>5.224596143288478</v>
      </c>
      <c r="G27" s="124">
        <f>'Tabell 4.1'!G29/'Tabell 4.1'!$S29*100</f>
        <v>3.1164315846906141</v>
      </c>
      <c r="H27" s="124">
        <f>'Tabell 4.1'!H29/'Tabell 4.1'!$S29*100</f>
        <v>3.4818304582892567</v>
      </c>
      <c r="I27" s="124">
        <f>'Tabell 4.1'!I29/'Tabell 4.1'!$S29*100</f>
        <v>1.594628635230672</v>
      </c>
      <c r="J27" s="124">
        <f>'Tabell 4.1'!J29/'Tabell 4.1'!$S29*100</f>
        <v>2.1911206070783287</v>
      </c>
      <c r="K27" s="124">
        <f>'Tabell 4.1'!K29/'Tabell 4.1'!$S29*100</f>
        <v>2.3221753168366552</v>
      </c>
      <c r="L27" s="124">
        <f>'Tabell 4.1'!L29/'Tabell 4.1'!$S29*100</f>
        <v>7.0086953868841118</v>
      </c>
      <c r="M27" s="124">
        <f>'Tabell 4.1'!M29/'Tabell 4.1'!$S29*100</f>
        <v>9.1925011630710216</v>
      </c>
      <c r="N27" s="124">
        <f>'Tabell 4.1'!N29/'Tabell 4.1'!$S29*100</f>
        <v>10.908596962150895</v>
      </c>
      <c r="O27" s="124">
        <f>'Tabell 4.1'!O29/'Tabell 4.1'!$S29*100</f>
        <v>14.117265974517643</v>
      </c>
      <c r="P27" s="124">
        <f>'Tabell 4.1'!P29/'Tabell 4.1'!$S29*100</f>
        <v>6.7949144706387328</v>
      </c>
      <c r="Q27" s="124">
        <f>'Tabell 4.1'!Q29/'Tabell 4.1'!$S29*100</f>
        <v>4.045544455060873</v>
      </c>
      <c r="R27" s="124">
        <f>'Tabell 4.1'!R29/'Tabell 4.1'!$S29*100</f>
        <v>13.051062613785112</v>
      </c>
      <c r="S27" s="124">
        <f>'Tabell 4.1'!S29/'Tabell 4.1'!$S29*100</f>
        <v>100</v>
      </c>
    </row>
    <row r="28" spans="1:21" ht="16.5" customHeight="1" x14ac:dyDescent="0.35">
      <c r="A28" s="507" t="s">
        <v>131</v>
      </c>
      <c r="B28" s="507"/>
      <c r="C28" s="123">
        <v>0.08</v>
      </c>
      <c r="D28" s="124">
        <f>'Tabell 4.1'!D32/'Tabell 4.1'!$S32*100</f>
        <v>13.754940711462451</v>
      </c>
      <c r="E28" s="124">
        <f>'Tabell 4.1'!E32/'Tabell 4.1'!$S32*100</f>
        <v>7.9841897233201582</v>
      </c>
      <c r="F28" s="124">
        <f>'Tabell 4.1'!F32/'Tabell 4.1'!$S32*100</f>
        <v>6.3241106719367588</v>
      </c>
      <c r="G28" s="124">
        <f>'Tabell 4.1'!G32/'Tabell 4.1'!$S32*100</f>
        <v>3.4782608695652173</v>
      </c>
      <c r="H28" s="124">
        <f>'Tabell 4.1'!H32/'Tabell 4.1'!$S32*100</f>
        <v>4.1897233201581026</v>
      </c>
      <c r="I28" s="124">
        <f>'Tabell 4.1'!I32/'Tabell 4.1'!$S32*100</f>
        <v>2.2924901185770752</v>
      </c>
      <c r="J28" s="124">
        <f>'Tabell 4.1'!J32/'Tabell 4.1'!$S32*100</f>
        <v>4.3478260869565215</v>
      </c>
      <c r="K28" s="124">
        <f>'Tabell 4.1'!K32/'Tabell 4.1'!$S32*100</f>
        <v>3.3992094861660078</v>
      </c>
      <c r="L28" s="124">
        <f>'Tabell 4.1'!L32/'Tabell 4.1'!$S32*100</f>
        <v>6.2450592885375498</v>
      </c>
      <c r="M28" s="124">
        <f>'Tabell 4.1'!M32/'Tabell 4.1'!$S32*100</f>
        <v>5.691699604743083</v>
      </c>
      <c r="N28" s="124">
        <f>'Tabell 4.1'!N32/'Tabell 4.1'!$S32*100</f>
        <v>8.537549407114625</v>
      </c>
      <c r="O28" s="124">
        <f>'Tabell 4.1'!O32/'Tabell 4.1'!$S32*100</f>
        <v>9.5652173913043477</v>
      </c>
      <c r="P28" s="124">
        <f>'Tabell 4.1'!P32/'Tabell 4.1'!$S32*100</f>
        <v>5.4545454545454541</v>
      </c>
      <c r="Q28" s="124">
        <f>'Tabell 4.1'!Q32/'Tabell 4.1'!$S32*100</f>
        <v>5.0592885375494072</v>
      </c>
      <c r="R28" s="124">
        <f>'Tabell 4.1'!R32/'Tabell 4.1'!$S32*100</f>
        <v>13.67588932806324</v>
      </c>
      <c r="S28" s="124">
        <f>'Tabell 4.1'!S32/'Tabell 4.1'!$S32*100</f>
        <v>100</v>
      </c>
    </row>
    <row r="29" spans="1:21" ht="16.5" customHeight="1" x14ac:dyDescent="0.35">
      <c r="A29" s="507" t="s">
        <v>132</v>
      </c>
      <c r="B29" s="507"/>
      <c r="C29" s="123">
        <v>0.1</v>
      </c>
      <c r="D29" s="124">
        <f>'Tabell 4.1'!D33/'Tabell 4.1'!$S33*100</f>
        <v>9.9945681694731121</v>
      </c>
      <c r="E29" s="124">
        <f>'Tabell 4.1'!E33/'Tabell 4.1'!$S33*100</f>
        <v>8.9896795219989141</v>
      </c>
      <c r="F29" s="124">
        <f>'Tabell 4.1'!F33/'Tabell 4.1'!$S33*100</f>
        <v>5.1873981531776208</v>
      </c>
      <c r="G29" s="124">
        <f>'Tabell 4.1'!G33/'Tabell 4.1'!$S33*100</f>
        <v>5.0334962882491396</v>
      </c>
      <c r="H29" s="124">
        <f>'Tabell 4.1'!H33/'Tabell 4.1'!$S33*100</f>
        <v>5.9569074778200255</v>
      </c>
      <c r="I29" s="124">
        <f>'Tabell 4.1'!I33/'Tabell 4.1'!$S33*100</f>
        <v>2.8517110266159698</v>
      </c>
      <c r="J29" s="124">
        <f>'Tabell 4.1'!J33/'Tabell 4.1'!$S33*100</f>
        <v>3.1233025529603475</v>
      </c>
      <c r="K29" s="124">
        <f>'Tabell 4.1'!K33/'Tabell 4.1'!$S33*100</f>
        <v>5.5404671374253125</v>
      </c>
      <c r="L29" s="124">
        <f>'Tabell 4.1'!L33/'Tabell 4.1'!$S33*100</f>
        <v>6.4729313778743442</v>
      </c>
      <c r="M29" s="124">
        <f>'Tabell 4.1'!M33/'Tabell 4.1'!$S33*100</f>
        <v>6.3371356147021549</v>
      </c>
      <c r="N29" s="124">
        <f>'Tabell 4.1'!N33/'Tabell 4.1'!$S33*100</f>
        <v>9.2793771500995845</v>
      </c>
      <c r="O29" s="124">
        <f>'Tabell 4.1'!O33/'Tabell 4.1'!$S33*100</f>
        <v>12.076769871446677</v>
      </c>
      <c r="P29" s="124">
        <f>'Tabell 4.1'!P33/'Tabell 4.1'!$S33*100</f>
        <v>5.4499366286438535</v>
      </c>
      <c r="Q29" s="124">
        <f>'Tabell 4.1'!Q33/'Tabell 4.1'!$S33*100</f>
        <v>3.6302734021365199</v>
      </c>
      <c r="R29" s="124">
        <f>'Tabell 4.1'!R33/'Tabell 4.1'!$S33*100</f>
        <v>10.076045627376425</v>
      </c>
      <c r="S29" s="124">
        <f>'Tabell 4.1'!S33/'Tabell 4.1'!$S33*100</f>
        <v>100</v>
      </c>
    </row>
    <row r="30" spans="1:21" ht="16.5" customHeight="1" x14ac:dyDescent="0.35">
      <c r="A30" s="507" t="s">
        <v>133</v>
      </c>
      <c r="B30" s="507"/>
      <c r="C30" s="123">
        <v>0.2</v>
      </c>
      <c r="D30" s="124">
        <f>'Tabell 4.1'!D34/'Tabell 4.1'!$S34*100</f>
        <v>10.445651693829777</v>
      </c>
      <c r="E30" s="124">
        <f>'Tabell 4.1'!E34/'Tabell 4.1'!$S34*100</f>
        <v>7.212578949693035</v>
      </c>
      <c r="F30" s="124">
        <f>'Tabell 4.1'!F34/'Tabell 4.1'!$S34*100</f>
        <v>4.2356786361026462</v>
      </c>
      <c r="G30" s="124">
        <f>'Tabell 4.1'!G34/'Tabell 4.1'!$S34*100</f>
        <v>2.2525506823903538</v>
      </c>
      <c r="H30" s="124">
        <f>'Tabell 4.1'!H34/'Tabell 4.1'!$S34*100</f>
        <v>2.9415661852391679</v>
      </c>
      <c r="I30" s="124">
        <f>'Tabell 4.1'!I34/'Tabell 4.1'!$S34*100</f>
        <v>1.5458681153659291</v>
      </c>
      <c r="J30" s="124">
        <f>'Tabell 4.1'!J34/'Tabell 4.1'!$S34*100</f>
        <v>1.7799567156927698</v>
      </c>
      <c r="K30" s="124">
        <f>'Tabell 4.1'!K34/'Tabell 4.1'!$S34*100</f>
        <v>2.0670465085464422</v>
      </c>
      <c r="L30" s="124">
        <f>'Tabell 4.1'!L34/'Tabell 4.1'!$S34*100</f>
        <v>8.0826818603418573</v>
      </c>
      <c r="M30" s="124">
        <f>'Tabell 4.1'!M34/'Tabell 4.1'!$S34*100</f>
        <v>8.3344375248443079</v>
      </c>
      <c r="N30" s="124">
        <f>'Tabell 4.1'!N34/'Tabell 4.1'!$S34*100</f>
        <v>12.42877964754207</v>
      </c>
      <c r="O30" s="124">
        <f>'Tabell 4.1'!O34/'Tabell 4.1'!$S34*100</f>
        <v>16.637957687381299</v>
      </c>
      <c r="P30" s="124">
        <f>'Tabell 4.1'!P34/'Tabell 4.1'!$S34*100</f>
        <v>6.7002340886003262</v>
      </c>
      <c r="Q30" s="124">
        <f>'Tabell 4.1'!Q34/'Tabell 4.1'!$S34*100</f>
        <v>2.5882249017269556</v>
      </c>
      <c r="R30" s="124">
        <f>'Tabell 4.1'!R34/'Tabell 4.1'!$S34*100</f>
        <v>12.746786802703062</v>
      </c>
      <c r="S30" s="124">
        <f>'Tabell 4.1'!S34/'Tabell 4.1'!$S34*100</f>
        <v>100</v>
      </c>
    </row>
    <row r="31" spans="1:21" ht="16.5" customHeight="1" x14ac:dyDescent="0.35">
      <c r="A31" s="507" t="s">
        <v>134</v>
      </c>
      <c r="B31" s="507"/>
      <c r="C31" s="123">
        <v>0.14000000000000001</v>
      </c>
      <c r="D31" s="124">
        <f>'Tabell 4.1'!D35/'Tabell 4.1'!$S35*100</f>
        <v>16.742032730404823</v>
      </c>
      <c r="E31" s="124">
        <f>'Tabell 4.1'!E35/'Tabell 4.1'!$S35*100</f>
        <v>12.220068906115419</v>
      </c>
      <c r="F31" s="124">
        <f>'Tabell 4.1'!F35/'Tabell 4.1'!$S35*100</f>
        <v>17.31266149870801</v>
      </c>
      <c r="G31" s="124">
        <f>'Tabell 4.1'!G35/'Tabell 4.1'!$S35*100</f>
        <v>3.7898363479758825</v>
      </c>
      <c r="H31" s="124">
        <f>'Tabell 4.1'!H35/'Tabell 4.1'!$S35*100</f>
        <v>4.6188630490956077</v>
      </c>
      <c r="I31" s="124">
        <f>'Tabell 4.1'!I35/'Tabell 4.1'!$S35*100</f>
        <v>2.5839793281653747</v>
      </c>
      <c r="J31" s="124">
        <f>'Tabell 4.1'!J35/'Tabell 4.1'!$S35*100</f>
        <v>3.4345391903531439</v>
      </c>
      <c r="K31" s="124">
        <f>'Tabell 4.1'!K35/'Tabell 4.1'!$S35*100</f>
        <v>3.6498708010335918</v>
      </c>
      <c r="L31" s="124">
        <f>'Tabell 4.1'!L35/'Tabell 4.1'!$S35*100</f>
        <v>2.8316106804478895</v>
      </c>
      <c r="M31" s="124">
        <f>'Tabell 4.1'!M35/'Tabell 4.1'!$S35*100</f>
        <v>4.177433247200689</v>
      </c>
      <c r="N31" s="124">
        <f>'Tabell 4.1'!N35/'Tabell 4.1'!$S35*100</f>
        <v>5.9108527131782944</v>
      </c>
      <c r="O31" s="124">
        <f>'Tabell 4.1'!O35/'Tabell 4.1'!$S35*100</f>
        <v>7.2136089577950049</v>
      </c>
      <c r="P31" s="124">
        <f>'Tabell 4.1'!P35/'Tabell 4.1'!$S35*100</f>
        <v>6.6214470284237725</v>
      </c>
      <c r="Q31" s="124">
        <f>'Tabell 4.1'!Q35/'Tabell 4.1'!$S35*100</f>
        <v>4.1020671834625322</v>
      </c>
      <c r="R31" s="124">
        <f>'Tabell 4.1'!R35/'Tabell 4.1'!$S35*100</f>
        <v>4.7911283376399654</v>
      </c>
      <c r="S31" s="124">
        <f>'Tabell 4.1'!S35/'Tabell 4.1'!$S35*100</f>
        <v>100</v>
      </c>
    </row>
    <row r="32" spans="1:21" ht="16.5" customHeight="1" x14ac:dyDescent="0.35">
      <c r="A32" s="508" t="s">
        <v>437</v>
      </c>
      <c r="B32" s="508"/>
      <c r="C32" s="123">
        <v>0.06</v>
      </c>
      <c r="D32" s="124">
        <f>'Tabell 4.1'!D36/'Tabell 4.1'!$S36*100</f>
        <v>13.505203405865657</v>
      </c>
      <c r="E32" s="124">
        <f>'Tabell 4.1'!E36/'Tabell 4.1'!$S36*100</f>
        <v>8.7570955534531691</v>
      </c>
      <c r="F32" s="124">
        <f>'Tabell 4.1'!F36/'Tabell 4.1'!$S36*100</f>
        <v>5.6232261116367077</v>
      </c>
      <c r="G32" s="124">
        <f>'Tabell 4.1'!G36/'Tabell 4.1'!$S36*100</f>
        <v>3.8966414380321668</v>
      </c>
      <c r="H32" s="124">
        <f>'Tabell 4.1'!H36/'Tabell 4.1'!$S36*100</f>
        <v>4.1568117313150426</v>
      </c>
      <c r="I32" s="124">
        <f>'Tabell 4.1'!I36/'Tabell 4.1'!$S36*100</f>
        <v>1.5905865657521285</v>
      </c>
      <c r="J32" s="124">
        <f>'Tabell 4.1'!J36/'Tabell 4.1'!$S36*100</f>
        <v>2.4302270577105012</v>
      </c>
      <c r="K32" s="124">
        <f>'Tabell 4.1'!K36/'Tabell 4.1'!$S36*100</f>
        <v>3.0865657521286662</v>
      </c>
      <c r="L32" s="124">
        <f>'Tabell 4.1'!L36/'Tabell 4.1'!$S36*100</f>
        <v>7.6158940397350996</v>
      </c>
      <c r="M32" s="124">
        <f>'Tabell 4.1'!M36/'Tabell 4.1'!$S36*100</f>
        <v>6.2854777672658475</v>
      </c>
      <c r="N32" s="124">
        <f>'Tabell 4.1'!N36/'Tabell 4.1'!$S36*100</f>
        <v>10.560548722800378</v>
      </c>
      <c r="O32" s="124">
        <f>'Tabell 4.1'!O36/'Tabell 4.1'!$S36*100</f>
        <v>11.459318826868497</v>
      </c>
      <c r="P32" s="124">
        <f>'Tabell 4.1'!P36/'Tabell 4.1'!$S36*100</f>
        <v>5.2329706717123932</v>
      </c>
      <c r="Q32" s="124">
        <f>'Tabell 4.1'!Q36/'Tabell 4.1'!$S36*100</f>
        <v>3.3881267738883634</v>
      </c>
      <c r="R32" s="124">
        <f>'Tabell 4.1'!R36/'Tabell 4.1'!$S36*100</f>
        <v>12.411305581835382</v>
      </c>
      <c r="S32" s="124">
        <f>'Tabell 4.1'!S36/'Tabell 4.1'!$S36*100</f>
        <v>100</v>
      </c>
    </row>
    <row r="33" spans="1:38" ht="16.5" customHeight="1" x14ac:dyDescent="0.35">
      <c r="A33" s="507" t="s">
        <v>136</v>
      </c>
      <c r="B33" s="507"/>
      <c r="C33" s="123">
        <v>0.05</v>
      </c>
      <c r="D33" s="124">
        <f>'Tabell 4.1'!D37/'Tabell 4.1'!$S37*100</f>
        <v>7.6225045372050815</v>
      </c>
      <c r="E33" s="124">
        <f>'Tabell 4.1'!E37/'Tabell 4.1'!$S37*100</f>
        <v>6.2613430127041738</v>
      </c>
      <c r="F33" s="124">
        <f>'Tabell 4.1'!F37/'Tabell 4.1'!$S37*100</f>
        <v>3.9019963702359348</v>
      </c>
      <c r="G33" s="124">
        <f>'Tabell 4.1'!G37/'Tabell 4.1'!$S37*100</f>
        <v>2.9945553539019962</v>
      </c>
      <c r="H33" s="124">
        <f>'Tabell 4.1'!H37/'Tabell 4.1'!$S37*100</f>
        <v>3.8112522686025407</v>
      </c>
      <c r="I33" s="124">
        <f>'Tabell 4.1'!I37/'Tabell 4.1'!$S37*100</f>
        <v>3.5390199637023589</v>
      </c>
      <c r="J33" s="124">
        <f>'Tabell 4.1'!J37/'Tabell 4.1'!$S37*100</f>
        <v>4.809437386569873</v>
      </c>
      <c r="K33" s="124">
        <f>'Tabell 4.1'!K37/'Tabell 4.1'!$S37*100</f>
        <v>5.7168784029038111</v>
      </c>
      <c r="L33" s="124">
        <f>'Tabell 4.1'!L37/'Tabell 4.1'!$S37*100</f>
        <v>6.0798548094373865</v>
      </c>
      <c r="M33" s="124">
        <f>'Tabell 4.1'!M37/'Tabell 4.1'!$S37*100</f>
        <v>7.7132486388384756</v>
      </c>
      <c r="N33" s="124">
        <f>'Tabell 4.1'!N37/'Tabell 4.1'!$S37*100</f>
        <v>9.9818511796733205</v>
      </c>
      <c r="O33" s="124">
        <f>'Tabell 4.1'!O37/'Tabell 4.1'!$S37*100</f>
        <v>11.524500907441016</v>
      </c>
      <c r="P33" s="124">
        <f>'Tabell 4.1'!P37/'Tabell 4.1'!$S37*100</f>
        <v>7.9854809437386569</v>
      </c>
      <c r="Q33" s="124">
        <f>'Tabell 4.1'!Q37/'Tabell 4.1'!$S37*100</f>
        <v>7.1687840290381128</v>
      </c>
      <c r="R33" s="124">
        <f>'Tabell 4.1'!R37/'Tabell 4.1'!$S37*100</f>
        <v>10.88929219600726</v>
      </c>
      <c r="S33" s="124">
        <f>'Tabell 4.1'!S37/'Tabell 4.1'!$S37*100</f>
        <v>100</v>
      </c>
    </row>
    <row r="34" spans="1:38" ht="16.5" customHeight="1" x14ac:dyDescent="0.35">
      <c r="A34" s="507" t="s">
        <v>137</v>
      </c>
      <c r="B34" s="507"/>
      <c r="C34" s="123">
        <v>0.03</v>
      </c>
      <c r="D34" s="124">
        <f>'Tabell 4.1'!D38/'Tabell 4.1'!$S38*100</f>
        <v>12.001232475735634</v>
      </c>
      <c r="E34" s="124">
        <f>'Tabell 4.1'!E38/'Tabell 4.1'!$S38*100</f>
        <v>11.061469727314744</v>
      </c>
      <c r="F34" s="124">
        <f>'Tabell 4.1'!F38/'Tabell 4.1'!$S38*100</f>
        <v>7.7337852411030656</v>
      </c>
      <c r="G34" s="124">
        <f>'Tabell 4.1'!G38/'Tabell 4.1'!$S38*100</f>
        <v>7.2716068402403327</v>
      </c>
      <c r="H34" s="124">
        <f>'Tabell 4.1'!H38/'Tabell 4.1'!$S38*100</f>
        <v>7.6259436142350951</v>
      </c>
      <c r="I34" s="124">
        <f>'Tabell 4.1'!I38/'Tabell 4.1'!$S38*100</f>
        <v>2.4341395778770605</v>
      </c>
      <c r="J34" s="124">
        <f>'Tabell 4.1'!J38/'Tabell 4.1'!$S38*100</f>
        <v>4.2828531813279929</v>
      </c>
      <c r="K34" s="124">
        <f>'Tabell 4.1'!K38/'Tabell 4.1'!$S38*100</f>
        <v>5.2996456632260056</v>
      </c>
      <c r="L34" s="124">
        <f>'Tabell 4.1'!L38/'Tabell 4.1'!$S38*100</f>
        <v>4.822061315667848</v>
      </c>
      <c r="M34" s="124">
        <f>'Tabell 4.1'!M38/'Tabell 4.1'!$S38*100</f>
        <v>5.2996456632260056</v>
      </c>
      <c r="N34" s="124">
        <f>'Tabell 4.1'!N38/'Tabell 4.1'!$S38*100</f>
        <v>5.5923586504390697</v>
      </c>
      <c r="O34" s="124">
        <f>'Tabell 4.1'!O38/'Tabell 4.1'!$S38*100</f>
        <v>8.8584193498690489</v>
      </c>
      <c r="P34" s="124">
        <f>'Tabell 4.1'!P38/'Tabell 4.1'!$S38*100</f>
        <v>6.4242797719919889</v>
      </c>
      <c r="Q34" s="124">
        <f>'Tabell 4.1'!Q38/'Tabell 4.1'!$S38*100</f>
        <v>4.9453088892312431</v>
      </c>
      <c r="R34" s="124">
        <f>'Tabell 4.1'!R38/'Tabell 4.1'!$S38*100</f>
        <v>6.3472500385148667</v>
      </c>
      <c r="S34" s="124">
        <f>'Tabell 4.1'!S38/'Tabell 4.1'!$S38*100</f>
        <v>100</v>
      </c>
    </row>
    <row r="35" spans="1:38" ht="16.5" customHeight="1" x14ac:dyDescent="0.35">
      <c r="A35" s="509" t="s">
        <v>484</v>
      </c>
      <c r="B35" s="509"/>
      <c r="C35" s="327" t="s">
        <v>28</v>
      </c>
      <c r="D35" s="328">
        <f>SUMPRODUCT($C24:$C34,D24:D34)</f>
        <v>11.034714295807996</v>
      </c>
      <c r="E35" s="328">
        <f t="shared" ref="E35:R35" si="49">SUMPRODUCT($C24:$C34,E24:E34)</f>
        <v>8.0809690370200258</v>
      </c>
      <c r="F35" s="328">
        <f t="shared" si="49"/>
        <v>6.6535244545122794</v>
      </c>
      <c r="G35" s="328">
        <f t="shared" si="49"/>
        <v>3.4190969822639543</v>
      </c>
      <c r="H35" s="328">
        <f t="shared" si="49"/>
        <v>4.1532102483198869</v>
      </c>
      <c r="I35" s="328">
        <f t="shared" si="49"/>
        <v>2.4425307834465322</v>
      </c>
      <c r="J35" s="328">
        <f t="shared" si="49"/>
        <v>3.48124178330553</v>
      </c>
      <c r="K35" s="328">
        <f t="shared" si="49"/>
        <v>3.8816988432651041</v>
      </c>
      <c r="L35" s="328">
        <f t="shared" si="49"/>
        <v>6.3353806549459257</v>
      </c>
      <c r="M35" s="328">
        <f t="shared" si="49"/>
        <v>6.9426657741652598</v>
      </c>
      <c r="N35" s="328">
        <f t="shared" si="49"/>
        <v>9.5184825129315378</v>
      </c>
      <c r="O35" s="328">
        <f t="shared" si="49"/>
        <v>12.10607626391524</v>
      </c>
      <c r="P35" s="328">
        <f t="shared" si="49"/>
        <v>6.6732643794875539</v>
      </c>
      <c r="Q35" s="328">
        <f t="shared" si="49"/>
        <v>4.4960149169374741</v>
      </c>
      <c r="R35" s="328">
        <f t="shared" si="49"/>
        <v>10.781129069675702</v>
      </c>
      <c r="S35" s="328">
        <f>SUM(D35:R35)</f>
        <v>99.999999999999986</v>
      </c>
      <c r="U35" s="116"/>
    </row>
    <row r="36" spans="1:38" ht="16.5" customHeight="1" x14ac:dyDescent="0.35">
      <c r="A36" s="510"/>
      <c r="B36" s="510"/>
      <c r="C36" s="108"/>
      <c r="D36" s="22"/>
      <c r="E36" s="22"/>
      <c r="F36" s="22"/>
      <c r="G36" s="22"/>
      <c r="H36" s="22"/>
      <c r="I36" s="22"/>
      <c r="J36" s="22"/>
      <c r="K36" s="22"/>
      <c r="L36" s="22"/>
      <c r="M36" s="22"/>
      <c r="N36" s="22"/>
      <c r="O36" s="22"/>
      <c r="P36" s="22"/>
      <c r="Q36" s="22"/>
      <c r="R36" s="22"/>
      <c r="S36" s="22"/>
    </row>
    <row r="37" spans="1:38" ht="16.5" customHeight="1" x14ac:dyDescent="0.35">
      <c r="A37" s="511" t="str">
        <f>'Tabell 4.1'!A41</f>
        <v>Kriterienøkkel FO2B Barnevern</v>
      </c>
      <c r="B37" s="511"/>
      <c r="C37" s="128">
        <v>0.8</v>
      </c>
      <c r="D37" s="129">
        <f>'Tabell 4.1'!D41</f>
        <v>11.034714295807998</v>
      </c>
      <c r="E37" s="129">
        <f>'Tabell 4.1'!E41</f>
        <v>8.0809690370200258</v>
      </c>
      <c r="F37" s="129">
        <f>'Tabell 4.1'!F41</f>
        <v>6.6535244545122785</v>
      </c>
      <c r="G37" s="129">
        <f>'Tabell 4.1'!G41</f>
        <v>3.4190969822639548</v>
      </c>
      <c r="H37" s="129">
        <f>'Tabell 4.1'!H41</f>
        <v>4.1532102483198869</v>
      </c>
      <c r="I37" s="129">
        <f>'Tabell 4.1'!I41</f>
        <v>2.4425307834465322</v>
      </c>
      <c r="J37" s="129">
        <f>'Tabell 4.1'!J41</f>
        <v>3.4812417833055305</v>
      </c>
      <c r="K37" s="129">
        <f>'Tabell 4.1'!K41</f>
        <v>3.8816988432651045</v>
      </c>
      <c r="L37" s="129">
        <f>'Tabell 4.1'!L41</f>
        <v>6.3353806549459257</v>
      </c>
      <c r="M37" s="129">
        <f>'Tabell 4.1'!M41</f>
        <v>6.9426657741652607</v>
      </c>
      <c r="N37" s="129">
        <f>'Tabell 4.1'!N41</f>
        <v>9.5184825129315396</v>
      </c>
      <c r="O37" s="129">
        <f>'Tabell 4.1'!O41</f>
        <v>12.106076263915243</v>
      </c>
      <c r="P37" s="129">
        <f>'Tabell 4.1'!P41</f>
        <v>6.6732643794875548</v>
      </c>
      <c r="Q37" s="129">
        <f>'Tabell 4.1'!Q41</f>
        <v>4.496014916937475</v>
      </c>
      <c r="R37" s="129">
        <f>'Tabell 4.1'!R41</f>
        <v>10.7811290696757</v>
      </c>
      <c r="S37" s="129">
        <v>100.00000000000001</v>
      </c>
    </row>
    <row r="38" spans="1:38" ht="16.5" customHeight="1" x14ac:dyDescent="0.35">
      <c r="A38" s="507" t="str">
        <f>'Tabell 4.1'!A42</f>
        <v>Regnskapsandeler 2018 FO2B Barnevern</v>
      </c>
      <c r="B38" s="507"/>
      <c r="C38" s="128">
        <v>0.2</v>
      </c>
      <c r="D38" s="129">
        <f>'Tabell 4.1'!D42</f>
        <v>11.8840238</v>
      </c>
      <c r="E38" s="129">
        <f>'Tabell 4.1'!E42</f>
        <v>7.5063368700000002</v>
      </c>
      <c r="F38" s="129">
        <f>'Tabell 4.1'!F42</f>
        <v>6.2796106099999998</v>
      </c>
      <c r="G38" s="129">
        <f>'Tabell 4.1'!G42</f>
        <v>3.9508613499999998</v>
      </c>
      <c r="H38" s="129">
        <f>'Tabell 4.1'!H42</f>
        <v>4.1618632699999996</v>
      </c>
      <c r="I38" s="129">
        <f>'Tabell 4.1'!I42</f>
        <v>1.5391064699999999</v>
      </c>
      <c r="J38" s="129">
        <f>'Tabell 4.1'!J42</f>
        <v>3.43901586</v>
      </c>
      <c r="K38" s="129">
        <f>'Tabell 4.1'!K42</f>
        <v>2.6941201299999999</v>
      </c>
      <c r="L38" s="129">
        <f>'Tabell 4.1'!L42</f>
        <v>4.2465103600000003</v>
      </c>
      <c r="M38" s="129">
        <f>'Tabell 4.1'!M42</f>
        <v>8.36753049</v>
      </c>
      <c r="N38" s="129">
        <f>'Tabell 4.1'!N42</f>
        <v>8.2088886599999995</v>
      </c>
      <c r="O38" s="129">
        <f>'Tabell 4.1'!O42</f>
        <v>10.9237783</v>
      </c>
      <c r="P38" s="129">
        <f>'Tabell 4.1'!P42</f>
        <v>9.9586904100000009</v>
      </c>
      <c r="Q38" s="129">
        <f>'Tabell 4.1'!Q42</f>
        <v>5.1796507199999997</v>
      </c>
      <c r="R38" s="129">
        <f>'Tabell 4.1'!R42</f>
        <v>11.660012699999999</v>
      </c>
      <c r="S38" s="129">
        <f t="shared" ref="S38" si="50">S35</f>
        <v>99.999999999999986</v>
      </c>
      <c r="W38" s="116"/>
      <c r="X38" s="116"/>
      <c r="Y38" s="116"/>
      <c r="Z38" s="116"/>
      <c r="AA38" s="116"/>
      <c r="AB38" s="116"/>
      <c r="AC38" s="116"/>
      <c r="AD38" s="116"/>
      <c r="AE38" s="116"/>
      <c r="AF38" s="116"/>
      <c r="AG38" s="116"/>
      <c r="AH38" s="116"/>
      <c r="AI38" s="116"/>
      <c r="AJ38" s="116"/>
      <c r="AK38" s="116"/>
      <c r="AL38" s="116"/>
    </row>
    <row r="39" spans="1:38" ht="16.5" customHeight="1" thickBot="1" x14ac:dyDescent="0.4">
      <c r="A39" s="512" t="s">
        <v>485</v>
      </c>
      <c r="B39" s="512"/>
      <c r="C39" s="329" t="s">
        <v>28</v>
      </c>
      <c r="D39" s="330">
        <f>SUMPRODUCT($C37:$C38,D37:D38)</f>
        <v>11.2045761966464</v>
      </c>
      <c r="E39" s="330">
        <f t="shared" ref="E39:R39" si="51">SUMPRODUCT($C37:$C38,E37:E38)</f>
        <v>7.966042603616021</v>
      </c>
      <c r="F39" s="330">
        <f t="shared" si="51"/>
        <v>6.5787416856098231</v>
      </c>
      <c r="G39" s="330">
        <f t="shared" si="51"/>
        <v>3.5254498558111642</v>
      </c>
      <c r="H39" s="330">
        <f t="shared" si="51"/>
        <v>4.1549408526559102</v>
      </c>
      <c r="I39" s="330">
        <f t="shared" si="51"/>
        <v>2.2618459207572261</v>
      </c>
      <c r="J39" s="330">
        <f t="shared" si="51"/>
        <v>3.4727965986444249</v>
      </c>
      <c r="K39" s="330">
        <f t="shared" si="51"/>
        <v>3.6441831006120835</v>
      </c>
      <c r="L39" s="330">
        <f t="shared" si="51"/>
        <v>5.917606595956741</v>
      </c>
      <c r="M39" s="330">
        <f t="shared" si="51"/>
        <v>7.2276387173322085</v>
      </c>
      <c r="N39" s="330">
        <f t="shared" si="51"/>
        <v>9.2565637423452323</v>
      </c>
      <c r="O39" s="330">
        <f t="shared" si="51"/>
        <v>11.869616671132196</v>
      </c>
      <c r="P39" s="330">
        <f t="shared" si="51"/>
        <v>7.3303495855900449</v>
      </c>
      <c r="Q39" s="330">
        <f t="shared" si="51"/>
        <v>4.6327420775499801</v>
      </c>
      <c r="R39" s="330">
        <f t="shared" si="51"/>
        <v>10.95690579574056</v>
      </c>
      <c r="S39" s="330">
        <f>SUM(D39:R39)</f>
        <v>100</v>
      </c>
      <c r="U39" s="116"/>
      <c r="V39" s="116"/>
      <c r="W39" s="116"/>
      <c r="X39" s="116"/>
      <c r="Y39" s="116"/>
      <c r="Z39" s="116"/>
      <c r="AA39" s="116"/>
      <c r="AB39" s="116"/>
      <c r="AC39" s="116"/>
      <c r="AD39" s="116"/>
      <c r="AE39" s="116"/>
      <c r="AF39" s="116"/>
      <c r="AG39" s="116"/>
      <c r="AH39" s="116"/>
      <c r="AI39" s="116"/>
      <c r="AJ39" s="116"/>
      <c r="AK39" s="116"/>
      <c r="AL39" s="116"/>
    </row>
    <row r="40" spans="1:38" ht="16.5" customHeight="1" thickBot="1" x14ac:dyDescent="0.4">
      <c r="A40" s="513"/>
      <c r="B40" s="513"/>
      <c r="C40" s="132"/>
      <c r="D40" s="133"/>
      <c r="E40" s="133"/>
      <c r="F40" s="133"/>
      <c r="G40" s="133"/>
      <c r="H40" s="133"/>
      <c r="I40" s="133"/>
      <c r="J40" s="133"/>
      <c r="K40" s="133"/>
      <c r="L40" s="133"/>
      <c r="M40" s="133"/>
      <c r="N40" s="133"/>
      <c r="O40" s="133"/>
      <c r="P40" s="133"/>
      <c r="Q40" s="133"/>
      <c r="R40" s="133"/>
      <c r="S40" s="133"/>
      <c r="W40" s="116"/>
      <c r="X40" s="116"/>
      <c r="Y40" s="116"/>
      <c r="Z40" s="116"/>
      <c r="AA40" s="116"/>
      <c r="AB40" s="116"/>
      <c r="AC40" s="116"/>
      <c r="AD40" s="116"/>
      <c r="AE40" s="116"/>
      <c r="AF40" s="116"/>
      <c r="AG40" s="116"/>
      <c r="AH40" s="116"/>
      <c r="AI40" s="116"/>
      <c r="AJ40" s="116"/>
      <c r="AK40" s="116"/>
      <c r="AL40" s="116"/>
    </row>
    <row r="41" spans="1:38" ht="16.5" customHeight="1" x14ac:dyDescent="0.35">
      <c r="A41" s="475" t="str">
        <f>'Tabell 2.1'!A30</f>
        <v>FO2C Aktivitetstilbud for barn og unge, helsestasjon og skolehelsetjeneste</v>
      </c>
      <c r="B41" s="475"/>
      <c r="C41" s="256"/>
      <c r="D41" s="257"/>
      <c r="E41" s="257"/>
      <c r="F41" s="257"/>
      <c r="G41" s="257"/>
      <c r="H41" s="257"/>
      <c r="I41" s="257"/>
      <c r="J41" s="257"/>
      <c r="K41" s="257"/>
      <c r="L41" s="257"/>
      <c r="M41" s="257"/>
      <c r="N41" s="257"/>
      <c r="O41" s="257"/>
      <c r="P41" s="257"/>
      <c r="Q41" s="257"/>
      <c r="R41" s="257"/>
      <c r="S41" s="257"/>
      <c r="W41" s="116"/>
      <c r="X41" s="116"/>
      <c r="Y41" s="116"/>
      <c r="Z41" s="116"/>
      <c r="AA41" s="116"/>
      <c r="AB41" s="116"/>
      <c r="AC41" s="116"/>
      <c r="AD41" s="116"/>
      <c r="AE41" s="116"/>
      <c r="AF41" s="116"/>
      <c r="AG41" s="116"/>
      <c r="AH41" s="116"/>
      <c r="AI41" s="116"/>
      <c r="AJ41" s="116"/>
      <c r="AK41" s="116"/>
      <c r="AL41" s="116"/>
    </row>
    <row r="42" spans="1:38" ht="16.5" customHeight="1" x14ac:dyDescent="0.35">
      <c r="A42" s="507" t="s">
        <v>493</v>
      </c>
      <c r="B42" s="507"/>
      <c r="C42" s="119">
        <v>0.28000000000000003</v>
      </c>
      <c r="D42" s="120">
        <f>'Tabell 4.1'!D46/'Tabell 4.1'!$S46*100</f>
        <v>10.775352188407355</v>
      </c>
      <c r="E42" s="120">
        <f>'Tabell 4.1'!E46/'Tabell 4.1'!$S46*100</f>
        <v>11.227013657382514</v>
      </c>
      <c r="F42" s="120">
        <f>'Tabell 4.1'!F46/'Tabell 4.1'!$S46*100</f>
        <v>9.1192601354984397</v>
      </c>
      <c r="G42" s="120">
        <f>'Tabell 4.1'!G46/'Tabell 4.1'!$S46*100</f>
        <v>6.1296913646628672</v>
      </c>
      <c r="H42" s="120">
        <f>'Tabell 4.1'!H46/'Tabell 4.1'!$S46*100</f>
        <v>7.624475750080653</v>
      </c>
      <c r="I42" s="120">
        <f>'Tabell 4.1'!I46/'Tabell 4.1'!$S46*100</f>
        <v>4.645660823744489</v>
      </c>
      <c r="J42" s="120">
        <f>'Tabell 4.1'!J46/'Tabell 4.1'!$S46*100</f>
        <v>6.4845682331433494</v>
      </c>
      <c r="K42" s="120">
        <f>'Tabell 4.1'!K46/'Tabell 4.1'!$S46*100</f>
        <v>6.5060759221421653</v>
      </c>
      <c r="L42" s="120">
        <f>'Tabell 4.1'!L46/'Tabell 4.1'!$S46*100</f>
        <v>5.8178298741800196</v>
      </c>
      <c r="M42" s="120">
        <f>'Tabell 4.1'!M46/'Tabell 4.1'!$S46*100</f>
        <v>3.667060974298312</v>
      </c>
      <c r="N42" s="120">
        <f>'Tabell 4.1'!N46/'Tabell 4.1'!$S46*100</f>
        <v>3.7208301967953541</v>
      </c>
      <c r="O42" s="120">
        <f>'Tabell 4.1'!O46/'Tabell 4.1'!$S46*100</f>
        <v>6.8932143241208736</v>
      </c>
      <c r="P42" s="120">
        <f>'Tabell 4.1'!P46/'Tabell 4.1'!$S46*100</f>
        <v>6.5168297666415747</v>
      </c>
      <c r="Q42" s="120">
        <f>'Tabell 4.1'!Q46/'Tabell 4.1'!$S46*100</f>
        <v>6.0221529196687813</v>
      </c>
      <c r="R42" s="120">
        <f>'Tabell 4.1'!R46/'Tabell 4.1'!$S46*100</f>
        <v>4.8499838692332506</v>
      </c>
      <c r="S42" s="120">
        <f>'Tabell 4.1'!S46/'Tabell 4.1'!$S46*100</f>
        <v>100</v>
      </c>
      <c r="W42" s="116"/>
      <c r="X42" s="116"/>
      <c r="Y42" s="116"/>
      <c r="Z42" s="116"/>
      <c r="AA42" s="116"/>
      <c r="AB42" s="116"/>
      <c r="AC42" s="116"/>
      <c r="AD42" s="116"/>
      <c r="AE42" s="116"/>
      <c r="AF42" s="116"/>
      <c r="AG42" s="116"/>
      <c r="AH42" s="116"/>
      <c r="AI42" s="116"/>
      <c r="AJ42" s="116"/>
      <c r="AK42" s="116"/>
      <c r="AL42" s="116"/>
    </row>
    <row r="43" spans="1:38" ht="16.5" customHeight="1" x14ac:dyDescent="0.35">
      <c r="A43" s="507" t="s">
        <v>138</v>
      </c>
      <c r="B43" s="507"/>
      <c r="C43" s="123">
        <v>0.12</v>
      </c>
      <c r="D43" s="124">
        <f>'Tabell 4.1'!D47/'Tabell 4.1'!$S47*100</f>
        <v>8.5706609349811931</v>
      </c>
      <c r="E43" s="124">
        <f>'Tabell 4.1'!E47/'Tabell 4.1'!$S47*100</f>
        <v>8.3728200869522738</v>
      </c>
      <c r="F43" s="124">
        <f>'Tabell 4.1'!F47/'Tabell 4.1'!$S47*100</f>
        <v>6.3333496165307022</v>
      </c>
      <c r="G43" s="124">
        <f>'Tabell 4.1'!G47/'Tabell 4.1'!$S47*100</f>
        <v>4.1790826046602509</v>
      </c>
      <c r="H43" s="124">
        <f>'Tabell 4.1'!H47/'Tabell 4.1'!$S47*100</f>
        <v>5.7740217869180794</v>
      </c>
      <c r="I43" s="124">
        <f>'Tabell 4.1'!I47/'Tabell 4.1'!$S47*100</f>
        <v>5.0559327829612624</v>
      </c>
      <c r="J43" s="124">
        <f>'Tabell 4.1'!J47/'Tabell 4.1'!$S47*100</f>
        <v>8.3679351277416831</v>
      </c>
      <c r="K43" s="124">
        <f>'Tabell 4.1'!K47/'Tabell 4.1'!$S47*100</f>
        <v>7.8721117678667376</v>
      </c>
      <c r="L43" s="124">
        <f>'Tabell 4.1'!L47/'Tabell 4.1'!$S47*100</f>
        <v>5.7960041033657372</v>
      </c>
      <c r="M43" s="124">
        <f>'Tabell 4.1'!M47/'Tabell 4.1'!$S47*100</f>
        <v>4.1058082165013925</v>
      </c>
      <c r="N43" s="124">
        <f>'Tabell 4.1'!N47/'Tabell 4.1'!$S47*100</f>
        <v>4.975330955986518</v>
      </c>
      <c r="O43" s="124">
        <f>'Tabell 4.1'!O47/'Tabell 4.1'!$S47*100</f>
        <v>8.0626251770797719</v>
      </c>
      <c r="P43" s="124">
        <f>'Tabell 4.1'!P47/'Tabell 4.1'!$S47*100</f>
        <v>7.9502711152361876</v>
      </c>
      <c r="Q43" s="124">
        <f>'Tabell 4.1'!Q47/'Tabell 4.1'!$S47*100</f>
        <v>7.9771383908944369</v>
      </c>
      <c r="R43" s="124">
        <f>'Tabell 4.1'!R47/'Tabell 4.1'!$S47*100</f>
        <v>6.6069073323237753</v>
      </c>
      <c r="S43" s="124">
        <f>'Tabell 4.1'!S47/'Tabell 4.1'!$S47*100</f>
        <v>100</v>
      </c>
      <c r="W43" s="116"/>
      <c r="X43" s="116"/>
      <c r="Y43" s="116"/>
      <c r="Z43" s="116"/>
      <c r="AA43" s="116"/>
      <c r="AB43" s="116"/>
      <c r="AC43" s="116"/>
      <c r="AD43" s="116"/>
      <c r="AE43" s="116"/>
      <c r="AF43" s="116"/>
      <c r="AG43" s="116"/>
      <c r="AH43" s="116"/>
      <c r="AI43" s="116"/>
      <c r="AJ43" s="116"/>
      <c r="AK43" s="116"/>
      <c r="AL43" s="116"/>
    </row>
    <row r="44" spans="1:38" ht="16.5" customHeight="1" x14ac:dyDescent="0.35">
      <c r="A44" s="507" t="s">
        <v>139</v>
      </c>
      <c r="B44" s="507"/>
      <c r="C44" s="123">
        <v>0.16</v>
      </c>
      <c r="D44" s="124">
        <f>'Tabell 4.1'!D48/'Tabell 4.1'!$S48*100</f>
        <v>6.4027572624322984</v>
      </c>
      <c r="E44" s="124">
        <f>'Tabell 4.1'!E48/'Tabell 4.1'!$S48*100</f>
        <v>5.5637616937469225</v>
      </c>
      <c r="F44" s="124">
        <f>'Tabell 4.1'!F48/'Tabell 4.1'!$S48*100</f>
        <v>3.5962580009847365</v>
      </c>
      <c r="G44" s="124">
        <f>'Tabell 4.1'!G48/'Tabell 4.1'!$S48*100</f>
        <v>3.1196454948301326</v>
      </c>
      <c r="H44" s="124">
        <f>'Tabell 4.1'!H48/'Tabell 4.1'!$S48*100</f>
        <v>4.6637124569177741</v>
      </c>
      <c r="I44" s="124">
        <f>'Tabell 4.1'!I48/'Tabell 4.1'!$S48*100</f>
        <v>5.8394879369768589</v>
      </c>
      <c r="J44" s="124">
        <f>'Tabell 4.1'!J48/'Tabell 4.1'!$S48*100</f>
        <v>9.5322501230920729</v>
      </c>
      <c r="K44" s="124">
        <f>'Tabell 4.1'!K48/'Tabell 4.1'!$S48*100</f>
        <v>9.4908911866075822</v>
      </c>
      <c r="L44" s="124">
        <f>'Tabell 4.1'!L48/'Tabell 4.1'!$S48*100</f>
        <v>6.0876415558838017</v>
      </c>
      <c r="M44" s="124">
        <f>'Tabell 4.1'!M48/'Tabell 4.1'!$S48*100</f>
        <v>4.4411619891678971</v>
      </c>
      <c r="N44" s="124">
        <f>'Tabell 4.1'!N48/'Tabell 4.1'!$S48*100</f>
        <v>5.9871984244214671</v>
      </c>
      <c r="O44" s="124">
        <f>'Tabell 4.1'!O48/'Tabell 4.1'!$S48*100</f>
        <v>8.3466272772033481</v>
      </c>
      <c r="P44" s="124">
        <f>'Tabell 4.1'!P48/'Tabell 4.1'!$S48*100</f>
        <v>9.408173313638601</v>
      </c>
      <c r="Q44" s="124">
        <f>'Tabell 4.1'!Q48/'Tabell 4.1'!$S48*100</f>
        <v>9.5696701132447082</v>
      </c>
      <c r="R44" s="124">
        <f>'Tabell 4.1'!R48/'Tabell 4.1'!$S48*100</f>
        <v>7.9507631708517978</v>
      </c>
      <c r="S44" s="124">
        <f>'Tabell 4.1'!S48/'Tabell 4.1'!$S48*100</f>
        <v>100</v>
      </c>
      <c r="W44" s="116"/>
      <c r="X44" s="116"/>
      <c r="Y44" s="116"/>
      <c r="Z44" s="116"/>
      <c r="AA44" s="116"/>
      <c r="AB44" s="116"/>
      <c r="AC44" s="116"/>
      <c r="AD44" s="116"/>
      <c r="AE44" s="116"/>
      <c r="AF44" s="116"/>
      <c r="AG44" s="116"/>
      <c r="AH44" s="116"/>
      <c r="AI44" s="116"/>
      <c r="AJ44" s="116"/>
      <c r="AK44" s="116"/>
      <c r="AL44" s="116"/>
    </row>
    <row r="45" spans="1:38" ht="16.5" customHeight="1" x14ac:dyDescent="0.35">
      <c r="A45" s="507" t="s">
        <v>140</v>
      </c>
      <c r="B45" s="507"/>
      <c r="C45" s="123">
        <v>0.28999999999999998</v>
      </c>
      <c r="D45" s="124">
        <f>'Tabell 4.1'!D49/'Tabell 4.1'!$S49*100</f>
        <v>5.1060411311053979</v>
      </c>
      <c r="E45" s="124">
        <f>'Tabell 4.1'!E49/'Tabell 4.1'!$S49*100</f>
        <v>4.4505141388174811</v>
      </c>
      <c r="F45" s="124">
        <f>'Tabell 4.1'!F49/'Tabell 4.1'!$S49*100</f>
        <v>2.8052699228791775</v>
      </c>
      <c r="G45" s="124">
        <f>'Tabell 4.1'!G49/'Tabell 4.1'!$S49*100</f>
        <v>2.8566838046272491</v>
      </c>
      <c r="H45" s="124">
        <f>'Tabell 4.1'!H49/'Tabell 4.1'!$S49*100</f>
        <v>4.7557840616966578</v>
      </c>
      <c r="I45" s="124">
        <f>'Tabell 4.1'!I49/'Tabell 4.1'!$S49*100</f>
        <v>5.8194087403598971</v>
      </c>
      <c r="J45" s="124">
        <f>'Tabell 4.1'!J49/'Tabell 4.1'!$S49*100</f>
        <v>9.5661953727506432</v>
      </c>
      <c r="K45" s="124">
        <f>'Tabell 4.1'!K49/'Tabell 4.1'!$S49*100</f>
        <v>9.675449871465295</v>
      </c>
      <c r="L45" s="124">
        <f>'Tabell 4.1'!L49/'Tabell 4.1'!$S49*100</f>
        <v>5.7872750642673516</v>
      </c>
      <c r="M45" s="124">
        <f>'Tabell 4.1'!M49/'Tabell 4.1'!$S49*100</f>
        <v>4.9935732647814906</v>
      </c>
      <c r="N45" s="124">
        <f>'Tabell 4.1'!N49/'Tabell 4.1'!$S49*100</f>
        <v>7.4389460154241656</v>
      </c>
      <c r="O45" s="124">
        <f>'Tabell 4.1'!O49/'Tabell 4.1'!$S49*100</f>
        <v>9.116323907455012</v>
      </c>
      <c r="P45" s="124">
        <f>'Tabell 4.1'!P49/'Tabell 4.1'!$S49*100</f>
        <v>8.7724935732647822</v>
      </c>
      <c r="Q45" s="124">
        <f>'Tabell 4.1'!Q49/'Tabell 4.1'!$S49*100</f>
        <v>9.8071979434447307</v>
      </c>
      <c r="R45" s="124">
        <f>'Tabell 4.1'!R49/'Tabell 4.1'!$S49*100</f>
        <v>9.048843187660669</v>
      </c>
      <c r="S45" s="124">
        <f>'Tabell 4.1'!S49/'Tabell 4.1'!$S49*100</f>
        <v>100</v>
      </c>
      <c r="W45" s="116"/>
      <c r="X45" s="116"/>
      <c r="Y45" s="116"/>
      <c r="Z45" s="116"/>
      <c r="AA45" s="116"/>
      <c r="AB45" s="116"/>
      <c r="AC45" s="116"/>
      <c r="AD45" s="116"/>
      <c r="AE45" s="116"/>
      <c r="AF45" s="116"/>
      <c r="AG45" s="116"/>
      <c r="AH45" s="116"/>
      <c r="AI45" s="116"/>
      <c r="AJ45" s="116"/>
      <c r="AK45" s="116"/>
      <c r="AL45" s="116"/>
    </row>
    <row r="46" spans="1:38" ht="16.5" customHeight="1" x14ac:dyDescent="0.35">
      <c r="A46" s="507" t="s">
        <v>141</v>
      </c>
      <c r="B46" s="507"/>
      <c r="C46" s="123">
        <v>0.06</v>
      </c>
      <c r="D46" s="124">
        <f>'Tabell 4.1'!D50/'Tabell 4.1'!$S50*100</f>
        <v>9.8592545847820485</v>
      </c>
      <c r="E46" s="124">
        <f>'Tabell 4.1'!E50/'Tabell 4.1'!$S50*100</f>
        <v>7.0913816436955619</v>
      </c>
      <c r="F46" s="124">
        <f>'Tabell 4.1'!F50/'Tabell 4.1'!$S50*100</f>
        <v>5.224596143288478</v>
      </c>
      <c r="G46" s="124">
        <f>'Tabell 4.1'!G50/'Tabell 4.1'!$S50*100</f>
        <v>3.1164315846906141</v>
      </c>
      <c r="H46" s="124">
        <f>'Tabell 4.1'!H50/'Tabell 4.1'!$S50*100</f>
        <v>3.4818304582892567</v>
      </c>
      <c r="I46" s="124">
        <f>'Tabell 4.1'!I50/'Tabell 4.1'!$S50*100</f>
        <v>1.594628635230672</v>
      </c>
      <c r="J46" s="124">
        <f>'Tabell 4.1'!J50/'Tabell 4.1'!$S50*100</f>
        <v>2.1911206070783287</v>
      </c>
      <c r="K46" s="124">
        <f>'Tabell 4.1'!K50/'Tabell 4.1'!$S50*100</f>
        <v>2.3221753168366552</v>
      </c>
      <c r="L46" s="124">
        <f>'Tabell 4.1'!L50/'Tabell 4.1'!$S50*100</f>
        <v>7.0086953868841118</v>
      </c>
      <c r="M46" s="124">
        <f>'Tabell 4.1'!M50/'Tabell 4.1'!$S50*100</f>
        <v>9.1925011630710216</v>
      </c>
      <c r="N46" s="124">
        <f>'Tabell 4.1'!N50/'Tabell 4.1'!$S50*100</f>
        <v>10.908596962150895</v>
      </c>
      <c r="O46" s="124">
        <f>'Tabell 4.1'!O50/'Tabell 4.1'!$S50*100</f>
        <v>14.117265974517643</v>
      </c>
      <c r="P46" s="124">
        <f>'Tabell 4.1'!P50/'Tabell 4.1'!$S50*100</f>
        <v>6.7949144706387328</v>
      </c>
      <c r="Q46" s="124">
        <f>'Tabell 4.1'!Q50/'Tabell 4.1'!$S50*100</f>
        <v>4.045544455060873</v>
      </c>
      <c r="R46" s="124">
        <f>'Tabell 4.1'!R50/'Tabell 4.1'!$S50*100</f>
        <v>13.051062613785112</v>
      </c>
      <c r="S46" s="124">
        <f>'Tabell 4.1'!S50/'Tabell 4.1'!$S50*100</f>
        <v>100</v>
      </c>
    </row>
    <row r="47" spans="1:38" ht="16.5" customHeight="1" x14ac:dyDescent="0.35">
      <c r="A47" s="507" t="s">
        <v>132</v>
      </c>
      <c r="B47" s="507"/>
      <c r="C47" s="123">
        <v>0.04</v>
      </c>
      <c r="D47" s="124">
        <f>'Tabell 4.1'!D53/'Tabell 4.1'!$S53*100</f>
        <v>9.9945681694731121</v>
      </c>
      <c r="E47" s="124">
        <f>'Tabell 4.1'!E53/'Tabell 4.1'!$S53*100</f>
        <v>8.9896795219989141</v>
      </c>
      <c r="F47" s="124">
        <f>'Tabell 4.1'!F53/'Tabell 4.1'!$S53*100</f>
        <v>5.1873981531776208</v>
      </c>
      <c r="G47" s="124">
        <f>'Tabell 4.1'!G53/'Tabell 4.1'!$S53*100</f>
        <v>5.0334962882491396</v>
      </c>
      <c r="H47" s="124">
        <f>'Tabell 4.1'!H53/'Tabell 4.1'!$S53*100</f>
        <v>5.9569074778200255</v>
      </c>
      <c r="I47" s="124">
        <f>'Tabell 4.1'!I53/'Tabell 4.1'!$S53*100</f>
        <v>2.8517110266159698</v>
      </c>
      <c r="J47" s="124">
        <f>'Tabell 4.1'!J53/'Tabell 4.1'!$S53*100</f>
        <v>3.1233025529603475</v>
      </c>
      <c r="K47" s="124">
        <f>'Tabell 4.1'!K53/'Tabell 4.1'!$S53*100</f>
        <v>5.5404671374253125</v>
      </c>
      <c r="L47" s="124">
        <f>'Tabell 4.1'!L53/'Tabell 4.1'!$S53*100</f>
        <v>6.4729313778743442</v>
      </c>
      <c r="M47" s="124">
        <f>'Tabell 4.1'!M53/'Tabell 4.1'!$S53*100</f>
        <v>6.3371356147021549</v>
      </c>
      <c r="N47" s="124">
        <f>'Tabell 4.1'!N53/'Tabell 4.1'!$S53*100</f>
        <v>9.2793771500995845</v>
      </c>
      <c r="O47" s="124">
        <f>'Tabell 4.1'!O53/'Tabell 4.1'!$S53*100</f>
        <v>12.076769871446677</v>
      </c>
      <c r="P47" s="124">
        <f>'Tabell 4.1'!P53/'Tabell 4.1'!$S53*100</f>
        <v>5.4499366286438535</v>
      </c>
      <c r="Q47" s="124">
        <f>'Tabell 4.1'!Q53/'Tabell 4.1'!$S53*100</f>
        <v>3.6302734021365199</v>
      </c>
      <c r="R47" s="124">
        <f>'Tabell 4.1'!R53/'Tabell 4.1'!$S53*100</f>
        <v>10.076045627376425</v>
      </c>
      <c r="S47" s="124">
        <f>'Tabell 4.1'!S53/'Tabell 4.1'!$S53*100</f>
        <v>100</v>
      </c>
    </row>
    <row r="48" spans="1:38" ht="16.5" customHeight="1" x14ac:dyDescent="0.35">
      <c r="A48" s="508" t="s">
        <v>438</v>
      </c>
      <c r="B48" s="508"/>
      <c r="C48" s="123">
        <v>0.02</v>
      </c>
      <c r="D48" s="124">
        <f>'Tabell 4.1'!D54/'Tabell 4.1'!$S54*100</f>
        <v>13.505203405865657</v>
      </c>
      <c r="E48" s="124">
        <f>'Tabell 4.1'!E54/'Tabell 4.1'!$S54*100</f>
        <v>8.7570955534531691</v>
      </c>
      <c r="F48" s="124">
        <f>'Tabell 4.1'!F54/'Tabell 4.1'!$S54*100</f>
        <v>5.6232261116367077</v>
      </c>
      <c r="G48" s="124">
        <f>'Tabell 4.1'!G54/'Tabell 4.1'!$S54*100</f>
        <v>3.8966414380321668</v>
      </c>
      <c r="H48" s="124">
        <f>'Tabell 4.1'!H54/'Tabell 4.1'!$S54*100</f>
        <v>4.1568117313150426</v>
      </c>
      <c r="I48" s="124">
        <f>'Tabell 4.1'!I54/'Tabell 4.1'!$S54*100</f>
        <v>1.5905865657521285</v>
      </c>
      <c r="J48" s="124">
        <f>'Tabell 4.1'!J54/'Tabell 4.1'!$S54*100</f>
        <v>2.4302270577105012</v>
      </c>
      <c r="K48" s="124">
        <f>'Tabell 4.1'!K54/'Tabell 4.1'!$S54*100</f>
        <v>3.0865657521286662</v>
      </c>
      <c r="L48" s="124">
        <f>'Tabell 4.1'!L54/'Tabell 4.1'!$S54*100</f>
        <v>7.6158940397350996</v>
      </c>
      <c r="M48" s="124">
        <f>'Tabell 4.1'!M54/'Tabell 4.1'!$S54*100</f>
        <v>6.2854777672658475</v>
      </c>
      <c r="N48" s="124">
        <f>'Tabell 4.1'!N54/'Tabell 4.1'!$S54*100</f>
        <v>10.560548722800378</v>
      </c>
      <c r="O48" s="124">
        <f>'Tabell 4.1'!O54/'Tabell 4.1'!$S54*100</f>
        <v>11.459318826868497</v>
      </c>
      <c r="P48" s="124">
        <f>'Tabell 4.1'!P54/'Tabell 4.1'!$S54*100</f>
        <v>5.2329706717123932</v>
      </c>
      <c r="Q48" s="124">
        <f>'Tabell 4.1'!Q54/'Tabell 4.1'!$S54*100</f>
        <v>3.3881267738883634</v>
      </c>
      <c r="R48" s="124">
        <f>'Tabell 4.1'!R54/'Tabell 4.1'!$S54*100</f>
        <v>12.411305581835382</v>
      </c>
      <c r="S48" s="124">
        <f>'Tabell 4.1'!S54/'Tabell 4.1'!$S54*100</f>
        <v>100</v>
      </c>
    </row>
    <row r="49" spans="1:38" ht="16.5" customHeight="1" x14ac:dyDescent="0.35">
      <c r="A49" s="507" t="s">
        <v>143</v>
      </c>
      <c r="B49" s="507"/>
      <c r="C49" s="123">
        <v>0.03</v>
      </c>
      <c r="D49" s="124">
        <f>'Tabell 4.1'!D55/'Tabell 4.1'!$S55*100</f>
        <v>7.6225045372050815</v>
      </c>
      <c r="E49" s="124">
        <f>'Tabell 4.1'!E55/'Tabell 4.1'!$S55*100</f>
        <v>6.2613430127041738</v>
      </c>
      <c r="F49" s="124">
        <f>'Tabell 4.1'!F55/'Tabell 4.1'!$S55*100</f>
        <v>3.9019963702359348</v>
      </c>
      <c r="G49" s="124">
        <f>'Tabell 4.1'!G55/'Tabell 4.1'!$S55*100</f>
        <v>2.9945553539019962</v>
      </c>
      <c r="H49" s="124">
        <f>'Tabell 4.1'!H55/'Tabell 4.1'!$S55*100</f>
        <v>3.8112522686025407</v>
      </c>
      <c r="I49" s="124">
        <f>'Tabell 4.1'!I55/'Tabell 4.1'!$S55*100</f>
        <v>3.5390199637023589</v>
      </c>
      <c r="J49" s="124">
        <f>'Tabell 4.1'!J55/'Tabell 4.1'!$S55*100</f>
        <v>4.809437386569873</v>
      </c>
      <c r="K49" s="124">
        <f>'Tabell 4.1'!K55/'Tabell 4.1'!$S55*100</f>
        <v>5.7168784029038111</v>
      </c>
      <c r="L49" s="124">
        <f>'Tabell 4.1'!L55/'Tabell 4.1'!$S55*100</f>
        <v>6.0798548094373865</v>
      </c>
      <c r="M49" s="124">
        <f>'Tabell 4.1'!M55/'Tabell 4.1'!$S55*100</f>
        <v>7.7132486388384756</v>
      </c>
      <c r="N49" s="124">
        <f>'Tabell 4.1'!N55/'Tabell 4.1'!$S55*100</f>
        <v>9.9818511796733205</v>
      </c>
      <c r="O49" s="124">
        <f>'Tabell 4.1'!O55/'Tabell 4.1'!$S55*100</f>
        <v>11.524500907441016</v>
      </c>
      <c r="P49" s="124">
        <f>'Tabell 4.1'!P55/'Tabell 4.1'!$S55*100</f>
        <v>7.9854809437386569</v>
      </c>
      <c r="Q49" s="124">
        <f>'Tabell 4.1'!Q55/'Tabell 4.1'!$S55*100</f>
        <v>7.1687840290381128</v>
      </c>
      <c r="R49" s="124">
        <f>'Tabell 4.1'!R55/'Tabell 4.1'!$S55*100</f>
        <v>10.88929219600726</v>
      </c>
      <c r="S49" s="124">
        <f>'Tabell 4.1'!S55/'Tabell 4.1'!$S55*100</f>
        <v>100</v>
      </c>
    </row>
    <row r="50" spans="1:38" ht="16.5" customHeight="1" thickBot="1" x14ac:dyDescent="0.4">
      <c r="A50" s="512" t="s">
        <v>486</v>
      </c>
      <c r="B50" s="512"/>
      <c r="C50" s="329" t="s">
        <v>28</v>
      </c>
      <c r="D50" s="330">
        <f>SUMPRODUCT($C42:$C49,D42:D49)</f>
        <v>8.0408882210608486</v>
      </c>
      <c r="E50" s="330">
        <f t="shared" ref="E50:R50" si="52">SUMPRODUCT($C42:$C49,E42:E49)</f>
        <v>7.4772054867098339</v>
      </c>
      <c r="F50" s="330">
        <f t="shared" si="52"/>
        <v>5.4528204577799926</v>
      </c>
      <c r="G50" s="330">
        <f t="shared" si="52"/>
        <v>4.1014803131686621</v>
      </c>
      <c r="H50" s="330">
        <f t="shared" si="52"/>
        <v>5.5977671247461602</v>
      </c>
      <c r="I50" s="330">
        <f t="shared" si="52"/>
        <v>4.8771720586290686</v>
      </c>
      <c r="J50" s="330">
        <f t="shared" si="52"/>
        <v>7.5684749996959786</v>
      </c>
      <c r="K50" s="330">
        <f t="shared" si="52"/>
        <v>7.6849645945628628</v>
      </c>
      <c r="L50" s="330">
        <f t="shared" si="52"/>
        <v>5.9909977781590786</v>
      </c>
      <c r="M50" s="330">
        <f t="shared" si="52"/>
        <v>4.8403387327200083</v>
      </c>
      <c r="N50" s="330">
        <f t="shared" si="52"/>
        <v>6.2904756757807681</v>
      </c>
      <c r="O50" s="330">
        <f t="shared" si="52"/>
        <v>8.7818374866074329</v>
      </c>
      <c r="P50" s="330">
        <f t="shared" si="52"/>
        <v>7.7979919100474318</v>
      </c>
      <c r="Q50" s="330">
        <f t="shared" si="52"/>
        <v>7.6894637058707414</v>
      </c>
      <c r="R50" s="330">
        <f t="shared" si="52"/>
        <v>7.8081214544611344</v>
      </c>
      <c r="S50" s="330">
        <f>SUM(D50:R50)</f>
        <v>99.999999999999986</v>
      </c>
      <c r="U50" s="116"/>
      <c r="V50" s="116"/>
      <c r="W50" s="116"/>
      <c r="X50" s="116"/>
      <c r="Y50" s="116"/>
      <c r="Z50" s="116"/>
      <c r="AA50" s="116"/>
      <c r="AB50" s="116"/>
      <c r="AC50" s="116"/>
      <c r="AD50" s="116"/>
      <c r="AE50" s="116"/>
      <c r="AF50" s="116"/>
      <c r="AG50" s="116"/>
      <c r="AH50" s="116"/>
      <c r="AI50" s="116"/>
      <c r="AJ50" s="116"/>
      <c r="AK50" s="116"/>
      <c r="AL50" s="116"/>
    </row>
    <row r="51" spans="1:38" ht="16.5" customHeight="1" thickBot="1" x14ac:dyDescent="0.4">
      <c r="A51" s="496"/>
      <c r="B51" s="496"/>
      <c r="C51" s="108"/>
      <c r="D51" s="22"/>
      <c r="E51" s="22"/>
      <c r="F51" s="22"/>
      <c r="G51" s="22"/>
      <c r="H51" s="22"/>
      <c r="I51" s="22"/>
      <c r="J51" s="22"/>
      <c r="K51" s="22"/>
      <c r="L51" s="22"/>
      <c r="M51" s="22"/>
      <c r="N51" s="22"/>
      <c r="O51" s="22"/>
      <c r="P51" s="22"/>
      <c r="Q51" s="22"/>
      <c r="R51" s="22"/>
      <c r="S51" s="22"/>
    </row>
    <row r="52" spans="1:38" ht="16.5" customHeight="1" x14ac:dyDescent="0.35">
      <c r="A52" s="514" t="str">
        <f>'Tabell 2.1'!A36</f>
        <v>FO3 Helse og omsorg</v>
      </c>
      <c r="B52" s="514"/>
      <c r="C52" s="333"/>
      <c r="D52" s="334"/>
      <c r="E52" s="334"/>
      <c r="F52" s="334"/>
      <c r="G52" s="334"/>
      <c r="H52" s="334"/>
      <c r="I52" s="334"/>
      <c r="J52" s="334"/>
      <c r="K52" s="334"/>
      <c r="L52" s="334"/>
      <c r="M52" s="334"/>
      <c r="N52" s="334"/>
      <c r="O52" s="334"/>
      <c r="P52" s="334"/>
      <c r="Q52" s="334"/>
      <c r="R52" s="334"/>
      <c r="S52" s="334"/>
    </row>
    <row r="53" spans="1:38" ht="16.5" customHeight="1" x14ac:dyDescent="0.35">
      <c r="A53" s="507" t="s">
        <v>241</v>
      </c>
      <c r="B53" s="507"/>
      <c r="C53" s="119">
        <v>4.8000000000000001E-2</v>
      </c>
      <c r="D53" s="120">
        <f>'Tabell 4.1'!D59/'Tabell 4.1'!$S59*100</f>
        <v>7.003089598352215</v>
      </c>
      <c r="E53" s="120">
        <f>'Tabell 4.1'!E59/'Tabell 4.1'!$S59*100</f>
        <v>4.9433573635427397</v>
      </c>
      <c r="F53" s="120">
        <f>'Tabell 4.1'!F59/'Tabell 4.1'!$S59*100</f>
        <v>3.964984552008239</v>
      </c>
      <c r="G53" s="120">
        <f>'Tabell 4.1'!G59/'Tabell 4.1'!$S59*100</f>
        <v>2.4201853759011329</v>
      </c>
      <c r="H53" s="120">
        <f>'Tabell 4.1'!H59/'Tabell 4.1'!$S59*100</f>
        <v>3.5015447991761075</v>
      </c>
      <c r="I53" s="120">
        <f>'Tabell 4.1'!I59/'Tabell 4.1'!$S59*100</f>
        <v>4.0679711637487124</v>
      </c>
      <c r="J53" s="120">
        <f>'Tabell 4.1'!J59/'Tabell 4.1'!$S59*100</f>
        <v>5.4067971163748716</v>
      </c>
      <c r="K53" s="120">
        <f>'Tabell 4.1'!K59/'Tabell 4.1'!$S59*100</f>
        <v>7.9299691040164779</v>
      </c>
      <c r="L53" s="120">
        <f>'Tabell 4.1'!L59/'Tabell 4.1'!$S59*100</f>
        <v>4.8918640576725032</v>
      </c>
      <c r="M53" s="120">
        <f>'Tabell 4.1'!M59/'Tabell 4.1'!$S59*100</f>
        <v>5.5097837281153454</v>
      </c>
      <c r="N53" s="120">
        <f>'Tabell 4.1'!N59/'Tabell 4.1'!$S59*100</f>
        <v>8.7538619979402679</v>
      </c>
      <c r="O53" s="120">
        <f>'Tabell 4.1'!O59/'Tabell 4.1'!$S59*100</f>
        <v>12.564366632337794</v>
      </c>
      <c r="P53" s="120">
        <f>'Tabell 4.1'!P59/'Tabell 4.1'!$S59*100</f>
        <v>10.504634397528321</v>
      </c>
      <c r="Q53" s="120">
        <f>'Tabell 4.1'!Q59/'Tabell 4.1'!$S59*100</f>
        <v>7.466529351184346</v>
      </c>
      <c r="R53" s="120">
        <f>'Tabell 4.1'!R59/'Tabell 4.1'!$S59*100</f>
        <v>11.071060762100927</v>
      </c>
      <c r="S53" s="120">
        <f>'Tabell 4.1'!S59/'Tabell 4.1'!$S59*100</f>
        <v>100</v>
      </c>
    </row>
    <row r="54" spans="1:38" ht="16.5" customHeight="1" x14ac:dyDescent="0.35">
      <c r="A54" s="507" t="s">
        <v>144</v>
      </c>
      <c r="B54" s="507"/>
      <c r="C54" s="123">
        <v>0.11799999999999999</v>
      </c>
      <c r="D54" s="124">
        <f>'Tabell 4.1'!D60/'Tabell 4.1'!$S60*100</f>
        <v>9.7574637315857284</v>
      </c>
      <c r="E54" s="124">
        <f>'Tabell 4.1'!E60/'Tabell 4.1'!$S60*100</f>
        <v>8.8220467148378425</v>
      </c>
      <c r="F54" s="124">
        <f>'Tabell 4.1'!F60/'Tabell 4.1'!$S60*100</f>
        <v>7.7521985100543329</v>
      </c>
      <c r="G54" s="124">
        <f>'Tabell 4.1'!G60/'Tabell 4.1'!$S60*100</f>
        <v>5.2652215313952837</v>
      </c>
      <c r="H54" s="124">
        <f>'Tabell 4.1'!H60/'Tabell 4.1'!$S60*100</f>
        <v>7.012826975858399</v>
      </c>
      <c r="I54" s="124">
        <f>'Tabell 4.1'!I60/'Tabell 4.1'!$S60*100</f>
        <v>3.0863160253178741</v>
      </c>
      <c r="J54" s="124">
        <f>'Tabell 4.1'!J60/'Tabell 4.1'!$S60*100</f>
        <v>4.6154707892231004</v>
      </c>
      <c r="K54" s="124">
        <f>'Tabell 4.1'!K60/'Tabell 4.1'!$S60*100</f>
        <v>5.0243656528314569</v>
      </c>
      <c r="L54" s="124">
        <f>'Tabell 4.1'!L60/'Tabell 4.1'!$S60*100</f>
        <v>4.4082227076681786</v>
      </c>
      <c r="M54" s="124">
        <f>'Tabell 4.1'!M60/'Tabell 4.1'!$S60*100</f>
        <v>6.6487425082619165</v>
      </c>
      <c r="N54" s="124">
        <f>'Tabell 4.1'!N60/'Tabell 4.1'!$S60*100</f>
        <v>6.1558281521312948</v>
      </c>
      <c r="O54" s="124">
        <f>'Tabell 4.1'!O60/'Tabell 4.1'!$S60*100</f>
        <v>10.401613174256427</v>
      </c>
      <c r="P54" s="124">
        <f>'Tabell 4.1'!P60/'Tabell 4.1'!$S60*100</f>
        <v>8.2675180641908934</v>
      </c>
      <c r="Q54" s="124">
        <f>'Tabell 4.1'!Q60/'Tabell 4.1'!$S60*100</f>
        <v>6.088612558113482</v>
      </c>
      <c r="R54" s="124">
        <f>'Tabell 4.1'!R60/'Tabell 4.1'!$S60*100</f>
        <v>6.6935529042737922</v>
      </c>
      <c r="S54" s="124">
        <f>'Tabell 4.1'!S60/'Tabell 4.1'!$S60*100</f>
        <v>100</v>
      </c>
    </row>
    <row r="55" spans="1:38" ht="16.5" customHeight="1" x14ac:dyDescent="0.35">
      <c r="A55" s="507" t="s">
        <v>145</v>
      </c>
      <c r="B55" s="507"/>
      <c r="C55" s="123">
        <v>4.3999999999999997E-2</v>
      </c>
      <c r="D55" s="124">
        <f>'Tabell 4.1'!D61/'Tabell 4.1'!$S61*100</f>
        <v>7.6496674057649665</v>
      </c>
      <c r="E55" s="124">
        <f>'Tabell 4.1'!E61/'Tabell 4.1'!$S61*100</f>
        <v>4.8780487804878048</v>
      </c>
      <c r="F55" s="124">
        <f>'Tabell 4.1'!F61/'Tabell 4.1'!$S61*100</f>
        <v>3.1596452328159641</v>
      </c>
      <c r="G55" s="124">
        <f>'Tabell 4.1'!G61/'Tabell 4.1'!$S61*100</f>
        <v>1.9955654101995564</v>
      </c>
      <c r="H55" s="124">
        <f>'Tabell 4.1'!H61/'Tabell 4.1'!$S61*100</f>
        <v>4.0465631929046566</v>
      </c>
      <c r="I55" s="124">
        <f>'Tabell 4.1'!I61/'Tabell 4.1'!$S61*100</f>
        <v>4.3237250554323721</v>
      </c>
      <c r="J55" s="124">
        <f>'Tabell 4.1'!J61/'Tabell 4.1'!$S61*100</f>
        <v>6.4301552106430151</v>
      </c>
      <c r="K55" s="124">
        <f>'Tabell 4.1'!K61/'Tabell 4.1'!$S61*100</f>
        <v>4.8780487804878048</v>
      </c>
      <c r="L55" s="124">
        <f>'Tabell 4.1'!L61/'Tabell 4.1'!$S61*100</f>
        <v>5.376940133037694</v>
      </c>
      <c r="M55" s="124">
        <f>'Tabell 4.1'!M61/'Tabell 4.1'!$S61*100</f>
        <v>7.5388026607538805</v>
      </c>
      <c r="N55" s="124">
        <f>'Tabell 4.1'!N61/'Tabell 4.1'!$S61*100</f>
        <v>9.4235033259423506</v>
      </c>
      <c r="O55" s="124">
        <f>'Tabell 4.1'!O61/'Tabell 4.1'!$S61*100</f>
        <v>13.747228381374724</v>
      </c>
      <c r="P55" s="124">
        <f>'Tabell 4.1'!P61/'Tabell 4.1'!$S61*100</f>
        <v>8.2594235033259427</v>
      </c>
      <c r="Q55" s="124">
        <f>'Tabell 4.1'!Q61/'Tabell 4.1'!$S61*100</f>
        <v>7.2062084257206216</v>
      </c>
      <c r="R55" s="124">
        <f>'Tabell 4.1'!R61/'Tabell 4.1'!$S61*100</f>
        <v>11.086474501108649</v>
      </c>
      <c r="S55" s="124">
        <f>'Tabell 4.1'!S61/'Tabell 4.1'!$S61*100</f>
        <v>100</v>
      </c>
    </row>
    <row r="56" spans="1:38" ht="16.5" customHeight="1" x14ac:dyDescent="0.35">
      <c r="A56" s="507" t="s">
        <v>146</v>
      </c>
      <c r="B56" s="507"/>
      <c r="C56" s="123">
        <v>2.4E-2</v>
      </c>
      <c r="D56" s="124">
        <f>'Tabell 4.1'!D62/'Tabell 4.1'!$S62*100</f>
        <v>9.6022268230621979</v>
      </c>
      <c r="E56" s="124">
        <f>'Tabell 4.1'!E62/'Tabell 4.1'!$S62*100</f>
        <v>9.6597169506903313</v>
      </c>
      <c r="F56" s="124">
        <f>'Tabell 4.1'!F62/'Tabell 4.1'!$S62*100</f>
        <v>7.5760928072387781</v>
      </c>
      <c r="G56" s="124">
        <f>'Tabell 4.1'!G62/'Tabell 4.1'!$S62*100</f>
        <v>4.920079856633965</v>
      </c>
      <c r="H56" s="124">
        <f>'Tabell 4.1'!H62/'Tabell 4.1'!$S62*100</f>
        <v>6.8383617469597482</v>
      </c>
      <c r="I56" s="124">
        <f>'Tabell 4.1'!I62/'Tabell 4.1'!$S62*100</f>
        <v>4.0585834623079009</v>
      </c>
      <c r="J56" s="124">
        <f>'Tabell 4.1'!J62/'Tabell 4.1'!$S62*100</f>
        <v>5.5526426341622965</v>
      </c>
      <c r="K56" s="124">
        <f>'Tabell 4.1'!K62/'Tabell 4.1'!$S62*100</f>
        <v>5.5912866144158375</v>
      </c>
      <c r="L56" s="124">
        <f>'Tabell 4.1'!L62/'Tabell 4.1'!$S62*100</f>
        <v>5.0640414551539497</v>
      </c>
      <c r="M56" s="124">
        <f>'Tabell 4.1'!M62/'Tabell 4.1'!$S62*100</f>
        <v>6.2420456716829458</v>
      </c>
      <c r="N56" s="124">
        <f>'Tabell 4.1'!N62/'Tabell 4.1'!$S62*100</f>
        <v>5.4563254425905985</v>
      </c>
      <c r="O56" s="124">
        <f>'Tabell 4.1'!O62/'Tabell 4.1'!$S62*100</f>
        <v>8.6478237659371828</v>
      </c>
      <c r="P56" s="124">
        <f>'Tabell 4.1'!P62/'Tabell 4.1'!$S62*100</f>
        <v>7.8867136628359109</v>
      </c>
      <c r="Q56" s="124">
        <f>'Tabell 4.1'!Q62/'Tabell 4.1'!$S62*100</f>
        <v>6.9043996836311283</v>
      </c>
      <c r="R56" s="124">
        <f>'Tabell 4.1'!R62/'Tabell 4.1'!$S62*100</f>
        <v>5.9996594226972375</v>
      </c>
      <c r="S56" s="124">
        <f>'Tabell 4.1'!S62/'Tabell 4.1'!$S62*100</f>
        <v>100</v>
      </c>
    </row>
    <row r="57" spans="1:38" ht="16.5" customHeight="1" x14ac:dyDescent="0.35">
      <c r="A57" s="507" t="s">
        <v>147</v>
      </c>
      <c r="B57" s="507"/>
      <c r="C57" s="123">
        <v>0.11799999999999999</v>
      </c>
      <c r="D57" s="124">
        <f>'Tabell 4.1'!D65/'Tabell 4.1'!$S65*100</f>
        <v>6.035283194057568</v>
      </c>
      <c r="E57" s="124">
        <f>'Tabell 4.1'!E65/'Tabell 4.1'!$S65*100</f>
        <v>3.5283194057567315</v>
      </c>
      <c r="F57" s="124">
        <f>'Tabell 4.1'!F65/'Tabell 4.1'!$S65*100</f>
        <v>4.8282265552460544</v>
      </c>
      <c r="G57" s="124">
        <f>'Tabell 4.1'!G65/'Tabell 4.1'!$S65*100</f>
        <v>1.392757660167131</v>
      </c>
      <c r="H57" s="124">
        <f>'Tabell 4.1'!H65/'Tabell 4.1'!$S65*100</f>
        <v>4.2711234911792015</v>
      </c>
      <c r="I57" s="124">
        <f>'Tabell 4.1'!I65/'Tabell 4.1'!$S65*100</f>
        <v>6.3138347260909926</v>
      </c>
      <c r="J57" s="124">
        <f>'Tabell 4.1'!J65/'Tabell 4.1'!$S65*100</f>
        <v>9.3779015784586814</v>
      </c>
      <c r="K57" s="124">
        <f>'Tabell 4.1'!K65/'Tabell 4.1'!$S65*100</f>
        <v>9.5636025998142991</v>
      </c>
      <c r="L57" s="124">
        <f>'Tabell 4.1'!L65/'Tabell 4.1'!$S65*100</f>
        <v>6.1281337047353759</v>
      </c>
      <c r="M57" s="124">
        <f>'Tabell 4.1'!M65/'Tabell 4.1'!$S65*100</f>
        <v>6.7780872794800366</v>
      </c>
      <c r="N57" s="124">
        <f>'Tabell 4.1'!N65/'Tabell 4.1'!$S65*100</f>
        <v>6.9637883008356551</v>
      </c>
      <c r="O57" s="124">
        <f>'Tabell 4.1'!O65/'Tabell 4.1'!$S65*100</f>
        <v>9.1922005571030638</v>
      </c>
      <c r="P57" s="124">
        <f>'Tabell 4.1'!P65/'Tabell 4.1'!$S65*100</f>
        <v>7.4280408542246974</v>
      </c>
      <c r="Q57" s="124">
        <f>'Tabell 4.1'!Q65/'Tabell 4.1'!$S65*100</f>
        <v>7.7994428969359335</v>
      </c>
      <c r="R57" s="124">
        <f>'Tabell 4.1'!R65/'Tabell 4.1'!$S65*100</f>
        <v>10.399257195914577</v>
      </c>
      <c r="S57" s="124">
        <f>'Tabell 4.1'!S65/'Tabell 4.1'!$S65*100</f>
        <v>100</v>
      </c>
    </row>
    <row r="58" spans="1:38" ht="16.5" customHeight="1" x14ac:dyDescent="0.35">
      <c r="A58" s="507" t="s">
        <v>148</v>
      </c>
      <c r="B58" s="507"/>
      <c r="C58" s="123">
        <v>8.7999999999999995E-2</v>
      </c>
      <c r="D58" s="124">
        <f>'Tabell 4.1'!D66/'Tabell 4.1'!$S66*100</f>
        <v>10.652733369726274</v>
      </c>
      <c r="E58" s="124">
        <f>'Tabell 4.1'!E66/'Tabell 4.1'!$S66*100</f>
        <v>10.457771192388677</v>
      </c>
      <c r="F58" s="124">
        <f>'Tabell 4.1'!F66/'Tabell 4.1'!$S66*100</f>
        <v>7.6425173516337832</v>
      </c>
      <c r="G58" s="124">
        <f>'Tabell 4.1'!G66/'Tabell 4.1'!$S66*100</f>
        <v>7.2058020743975675</v>
      </c>
      <c r="H58" s="124">
        <f>'Tabell 4.1'!H66/'Tabell 4.1'!$S66*100</f>
        <v>7.6659128129142937</v>
      </c>
      <c r="I58" s="124">
        <f>'Tabell 4.1'!I66/'Tabell 4.1'!$S66*100</f>
        <v>2.7684629181938702</v>
      </c>
      <c r="J58" s="124">
        <f>'Tabell 4.1'!J66/'Tabell 4.1'!$S66*100</f>
        <v>4.7180846915698353</v>
      </c>
      <c r="K58" s="124">
        <f>'Tabell 4.1'!K66/'Tabell 4.1'!$S66*100</f>
        <v>5.6461046556967949</v>
      </c>
      <c r="L58" s="124">
        <f>'Tabell 4.1'!L66/'Tabell 4.1'!$S66*100</f>
        <v>4.4139436949231854</v>
      </c>
      <c r="M58" s="124">
        <f>'Tabell 4.1'!M66/'Tabell 4.1'!$S66*100</f>
        <v>5.3497621461436484</v>
      </c>
      <c r="N58" s="124">
        <f>'Tabell 4.1'!N66/'Tabell 4.1'!$S66*100</f>
        <v>5.6617016298838019</v>
      </c>
      <c r="O58" s="124">
        <f>'Tabell 4.1'!O66/'Tabell 4.1'!$S66*100</f>
        <v>9.0774389768384935</v>
      </c>
      <c r="P58" s="124">
        <f>'Tabell 4.1'!P66/'Tabell 4.1'!$S66*100</f>
        <v>6.8080792326288702</v>
      </c>
      <c r="Q58" s="124">
        <f>'Tabell 4.1'!Q66/'Tabell 4.1'!$S66*100</f>
        <v>5.3341651719566405</v>
      </c>
      <c r="R58" s="124">
        <f>'Tabell 4.1'!R66/'Tabell 4.1'!$S66*100</f>
        <v>6.5975200811042658</v>
      </c>
      <c r="S58" s="124">
        <f>'Tabell 4.1'!S66/'Tabell 4.1'!$S66*100</f>
        <v>100</v>
      </c>
    </row>
    <row r="59" spans="1:38" ht="16.5" customHeight="1" x14ac:dyDescent="0.35">
      <c r="A59" s="507" t="s">
        <v>149</v>
      </c>
      <c r="B59" s="507"/>
      <c r="C59" s="123">
        <v>4.8000000000000001E-2</v>
      </c>
      <c r="D59" s="124">
        <f>'Tabell 4.1'!D67/'Tabell 4.1'!$S67*100</f>
        <v>7.2413207541178943</v>
      </c>
      <c r="E59" s="124">
        <f>'Tabell 4.1'!E67/'Tabell 4.1'!$S67*100</f>
        <v>7.5226406049012979</v>
      </c>
      <c r="F59" s="124">
        <f>'Tabell 4.1'!F67/'Tabell 4.1'!$S67*100</f>
        <v>7.0651072928567249</v>
      </c>
      <c r="G59" s="124">
        <f>'Tabell 4.1'!G67/'Tabell 4.1'!$S67*100</f>
        <v>4.6575564008335872</v>
      </c>
      <c r="H59" s="124">
        <f>'Tabell 4.1'!H67/'Tabell 4.1'!$S67*100</f>
        <v>8.431033182977016</v>
      </c>
      <c r="I59" s="124">
        <f>'Tabell 4.1'!I67/'Tabell 4.1'!$S67*100</f>
        <v>5.749031689715971</v>
      </c>
      <c r="J59" s="124">
        <f>'Tabell 4.1'!J67/'Tabell 4.1'!$S67*100</f>
        <v>7.2003750286175556</v>
      </c>
      <c r="K59" s="124">
        <f>'Tabell 4.1'!K67/'Tabell 4.1'!$S67*100</f>
        <v>5.8349325151742821</v>
      </c>
      <c r="L59" s="124">
        <f>'Tabell 4.1'!L67/'Tabell 4.1'!$S67*100</f>
        <v>4.7223094070786331</v>
      </c>
      <c r="M59" s="124">
        <f>'Tabell 4.1'!M67/'Tabell 4.1'!$S67*100</f>
        <v>5.7055086947629583</v>
      </c>
      <c r="N59" s="124">
        <f>'Tabell 4.1'!N67/'Tabell 4.1'!$S67*100</f>
        <v>6.4709495739528737</v>
      </c>
      <c r="O59" s="124">
        <f>'Tabell 4.1'!O67/'Tabell 4.1'!$S67*100</f>
        <v>9.5516187626965543</v>
      </c>
      <c r="P59" s="124">
        <f>'Tabell 4.1'!P67/'Tabell 4.1'!$S67*100</f>
        <v>7.3392778230616225</v>
      </c>
      <c r="Q59" s="124">
        <f>'Tabell 4.1'!Q67/'Tabell 4.1'!$S67*100</f>
        <v>7.7382279531105196</v>
      </c>
      <c r="R59" s="124">
        <f>'Tabell 4.1'!R67/'Tabell 4.1'!$S67*100</f>
        <v>4.7701103161425156</v>
      </c>
      <c r="S59" s="124">
        <f>'Tabell 4.1'!S67/'Tabell 4.1'!$S67*100</f>
        <v>100</v>
      </c>
    </row>
    <row r="60" spans="1:38" ht="16.5" customHeight="1" x14ac:dyDescent="0.35">
      <c r="A60" s="507" t="s">
        <v>150</v>
      </c>
      <c r="B60" s="507"/>
      <c r="C60" s="123">
        <v>3.7999999999999999E-2</v>
      </c>
      <c r="D60" s="124">
        <f>'Tabell 4.1'!D71/'Tabell 4.1'!$S71*100</f>
        <v>6.3198658575534967</v>
      </c>
      <c r="E60" s="124">
        <f>'Tabell 4.1'!E71/'Tabell 4.1'!$S71*100</f>
        <v>5.9246247205365696</v>
      </c>
      <c r="F60" s="124">
        <f>'Tabell 4.1'!F71/'Tabell 4.1'!$S71*100</f>
        <v>5.7449696582561476</v>
      </c>
      <c r="G60" s="124">
        <f>'Tabell 4.1'!G71/'Tabell 4.1'!$S71*100</f>
        <v>5.5054295752155857</v>
      </c>
      <c r="H60" s="124">
        <f>'Tabell 4.1'!H71/'Tabell 4.1'!$S71*100</f>
        <v>11.242414564037048</v>
      </c>
      <c r="I60" s="124">
        <f>'Tabell 4.1'!I71/'Tabell 4.1'!$S71*100</f>
        <v>6.7151069945704247</v>
      </c>
      <c r="J60" s="124">
        <f>'Tabell 4.1'!J71/'Tabell 4.1'!$S71*100</f>
        <v>7.9207920792079207</v>
      </c>
      <c r="K60" s="124">
        <f>'Tabell 4.1'!K71/'Tabell 4.1'!$S71*100</f>
        <v>6.7550303417438524</v>
      </c>
      <c r="L60" s="124">
        <f>'Tabell 4.1'!L71/'Tabell 4.1'!$S71*100</f>
        <v>4.1799744490578092</v>
      </c>
      <c r="M60" s="124">
        <f>'Tabell 4.1'!M71/'Tabell 4.1'!$S71*100</f>
        <v>4.7508783136378154</v>
      </c>
      <c r="N60" s="124">
        <f>'Tabell 4.1'!N71/'Tabell 4.1'!$S71*100</f>
        <v>5.5213989140849566</v>
      </c>
      <c r="O60" s="124">
        <f>'Tabell 4.1'!O71/'Tabell 4.1'!$S71*100</f>
        <v>8.6234429894602371</v>
      </c>
      <c r="P60" s="124">
        <f>'Tabell 4.1'!P71/'Tabell 4.1'!$S71*100</f>
        <v>7.7491216863621846</v>
      </c>
      <c r="Q60" s="124">
        <f>'Tabell 4.1'!Q71/'Tabell 4.1'!$S71*100</f>
        <v>8.3200255509421908</v>
      </c>
      <c r="R60" s="124">
        <f>'Tabell 4.1'!R71/'Tabell 4.1'!$S71*100</f>
        <v>4.7269243053337595</v>
      </c>
      <c r="S60" s="124">
        <f>'Tabell 4.1'!S71/'Tabell 4.1'!$S71*100</f>
        <v>100</v>
      </c>
    </row>
    <row r="61" spans="1:38" ht="16.5" customHeight="1" x14ac:dyDescent="0.35">
      <c r="A61" s="507" t="s">
        <v>151</v>
      </c>
      <c r="B61" s="507"/>
      <c r="C61" s="123">
        <v>0.13300000000000001</v>
      </c>
      <c r="D61" s="124">
        <f>'Tabell 4.1'!D74/'Tabell 4.1'!$S74*100</f>
        <v>3.3393222229106003</v>
      </c>
      <c r="E61" s="124">
        <f>'Tabell 4.1'!E74/'Tabell 4.1'!$S74*100</f>
        <v>2.9428164302087851</v>
      </c>
      <c r="F61" s="124">
        <f>'Tabell 4.1'!F74/'Tabell 4.1'!$S74*100</f>
        <v>3.0171612663403757</v>
      </c>
      <c r="G61" s="124">
        <f>'Tabell 4.1'!G74/'Tabell 4.1'!$S74*100</f>
        <v>3.0543336844061706</v>
      </c>
      <c r="H61" s="124">
        <f>'Tabell 4.1'!H74/'Tabell 4.1'!$S74*100</f>
        <v>9.5966792639861236</v>
      </c>
      <c r="I61" s="124">
        <f>'Tabell 4.1'!I74/'Tabell 4.1'!$S74*100</f>
        <v>7.5521962703673866</v>
      </c>
      <c r="J61" s="124">
        <f>'Tabell 4.1'!J74/'Tabell 4.1'!$S74*100</f>
        <v>9.8630815934576539</v>
      </c>
      <c r="K61" s="124">
        <f>'Tabell 4.1'!K74/'Tabell 4.1'!$S74*100</f>
        <v>9.2311504863391356</v>
      </c>
      <c r="L61" s="124">
        <f>'Tabell 4.1'!L74/'Tabell 4.1'!$S74*100</f>
        <v>4.8819775726411008</v>
      </c>
      <c r="M61" s="124">
        <f>'Tabell 4.1'!M74/'Tabell 4.1'!$S74*100</f>
        <v>5.0306672449042811</v>
      </c>
      <c r="N61" s="124">
        <f>'Tabell 4.1'!N74/'Tabell 4.1'!$S74*100</f>
        <v>5.898023666439502</v>
      </c>
      <c r="O61" s="124">
        <f>'Tabell 4.1'!O74/'Tabell 4.1'!$S74*100</f>
        <v>7.8371848088718163</v>
      </c>
      <c r="P61" s="124">
        <f>'Tabell 4.1'!P74/'Tabell 4.1'!$S74*100</f>
        <v>13.437829130784957</v>
      </c>
      <c r="Q61" s="124">
        <f>'Tabell 4.1'!Q74/'Tabell 4.1'!$S74*100</f>
        <v>11.021621956508271</v>
      </c>
      <c r="R61" s="124">
        <f>'Tabell 4.1'!R74/'Tabell 4.1'!$S74*100</f>
        <v>3.2959544018338391</v>
      </c>
      <c r="S61" s="124">
        <f>'Tabell 4.1'!S74/'Tabell 4.1'!$S74*100</f>
        <v>100</v>
      </c>
    </row>
    <row r="62" spans="1:38" ht="16.5" customHeight="1" x14ac:dyDescent="0.35">
      <c r="A62" s="507" t="s">
        <v>152</v>
      </c>
      <c r="B62" s="507"/>
      <c r="C62" s="123">
        <v>7.3999999999999996E-2</v>
      </c>
      <c r="D62" s="124">
        <f>'Tabell 4.1'!D77/'Tabell 4.1'!$S77*100</f>
        <v>3.8656464275067073</v>
      </c>
      <c r="E62" s="124">
        <f>'Tabell 4.1'!E77/'Tabell 4.1'!$S77*100</f>
        <v>3.5079002285600716</v>
      </c>
      <c r="F62" s="124">
        <f>'Tabell 4.1'!F77/'Tabell 4.1'!$S77*100</f>
        <v>3.8755838219218921</v>
      </c>
      <c r="G62" s="124">
        <f>'Tabell 4.1'!G77/'Tabell 4.1'!$S77*100</f>
        <v>3.3290271290867537</v>
      </c>
      <c r="H62" s="124">
        <f>'Tabell 4.1'!H77/'Tabell 4.1'!$S77*100</f>
        <v>9.8777700486932325</v>
      </c>
      <c r="I62" s="124">
        <f>'Tabell 4.1'!I77/'Tabell 4.1'!$S77*100</f>
        <v>6.8170525688164565</v>
      </c>
      <c r="J62" s="124">
        <f>'Tabell 4.1'!J77/'Tabell 4.1'!$S77*100</f>
        <v>8.8045314518533235</v>
      </c>
      <c r="K62" s="124">
        <f>'Tabell 4.1'!K77/'Tabell 4.1'!$S77*100</f>
        <v>8.3275365199244771</v>
      </c>
      <c r="L62" s="124">
        <f>'Tabell 4.1'!L77/'Tabell 4.1'!$S77*100</f>
        <v>5.2270694623869618</v>
      </c>
      <c r="M62" s="124">
        <f>'Tabell 4.1'!M77/'Tabell 4.1'!$S77*100</f>
        <v>5.1078207294047502</v>
      </c>
      <c r="N62" s="124">
        <f>'Tabell 4.1'!N77/'Tabell 4.1'!$S77*100</f>
        <v>5.5947530557487832</v>
      </c>
      <c r="O62" s="124">
        <f>'Tabell 4.1'!O77/'Tabell 4.1'!$S77*100</f>
        <v>8.4567226473218717</v>
      </c>
      <c r="P62" s="124">
        <f>'Tabell 4.1'!P77/'Tabell 4.1'!$S77*100</f>
        <v>13.773228659445493</v>
      </c>
      <c r="Q62" s="124">
        <f>'Tabell 4.1'!Q77/'Tabell 4.1'!$S77*100</f>
        <v>10.334890191791713</v>
      </c>
      <c r="R62" s="124">
        <f>'Tabell 4.1'!R77/'Tabell 4.1'!$S77*100</f>
        <v>3.1004670575375139</v>
      </c>
      <c r="S62" s="124">
        <f>'Tabell 4.1'!S77/'Tabell 4.1'!$S77*100</f>
        <v>100</v>
      </c>
    </row>
    <row r="63" spans="1:38" ht="16.5" customHeight="1" x14ac:dyDescent="0.35">
      <c r="A63" s="507" t="s">
        <v>153</v>
      </c>
      <c r="B63" s="507"/>
      <c r="C63" s="123">
        <v>0.16500000000000001</v>
      </c>
      <c r="D63" s="124">
        <f>'Tabell 4.1'!D80/'Tabell 4.1'!$S80*100</f>
        <v>3.8782318598832362</v>
      </c>
      <c r="E63" s="124">
        <f>'Tabell 4.1'!E80/'Tabell 4.1'!$S80*100</f>
        <v>3.711426188490409</v>
      </c>
      <c r="F63" s="124">
        <f>'Tabell 4.1'!F80/'Tabell 4.1'!$S80*100</f>
        <v>3.419516263552961</v>
      </c>
      <c r="G63" s="124">
        <f>'Tabell 4.1'!G80/'Tabell 4.1'!$S80*100</f>
        <v>3.8365304420350292</v>
      </c>
      <c r="H63" s="124">
        <f>'Tabell 4.1'!H80/'Tabell 4.1'!$S80*100</f>
        <v>9.7164303586321932</v>
      </c>
      <c r="I63" s="124">
        <f>'Tabell 4.1'!I80/'Tabell 4.1'!$S80*100</f>
        <v>7.9024186822351963</v>
      </c>
      <c r="J63" s="124">
        <f>'Tabell 4.1'!J80/'Tabell 4.1'!$S80*100</f>
        <v>10.467055879899917</v>
      </c>
      <c r="K63" s="124">
        <f>'Tabell 4.1'!K80/'Tabell 4.1'!$S80*100</f>
        <v>8.8198498748957466</v>
      </c>
      <c r="L63" s="124">
        <f>'Tabell 4.1'!L80/'Tabell 4.1'!$S80*100</f>
        <v>5.1501251042535445</v>
      </c>
      <c r="M63" s="124">
        <f>'Tabell 4.1'!M80/'Tabell 4.1'!$S80*100</f>
        <v>3.9616346955796495</v>
      </c>
      <c r="N63" s="124">
        <f>'Tabell 4.1'!N80/'Tabell 4.1'!$S80*100</f>
        <v>3.3986655546288573</v>
      </c>
      <c r="O63" s="124">
        <f>'Tabell 4.1'!O80/'Tabell 4.1'!$S80*100</f>
        <v>6.6722268557130944</v>
      </c>
      <c r="P63" s="124">
        <f>'Tabell 4.1'!P80/'Tabell 4.1'!$S80*100</f>
        <v>12.927439532944121</v>
      </c>
      <c r="Q63" s="124">
        <f>'Tabell 4.1'!Q80/'Tabell 4.1'!$S80*100</f>
        <v>13.490408673894914</v>
      </c>
      <c r="R63" s="124">
        <f>'Tabell 4.1'!R80/'Tabell 4.1'!$S80*100</f>
        <v>2.6480400333611342</v>
      </c>
      <c r="S63" s="124">
        <f>'Tabell 4.1'!S80/'Tabell 4.1'!$S80*100</f>
        <v>100</v>
      </c>
    </row>
    <row r="64" spans="1:38" ht="16.5" customHeight="1" x14ac:dyDescent="0.35">
      <c r="A64" s="507" t="s">
        <v>154</v>
      </c>
      <c r="B64" s="507"/>
      <c r="C64" s="123">
        <v>7.1999999999999995E-2</v>
      </c>
      <c r="D64" s="124">
        <f>'Tabell 4.1'!D83/'Tabell 4.1'!$S83*100</f>
        <v>6.4465069429455362</v>
      </c>
      <c r="E64" s="124">
        <f>'Tabell 4.1'!E83/'Tabell 4.1'!$S83*100</f>
        <v>5.8997050147492622</v>
      </c>
      <c r="F64" s="124">
        <f>'Tabell 4.1'!F83/'Tabell 4.1'!$S83*100</f>
        <v>5.2809554644219006</v>
      </c>
      <c r="G64" s="124">
        <f>'Tabell 4.1'!G83/'Tabell 4.1'!$S83*100</f>
        <v>2.4749982013094467</v>
      </c>
      <c r="H64" s="124">
        <f>'Tabell 4.1'!H83/'Tabell 4.1'!$S83*100</f>
        <v>3.9211454061443267</v>
      </c>
      <c r="I64" s="124">
        <f>'Tabell 4.1'!I83/'Tabell 4.1'!$S83*100</f>
        <v>2.26635009712929</v>
      </c>
      <c r="J64" s="124">
        <f>'Tabell 4.1'!J83/'Tabell 4.1'!$S83*100</f>
        <v>3.136916324915461</v>
      </c>
      <c r="K64" s="124">
        <f>'Tabell 4.1'!K83/'Tabell 4.1'!$S83*100</f>
        <v>4.7413482984387363</v>
      </c>
      <c r="L64" s="124">
        <f>'Tabell 4.1'!L83/'Tabell 4.1'!$S83*100</f>
        <v>5.7630045327001946</v>
      </c>
      <c r="M64" s="124">
        <f>'Tabell 4.1'!M83/'Tabell 4.1'!$S83*100</f>
        <v>8.8063889488452407</v>
      </c>
      <c r="N64" s="124">
        <f>'Tabell 4.1'!N83/'Tabell 4.1'!$S83*100</f>
        <v>10.900064752859919</v>
      </c>
      <c r="O64" s="124">
        <f>'Tabell 4.1'!O83/'Tabell 4.1'!$S83*100</f>
        <v>13.763580113677243</v>
      </c>
      <c r="P64" s="124">
        <f>'Tabell 4.1'!P83/'Tabell 4.1'!$S83*100</f>
        <v>12.252680048924383</v>
      </c>
      <c r="Q64" s="124">
        <f>'Tabell 4.1'!Q83/'Tabell 4.1'!$S83*100</f>
        <v>7.7127850924526937</v>
      </c>
      <c r="R64" s="124">
        <f>'Tabell 4.1'!R83/'Tabell 4.1'!$S83*100</f>
        <v>6.6335707604863652</v>
      </c>
      <c r="S64" s="124">
        <f>'Tabell 4.1'!S83/'Tabell 4.1'!$S83*100</f>
        <v>100</v>
      </c>
    </row>
    <row r="65" spans="1:38" ht="16.5" customHeight="1" x14ac:dyDescent="0.35">
      <c r="A65" s="507" t="s">
        <v>89</v>
      </c>
      <c r="B65" s="507"/>
      <c r="C65" s="123">
        <v>0.01</v>
      </c>
      <c r="D65" s="124">
        <f>'Tabell 4.1'!D84/'Tabell 4.1'!$S84*100</f>
        <v>5.8929645219482865</v>
      </c>
      <c r="E65" s="124">
        <f>'Tabell 4.1'!E84/'Tabell 4.1'!$S84*100</f>
        <v>3.6079374624173184</v>
      </c>
      <c r="F65" s="124">
        <f>'Tabell 4.1'!F84/'Tabell 4.1'!$S84*100</f>
        <v>3.8484666265784728</v>
      </c>
      <c r="G65" s="124">
        <f>'Tabell 4.1'!G84/'Tabell 4.1'!$S84*100</f>
        <v>3.96873120865905</v>
      </c>
      <c r="H65" s="124">
        <f>'Tabell 4.1'!H84/'Tabell 4.1'!$S84*100</f>
        <v>9.2002405291641605</v>
      </c>
      <c r="I65" s="124">
        <f>'Tabell 4.1'!I84/'Tabell 4.1'!$S84*100</f>
        <v>7.2760072158749249</v>
      </c>
      <c r="J65" s="124">
        <f>'Tabell 4.1'!J84/'Tabell 4.1'!$S84*100</f>
        <v>8.8394467829224297</v>
      </c>
      <c r="K65" s="124">
        <f>'Tabell 4.1'!K84/'Tabell 4.1'!$S84*100</f>
        <v>7.2158749248346368</v>
      </c>
      <c r="L65" s="124">
        <f>'Tabell 4.1'!L84/'Tabell 4.1'!$S84*100</f>
        <v>4.9308478653036687</v>
      </c>
      <c r="M65" s="124">
        <f>'Tabell 4.1'!M84/'Tabell 4.1'!$S84*100</f>
        <v>6.2537582681900181</v>
      </c>
      <c r="N65" s="124">
        <f>'Tabell 4.1'!N84/'Tabell 4.1'!$S84*100</f>
        <v>6.5544197233914607</v>
      </c>
      <c r="O65" s="124">
        <f>'Tabell 4.1'!O84/'Tabell 4.1'!$S84*100</f>
        <v>8.0577269993986782</v>
      </c>
      <c r="P65" s="124">
        <f>'Tabell 4.1'!P84/'Tabell 4.1'!$S84*100</f>
        <v>10.042092603728202</v>
      </c>
      <c r="Q65" s="124">
        <f>'Tabell 4.1'!Q84/'Tabell 4.1'!$S84*100</f>
        <v>9.3806374022850267</v>
      </c>
      <c r="R65" s="124">
        <f>'Tabell 4.1'!R84/'Tabell 4.1'!$S84*100</f>
        <v>4.9308478653036687</v>
      </c>
      <c r="S65" s="124">
        <f>'Tabell 4.1'!S84/'Tabell 4.1'!$S84*100</f>
        <v>100</v>
      </c>
    </row>
    <row r="66" spans="1:38" ht="16.5" customHeight="1" x14ac:dyDescent="0.35">
      <c r="A66" s="507" t="s">
        <v>90</v>
      </c>
      <c r="B66" s="507"/>
      <c r="C66" s="123">
        <v>0.01</v>
      </c>
      <c r="D66" s="124">
        <f>'Tabell 4.1'!D85/'Tabell 4.1'!$S85*100</f>
        <v>4.223521767381416</v>
      </c>
      <c r="E66" s="124">
        <f>'Tabell 4.1'!E85/'Tabell 4.1'!$S85*100</f>
        <v>3.7077647823261861</v>
      </c>
      <c r="F66" s="124">
        <f>'Tabell 4.1'!F85/'Tabell 4.1'!$S85*100</f>
        <v>3.9108187134502925</v>
      </c>
      <c r="G66" s="124">
        <f>'Tabell 4.1'!G85/'Tabell 4.1'!$S85*100</f>
        <v>3.8174139051332032</v>
      </c>
      <c r="H66" s="124">
        <f>'Tabell 4.1'!H85/'Tabell 4.1'!$S85*100</f>
        <v>10.12020792722547</v>
      </c>
      <c r="I66" s="124">
        <f>'Tabell 4.1'!I85/'Tabell 4.1'!$S85*100</f>
        <v>7.9556530214424948</v>
      </c>
      <c r="J66" s="124">
        <f>'Tabell 4.1'!J85/'Tabell 4.1'!$S85*100</f>
        <v>9.6531838856400256</v>
      </c>
      <c r="K66" s="124">
        <f>'Tabell 4.1'!K85/'Tabell 4.1'!$S85*100</f>
        <v>8.105912930474334</v>
      </c>
      <c r="L66" s="124">
        <f>'Tabell 4.1'!L85/'Tabell 4.1'!$S85*100</f>
        <v>4.394087069525666</v>
      </c>
      <c r="M66" s="124">
        <f>'Tabell 4.1'!M85/'Tabell 4.1'!$S85*100</f>
        <v>4.6783625730994149</v>
      </c>
      <c r="N66" s="124">
        <f>'Tabell 4.1'!N85/'Tabell 4.1'!$S85*100</f>
        <v>6.0753736192332681</v>
      </c>
      <c r="O66" s="124">
        <f>'Tabell 4.1'!O85/'Tabell 4.1'!$S85*100</f>
        <v>8.503898635477583</v>
      </c>
      <c r="P66" s="124">
        <f>'Tabell 4.1'!P85/'Tabell 4.1'!$S85*100</f>
        <v>10.445094217024041</v>
      </c>
      <c r="Q66" s="124">
        <f>'Tabell 4.1'!Q85/'Tabell 4.1'!$S85*100</f>
        <v>10.32732293697206</v>
      </c>
      <c r="R66" s="124">
        <f>'Tabell 4.1'!R85/'Tabell 4.1'!$S85*100</f>
        <v>4.0813840155945424</v>
      </c>
      <c r="S66" s="124">
        <f>'Tabell 4.1'!S85/'Tabell 4.1'!$S85*100</f>
        <v>100</v>
      </c>
    </row>
    <row r="67" spans="1:38" ht="16.5" customHeight="1" x14ac:dyDescent="0.35">
      <c r="A67" s="507" t="s">
        <v>91</v>
      </c>
      <c r="B67" s="507"/>
      <c r="C67" s="134">
        <v>0.01</v>
      </c>
      <c r="D67" s="124">
        <f>'Tabell 4.1'!D86/'Tabell 4.1'!$S86*100</f>
        <v>5.1364365971107544</v>
      </c>
      <c r="E67" s="124">
        <f>'Tabell 4.1'!E86/'Tabell 4.1'!$S86*100</f>
        <v>5.497592295345104</v>
      </c>
      <c r="F67" s="124">
        <f>'Tabell 4.1'!F86/'Tabell 4.1'!$S86*100</f>
        <v>5.2568218298555376</v>
      </c>
      <c r="G67" s="124">
        <f>'Tabell 4.1'!G86/'Tabell 4.1'!$S86*100</f>
        <v>4.3739967897271272</v>
      </c>
      <c r="H67" s="124">
        <f>'Tabell 4.1'!H86/'Tabell 4.1'!$S86*100</f>
        <v>8.8282504012841088</v>
      </c>
      <c r="I67" s="124">
        <f>'Tabell 4.1'!I86/'Tabell 4.1'!$S86*100</f>
        <v>6.6211878009630816</v>
      </c>
      <c r="J67" s="124">
        <f>'Tabell 4.1'!J86/'Tabell 4.1'!$S86*100</f>
        <v>8.6276083467094704</v>
      </c>
      <c r="K67" s="124">
        <f>'Tabell 4.1'!K86/'Tabell 4.1'!$S86*100</f>
        <v>6.9823434991974311</v>
      </c>
      <c r="L67" s="124">
        <f>'Tabell 4.1'!L86/'Tabell 4.1'!$S86*100</f>
        <v>3.9727126805778492</v>
      </c>
      <c r="M67" s="124">
        <f>'Tabell 4.1'!M86/'Tabell 4.1'!$S86*100</f>
        <v>5.2568218298555376</v>
      </c>
      <c r="N67" s="124">
        <f>'Tabell 4.1'!N86/'Tabell 4.1'!$S86*100</f>
        <v>6.942215088282504</v>
      </c>
      <c r="O67" s="124">
        <f>'Tabell 4.1'!O86/'Tabell 4.1'!$S86*100</f>
        <v>9.9117174959871583</v>
      </c>
      <c r="P67" s="124">
        <f>'Tabell 4.1'!P86/'Tabell 4.1'!$S86*100</f>
        <v>8.5874799357945424</v>
      </c>
      <c r="Q67" s="124">
        <f>'Tabell 4.1'!Q86/'Tabell 4.1'!$S86*100</f>
        <v>8.7479935794542545</v>
      </c>
      <c r="R67" s="124">
        <f>'Tabell 4.1'!R86/'Tabell 4.1'!$S86*100</f>
        <v>5.2568218298555376</v>
      </c>
      <c r="S67" s="124">
        <f>'Tabell 4.1'!S86/'Tabell 4.1'!$S86*100</f>
        <v>100</v>
      </c>
    </row>
    <row r="68" spans="1:38" ht="16.5" customHeight="1" thickBot="1" x14ac:dyDescent="0.4">
      <c r="A68" s="516" t="s">
        <v>487</v>
      </c>
      <c r="B68" s="516"/>
      <c r="C68" s="337" t="s">
        <v>28</v>
      </c>
      <c r="D68" s="338">
        <f>SUMPRODUCT($C53:$C67,D53:D67)</f>
        <v>6.2786837597943936</v>
      </c>
      <c r="E68" s="338">
        <f t="shared" ref="E68:R68" si="53">SUMPRODUCT($C53:$C67,E53:E67)</f>
        <v>5.4638742918790619</v>
      </c>
      <c r="F68" s="338">
        <f t="shared" si="53"/>
        <v>4.9883212577030518</v>
      </c>
      <c r="G68" s="338">
        <f t="shared" si="53"/>
        <v>3.7599800509444989</v>
      </c>
      <c r="H68" s="338">
        <f t="shared" si="53"/>
        <v>7.5225852343453852</v>
      </c>
      <c r="I68" s="338">
        <f t="shared" si="53"/>
        <v>5.5613913977579026</v>
      </c>
      <c r="J68" s="338">
        <f t="shared" si="53"/>
        <v>7.5761837717994522</v>
      </c>
      <c r="K68" s="338">
        <f t="shared" si="53"/>
        <v>7.3481432568563507</v>
      </c>
      <c r="L68" s="338">
        <f t="shared" si="53"/>
        <v>5.0439484200546865</v>
      </c>
      <c r="M68" s="338">
        <f t="shared" si="53"/>
        <v>5.7522054425713183</v>
      </c>
      <c r="N68" s="338">
        <f t="shared" si="53"/>
        <v>6.2722879928202229</v>
      </c>
      <c r="O68" s="338">
        <f t="shared" si="53"/>
        <v>9.3373402881541523</v>
      </c>
      <c r="P68" s="338">
        <f t="shared" si="53"/>
        <v>10.267274446786033</v>
      </c>
      <c r="Q68" s="338">
        <f t="shared" si="53"/>
        <v>8.9334202549533828</v>
      </c>
      <c r="R68" s="338">
        <f t="shared" si="53"/>
        <v>5.8943601335801059</v>
      </c>
      <c r="S68" s="338">
        <f>SUM(D68:R68)</f>
        <v>100</v>
      </c>
      <c r="U68" s="116"/>
      <c r="V68" s="116"/>
      <c r="W68" s="116"/>
      <c r="X68" s="116"/>
      <c r="Y68" s="116"/>
      <c r="Z68" s="116"/>
      <c r="AA68" s="116"/>
      <c r="AB68" s="116"/>
      <c r="AC68" s="116"/>
      <c r="AD68" s="116"/>
      <c r="AE68" s="116"/>
      <c r="AF68" s="116"/>
      <c r="AG68" s="116"/>
      <c r="AH68" s="116"/>
      <c r="AI68" s="116"/>
      <c r="AJ68" s="116"/>
      <c r="AK68" s="116"/>
      <c r="AL68" s="116"/>
    </row>
    <row r="69" spans="1:38" ht="16.5" customHeight="1" thickBot="1" x14ac:dyDescent="0.4">
      <c r="A69" s="496"/>
      <c r="B69" s="496"/>
      <c r="C69" s="108"/>
      <c r="D69" s="22"/>
      <c r="E69" s="22"/>
      <c r="F69" s="22"/>
      <c r="G69" s="22"/>
      <c r="H69" s="22"/>
      <c r="I69" s="22"/>
      <c r="J69" s="22"/>
      <c r="K69" s="22"/>
      <c r="L69" s="22"/>
      <c r="M69" s="22"/>
      <c r="N69" s="22"/>
      <c r="O69" s="22"/>
      <c r="P69" s="22"/>
      <c r="Q69" s="22"/>
      <c r="R69" s="22"/>
      <c r="S69" s="22"/>
    </row>
    <row r="70" spans="1:38" ht="16.5" customHeight="1" x14ac:dyDescent="0.35">
      <c r="A70" s="515" t="s">
        <v>282</v>
      </c>
      <c r="B70" s="515"/>
      <c r="C70" s="341">
        <v>0.44</v>
      </c>
      <c r="D70" s="341">
        <f>SUMPRODUCT($C$53:$C$58,D53:D58)/$C70</f>
        <v>8.4185722365679059</v>
      </c>
      <c r="E70" s="341">
        <f t="shared" ref="E70:S70" si="54">SUMPRODUCT($C$53:$C$58,E53:E58)/$C70</f>
        <v>6.9576717585646497</v>
      </c>
      <c r="F70" s="341">
        <f t="shared" si="54"/>
        <v>6.064094456280106</v>
      </c>
      <c r="G70" s="341">
        <f t="shared" si="54"/>
        <v>3.9586541359150016</v>
      </c>
      <c r="H70" s="341">
        <f t="shared" si="54"/>
        <v>5.7189774895958791</v>
      </c>
      <c r="I70" s="341">
        <f t="shared" si="54"/>
        <v>4.1721705610492252</v>
      </c>
      <c r="J70" s="341">
        <f t="shared" si="54"/>
        <v>6.2321043325426748</v>
      </c>
      <c r="K70" s="341">
        <f t="shared" si="54"/>
        <v>6.6993204672585263</v>
      </c>
      <c r="L70" s="341">
        <f t="shared" si="54"/>
        <v>5.056020312187484</v>
      </c>
      <c r="M70" s="341">
        <f t="shared" si="54"/>
        <v>6.366206854448385</v>
      </c>
      <c r="N70" s="341">
        <f t="shared" si="54"/>
        <v>6.8457177676014656</v>
      </c>
      <c r="O70" s="341">
        <f t="shared" si="54"/>
        <v>10.287272881312278</v>
      </c>
      <c r="P70" s="341">
        <f t="shared" si="54"/>
        <v>7.9729662226821416</v>
      </c>
      <c r="Q70" s="341">
        <f t="shared" si="54"/>
        <v>6.7031119336902689</v>
      </c>
      <c r="R70" s="341">
        <f t="shared" si="54"/>
        <v>8.5471385903040034</v>
      </c>
      <c r="S70" s="341">
        <f t="shared" si="54"/>
        <v>99.999999999999986</v>
      </c>
    </row>
    <row r="71" spans="1:38" ht="16.5" customHeight="1" thickBot="1" x14ac:dyDescent="0.4">
      <c r="A71" s="517" t="s">
        <v>283</v>
      </c>
      <c r="B71" s="517"/>
      <c r="C71" s="344">
        <v>0.56000000000000005</v>
      </c>
      <c r="D71" s="344">
        <f>SUMPRODUCT($C$59:$C$67,D59:D67)/$C71</f>
        <v>4.5973428137580621</v>
      </c>
      <c r="E71" s="344">
        <f t="shared" ref="E71:S71" si="55">SUMPRODUCT($C$59:$C$67,E59:E67)/$C71</f>
        <v>4.2901762823403855</v>
      </c>
      <c r="F71" s="344">
        <f t="shared" si="55"/>
        <v>4.1430708873925077</v>
      </c>
      <c r="G71" s="344">
        <f t="shared" si="55"/>
        <v>3.6038789841819616</v>
      </c>
      <c r="H71" s="344">
        <f t="shared" si="55"/>
        <v>8.9397056052199968</v>
      </c>
      <c r="I71" s="344">
        <f t="shared" si="55"/>
        <v>6.6529220551718646</v>
      </c>
      <c r="J71" s="344">
        <f t="shared" si="55"/>
        <v>8.6322461883583497</v>
      </c>
      <c r="K71" s="344">
        <f t="shared" si="55"/>
        <v>7.8579325915403562</v>
      </c>
      <c r="L71" s="344">
        <f t="shared" si="55"/>
        <v>5.0344633619503458</v>
      </c>
      <c r="M71" s="344">
        <f t="shared" si="55"/>
        <v>5.2697757618107657</v>
      </c>
      <c r="N71" s="344">
        <f t="shared" si="55"/>
        <v>5.8217360269206742</v>
      </c>
      <c r="O71" s="344">
        <f t="shared" si="55"/>
        <v>8.5909646792441947</v>
      </c>
      <c r="P71" s="344">
        <f t="shared" si="55"/>
        <v>12.069945194296233</v>
      </c>
      <c r="Q71" s="344">
        <f t="shared" si="55"/>
        <v>10.685805364517254</v>
      </c>
      <c r="R71" s="344">
        <f t="shared" si="55"/>
        <v>3.8100342032970409</v>
      </c>
      <c r="S71" s="344">
        <f t="shared" si="55"/>
        <v>99.999999999999986</v>
      </c>
    </row>
    <row r="72" spans="1:38" ht="16.5" customHeight="1" thickBot="1" x14ac:dyDescent="0.4">
      <c r="A72" s="496"/>
      <c r="B72" s="496"/>
      <c r="C72" s="108"/>
      <c r="D72" s="22"/>
      <c r="E72" s="22"/>
      <c r="F72" s="22"/>
      <c r="G72" s="22"/>
      <c r="H72" s="22"/>
      <c r="I72" s="22"/>
      <c r="J72" s="22"/>
      <c r="K72" s="22"/>
      <c r="L72" s="22"/>
      <c r="M72" s="22"/>
      <c r="N72" s="22"/>
      <c r="O72" s="22"/>
      <c r="P72" s="22"/>
      <c r="Q72" s="22"/>
      <c r="R72" s="22"/>
      <c r="S72" s="22"/>
    </row>
    <row r="73" spans="1:38" ht="16.5" customHeight="1" x14ac:dyDescent="0.35">
      <c r="A73" s="518" t="str">
        <f>'Tabell 2.1'!A42</f>
        <v>FO4A Sosiale tjenester</v>
      </c>
      <c r="B73" s="518"/>
      <c r="C73" s="346"/>
      <c r="D73" s="347"/>
      <c r="E73" s="347"/>
      <c r="F73" s="347"/>
      <c r="G73" s="347"/>
      <c r="H73" s="347"/>
      <c r="I73" s="347"/>
      <c r="J73" s="347"/>
      <c r="K73" s="347"/>
      <c r="L73" s="347"/>
      <c r="M73" s="347"/>
      <c r="N73" s="347"/>
      <c r="O73" s="347"/>
      <c r="P73" s="347"/>
      <c r="Q73" s="347"/>
      <c r="R73" s="347"/>
      <c r="S73" s="347"/>
    </row>
    <row r="74" spans="1:38" ht="16.5" customHeight="1" x14ac:dyDescent="0.35">
      <c r="A74" s="507" t="s">
        <v>155</v>
      </c>
      <c r="B74" s="507"/>
      <c r="C74" s="119">
        <v>0.22</v>
      </c>
      <c r="D74" s="120">
        <f>'Tabell 4.1'!D90/'Tabell 4.1'!$S90*100</f>
        <v>13.191699604743082</v>
      </c>
      <c r="E74" s="120">
        <f>'Tabell 4.1'!E90/'Tabell 4.1'!$S90*100</f>
        <v>10.59288537549407</v>
      </c>
      <c r="F74" s="120">
        <f>'Tabell 4.1'!F90/'Tabell 4.1'!$S90*100</f>
        <v>6.6156126482213446</v>
      </c>
      <c r="G74" s="120">
        <f>'Tabell 4.1'!G90/'Tabell 4.1'!$S90*100</f>
        <v>5.6571146245059287</v>
      </c>
      <c r="H74" s="120">
        <f>'Tabell 4.1'!H90/'Tabell 4.1'!$S90*100</f>
        <v>6.5513833992094854</v>
      </c>
      <c r="I74" s="120">
        <f>'Tabell 4.1'!I90/'Tabell 4.1'!$S90*100</f>
        <v>1.6600790513833994</v>
      </c>
      <c r="J74" s="120">
        <f>'Tabell 4.1'!J90/'Tabell 4.1'!$S90*100</f>
        <v>3.0928853754940708</v>
      </c>
      <c r="K74" s="120">
        <f>'Tabell 4.1'!K90/'Tabell 4.1'!$S90*100</f>
        <v>3.5276679841897232</v>
      </c>
      <c r="L74" s="120">
        <f>'Tabell 4.1'!L90/'Tabell 4.1'!$S90*100</f>
        <v>5.8053359683794463</v>
      </c>
      <c r="M74" s="120">
        <f>'Tabell 4.1'!M90/'Tabell 4.1'!$S90*100</f>
        <v>6.2154150197628457</v>
      </c>
      <c r="N74" s="120">
        <f>'Tabell 4.1'!N90/'Tabell 4.1'!$S90*100</f>
        <v>8.9328063241106719</v>
      </c>
      <c r="O74" s="120">
        <f>'Tabell 4.1'!O90/'Tabell 4.1'!$S90*100</f>
        <v>10.08399209486166</v>
      </c>
      <c r="P74" s="120">
        <f>'Tabell 4.1'!P90/'Tabell 4.1'!$S90*100</f>
        <v>5.2470355731225302</v>
      </c>
      <c r="Q74" s="120">
        <f>'Tabell 4.1'!Q90/'Tabell 4.1'!$S90*100</f>
        <v>3.8438735177865615</v>
      </c>
      <c r="R74" s="120">
        <f>'Tabell 4.1'!R90/'Tabell 4.1'!$S90*100</f>
        <v>8.9822134387351777</v>
      </c>
      <c r="S74" s="120">
        <f>'Tabell 4.1'!S90/'Tabell 4.1'!$S90*100</f>
        <v>100</v>
      </c>
    </row>
    <row r="75" spans="1:38" ht="16.5" customHeight="1" x14ac:dyDescent="0.35">
      <c r="A75" s="507" t="s">
        <v>170</v>
      </c>
      <c r="B75" s="507"/>
      <c r="C75" s="119">
        <v>0.18</v>
      </c>
      <c r="D75" s="120">
        <f>'Tabell 4.1'!D91/'Tabell 4.1'!$S91*100</f>
        <v>13.40072669712559</v>
      </c>
      <c r="E75" s="120">
        <f>'Tabell 4.1'!E91/'Tabell 4.1'!$S91*100</f>
        <v>7.8030003237759464</v>
      </c>
      <c r="F75" s="120">
        <f>'Tabell 4.1'!F91/'Tabell 4.1'!$S91*100</f>
        <v>5.1948051948051948</v>
      </c>
      <c r="G75" s="120">
        <f>'Tabell 4.1'!G91/'Tabell 4.1'!$S91*100</f>
        <v>3.2161744073101413</v>
      </c>
      <c r="H75" s="120">
        <f>'Tabell 4.1'!H91/'Tabell 4.1'!$S91*100</f>
        <v>3.1262366442421841</v>
      </c>
      <c r="I75" s="120">
        <f>'Tabell 4.1'!I91/'Tabell 4.1'!$S91*100</f>
        <v>1.0504730726337375</v>
      </c>
      <c r="J75" s="120">
        <f>'Tabell 4.1'!J91/'Tabell 4.1'!$S91*100</f>
        <v>1.7232075403820557</v>
      </c>
      <c r="K75" s="120">
        <f>'Tabell 4.1'!K91/'Tabell 4.1'!$S91*100</f>
        <v>2.6045976184480337</v>
      </c>
      <c r="L75" s="120">
        <f>'Tabell 4.1'!L91/'Tabell 4.1'!$S91*100</f>
        <v>7.871353023707595</v>
      </c>
      <c r="M75" s="120">
        <f>'Tabell 4.1'!M91/'Tabell 4.1'!$S91*100</f>
        <v>7.3748965715724717</v>
      </c>
      <c r="N75" s="120">
        <f>'Tabell 4.1'!N91/'Tabell 4.1'!$S91*100</f>
        <v>12.094830377378853</v>
      </c>
      <c r="O75" s="120">
        <f>'Tabell 4.1'!O91/'Tabell 4.1'!$S91*100</f>
        <v>13.451091844443644</v>
      </c>
      <c r="P75" s="120">
        <f>'Tabell 4.1'!P91/'Tabell 4.1'!$S91*100</f>
        <v>5.3243155736230525</v>
      </c>
      <c r="Q75" s="120">
        <f>'Tabell 4.1'!Q91/'Tabell 4.1'!$S91*100</f>
        <v>2.7341079972658919</v>
      </c>
      <c r="R75" s="120">
        <f>'Tabell 4.1'!R91/'Tabell 4.1'!$S91*100</f>
        <v>13.030183113285606</v>
      </c>
      <c r="S75" s="120">
        <f>'Tabell 4.1'!S91/'Tabell 4.1'!$S91*100</f>
        <v>100</v>
      </c>
    </row>
    <row r="76" spans="1:38" ht="16.5" customHeight="1" x14ac:dyDescent="0.35">
      <c r="A76" s="507" t="s">
        <v>156</v>
      </c>
      <c r="B76" s="507"/>
      <c r="C76" s="123">
        <v>0.18</v>
      </c>
      <c r="D76" s="124">
        <f>'Tabell 4.1'!D92/'Tabell 4.1'!$S92*100</f>
        <v>10.397862661564011</v>
      </c>
      <c r="E76" s="124">
        <f>'Tabell 4.1'!E92/'Tabell 4.1'!$S92*100</f>
        <v>9.32816190957573</v>
      </c>
      <c r="F76" s="124">
        <f>'Tabell 4.1'!F92/'Tabell 4.1'!$S92*100</f>
        <v>5.0679265135182536</v>
      </c>
      <c r="G76" s="124">
        <f>'Tabell 4.1'!G92/'Tabell 4.1'!$S92*100</f>
        <v>4.5160558266197661</v>
      </c>
      <c r="H76" s="124">
        <f>'Tabell 4.1'!H92/'Tabell 4.1'!$S92*100</f>
        <v>6.0396315360572705</v>
      </c>
      <c r="I76" s="124">
        <f>'Tabell 4.1'!I92/'Tabell 4.1'!$S92*100</f>
        <v>2.3921273325562447</v>
      </c>
      <c r="J76" s="124">
        <f>'Tabell 4.1'!J92/'Tabell 4.1'!$S92*100</f>
        <v>3.0605613607996451</v>
      </c>
      <c r="K76" s="124">
        <f>'Tabell 4.1'!K92/'Tabell 4.1'!$S92*100</f>
        <v>4.0993160929618435</v>
      </c>
      <c r="L76" s="124">
        <f>'Tabell 4.1'!L92/'Tabell 4.1'!$S92*100</f>
        <v>6.7658314679760272</v>
      </c>
      <c r="M76" s="124">
        <f>'Tabell 4.1'!M92/'Tabell 4.1'!$S92*100</f>
        <v>7.1691612597093144</v>
      </c>
      <c r="N76" s="124">
        <f>'Tabell 4.1'!N92/'Tabell 4.1'!$S92*100</f>
        <v>9.1435173246134323</v>
      </c>
      <c r="O76" s="124">
        <f>'Tabell 4.1'!O92/'Tabell 4.1'!$S92*100</f>
        <v>13.136585416172389</v>
      </c>
      <c r="P76" s="124">
        <f>'Tabell 4.1'!P92/'Tabell 4.1'!$S92*100</f>
        <v>5.8549869510949728</v>
      </c>
      <c r="Q76" s="124">
        <f>'Tabell 4.1'!Q92/'Tabell 4.1'!$S92*100</f>
        <v>3.4061252488575762</v>
      </c>
      <c r="R76" s="124">
        <f>'Tabell 4.1'!R92/'Tabell 4.1'!$S92*100</f>
        <v>9.622149097923522</v>
      </c>
      <c r="S76" s="124">
        <f>'Tabell 4.1'!S92/'Tabell 4.1'!$S92*100</f>
        <v>100</v>
      </c>
    </row>
    <row r="77" spans="1:38" ht="16.5" customHeight="1" x14ac:dyDescent="0.35">
      <c r="A77" s="507" t="s">
        <v>157</v>
      </c>
      <c r="B77" s="507"/>
      <c r="C77" s="123">
        <v>0.04</v>
      </c>
      <c r="D77" s="124">
        <f>'Tabell 4.1'!D93/'Tabell 4.1'!$S93*100</f>
        <v>12.360742705570292</v>
      </c>
      <c r="E77" s="124">
        <f>'Tabell 4.1'!E93/'Tabell 4.1'!$S93*100</f>
        <v>9.3580901856763923</v>
      </c>
      <c r="F77" s="124">
        <f>'Tabell 4.1'!F93/'Tabell 4.1'!$S93*100</f>
        <v>5.5278514588859418</v>
      </c>
      <c r="G77" s="124">
        <f>'Tabell 4.1'!G93/'Tabell 4.1'!$S93*100</f>
        <v>4.1273209549071623</v>
      </c>
      <c r="H77" s="124">
        <f>'Tabell 4.1'!H93/'Tabell 4.1'!$S93*100</f>
        <v>5.0185676392572942</v>
      </c>
      <c r="I77" s="124">
        <f>'Tabell 4.1'!I93/'Tabell 4.1'!$S93*100</f>
        <v>1.8143236074270559</v>
      </c>
      <c r="J77" s="124">
        <f>'Tabell 4.1'!J93/'Tabell 4.1'!$S93*100</f>
        <v>2.9177718832891246</v>
      </c>
      <c r="K77" s="124">
        <f>'Tabell 4.1'!K93/'Tabell 4.1'!$S93*100</f>
        <v>3.6923076923076925</v>
      </c>
      <c r="L77" s="124">
        <f>'Tabell 4.1'!L93/'Tabell 4.1'!$S93*100</f>
        <v>7.3421750663129979</v>
      </c>
      <c r="M77" s="124">
        <f>'Tabell 4.1'!M93/'Tabell 4.1'!$S93*100</f>
        <v>6.3978779840848805</v>
      </c>
      <c r="N77" s="124">
        <f>'Tabell 4.1'!N93/'Tabell 4.1'!$S93*100</f>
        <v>9.4854111405835546</v>
      </c>
      <c r="O77" s="124">
        <f>'Tabell 4.1'!O93/'Tabell 4.1'!$S93*100</f>
        <v>11.26790450928382</v>
      </c>
      <c r="P77" s="124">
        <f>'Tabell 4.1'!P93/'Tabell 4.1'!$S93*100</f>
        <v>5.6021220159151195</v>
      </c>
      <c r="Q77" s="124">
        <f>'Tabell 4.1'!Q93/'Tabell 4.1'!$S93*100</f>
        <v>3.9469496021220158</v>
      </c>
      <c r="R77" s="124">
        <f>'Tabell 4.1'!R93/'Tabell 4.1'!$S93*100</f>
        <v>11.140583554376658</v>
      </c>
      <c r="S77" s="124">
        <f>'Tabell 4.1'!S93/'Tabell 4.1'!$S93*100</f>
        <v>100</v>
      </c>
    </row>
    <row r="78" spans="1:38" ht="16.5" customHeight="1" x14ac:dyDescent="0.35">
      <c r="A78" s="507" t="s">
        <v>158</v>
      </c>
      <c r="B78" s="507"/>
      <c r="C78" s="123">
        <v>0.02</v>
      </c>
      <c r="D78" s="124">
        <f>'Tabell 4.1'!D94/'Tabell 4.1'!$S94*100</f>
        <v>15.16213847502191</v>
      </c>
      <c r="E78" s="124">
        <f>'Tabell 4.1'!E94/'Tabell 4.1'!$S94*100</f>
        <v>11.688311688311687</v>
      </c>
      <c r="F78" s="124">
        <f>'Tabell 4.1'!F94/'Tabell 4.1'!$S94*100</f>
        <v>17.305393992510556</v>
      </c>
      <c r="G78" s="124">
        <f>'Tabell 4.1'!G94/'Tabell 4.1'!$S94*100</f>
        <v>5.6489522747191465</v>
      </c>
      <c r="H78" s="124">
        <f>'Tabell 4.1'!H94/'Tabell 4.1'!$S94*100</f>
        <v>5.1470002390247789</v>
      </c>
      <c r="I78" s="124">
        <f>'Tabell 4.1'!I94/'Tabell 4.1'!$S94*100</f>
        <v>2.0078081427774679</v>
      </c>
      <c r="J78" s="124">
        <f>'Tabell 4.1'!J94/'Tabell 4.1'!$S94*100</f>
        <v>3.5455342203808464</v>
      </c>
      <c r="K78" s="124">
        <f>'Tabell 4.1'!K94/'Tabell 4.1'!$S94*100</f>
        <v>4.2785435423472231</v>
      </c>
      <c r="L78" s="124">
        <f>'Tabell 4.1'!L94/'Tabell 4.1'!$S94*100</f>
        <v>2.9081348099753006</v>
      </c>
      <c r="M78" s="124">
        <f>'Tabell 4.1'!M94/'Tabell 4.1'!$S94*100</f>
        <v>4.8283005338220057</v>
      </c>
      <c r="N78" s="124">
        <f>'Tabell 4.1'!N94/'Tabell 4.1'!$S94*100</f>
        <v>4.6848856664807581</v>
      </c>
      <c r="O78" s="124">
        <f>'Tabell 4.1'!O94/'Tabell 4.1'!$S94*100</f>
        <v>6.8520436618596126</v>
      </c>
      <c r="P78" s="124">
        <f>'Tabell 4.1'!P94/'Tabell 4.1'!$S94*100</f>
        <v>6.8600111544896825</v>
      </c>
      <c r="Q78" s="124">
        <f>'Tabell 4.1'!Q94/'Tabell 4.1'!$S94*100</f>
        <v>4.4378933949486097</v>
      </c>
      <c r="R78" s="124">
        <f>'Tabell 4.1'!R94/'Tabell 4.1'!$S94*100</f>
        <v>4.6450482033304121</v>
      </c>
      <c r="S78" s="124">
        <f>'Tabell 4.1'!S94/'Tabell 4.1'!$S94*100</f>
        <v>100</v>
      </c>
    </row>
    <row r="79" spans="1:38" ht="16.5" customHeight="1" x14ac:dyDescent="0.35">
      <c r="A79" s="507" t="s">
        <v>159</v>
      </c>
      <c r="B79" s="507"/>
      <c r="C79" s="123">
        <v>0.15</v>
      </c>
      <c r="D79" s="124">
        <f>'Tabell 4.1'!D95/'Tabell 4.1'!$S95*100</f>
        <v>10.242941562705186</v>
      </c>
      <c r="E79" s="124">
        <f>'Tabell 4.1'!E95/'Tabell 4.1'!$S95*100</f>
        <v>10.374261326329613</v>
      </c>
      <c r="F79" s="124">
        <f>'Tabell 4.1'!F95/'Tabell 4.1'!$S95*100</f>
        <v>7.2554169402495079</v>
      </c>
      <c r="G79" s="124">
        <f>'Tabell 4.1'!G95/'Tabell 4.1'!$S95*100</f>
        <v>5.5482600131319764</v>
      </c>
      <c r="H79" s="124">
        <f>'Tabell 4.1'!H95/'Tabell 4.1'!$S95*100</f>
        <v>7.3867367038739333</v>
      </c>
      <c r="I79" s="124">
        <f>'Tabell 4.1'!I95/'Tabell 4.1'!$S95*100</f>
        <v>4.4320420223243593</v>
      </c>
      <c r="J79" s="124">
        <f>'Tabell 4.1'!J95/'Tabell 4.1'!$S95*100</f>
        <v>6.8614576493762307</v>
      </c>
      <c r="K79" s="124">
        <f>'Tabell 4.1'!K95/'Tabell 4.1'!$S95*100</f>
        <v>7.2554169402495079</v>
      </c>
      <c r="L79" s="124">
        <f>'Tabell 4.1'!L95/'Tabell 4.1'!$S95*100</f>
        <v>5.4826001313197636</v>
      </c>
      <c r="M79" s="124">
        <f>'Tabell 4.1'!M95/'Tabell 4.1'!$S95*100</f>
        <v>3.906762967826658</v>
      </c>
      <c r="N79" s="124">
        <f>'Tabell 4.1'!N95/'Tabell 4.1'!$S95*100</f>
        <v>4.5633617859487847</v>
      </c>
      <c r="O79" s="124">
        <f>'Tabell 4.1'!O95/'Tabell 4.1'!$S95*100</f>
        <v>8.0433355219960596</v>
      </c>
      <c r="P79" s="124">
        <f>'Tabell 4.1'!P95/'Tabell 4.1'!$S95*100</f>
        <v>5.8437294812869336</v>
      </c>
      <c r="Q79" s="124">
        <f>'Tabell 4.1'!Q95/'Tabell 4.1'!$S95*100</f>
        <v>6.2048588312541035</v>
      </c>
      <c r="R79" s="124">
        <f>'Tabell 4.1'!R95/'Tabell 4.1'!$S95*100</f>
        <v>6.5988181221273798</v>
      </c>
      <c r="S79" s="124">
        <f>'Tabell 4.1'!S95/'Tabell 4.1'!$S95*100</f>
        <v>100</v>
      </c>
    </row>
    <row r="80" spans="1:38" ht="16.5" customHeight="1" x14ac:dyDescent="0.35">
      <c r="A80" s="507" t="s">
        <v>160</v>
      </c>
      <c r="B80" s="507"/>
      <c r="C80" s="123">
        <v>0.06</v>
      </c>
      <c r="D80" s="124">
        <f>'Tabell 4.1'!D96/'Tabell 4.1'!$S96*100</f>
        <v>11.259777686290654</v>
      </c>
      <c r="E80" s="124">
        <f>'Tabell 4.1'!E96/'Tabell 4.1'!$S96*100</f>
        <v>11.519143680526966</v>
      </c>
      <c r="F80" s="124">
        <f>'Tabell 4.1'!F96/'Tabell 4.1'!$S96*100</f>
        <v>6.6117743927542199</v>
      </c>
      <c r="G80" s="124">
        <f>'Tabell 4.1'!G96/'Tabell 4.1'!$S96*100</f>
        <v>6.3318237958007408</v>
      </c>
      <c r="H80" s="124">
        <f>'Tabell 4.1'!H96/'Tabell 4.1'!$S96*100</f>
        <v>8.2750102923013582</v>
      </c>
      <c r="I80" s="124">
        <f>'Tabell 4.1'!I96/'Tabell 4.1'!$S96*100</f>
        <v>2.276657060518732</v>
      </c>
      <c r="J80" s="124">
        <f>'Tabell 4.1'!J96/'Tabell 4.1'!$S96*100</f>
        <v>3.3017702758336762</v>
      </c>
      <c r="K80" s="124">
        <f>'Tabell 4.1'!K96/'Tabell 4.1'!$S96*100</f>
        <v>4.013997529847674</v>
      </c>
      <c r="L80" s="124">
        <f>'Tabell 4.1'!L96/'Tabell 4.1'!$S96*100</f>
        <v>5.1132153149444211</v>
      </c>
      <c r="M80" s="124">
        <f>'Tabell 4.1'!M96/'Tabell 4.1'!$S96*100</f>
        <v>5.6442980650473444</v>
      </c>
      <c r="N80" s="124">
        <f>'Tabell 4.1'!N96/'Tabell 4.1'!$S96*100</f>
        <v>7.0811033347056407</v>
      </c>
      <c r="O80" s="124">
        <f>'Tabell 4.1'!O96/'Tabell 4.1'!$S96*100</f>
        <v>10.333470564018114</v>
      </c>
      <c r="P80" s="124">
        <f>'Tabell 4.1'!P96/'Tabell 4.1'!$S96*100</f>
        <v>5.5166735282009061</v>
      </c>
      <c r="Q80" s="124">
        <f>'Tabell 4.1'!Q96/'Tabell 4.1'!$S96*100</f>
        <v>4.6109510086455332</v>
      </c>
      <c r="R80" s="124">
        <f>'Tabell 4.1'!R96/'Tabell 4.1'!$S96*100</f>
        <v>8.1103334705640187</v>
      </c>
      <c r="S80" s="124">
        <f>'Tabell 4.1'!S96/'Tabell 4.1'!$S96*100</f>
        <v>100</v>
      </c>
    </row>
    <row r="81" spans="1:38" ht="16.5" customHeight="1" x14ac:dyDescent="0.35">
      <c r="A81" s="507" t="s">
        <v>161</v>
      </c>
      <c r="B81" s="507"/>
      <c r="C81" s="123">
        <v>0.11000000000000001</v>
      </c>
      <c r="D81" s="124">
        <f>'Tabell 4.1'!D97/'Tabell 4.1'!$S97*100</f>
        <v>12.427184466019417</v>
      </c>
      <c r="E81" s="124">
        <f>'Tabell 4.1'!E97/'Tabell 4.1'!$S97*100</f>
        <v>13.825242718446601</v>
      </c>
      <c r="F81" s="124">
        <f>'Tabell 4.1'!F97/'Tabell 4.1'!$S97*100</f>
        <v>7.5339805825242721</v>
      </c>
      <c r="G81" s="124">
        <f>'Tabell 4.1'!G97/'Tabell 4.1'!$S97*100</f>
        <v>9.1262135922330092</v>
      </c>
      <c r="H81" s="124">
        <f>'Tabell 4.1'!H97/'Tabell 4.1'!$S97*100</f>
        <v>12.038834951456311</v>
      </c>
      <c r="I81" s="124">
        <f>'Tabell 4.1'!I97/'Tabell 4.1'!$S97*100</f>
        <v>2.7572815533980584</v>
      </c>
      <c r="J81" s="124">
        <f>'Tabell 4.1'!J97/'Tabell 4.1'!$S97*100</f>
        <v>3.650485436893204</v>
      </c>
      <c r="K81" s="124">
        <f>'Tabell 4.1'!K97/'Tabell 4.1'!$S97*100</f>
        <v>4.5436893203883493</v>
      </c>
      <c r="L81" s="124">
        <f>'Tabell 4.1'!L97/'Tabell 4.1'!$S97*100</f>
        <v>5.2038834951456305</v>
      </c>
      <c r="M81" s="124">
        <f>'Tabell 4.1'!M97/'Tabell 4.1'!$S97*100</f>
        <v>4.5048543689320386</v>
      </c>
      <c r="N81" s="124">
        <f>'Tabell 4.1'!N97/'Tabell 4.1'!$S97*100</f>
        <v>4.233009708737864</v>
      </c>
      <c r="O81" s="124">
        <f>'Tabell 4.1'!O97/'Tabell 4.1'!$S97*100</f>
        <v>6.2912621359223309</v>
      </c>
      <c r="P81" s="124">
        <f>'Tabell 4.1'!P97/'Tabell 4.1'!$S97*100</f>
        <v>4.5436893203883493</v>
      </c>
      <c r="Q81" s="124">
        <f>'Tabell 4.1'!Q97/'Tabell 4.1'!$S97*100</f>
        <v>4.8932038834951461</v>
      </c>
      <c r="R81" s="124">
        <f>'Tabell 4.1'!R97/'Tabell 4.1'!$S97*100</f>
        <v>4.4271844660194173</v>
      </c>
      <c r="S81" s="124">
        <f>'Tabell 4.1'!S97/'Tabell 4.1'!$S97*100</f>
        <v>100</v>
      </c>
    </row>
    <row r="82" spans="1:38" ht="16.5" customHeight="1" x14ac:dyDescent="0.35">
      <c r="A82" s="507" t="s">
        <v>162</v>
      </c>
      <c r="B82" s="507"/>
      <c r="C82" s="123">
        <v>0.04</v>
      </c>
      <c r="D82" s="124">
        <f>'Tabell 4.1'!D98/'Tabell 4.1'!$S98*100</f>
        <v>15.945330296127564</v>
      </c>
      <c r="E82" s="124">
        <f>'Tabell 4.1'!E98/'Tabell 4.1'!$S98*100</f>
        <v>8.2004555808656043</v>
      </c>
      <c r="F82" s="124">
        <f>'Tabell 4.1'!F98/'Tabell 4.1'!$S98*100</f>
        <v>7.2892938496583142</v>
      </c>
      <c r="G82" s="124">
        <f>'Tabell 4.1'!G98/'Tabell 4.1'!$S98*100</f>
        <v>3.1890660592255129</v>
      </c>
      <c r="H82" s="124">
        <f>'Tabell 4.1'!H98/'Tabell 4.1'!$S98*100</f>
        <v>3.9863325740318909</v>
      </c>
      <c r="I82" s="124">
        <f>'Tabell 4.1'!I98/'Tabell 4.1'!$S98*100</f>
        <v>1.1389521640091116</v>
      </c>
      <c r="J82" s="124">
        <f>'Tabell 4.1'!J98/'Tabell 4.1'!$S98*100</f>
        <v>2.0501138952164011</v>
      </c>
      <c r="K82" s="124">
        <f>'Tabell 4.1'!K98/'Tabell 4.1'!$S98*100</f>
        <v>2.2779043280182232</v>
      </c>
      <c r="L82" s="124">
        <f>'Tabell 4.1'!L98/'Tabell 4.1'!$S98*100</f>
        <v>7.0615034168564916</v>
      </c>
      <c r="M82" s="124">
        <f>'Tabell 4.1'!M98/'Tabell 4.1'!$S98*100</f>
        <v>6.264236902050115</v>
      </c>
      <c r="N82" s="124">
        <f>'Tabell 4.1'!N98/'Tabell 4.1'!$S98*100</f>
        <v>9.6810933940774486</v>
      </c>
      <c r="O82" s="124">
        <f>'Tabell 4.1'!O98/'Tabell 4.1'!$S98*100</f>
        <v>9.6810933940774486</v>
      </c>
      <c r="P82" s="124">
        <f>'Tabell 4.1'!P98/'Tabell 4.1'!$S98*100</f>
        <v>5.1252847380410023</v>
      </c>
      <c r="Q82" s="124">
        <f>'Tabell 4.1'!Q98/'Tabell 4.1'!$S98*100</f>
        <v>4.1002277904328022</v>
      </c>
      <c r="R82" s="124">
        <f>'Tabell 4.1'!R98/'Tabell 4.1'!$S98*100</f>
        <v>14.009111617312072</v>
      </c>
      <c r="S82" s="124">
        <f>'Tabell 4.1'!S98/'Tabell 4.1'!$S98*100</f>
        <v>100</v>
      </c>
    </row>
    <row r="83" spans="1:38" ht="16.5" customHeight="1" thickBot="1" x14ac:dyDescent="0.4">
      <c r="A83" s="519" t="s">
        <v>488</v>
      </c>
      <c r="B83" s="519"/>
      <c r="C83" s="350" t="s">
        <v>28</v>
      </c>
      <c r="D83" s="351">
        <f>SUMPRODUCT($C74:$C82,D74:D82)</f>
        <v>12.200423874021311</v>
      </c>
      <c r="E83" s="351">
        <f t="shared" ref="E83:R83" si="56">SUMPRODUCT($C74:$C82,E74:E82)</f>
        <v>10.118216567850096</v>
      </c>
      <c r="F83" s="351">
        <f t="shared" si="56"/>
        <v>6.4752770509792468</v>
      </c>
      <c r="G83" s="351">
        <f t="shared" si="56"/>
        <v>5.2580331104218496</v>
      </c>
      <c r="H83" s="351">
        <f t="shared" si="56"/>
        <v>6.4830796013714176</v>
      </c>
      <c r="I83" s="351">
        <f t="shared" si="56"/>
        <v>2.2478793558051047</v>
      </c>
      <c r="J83" s="351">
        <f t="shared" si="56"/>
        <v>3.4400175623839475</v>
      </c>
      <c r="K83" s="351">
        <f t="shared" si="56"/>
        <v>4.1361289943065032</v>
      </c>
      <c r="L83" s="351">
        <f t="shared" si="56"/>
        <v>6.2477870801334658</v>
      </c>
      <c r="M83" s="351">
        <f t="shared" si="56"/>
        <v>6.008578629759751</v>
      </c>
      <c r="N83" s="351">
        <f t="shared" si="56"/>
        <v>8.2234794083148355</v>
      </c>
      <c r="O83" s="351">
        <f t="shared" si="56"/>
        <v>10.497808354244047</v>
      </c>
      <c r="P83" s="351">
        <f t="shared" si="56"/>
        <v>5.440284432912053</v>
      </c>
      <c r="Q83" s="351">
        <f t="shared" si="56"/>
        <v>4.1071774342077454</v>
      </c>
      <c r="R83" s="351">
        <f t="shared" si="56"/>
        <v>9.1158285432886252</v>
      </c>
      <c r="S83" s="351">
        <f>SUM(D83:R83)</f>
        <v>100</v>
      </c>
      <c r="U83" s="116"/>
      <c r="V83" s="116"/>
      <c r="W83" s="116"/>
      <c r="X83" s="116"/>
      <c r="Y83" s="116"/>
      <c r="Z83" s="116"/>
      <c r="AA83" s="116"/>
      <c r="AB83" s="116"/>
      <c r="AC83" s="116"/>
      <c r="AD83" s="116"/>
      <c r="AE83" s="116"/>
      <c r="AF83" s="116"/>
      <c r="AG83" s="116"/>
      <c r="AH83" s="116"/>
      <c r="AI83" s="116"/>
      <c r="AJ83" s="116"/>
      <c r="AK83" s="116"/>
      <c r="AL83" s="116"/>
    </row>
    <row r="84" spans="1:38" ht="16.5" customHeight="1" thickBot="1" x14ac:dyDescent="0.4">
      <c r="A84" s="520"/>
      <c r="B84" s="520"/>
      <c r="C84" s="137"/>
      <c r="D84" s="138"/>
      <c r="E84" s="138"/>
      <c r="F84" s="138"/>
      <c r="G84" s="138"/>
      <c r="H84" s="138"/>
      <c r="I84" s="138"/>
      <c r="J84" s="138"/>
      <c r="K84" s="138"/>
      <c r="L84" s="138"/>
      <c r="M84" s="138"/>
      <c r="N84" s="138"/>
      <c r="O84" s="138"/>
      <c r="P84" s="138"/>
      <c r="Q84" s="138"/>
      <c r="R84" s="138"/>
      <c r="S84" s="138"/>
    </row>
    <row r="85" spans="1:38" ht="16.5" customHeight="1" x14ac:dyDescent="0.35">
      <c r="A85" s="518" t="s">
        <v>308</v>
      </c>
      <c r="B85" s="518"/>
      <c r="C85" s="346"/>
      <c r="D85" s="347"/>
      <c r="E85" s="347"/>
      <c r="F85" s="347"/>
      <c r="G85" s="347"/>
      <c r="H85" s="347"/>
      <c r="I85" s="347"/>
      <c r="J85" s="347"/>
      <c r="K85" s="347"/>
      <c r="L85" s="347"/>
      <c r="M85" s="347"/>
      <c r="N85" s="347"/>
      <c r="O85" s="347"/>
      <c r="P85" s="347"/>
      <c r="Q85" s="347"/>
      <c r="R85" s="347"/>
      <c r="S85" s="347"/>
    </row>
    <row r="86" spans="1:38" ht="16.5" customHeight="1" x14ac:dyDescent="0.35">
      <c r="A86" s="507" t="s">
        <v>163</v>
      </c>
      <c r="B86" s="507"/>
      <c r="C86" s="119">
        <v>0.25</v>
      </c>
      <c r="D86" s="120">
        <f>'Tabell 4.1'!D102/'Tabell 4.1'!$S102*100</f>
        <v>15.707597798525979</v>
      </c>
      <c r="E86" s="120">
        <f>'Tabell 4.1'!E102/'Tabell 4.1'!$S102*100</f>
        <v>17.752222679901891</v>
      </c>
      <c r="F86" s="120">
        <f>'Tabell 4.1'!F102/'Tabell 4.1'!$S102*100</f>
        <v>11.951628238387817</v>
      </c>
      <c r="G86" s="120">
        <f>'Tabell 4.1'!G102/'Tabell 4.1'!$S102*100</f>
        <v>11.945995643303267</v>
      </c>
      <c r="H86" s="120">
        <f>'Tabell 4.1'!H102/'Tabell 4.1'!$S102*100</f>
        <v>9.30603225654243</v>
      </c>
      <c r="I86" s="120">
        <f>'Tabell 4.1'!I102/'Tabell 4.1'!$S102*100</f>
        <v>0.88232082579941873</v>
      </c>
      <c r="J86" s="120">
        <f>'Tabell 4.1'!J102/'Tabell 4.1'!$S102*100</f>
        <v>1.1446706189614908</v>
      </c>
      <c r="K86" s="120">
        <f>'Tabell 4.1'!K102/'Tabell 4.1'!$S102*100</f>
        <v>2.0987959879381148</v>
      </c>
      <c r="L86" s="120">
        <f>'Tabell 4.1'!L102/'Tabell 4.1'!$S102*100</f>
        <v>4.5013759030773315</v>
      </c>
      <c r="M86" s="120">
        <f>'Tabell 4.1'!M102/'Tabell 4.1'!$S102*100</f>
        <v>4.2637878146611561</v>
      </c>
      <c r="N86" s="120">
        <f>'Tabell 4.1'!N102/'Tabell 4.1'!$S102*100</f>
        <v>4.7288062080802353</v>
      </c>
      <c r="O86" s="120">
        <f>'Tabell 4.1'!O102/'Tabell 4.1'!$S102*100</f>
        <v>7.0680138797991994</v>
      </c>
      <c r="P86" s="120">
        <f>'Tabell 4.1'!P102/'Tabell 4.1'!$S102*100</f>
        <v>2.6899149674011369</v>
      </c>
      <c r="Q86" s="120">
        <f>'Tabell 4.1'!Q102/'Tabell 4.1'!$S102*100</f>
        <v>1.6581900382383454</v>
      </c>
      <c r="R86" s="120">
        <f>'Tabell 4.1'!R102/'Tabell 4.1'!$S102*100</f>
        <v>4.3006471393821837</v>
      </c>
      <c r="S86" s="120">
        <f>'Tabell 4.1'!S102/'Tabell 4.1'!$S102*100</f>
        <v>100</v>
      </c>
    </row>
    <row r="87" spans="1:38" ht="16.5" customHeight="1" x14ac:dyDescent="0.35">
      <c r="A87" s="507" t="s">
        <v>164</v>
      </c>
      <c r="B87" s="507"/>
      <c r="C87" s="123">
        <v>0.12</v>
      </c>
      <c r="D87" s="124">
        <f>'Tabell 4.1'!D106/'Tabell 4.1'!$S106*100</f>
        <v>14.066325395058982</v>
      </c>
      <c r="E87" s="124">
        <f>'Tabell 4.1'!E106/'Tabell 4.1'!$S106*100</f>
        <v>12.619630536389939</v>
      </c>
      <c r="F87" s="124">
        <f>'Tabell 4.1'!F106/'Tabell 4.1'!$S106*100</f>
        <v>8.1793901624749612</v>
      </c>
      <c r="G87" s="124">
        <f>'Tabell 4.1'!G106/'Tabell 4.1'!$S106*100</f>
        <v>7.6563543289561542</v>
      </c>
      <c r="H87" s="124">
        <f>'Tabell 4.1'!H106/'Tabell 4.1'!$S106*100</f>
        <v>8.7580681059425771</v>
      </c>
      <c r="I87" s="124">
        <f>'Tabell 4.1'!I106/'Tabell 4.1'!$S106*100</f>
        <v>2.1144001780547517</v>
      </c>
      <c r="J87" s="124">
        <f>'Tabell 4.1'!J106/'Tabell 4.1'!$S106*100</f>
        <v>3.5388381927442687</v>
      </c>
      <c r="K87" s="124">
        <f>'Tabell 4.1'!K106/'Tabell 4.1'!$S106*100</f>
        <v>4.6071667037614068</v>
      </c>
      <c r="L87" s="124">
        <f>'Tabell 4.1'!L106/'Tabell 4.1'!$S106*100</f>
        <v>4.8965056754952148</v>
      </c>
      <c r="M87" s="124">
        <f>'Tabell 4.1'!M106/'Tabell 4.1'!$S106*100</f>
        <v>4.6961940796795014</v>
      </c>
      <c r="N87" s="124">
        <f>'Tabell 4.1'!N106/'Tabell 4.1'!$S106*100</f>
        <v>6.1874026263075894</v>
      </c>
      <c r="O87" s="124">
        <f>'Tabell 4.1'!O106/'Tabell 4.1'!$S106*100</f>
        <v>7.4894279991097266</v>
      </c>
      <c r="P87" s="124">
        <f>'Tabell 4.1'!P106/'Tabell 4.1'!$S106*100</f>
        <v>4.785221455597596</v>
      </c>
      <c r="Q87" s="124">
        <f>'Tabell 4.1'!Q106/'Tabell 4.1'!$S106*100</f>
        <v>4.184286668150456</v>
      </c>
      <c r="R87" s="124">
        <f>'Tabell 4.1'!R106/'Tabell 4.1'!$S106*100</f>
        <v>6.2207878922768751</v>
      </c>
      <c r="S87" s="124">
        <f>'Tabell 4.1'!S106/'Tabell 4.1'!$S106*100</f>
        <v>100</v>
      </c>
    </row>
    <row r="88" spans="1:38" ht="16.5" customHeight="1" x14ac:dyDescent="0.35">
      <c r="A88" s="507" t="s">
        <v>169</v>
      </c>
      <c r="B88" s="507"/>
      <c r="C88" s="123">
        <v>0.25</v>
      </c>
      <c r="D88" s="124">
        <f>'Tabell 4.1'!D107/'Tabell 4.1'!$S107*100</f>
        <v>13.40072669712559</v>
      </c>
      <c r="E88" s="124">
        <f>'Tabell 4.1'!E107/'Tabell 4.1'!$S107*100</f>
        <v>7.8030003237759464</v>
      </c>
      <c r="F88" s="124">
        <f>'Tabell 4.1'!F107/'Tabell 4.1'!$S107*100</f>
        <v>5.1948051948051948</v>
      </c>
      <c r="G88" s="124">
        <f>'Tabell 4.1'!G107/'Tabell 4.1'!$S107*100</f>
        <v>3.2161744073101413</v>
      </c>
      <c r="H88" s="124">
        <f>'Tabell 4.1'!H107/'Tabell 4.1'!$S107*100</f>
        <v>3.1262366442421841</v>
      </c>
      <c r="I88" s="124">
        <f>'Tabell 4.1'!I107/'Tabell 4.1'!$S107*100</f>
        <v>1.0504730726337375</v>
      </c>
      <c r="J88" s="124">
        <f>'Tabell 4.1'!J107/'Tabell 4.1'!$S107*100</f>
        <v>1.7232075403820557</v>
      </c>
      <c r="K88" s="124">
        <f>'Tabell 4.1'!K107/'Tabell 4.1'!$S107*100</f>
        <v>2.6045976184480337</v>
      </c>
      <c r="L88" s="124">
        <f>'Tabell 4.1'!L107/'Tabell 4.1'!$S107*100</f>
        <v>7.871353023707595</v>
      </c>
      <c r="M88" s="124">
        <f>'Tabell 4.1'!M107/'Tabell 4.1'!$S107*100</f>
        <v>7.3748965715724717</v>
      </c>
      <c r="N88" s="124">
        <f>'Tabell 4.1'!N107/'Tabell 4.1'!$S107*100</f>
        <v>12.094830377378853</v>
      </c>
      <c r="O88" s="124">
        <f>'Tabell 4.1'!O107/'Tabell 4.1'!$S107*100</f>
        <v>13.451091844443644</v>
      </c>
      <c r="P88" s="124">
        <f>'Tabell 4.1'!P107/'Tabell 4.1'!$S107*100</f>
        <v>5.3243155736230525</v>
      </c>
      <c r="Q88" s="124">
        <f>'Tabell 4.1'!Q107/'Tabell 4.1'!$S107*100</f>
        <v>2.7341079972658919</v>
      </c>
      <c r="R88" s="124">
        <f>'Tabell 4.1'!R107/'Tabell 4.1'!$S107*100</f>
        <v>13.030183113285606</v>
      </c>
      <c r="S88" s="124">
        <f>'Tabell 4.1'!S107/'Tabell 4.1'!$S107*100</f>
        <v>100</v>
      </c>
    </row>
    <row r="89" spans="1:38" ht="16.5" customHeight="1" x14ac:dyDescent="0.35">
      <c r="A89" s="507" t="s">
        <v>165</v>
      </c>
      <c r="B89" s="507"/>
      <c r="C89" s="123">
        <v>0.06</v>
      </c>
      <c r="D89" s="124">
        <f>'Tabell 4.1'!D108/'Tabell 4.1'!$S108*100</f>
        <v>10.397862661564011</v>
      </c>
      <c r="E89" s="124">
        <f>'Tabell 4.1'!E108/'Tabell 4.1'!$S108*100</f>
        <v>9.32816190957573</v>
      </c>
      <c r="F89" s="124">
        <f>'Tabell 4.1'!F108/'Tabell 4.1'!$S108*100</f>
        <v>5.0679265135182536</v>
      </c>
      <c r="G89" s="124">
        <f>'Tabell 4.1'!G108/'Tabell 4.1'!$S108*100</f>
        <v>4.5160558266197661</v>
      </c>
      <c r="H89" s="124">
        <f>'Tabell 4.1'!H108/'Tabell 4.1'!$S108*100</f>
        <v>6.0396315360572705</v>
      </c>
      <c r="I89" s="124">
        <f>'Tabell 4.1'!I108/'Tabell 4.1'!$S108*100</f>
        <v>2.3921273325562447</v>
      </c>
      <c r="J89" s="124">
        <f>'Tabell 4.1'!J108/'Tabell 4.1'!$S108*100</f>
        <v>3.0605613607996451</v>
      </c>
      <c r="K89" s="124">
        <f>'Tabell 4.1'!K108/'Tabell 4.1'!$S108*100</f>
        <v>4.0993160929618435</v>
      </c>
      <c r="L89" s="124">
        <f>'Tabell 4.1'!L108/'Tabell 4.1'!$S108*100</f>
        <v>6.7658314679760272</v>
      </c>
      <c r="M89" s="124">
        <f>'Tabell 4.1'!M108/'Tabell 4.1'!$S108*100</f>
        <v>7.1691612597093144</v>
      </c>
      <c r="N89" s="124">
        <f>'Tabell 4.1'!N108/'Tabell 4.1'!$S108*100</f>
        <v>9.1435173246134323</v>
      </c>
      <c r="O89" s="124">
        <f>'Tabell 4.1'!O108/'Tabell 4.1'!$S108*100</f>
        <v>13.136585416172389</v>
      </c>
      <c r="P89" s="124">
        <f>'Tabell 4.1'!P108/'Tabell 4.1'!$S108*100</f>
        <v>5.8549869510949728</v>
      </c>
      <c r="Q89" s="124">
        <f>'Tabell 4.1'!Q108/'Tabell 4.1'!$S108*100</f>
        <v>3.4061252488575762</v>
      </c>
      <c r="R89" s="124">
        <f>'Tabell 4.1'!R108/'Tabell 4.1'!$S108*100</f>
        <v>9.622149097923522</v>
      </c>
      <c r="S89" s="124">
        <f>'Tabell 4.1'!S108/'Tabell 4.1'!$S108*100</f>
        <v>100</v>
      </c>
    </row>
    <row r="90" spans="1:38" ht="16.5" customHeight="1" x14ac:dyDescent="0.35">
      <c r="A90" s="507" t="s">
        <v>166</v>
      </c>
      <c r="B90" s="507"/>
      <c r="C90" s="123">
        <v>0.08</v>
      </c>
      <c r="D90" s="124">
        <f>'Tabell 4.1'!D109/'Tabell 4.1'!$S109*100</f>
        <v>12.360742705570292</v>
      </c>
      <c r="E90" s="124">
        <f>'Tabell 4.1'!E109/'Tabell 4.1'!$S109*100</f>
        <v>9.3580901856763923</v>
      </c>
      <c r="F90" s="124">
        <f>'Tabell 4.1'!F109/'Tabell 4.1'!$S109*100</f>
        <v>5.5278514588859418</v>
      </c>
      <c r="G90" s="124">
        <f>'Tabell 4.1'!G109/'Tabell 4.1'!$S109*100</f>
        <v>4.1273209549071623</v>
      </c>
      <c r="H90" s="124">
        <f>'Tabell 4.1'!H109/'Tabell 4.1'!$S109*100</f>
        <v>5.0185676392572942</v>
      </c>
      <c r="I90" s="124">
        <f>'Tabell 4.1'!I109/'Tabell 4.1'!$S109*100</f>
        <v>1.8143236074270559</v>
      </c>
      <c r="J90" s="124">
        <f>'Tabell 4.1'!J109/'Tabell 4.1'!$S109*100</f>
        <v>2.9177718832891246</v>
      </c>
      <c r="K90" s="124">
        <f>'Tabell 4.1'!K109/'Tabell 4.1'!$S109*100</f>
        <v>3.6923076923076925</v>
      </c>
      <c r="L90" s="124">
        <f>'Tabell 4.1'!L109/'Tabell 4.1'!$S109*100</f>
        <v>7.3421750663129979</v>
      </c>
      <c r="M90" s="124">
        <f>'Tabell 4.1'!M109/'Tabell 4.1'!$S109*100</f>
        <v>6.3978779840848805</v>
      </c>
      <c r="N90" s="124">
        <f>'Tabell 4.1'!N109/'Tabell 4.1'!$S109*100</f>
        <v>9.4854111405835546</v>
      </c>
      <c r="O90" s="124">
        <f>'Tabell 4.1'!O109/'Tabell 4.1'!$S109*100</f>
        <v>11.26790450928382</v>
      </c>
      <c r="P90" s="124">
        <f>'Tabell 4.1'!P109/'Tabell 4.1'!$S109*100</f>
        <v>5.6021220159151195</v>
      </c>
      <c r="Q90" s="124">
        <f>'Tabell 4.1'!Q109/'Tabell 4.1'!$S109*100</f>
        <v>3.9469496021220158</v>
      </c>
      <c r="R90" s="124">
        <f>'Tabell 4.1'!R109/'Tabell 4.1'!$S109*100</f>
        <v>11.140583554376658</v>
      </c>
      <c r="S90" s="124">
        <f>'Tabell 4.1'!S109/'Tabell 4.1'!$S109*100</f>
        <v>100</v>
      </c>
    </row>
    <row r="91" spans="1:38" ht="16.5" customHeight="1" x14ac:dyDescent="0.35">
      <c r="A91" s="507" t="s">
        <v>167</v>
      </c>
      <c r="B91" s="507"/>
      <c r="C91" s="123">
        <v>0.02</v>
      </c>
      <c r="D91" s="124">
        <f>'Tabell 4.1'!D110/'Tabell 4.1'!$S110*100</f>
        <v>15.16213847502191</v>
      </c>
      <c r="E91" s="124">
        <f>'Tabell 4.1'!E110/'Tabell 4.1'!$S110*100</f>
        <v>11.688311688311687</v>
      </c>
      <c r="F91" s="124">
        <f>'Tabell 4.1'!F110/'Tabell 4.1'!$S110*100</f>
        <v>17.305393992510556</v>
      </c>
      <c r="G91" s="124">
        <f>'Tabell 4.1'!G110/'Tabell 4.1'!$S110*100</f>
        <v>5.6489522747191465</v>
      </c>
      <c r="H91" s="124">
        <f>'Tabell 4.1'!H110/'Tabell 4.1'!$S110*100</f>
        <v>5.1470002390247789</v>
      </c>
      <c r="I91" s="124">
        <f>'Tabell 4.1'!I110/'Tabell 4.1'!$S110*100</f>
        <v>2.0078081427774679</v>
      </c>
      <c r="J91" s="124">
        <f>'Tabell 4.1'!J110/'Tabell 4.1'!$S110*100</f>
        <v>3.5455342203808464</v>
      </c>
      <c r="K91" s="124">
        <f>'Tabell 4.1'!K110/'Tabell 4.1'!$S110*100</f>
        <v>4.2785435423472231</v>
      </c>
      <c r="L91" s="124">
        <f>'Tabell 4.1'!L110/'Tabell 4.1'!$S110*100</f>
        <v>2.9081348099753006</v>
      </c>
      <c r="M91" s="124">
        <f>'Tabell 4.1'!M110/'Tabell 4.1'!$S110*100</f>
        <v>4.8283005338220057</v>
      </c>
      <c r="N91" s="124">
        <f>'Tabell 4.1'!N110/'Tabell 4.1'!$S110*100</f>
        <v>4.6848856664807581</v>
      </c>
      <c r="O91" s="124">
        <f>'Tabell 4.1'!O110/'Tabell 4.1'!$S110*100</f>
        <v>6.8520436618596126</v>
      </c>
      <c r="P91" s="124">
        <f>'Tabell 4.1'!P110/'Tabell 4.1'!$S110*100</f>
        <v>6.8600111544896825</v>
      </c>
      <c r="Q91" s="124">
        <f>'Tabell 4.1'!Q110/'Tabell 4.1'!$S110*100</f>
        <v>4.4378933949486097</v>
      </c>
      <c r="R91" s="124">
        <f>'Tabell 4.1'!R110/'Tabell 4.1'!$S110*100</f>
        <v>4.6450482033304121</v>
      </c>
      <c r="S91" s="124">
        <f>'Tabell 4.1'!S110/'Tabell 4.1'!$S110*100</f>
        <v>100</v>
      </c>
    </row>
    <row r="92" spans="1:38" ht="16.5" customHeight="1" x14ac:dyDescent="0.35">
      <c r="A92" s="507" t="s">
        <v>160</v>
      </c>
      <c r="B92" s="507"/>
      <c r="C92" s="123">
        <v>0.05</v>
      </c>
      <c r="D92" s="124">
        <f>'Tabell 4.1'!D111/'Tabell 4.1'!$S111*100</f>
        <v>11.259777686290654</v>
      </c>
      <c r="E92" s="124">
        <f>'Tabell 4.1'!E111/'Tabell 4.1'!$S111*100</f>
        <v>11.519143680526966</v>
      </c>
      <c r="F92" s="124">
        <f>'Tabell 4.1'!F111/'Tabell 4.1'!$S111*100</f>
        <v>6.6117743927542199</v>
      </c>
      <c r="G92" s="124">
        <f>'Tabell 4.1'!G111/'Tabell 4.1'!$S111*100</f>
        <v>6.3318237958007408</v>
      </c>
      <c r="H92" s="124">
        <f>'Tabell 4.1'!H111/'Tabell 4.1'!$S111*100</f>
        <v>8.2750102923013582</v>
      </c>
      <c r="I92" s="124">
        <f>'Tabell 4.1'!I111/'Tabell 4.1'!$S111*100</f>
        <v>2.276657060518732</v>
      </c>
      <c r="J92" s="124">
        <f>'Tabell 4.1'!J111/'Tabell 4.1'!$S111*100</f>
        <v>3.3017702758336762</v>
      </c>
      <c r="K92" s="124">
        <f>'Tabell 4.1'!K111/'Tabell 4.1'!$S111*100</f>
        <v>4.013997529847674</v>
      </c>
      <c r="L92" s="124">
        <f>'Tabell 4.1'!L111/'Tabell 4.1'!$S111*100</f>
        <v>5.1132153149444211</v>
      </c>
      <c r="M92" s="124">
        <f>'Tabell 4.1'!M111/'Tabell 4.1'!$S111*100</f>
        <v>5.6442980650473444</v>
      </c>
      <c r="N92" s="124">
        <f>'Tabell 4.1'!N111/'Tabell 4.1'!$S111*100</f>
        <v>7.0811033347056407</v>
      </c>
      <c r="O92" s="124">
        <f>'Tabell 4.1'!O111/'Tabell 4.1'!$S111*100</f>
        <v>10.333470564018114</v>
      </c>
      <c r="P92" s="124">
        <f>'Tabell 4.1'!P111/'Tabell 4.1'!$S111*100</f>
        <v>5.5166735282009061</v>
      </c>
      <c r="Q92" s="124">
        <f>'Tabell 4.1'!Q111/'Tabell 4.1'!$S111*100</f>
        <v>4.6109510086455332</v>
      </c>
      <c r="R92" s="124">
        <f>'Tabell 4.1'!R111/'Tabell 4.1'!$S111*100</f>
        <v>8.1103334705640187</v>
      </c>
      <c r="S92" s="124">
        <f>'Tabell 4.1'!S111/'Tabell 4.1'!$S111*100</f>
        <v>100</v>
      </c>
    </row>
    <row r="93" spans="1:38" ht="16.5" customHeight="1" x14ac:dyDescent="0.35">
      <c r="A93" s="507" t="s">
        <v>161</v>
      </c>
      <c r="B93" s="507"/>
      <c r="C93" s="123">
        <v>0.05</v>
      </c>
      <c r="D93" s="124">
        <f>'Tabell 4.1'!D112/'Tabell 4.1'!$S112*100</f>
        <v>12.427184466019417</v>
      </c>
      <c r="E93" s="124">
        <f>'Tabell 4.1'!E112/'Tabell 4.1'!$S112*100</f>
        <v>13.825242718446601</v>
      </c>
      <c r="F93" s="124">
        <f>'Tabell 4.1'!F112/'Tabell 4.1'!$S112*100</f>
        <v>7.5339805825242721</v>
      </c>
      <c r="G93" s="124">
        <f>'Tabell 4.1'!G112/'Tabell 4.1'!$S112*100</f>
        <v>9.1262135922330092</v>
      </c>
      <c r="H93" s="124">
        <f>'Tabell 4.1'!H112/'Tabell 4.1'!$S112*100</f>
        <v>12.038834951456311</v>
      </c>
      <c r="I93" s="124">
        <f>'Tabell 4.1'!I112/'Tabell 4.1'!$S112*100</f>
        <v>2.7572815533980584</v>
      </c>
      <c r="J93" s="124">
        <f>'Tabell 4.1'!J112/'Tabell 4.1'!$S112*100</f>
        <v>3.650485436893204</v>
      </c>
      <c r="K93" s="124">
        <f>'Tabell 4.1'!K112/'Tabell 4.1'!$S112*100</f>
        <v>4.5436893203883493</v>
      </c>
      <c r="L93" s="124">
        <f>'Tabell 4.1'!L112/'Tabell 4.1'!$S112*100</f>
        <v>5.2038834951456305</v>
      </c>
      <c r="M93" s="124">
        <f>'Tabell 4.1'!M112/'Tabell 4.1'!$S112*100</f>
        <v>4.5048543689320386</v>
      </c>
      <c r="N93" s="124">
        <f>'Tabell 4.1'!N112/'Tabell 4.1'!$S112*100</f>
        <v>4.233009708737864</v>
      </c>
      <c r="O93" s="124">
        <f>'Tabell 4.1'!O112/'Tabell 4.1'!$S112*100</f>
        <v>6.2912621359223309</v>
      </c>
      <c r="P93" s="124">
        <f>'Tabell 4.1'!P112/'Tabell 4.1'!$S112*100</f>
        <v>4.5436893203883493</v>
      </c>
      <c r="Q93" s="124">
        <f>'Tabell 4.1'!Q112/'Tabell 4.1'!$S112*100</f>
        <v>4.8932038834951461</v>
      </c>
      <c r="R93" s="124">
        <f>'Tabell 4.1'!R112/'Tabell 4.1'!$S112*100</f>
        <v>4.4271844660194173</v>
      </c>
      <c r="S93" s="124">
        <f>'Tabell 4.1'!S112/'Tabell 4.1'!$S112*100</f>
        <v>100</v>
      </c>
    </row>
    <row r="94" spans="1:38" s="139" customFormat="1" ht="16.5" customHeight="1" x14ac:dyDescent="0.35">
      <c r="A94" s="507" t="s">
        <v>162</v>
      </c>
      <c r="B94" s="507"/>
      <c r="C94" s="128">
        <v>0.12</v>
      </c>
      <c r="D94" s="124">
        <f>'Tabell 4.1'!D113/'Tabell 4.1'!$S113*100</f>
        <v>15.945330296127564</v>
      </c>
      <c r="E94" s="124">
        <f>'Tabell 4.1'!E113/'Tabell 4.1'!$S113*100</f>
        <v>8.2004555808656043</v>
      </c>
      <c r="F94" s="124">
        <f>'Tabell 4.1'!F113/'Tabell 4.1'!$S113*100</f>
        <v>7.2892938496583142</v>
      </c>
      <c r="G94" s="124">
        <f>'Tabell 4.1'!G113/'Tabell 4.1'!$S113*100</f>
        <v>3.1890660592255129</v>
      </c>
      <c r="H94" s="124">
        <f>'Tabell 4.1'!H113/'Tabell 4.1'!$S113*100</f>
        <v>3.9863325740318909</v>
      </c>
      <c r="I94" s="124">
        <f>'Tabell 4.1'!I113/'Tabell 4.1'!$S113*100</f>
        <v>1.1389521640091116</v>
      </c>
      <c r="J94" s="124">
        <f>'Tabell 4.1'!J113/'Tabell 4.1'!$S113*100</f>
        <v>2.0501138952164011</v>
      </c>
      <c r="K94" s="124">
        <f>'Tabell 4.1'!K113/'Tabell 4.1'!$S113*100</f>
        <v>2.2779043280182232</v>
      </c>
      <c r="L94" s="124">
        <f>'Tabell 4.1'!L113/'Tabell 4.1'!$S113*100</f>
        <v>7.0615034168564916</v>
      </c>
      <c r="M94" s="124">
        <f>'Tabell 4.1'!M113/'Tabell 4.1'!$S113*100</f>
        <v>6.264236902050115</v>
      </c>
      <c r="N94" s="124">
        <f>'Tabell 4.1'!N113/'Tabell 4.1'!$S113*100</f>
        <v>9.6810933940774486</v>
      </c>
      <c r="O94" s="124">
        <f>'Tabell 4.1'!O113/'Tabell 4.1'!$S113*100</f>
        <v>9.6810933940774486</v>
      </c>
      <c r="P94" s="124">
        <f>'Tabell 4.1'!P113/'Tabell 4.1'!$S113*100</f>
        <v>5.1252847380410023</v>
      </c>
      <c r="Q94" s="124">
        <f>'Tabell 4.1'!Q113/'Tabell 4.1'!$S113*100</f>
        <v>4.1002277904328022</v>
      </c>
      <c r="R94" s="124">
        <f>'Tabell 4.1'!R113/'Tabell 4.1'!$S113*100</f>
        <v>14.009111617312072</v>
      </c>
      <c r="S94" s="124">
        <f>'Tabell 4.1'!S113/'Tabell 4.1'!$S113*100</f>
        <v>100</v>
      </c>
    </row>
    <row r="95" spans="1:38" ht="16.5" customHeight="1" thickBot="1" x14ac:dyDescent="0.4">
      <c r="A95" s="519" t="s">
        <v>489</v>
      </c>
      <c r="B95" s="519"/>
      <c r="C95" s="350" t="s">
        <v>28</v>
      </c>
      <c r="D95" s="351">
        <f>SUMPRODUCT($C86:$C94,D86:D94)</f>
        <v>13.978801860110684</v>
      </c>
      <c r="E95" s="351">
        <f t="shared" ref="E95:R95" si="57">SUMPRODUCT($C86:$C94,E86:E94)</f>
        <v>11.696538568133693</v>
      </c>
      <c r="F95" s="351">
        <f t="shared" si="57"/>
        <v>7.9425497758903525</v>
      </c>
      <c r="G95" s="351">
        <f t="shared" si="57"/>
        <v>6.5790229001209806</v>
      </c>
      <c r="H95" s="351">
        <f t="shared" si="57"/>
        <v>6.5198908770654889</v>
      </c>
      <c r="I95" s="351">
        <f t="shared" si="57"/>
        <v>1.4541273777548807</v>
      </c>
      <c r="J95" s="351">
        <f t="shared" si="57"/>
        <v>2.2232226927462366</v>
      </c>
      <c r="K95" s="351">
        <f t="shared" si="57"/>
        <v>3.056855719731165</v>
      </c>
      <c r="L95" s="351">
        <f t="shared" si="57"/>
        <v>6.0954848528660461</v>
      </c>
      <c r="M95" s="351">
        <f t="shared" si="57"/>
        <v>5.7709263610507193</v>
      </c>
      <c r="N95" s="351">
        <f t="shared" si="57"/>
        <v>8.076975965036258</v>
      </c>
      <c r="O95" s="351">
        <f t="shared" si="57"/>
        <v>9.8481439921904368</v>
      </c>
      <c r="P95" s="351">
        <f t="shared" si="57"/>
        <v>4.6325057223508432</v>
      </c>
      <c r="Q95" s="351">
        <f t="shared" si="57"/>
        <v>3.1763053395132719</v>
      </c>
      <c r="R95" s="351">
        <f t="shared" si="57"/>
        <v>8.9486479954389448</v>
      </c>
      <c r="S95" s="351">
        <f>SUM(D95:R95)</f>
        <v>100</v>
      </c>
      <c r="U95" s="116"/>
      <c r="V95" s="116"/>
      <c r="W95" s="116"/>
      <c r="X95" s="116"/>
      <c r="Y95" s="116"/>
      <c r="Z95" s="116"/>
      <c r="AA95" s="116"/>
      <c r="AB95" s="116"/>
      <c r="AC95" s="116"/>
      <c r="AD95" s="116"/>
      <c r="AE95" s="116"/>
      <c r="AF95" s="116"/>
      <c r="AG95" s="116"/>
      <c r="AH95" s="116"/>
      <c r="AI95" s="116"/>
      <c r="AJ95" s="116"/>
      <c r="AK95" s="116"/>
      <c r="AL95" s="116"/>
    </row>
    <row r="96" spans="1:38" ht="16.5" customHeight="1" x14ac:dyDescent="0.35">
      <c r="A96" s="521"/>
      <c r="B96" s="521"/>
      <c r="C96" s="108"/>
      <c r="D96" s="22"/>
      <c r="E96" s="22"/>
      <c r="F96" s="22"/>
      <c r="G96" s="22"/>
      <c r="H96" s="22"/>
      <c r="I96" s="22"/>
      <c r="J96" s="22"/>
      <c r="K96" s="22"/>
      <c r="L96" s="22"/>
      <c r="M96" s="22"/>
      <c r="N96" s="22"/>
      <c r="O96" s="22"/>
      <c r="P96" s="22"/>
      <c r="Q96" s="22"/>
      <c r="R96" s="22"/>
      <c r="S96" s="22"/>
    </row>
    <row r="97" spans="1:38" ht="16.5" customHeight="1" x14ac:dyDescent="0.35">
      <c r="A97" s="511" t="s">
        <v>489</v>
      </c>
      <c r="B97" s="511"/>
      <c r="C97" s="128">
        <v>0.8</v>
      </c>
      <c r="D97" s="129">
        <f>D95</f>
        <v>13.978801860110684</v>
      </c>
      <c r="E97" s="129">
        <f t="shared" ref="E97:S97" si="58">E95</f>
        <v>11.696538568133693</v>
      </c>
      <c r="F97" s="129">
        <f t="shared" si="58"/>
        <v>7.9425497758903525</v>
      </c>
      <c r="G97" s="129">
        <f t="shared" si="58"/>
        <v>6.5790229001209806</v>
      </c>
      <c r="H97" s="129">
        <f t="shared" si="58"/>
        <v>6.5198908770654889</v>
      </c>
      <c r="I97" s="129">
        <f t="shared" si="58"/>
        <v>1.4541273777548807</v>
      </c>
      <c r="J97" s="129">
        <f t="shared" si="58"/>
        <v>2.2232226927462366</v>
      </c>
      <c r="K97" s="129">
        <f t="shared" si="58"/>
        <v>3.056855719731165</v>
      </c>
      <c r="L97" s="129">
        <f t="shared" si="58"/>
        <v>6.0954848528660461</v>
      </c>
      <c r="M97" s="129">
        <f t="shared" si="58"/>
        <v>5.7709263610507193</v>
      </c>
      <c r="N97" s="129">
        <f t="shared" si="58"/>
        <v>8.076975965036258</v>
      </c>
      <c r="O97" s="129">
        <f t="shared" si="58"/>
        <v>9.8481439921904368</v>
      </c>
      <c r="P97" s="129">
        <f t="shared" si="58"/>
        <v>4.6325057223508432</v>
      </c>
      <c r="Q97" s="129">
        <f t="shared" si="58"/>
        <v>3.1763053395132719</v>
      </c>
      <c r="R97" s="129">
        <f t="shared" si="58"/>
        <v>8.9486479954389448</v>
      </c>
      <c r="S97" s="129">
        <f t="shared" si="58"/>
        <v>100</v>
      </c>
    </row>
    <row r="98" spans="1:38" ht="16.5" customHeight="1" x14ac:dyDescent="0.35">
      <c r="A98" s="507" t="s">
        <v>492</v>
      </c>
      <c r="B98" s="507"/>
      <c r="C98" s="128">
        <v>0.2</v>
      </c>
      <c r="D98" s="129">
        <f>'Tabell 4.1'!D117</f>
        <v>15.1003945</v>
      </c>
      <c r="E98" s="129">
        <f>'Tabell 4.1'!E117</f>
        <v>13.011279800000001</v>
      </c>
      <c r="F98" s="129">
        <f>'Tabell 4.1'!F117</f>
        <v>9.7358905900000003</v>
      </c>
      <c r="G98" s="129">
        <f>'Tabell 4.1'!G117</f>
        <v>5.7844973</v>
      </c>
      <c r="H98" s="129">
        <f>'Tabell 4.1'!H117</f>
        <v>5.62697482</v>
      </c>
      <c r="I98" s="129">
        <f>'Tabell 4.1'!I117</f>
        <v>2.1982878299999999</v>
      </c>
      <c r="J98" s="129">
        <f>'Tabell 4.1'!J117</f>
        <v>2.8468413300000002</v>
      </c>
      <c r="K98" s="129">
        <f>'Tabell 4.1'!K117</f>
        <v>3.1948298099999999</v>
      </c>
      <c r="L98" s="129">
        <f>'Tabell 4.1'!L117</f>
        <v>7.0718757999999999</v>
      </c>
      <c r="M98" s="129">
        <f>'Tabell 4.1'!M117</f>
        <v>6.1686676</v>
      </c>
      <c r="N98" s="129">
        <f>'Tabell 4.1'!N117</f>
        <v>6.2200372100000001</v>
      </c>
      <c r="O98" s="129">
        <f>'Tabell 4.1'!O117</f>
        <v>5.7865542699999999</v>
      </c>
      <c r="P98" s="129">
        <f>'Tabell 4.1'!P117</f>
        <v>6.0142061299999998</v>
      </c>
      <c r="Q98" s="129">
        <f>'Tabell 4.1'!Q117</f>
        <v>3.1319584100000002</v>
      </c>
      <c r="R98" s="129">
        <f>'Tabell 4.1'!R117</f>
        <v>8.1077045600000002</v>
      </c>
      <c r="S98" s="129">
        <v>100</v>
      </c>
    </row>
    <row r="99" spans="1:38" ht="16.5" customHeight="1" thickBot="1" x14ac:dyDescent="0.4">
      <c r="A99" s="519" t="s">
        <v>490</v>
      </c>
      <c r="B99" s="519"/>
      <c r="C99" s="350" t="s">
        <v>28</v>
      </c>
      <c r="D99" s="351">
        <f>SUMPRODUCT($C97:$C98,D97:D98)</f>
        <v>14.203120388088548</v>
      </c>
      <c r="E99" s="351">
        <f t="shared" ref="E99:R99" si="59">SUMPRODUCT($C97:$C98,E97:E98)</f>
        <v>11.959486814506956</v>
      </c>
      <c r="F99" s="351">
        <f t="shared" si="59"/>
        <v>8.3012179387122824</v>
      </c>
      <c r="G99" s="351">
        <f t="shared" si="59"/>
        <v>6.4201177800967848</v>
      </c>
      <c r="H99" s="351">
        <f t="shared" si="59"/>
        <v>6.3413076656523915</v>
      </c>
      <c r="I99" s="351">
        <f t="shared" si="59"/>
        <v>1.6029594682039046</v>
      </c>
      <c r="J99" s="351">
        <f t="shared" si="59"/>
        <v>2.3479464201969895</v>
      </c>
      <c r="K99" s="351">
        <f t="shared" si="59"/>
        <v>3.0844505377849321</v>
      </c>
      <c r="L99" s="351">
        <f t="shared" si="59"/>
        <v>6.2907630422928378</v>
      </c>
      <c r="M99" s="351">
        <f t="shared" si="59"/>
        <v>5.8504746088405764</v>
      </c>
      <c r="N99" s="351">
        <f t="shared" si="59"/>
        <v>7.7055882140290066</v>
      </c>
      <c r="O99" s="351">
        <f t="shared" si="59"/>
        <v>9.0358260477523498</v>
      </c>
      <c r="P99" s="351">
        <f t="shared" si="59"/>
        <v>4.9088458038806753</v>
      </c>
      <c r="Q99" s="351">
        <f t="shared" si="59"/>
        <v>3.1674359536106178</v>
      </c>
      <c r="R99" s="351">
        <f t="shared" si="59"/>
        <v>8.7804593083511566</v>
      </c>
      <c r="S99" s="351">
        <v>100.00000000000003</v>
      </c>
      <c r="U99" s="116"/>
      <c r="V99" s="116"/>
      <c r="W99" s="116"/>
      <c r="X99" s="116"/>
      <c r="Y99" s="116"/>
      <c r="Z99" s="116"/>
      <c r="AA99" s="116"/>
      <c r="AB99" s="116"/>
      <c r="AC99" s="116"/>
      <c r="AD99" s="116"/>
      <c r="AE99" s="116"/>
      <c r="AF99" s="116"/>
      <c r="AG99" s="116"/>
      <c r="AH99" s="116"/>
      <c r="AI99" s="116"/>
      <c r="AJ99" s="116"/>
      <c r="AK99" s="116"/>
      <c r="AL99" s="116"/>
    </row>
    <row r="101" spans="1:38" x14ac:dyDescent="0.35">
      <c r="D101" s="140"/>
      <c r="E101" s="140"/>
      <c r="F101" s="140"/>
      <c r="G101" s="140"/>
      <c r="H101" s="140"/>
      <c r="I101" s="140"/>
      <c r="J101" s="140"/>
      <c r="K101" s="140"/>
      <c r="L101" s="141"/>
      <c r="M101" s="141"/>
      <c r="N101" s="141"/>
      <c r="O101" s="141"/>
      <c r="P101" s="141"/>
      <c r="Q101" s="141"/>
      <c r="R101" s="141"/>
      <c r="S101" s="141"/>
    </row>
    <row r="102" spans="1:38" x14ac:dyDescent="0.35">
      <c r="D102" s="141"/>
      <c r="E102" s="141"/>
      <c r="F102" s="141"/>
      <c r="G102" s="141"/>
      <c r="H102" s="141"/>
      <c r="I102" s="141"/>
      <c r="J102" s="141"/>
      <c r="K102" s="141"/>
      <c r="L102" s="141"/>
      <c r="M102" s="141"/>
      <c r="N102" s="141"/>
      <c r="O102" s="141"/>
      <c r="P102" s="141"/>
      <c r="Q102" s="141"/>
    </row>
  </sheetData>
  <mergeCells count="99">
    <mergeCell ref="A95:B95"/>
    <mergeCell ref="A96:B96"/>
    <mergeCell ref="A97:B97"/>
    <mergeCell ref="A98:B98"/>
    <mergeCell ref="A99:B99"/>
    <mergeCell ref="A94:B94"/>
    <mergeCell ref="A83:B83"/>
    <mergeCell ref="A84:B84"/>
    <mergeCell ref="A85:B85"/>
    <mergeCell ref="A86:B86"/>
    <mergeCell ref="A87:B87"/>
    <mergeCell ref="A88:B88"/>
    <mergeCell ref="A89:B89"/>
    <mergeCell ref="A90:B90"/>
    <mergeCell ref="A91:B91"/>
    <mergeCell ref="A92:B92"/>
    <mergeCell ref="A93:B93"/>
    <mergeCell ref="A82:B82"/>
    <mergeCell ref="A71:B71"/>
    <mergeCell ref="A72:B72"/>
    <mergeCell ref="A73:B73"/>
    <mergeCell ref="A74:B74"/>
    <mergeCell ref="A75:B75"/>
    <mergeCell ref="A76:B76"/>
    <mergeCell ref="A77:B77"/>
    <mergeCell ref="A78:B78"/>
    <mergeCell ref="A79:B79"/>
    <mergeCell ref="A80:B80"/>
    <mergeCell ref="A81:B81"/>
    <mergeCell ref="A70:B70"/>
    <mergeCell ref="A59:B59"/>
    <mergeCell ref="A60:B60"/>
    <mergeCell ref="A61:B61"/>
    <mergeCell ref="A62:B62"/>
    <mergeCell ref="A63:B63"/>
    <mergeCell ref="A64:B64"/>
    <mergeCell ref="A65:B65"/>
    <mergeCell ref="A66:B66"/>
    <mergeCell ref="A67:B67"/>
    <mergeCell ref="A68:B68"/>
    <mergeCell ref="A69:B69"/>
    <mergeCell ref="A58:B58"/>
    <mergeCell ref="A47:B47"/>
    <mergeCell ref="A48:B48"/>
    <mergeCell ref="A49:B49"/>
    <mergeCell ref="A50:B50"/>
    <mergeCell ref="A51:B51"/>
    <mergeCell ref="A52:B52"/>
    <mergeCell ref="A53:B53"/>
    <mergeCell ref="A54:B54"/>
    <mergeCell ref="A55:B55"/>
    <mergeCell ref="A56:B56"/>
    <mergeCell ref="A57:B57"/>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154"/>
  <sheetViews>
    <sheetView zoomScale="85" zoomScaleNormal="85" workbookViewId="0">
      <selection sqref="A1:B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7" ht="16.5" customHeight="1" x14ac:dyDescent="0.35">
      <c r="A1" s="458" t="s">
        <v>198</v>
      </c>
      <c r="B1" s="458"/>
      <c r="C1" s="22"/>
      <c r="D1" s="22"/>
      <c r="E1" s="22"/>
      <c r="F1" s="22"/>
      <c r="G1" s="22"/>
      <c r="H1" s="22"/>
      <c r="I1" s="22"/>
      <c r="J1" s="22"/>
      <c r="K1" s="22"/>
      <c r="L1" s="22"/>
      <c r="M1" s="22"/>
      <c r="N1" s="22"/>
      <c r="O1" s="22"/>
      <c r="P1" s="22"/>
      <c r="Q1" s="22"/>
      <c r="R1" s="22"/>
      <c r="S1" s="22"/>
    </row>
    <row r="2" spans="1:37" ht="54.75" customHeight="1" x14ac:dyDescent="0.35">
      <c r="A2" s="459"/>
      <c r="B2" s="459"/>
      <c r="C2" s="61" t="s">
        <v>27</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37" ht="16.5" customHeight="1" thickBot="1" x14ac:dyDescent="0.4">
      <c r="A3" s="524"/>
      <c r="B3" s="524"/>
      <c r="C3" s="142"/>
      <c r="D3" s="67"/>
      <c r="E3" s="98"/>
      <c r="F3" s="98"/>
      <c r="G3" s="98"/>
      <c r="H3" s="67"/>
      <c r="I3" s="67"/>
      <c r="J3" s="67"/>
      <c r="K3" s="67"/>
      <c r="L3" s="67"/>
      <c r="M3" s="67"/>
      <c r="N3" s="67"/>
      <c r="O3" s="67"/>
      <c r="P3" s="67"/>
      <c r="Q3" s="67"/>
      <c r="R3" s="67"/>
      <c r="S3" s="67"/>
    </row>
    <row r="4" spans="1:37" ht="16.5" customHeight="1" x14ac:dyDescent="0.35">
      <c r="A4" s="465" t="str">
        <f>'Tabell 2.1'!A12</f>
        <v>FO1 Administrasjon og fellestjenester</v>
      </c>
      <c r="B4" s="465"/>
      <c r="C4" s="244"/>
      <c r="D4" s="244"/>
      <c r="E4" s="244"/>
      <c r="F4" s="244"/>
      <c r="G4" s="244"/>
      <c r="H4" s="244"/>
      <c r="I4" s="244"/>
      <c r="J4" s="244"/>
      <c r="K4" s="244"/>
      <c r="L4" s="244"/>
      <c r="M4" s="244"/>
      <c r="N4" s="244"/>
      <c r="O4" s="244"/>
      <c r="P4" s="244"/>
      <c r="Q4" s="244"/>
      <c r="R4" s="244"/>
      <c r="S4" s="244"/>
    </row>
    <row r="5" spans="1:37" ht="16.5" customHeight="1" x14ac:dyDescent="0.35">
      <c r="A5" s="522" t="s">
        <v>25</v>
      </c>
      <c r="B5" s="522"/>
      <c r="C5" s="102">
        <v>0.5</v>
      </c>
      <c r="D5" s="143">
        <v>6.666666666666667</v>
      </c>
      <c r="E5" s="144">
        <v>6.666666666666667</v>
      </c>
      <c r="F5" s="144">
        <v>6.666666666666667</v>
      </c>
      <c r="G5" s="144">
        <v>6.666666666666667</v>
      </c>
      <c r="H5" s="144">
        <v>6.666666666666667</v>
      </c>
      <c r="I5" s="144">
        <v>6.666666666666667</v>
      </c>
      <c r="J5" s="144">
        <v>6.666666666666667</v>
      </c>
      <c r="K5" s="144">
        <v>6.666666666666667</v>
      </c>
      <c r="L5" s="144">
        <v>6.666666666666667</v>
      </c>
      <c r="M5" s="144">
        <v>6.666666666666667</v>
      </c>
      <c r="N5" s="144">
        <v>6.666666666666667</v>
      </c>
      <c r="O5" s="144">
        <v>6.666666666666667</v>
      </c>
      <c r="P5" s="144">
        <v>6.666666666666667</v>
      </c>
      <c r="Q5" s="144">
        <v>6.666666666666667</v>
      </c>
      <c r="R5" s="144">
        <v>6.666666666666667</v>
      </c>
      <c r="S5" s="144">
        <f>SUM(D5:R5)</f>
        <v>100.00000000000001</v>
      </c>
      <c r="V5" s="412"/>
      <c r="W5" s="412"/>
      <c r="X5" s="412"/>
      <c r="Y5" s="412"/>
      <c r="Z5" s="412"/>
      <c r="AA5" s="412"/>
      <c r="AB5" s="412"/>
      <c r="AC5" s="412"/>
      <c r="AD5" s="412"/>
      <c r="AE5" s="412"/>
      <c r="AF5" s="412"/>
      <c r="AG5" s="412"/>
      <c r="AH5" s="412"/>
      <c r="AI5" s="412"/>
      <c r="AJ5" s="412"/>
      <c r="AK5" s="412"/>
    </row>
    <row r="6" spans="1:37" ht="16.5" customHeight="1" x14ac:dyDescent="0.35">
      <c r="A6" s="522" t="s">
        <v>126</v>
      </c>
      <c r="B6" s="522"/>
      <c r="C6" s="102">
        <v>0.5</v>
      </c>
      <c r="D6" s="146">
        <f>D7+D8</f>
        <v>55739</v>
      </c>
      <c r="E6" s="146">
        <f t="shared" ref="E6:R6" si="0">E7+E8</f>
        <v>60823</v>
      </c>
      <c r="F6" s="146">
        <f t="shared" si="0"/>
        <v>43767</v>
      </c>
      <c r="G6" s="146">
        <f t="shared" si="0"/>
        <v>39673</v>
      </c>
      <c r="H6" s="146">
        <f t="shared" si="0"/>
        <v>58938</v>
      </c>
      <c r="I6" s="146">
        <f t="shared" si="0"/>
        <v>33659</v>
      </c>
      <c r="J6" s="146">
        <f t="shared" si="0"/>
        <v>49898</v>
      </c>
      <c r="K6" s="146">
        <f t="shared" si="0"/>
        <v>52443</v>
      </c>
      <c r="L6" s="146">
        <f t="shared" si="0"/>
        <v>32580</v>
      </c>
      <c r="M6" s="146">
        <f t="shared" si="0"/>
        <v>27485</v>
      </c>
      <c r="N6" s="146">
        <f t="shared" si="0"/>
        <v>32839</v>
      </c>
      <c r="O6" s="146">
        <f t="shared" si="0"/>
        <v>49507</v>
      </c>
      <c r="P6" s="146">
        <f t="shared" si="0"/>
        <v>50580</v>
      </c>
      <c r="Q6" s="146">
        <f t="shared" si="0"/>
        <v>51952</v>
      </c>
      <c r="R6" s="146">
        <f t="shared" si="0"/>
        <v>38847</v>
      </c>
      <c r="S6" s="147">
        <f t="shared" ref="S6:S8" si="1">SUM(D6:R6)</f>
        <v>678730</v>
      </c>
      <c r="V6" s="412"/>
      <c r="W6" s="412"/>
      <c r="X6" s="412"/>
      <c r="Y6" s="412"/>
      <c r="Z6" s="412"/>
      <c r="AA6" s="412"/>
      <c r="AB6" s="412"/>
      <c r="AC6" s="412"/>
      <c r="AD6" s="412"/>
      <c r="AE6" s="412"/>
      <c r="AF6" s="412"/>
      <c r="AG6" s="412"/>
      <c r="AH6" s="412"/>
      <c r="AI6" s="412"/>
      <c r="AJ6" s="412"/>
      <c r="AK6" s="412"/>
    </row>
    <row r="7" spans="1:37" ht="16.5" customHeight="1" x14ac:dyDescent="0.35">
      <c r="A7" s="522" t="s">
        <v>444</v>
      </c>
      <c r="B7" s="522"/>
      <c r="C7" s="148" t="s">
        <v>28</v>
      </c>
      <c r="D7" s="149">
        <v>55683</v>
      </c>
      <c r="E7" s="149">
        <v>60844</v>
      </c>
      <c r="F7" s="149">
        <v>43801</v>
      </c>
      <c r="G7" s="149">
        <v>39782</v>
      </c>
      <c r="H7" s="149">
        <v>58897</v>
      </c>
      <c r="I7" s="149">
        <v>33760</v>
      </c>
      <c r="J7" s="149">
        <v>49876</v>
      </c>
      <c r="K7" s="149">
        <v>52386</v>
      </c>
      <c r="L7" s="149">
        <v>32500</v>
      </c>
      <c r="M7" s="149">
        <v>27588</v>
      </c>
      <c r="N7" s="149">
        <v>32909</v>
      </c>
      <c r="O7" s="149">
        <v>49465</v>
      </c>
      <c r="P7" s="149">
        <v>50453</v>
      </c>
      <c r="Q7" s="149">
        <v>51882</v>
      </c>
      <c r="R7" s="149">
        <v>38846</v>
      </c>
      <c r="S7" s="149">
        <f t="shared" si="1"/>
        <v>678672</v>
      </c>
      <c r="V7" s="412"/>
      <c r="W7" s="412"/>
      <c r="X7" s="412"/>
      <c r="Y7" s="412"/>
      <c r="Z7" s="412"/>
      <c r="AA7" s="412"/>
      <c r="AB7" s="412"/>
      <c r="AC7" s="412"/>
      <c r="AD7" s="412"/>
      <c r="AE7" s="412"/>
      <c r="AF7" s="412"/>
      <c r="AG7" s="412"/>
      <c r="AH7" s="412"/>
      <c r="AI7" s="412"/>
      <c r="AJ7" s="412"/>
      <c r="AK7" s="412"/>
    </row>
    <row r="8" spans="1:37" ht="16.5" customHeight="1" x14ac:dyDescent="0.35">
      <c r="A8" s="522" t="s">
        <v>445</v>
      </c>
      <c r="B8" s="522"/>
      <c r="C8" s="148" t="s">
        <v>28</v>
      </c>
      <c r="D8" s="149">
        <v>56</v>
      </c>
      <c r="E8" s="149">
        <v>-21</v>
      </c>
      <c r="F8" s="149">
        <v>-34</v>
      </c>
      <c r="G8" s="149">
        <v>-109</v>
      </c>
      <c r="H8" s="149">
        <v>41</v>
      </c>
      <c r="I8" s="149">
        <v>-101</v>
      </c>
      <c r="J8" s="149">
        <v>22</v>
      </c>
      <c r="K8" s="149">
        <v>57</v>
      </c>
      <c r="L8" s="149">
        <v>80</v>
      </c>
      <c r="M8" s="149">
        <v>-103</v>
      </c>
      <c r="N8" s="149">
        <v>-70</v>
      </c>
      <c r="O8" s="149">
        <v>42</v>
      </c>
      <c r="P8" s="149">
        <v>127</v>
      </c>
      <c r="Q8" s="149">
        <v>70</v>
      </c>
      <c r="R8" s="149">
        <v>1</v>
      </c>
      <c r="S8" s="149">
        <f t="shared" si="1"/>
        <v>58</v>
      </c>
      <c r="V8" s="412"/>
      <c r="W8" s="412"/>
      <c r="X8" s="412"/>
      <c r="Y8" s="412"/>
      <c r="Z8" s="412"/>
      <c r="AA8" s="412"/>
      <c r="AB8" s="412"/>
      <c r="AC8" s="412"/>
      <c r="AD8" s="412"/>
      <c r="AE8" s="412"/>
      <c r="AF8" s="412"/>
      <c r="AG8" s="412"/>
      <c r="AH8" s="412"/>
      <c r="AI8" s="412"/>
      <c r="AJ8" s="412"/>
      <c r="AK8" s="412"/>
    </row>
    <row r="9" spans="1:37" ht="16.5" customHeight="1" thickBot="1" x14ac:dyDescent="0.4">
      <c r="A9" s="523" t="s">
        <v>123</v>
      </c>
      <c r="B9" s="523"/>
      <c r="C9" s="353" t="s">
        <v>28</v>
      </c>
      <c r="D9" s="317">
        <f>(D5/$S$5*$C$5+D6/$S$6*$C$6)*100</f>
        <v>7.4394580073568779</v>
      </c>
      <c r="E9" s="317">
        <f t="shared" ref="E9:R9" si="2">(E5/$S$5*$C$5+E6/$S$6*$C$6)*100</f>
        <v>7.8139810135596388</v>
      </c>
      <c r="F9" s="317">
        <f t="shared" si="2"/>
        <v>6.5575167346858585</v>
      </c>
      <c r="G9" s="317">
        <f t="shared" si="2"/>
        <v>6.2559240542385544</v>
      </c>
      <c r="H9" s="317">
        <f t="shared" si="2"/>
        <v>7.6751187266414238</v>
      </c>
      <c r="I9" s="317">
        <f t="shared" si="2"/>
        <v>5.8128907420230922</v>
      </c>
      <c r="J9" s="317">
        <f t="shared" si="2"/>
        <v>7.0091690853996926</v>
      </c>
      <c r="K9" s="317">
        <f t="shared" si="2"/>
        <v>7.1966515894882104</v>
      </c>
      <c r="L9" s="317">
        <f t="shared" si="2"/>
        <v>5.7334040536492177</v>
      </c>
      <c r="M9" s="317">
        <f t="shared" si="2"/>
        <v>5.3580707104936174</v>
      </c>
      <c r="N9" s="317">
        <f t="shared" si="2"/>
        <v>5.7524838055387759</v>
      </c>
      <c r="O9" s="317">
        <f t="shared" si="2"/>
        <v>6.9803652900760742</v>
      </c>
      <c r="P9" s="317">
        <f t="shared" si="2"/>
        <v>7.0594099764756724</v>
      </c>
      <c r="Q9" s="317">
        <f t="shared" si="2"/>
        <v>7.1604810945933339</v>
      </c>
      <c r="R9" s="317">
        <f t="shared" si="2"/>
        <v>6.1950751157799617</v>
      </c>
      <c r="S9" s="317">
        <f>SUM(D9:R9)</f>
        <v>100.00000000000001</v>
      </c>
      <c r="V9" s="412"/>
      <c r="W9" s="412"/>
      <c r="X9" s="412"/>
      <c r="Y9" s="412"/>
      <c r="Z9" s="412"/>
      <c r="AA9" s="412"/>
      <c r="AB9" s="412"/>
      <c r="AC9" s="412"/>
      <c r="AD9" s="412"/>
      <c r="AE9" s="412"/>
      <c r="AF9" s="412"/>
      <c r="AG9" s="412"/>
      <c r="AH9" s="412"/>
      <c r="AI9" s="412"/>
      <c r="AJ9" s="412"/>
      <c r="AK9" s="412"/>
    </row>
    <row r="10" spans="1:37" ht="16.5" customHeight="1" thickBot="1" x14ac:dyDescent="0.4">
      <c r="A10" s="457"/>
      <c r="B10" s="457"/>
      <c r="C10" s="22"/>
      <c r="D10" s="22"/>
      <c r="E10" s="22"/>
      <c r="F10" s="22"/>
      <c r="G10" s="22"/>
      <c r="H10" s="22"/>
      <c r="I10" s="22"/>
      <c r="J10" s="22"/>
      <c r="K10" s="22"/>
      <c r="L10" s="22"/>
      <c r="M10" s="22"/>
      <c r="N10" s="22"/>
      <c r="O10" s="22"/>
      <c r="P10" s="22"/>
      <c r="Q10" s="22"/>
      <c r="R10" s="22"/>
      <c r="S10" s="22"/>
      <c r="V10" s="412"/>
      <c r="W10" s="412"/>
      <c r="X10" s="412"/>
      <c r="Y10" s="412"/>
      <c r="Z10" s="412"/>
      <c r="AA10" s="412"/>
      <c r="AB10" s="412"/>
      <c r="AC10" s="412"/>
      <c r="AD10" s="412"/>
      <c r="AE10" s="412"/>
      <c r="AF10" s="412"/>
      <c r="AG10" s="412"/>
      <c r="AH10" s="412"/>
      <c r="AI10" s="412"/>
      <c r="AJ10" s="412"/>
      <c r="AK10" s="412"/>
    </row>
    <row r="11" spans="1:37" ht="16.5" customHeight="1" x14ac:dyDescent="0.35">
      <c r="A11" s="470" t="str">
        <f>'Tabell 3.1'!A9</f>
        <v xml:space="preserve">FO2A Barnehage - kommunale </v>
      </c>
      <c r="B11" s="470"/>
      <c r="C11" s="292"/>
      <c r="D11" s="292"/>
      <c r="E11" s="292"/>
      <c r="F11" s="292"/>
      <c r="G11" s="292"/>
      <c r="H11" s="292"/>
      <c r="I11" s="292"/>
      <c r="J11" s="292"/>
      <c r="K11" s="292"/>
      <c r="L11" s="292"/>
      <c r="M11" s="292"/>
      <c r="N11" s="292"/>
      <c r="O11" s="292"/>
      <c r="P11" s="292"/>
      <c r="Q11" s="292"/>
      <c r="R11" s="292"/>
      <c r="S11" s="292"/>
      <c r="V11" s="412"/>
      <c r="W11" s="412"/>
      <c r="X11" s="412"/>
      <c r="Y11" s="412"/>
      <c r="Z11" s="412"/>
      <c r="AA11" s="412"/>
      <c r="AB11" s="412"/>
      <c r="AC11" s="412"/>
      <c r="AD11" s="412"/>
      <c r="AE11" s="412"/>
      <c r="AF11" s="412"/>
      <c r="AG11" s="412"/>
      <c r="AH11" s="412"/>
      <c r="AI11" s="412"/>
      <c r="AJ11" s="412"/>
      <c r="AK11" s="412"/>
    </row>
    <row r="12" spans="1:37" ht="16.5" customHeight="1" x14ac:dyDescent="0.35">
      <c r="A12" s="522" t="s">
        <v>418</v>
      </c>
      <c r="B12" s="522"/>
      <c r="C12" s="111">
        <f>S12/(S12+S13)</f>
        <v>0.54690509875225446</v>
      </c>
      <c r="D12" s="151">
        <f>'Tabell 4.5-4.7'!D58</f>
        <v>1585.62</v>
      </c>
      <c r="E12" s="151">
        <f>'Tabell 4.5-4.7'!E58</f>
        <v>1887.84</v>
      </c>
      <c r="F12" s="151">
        <f>'Tabell 4.5-4.7'!F58</f>
        <v>1503.1419999999998</v>
      </c>
      <c r="G12" s="151">
        <f>'Tabell 4.5-4.7'!G58</f>
        <v>738.25399999999991</v>
      </c>
      <c r="H12" s="151">
        <f>'Tabell 4.5-4.7'!H58</f>
        <v>1024.6499999999999</v>
      </c>
      <c r="I12" s="151">
        <f>'Tabell 4.5-4.7'!I58</f>
        <v>790.7399999999999</v>
      </c>
      <c r="J12" s="151">
        <f>'Tabell 4.5-4.7'!J58</f>
        <v>993.59999999999991</v>
      </c>
      <c r="K12" s="151">
        <f>'Tabell 4.5-4.7'!K58</f>
        <v>1181.9699999999998</v>
      </c>
      <c r="L12" s="151">
        <f>'Tabell 4.5-4.7'!L58</f>
        <v>678.95999999999992</v>
      </c>
      <c r="M12" s="151">
        <f>'Tabell 4.5-4.7'!M58</f>
        <v>786.59999999999991</v>
      </c>
      <c r="N12" s="151">
        <f>'Tabell 4.5-4.7'!N58</f>
        <v>621</v>
      </c>
      <c r="O12" s="151">
        <f>'Tabell 4.5-4.7'!O58</f>
        <v>1006.0199999999999</v>
      </c>
      <c r="P12" s="151">
        <f>'Tabell 4.5-4.7'!P58</f>
        <v>1540.08</v>
      </c>
      <c r="Q12" s="151">
        <f>'Tabell 4.5-4.7'!Q58</f>
        <v>1283.3999999999999</v>
      </c>
      <c r="R12" s="151">
        <f>'Tabell 4.5-4.7'!R58</f>
        <v>745.19999999999993</v>
      </c>
      <c r="S12" s="151">
        <f>SUM(D12:R12)</f>
        <v>16367.075999999999</v>
      </c>
      <c r="T12" s="34"/>
      <c r="V12" s="412"/>
      <c r="W12" s="412"/>
      <c r="X12" s="412"/>
      <c r="Y12" s="412"/>
      <c r="Z12" s="412"/>
      <c r="AA12" s="412"/>
      <c r="AB12" s="412"/>
      <c r="AC12" s="412"/>
      <c r="AD12" s="412"/>
      <c r="AE12" s="412"/>
      <c r="AF12" s="412"/>
      <c r="AG12" s="412"/>
      <c r="AH12" s="412"/>
      <c r="AI12" s="412"/>
      <c r="AJ12" s="412"/>
      <c r="AK12" s="412"/>
    </row>
    <row r="13" spans="1:37" ht="16.5" customHeight="1" x14ac:dyDescent="0.35">
      <c r="A13" s="522" t="s">
        <v>419</v>
      </c>
      <c r="B13" s="522"/>
      <c r="C13" s="111">
        <f>1-C12</f>
        <v>0.45309490124774554</v>
      </c>
      <c r="D13" s="151">
        <f>'Tabell 4.5-4.7'!D59</f>
        <v>1074.3333333333333</v>
      </c>
      <c r="E13" s="151">
        <f>'Tabell 4.5-4.7'!E59</f>
        <v>1161</v>
      </c>
      <c r="F13" s="151">
        <f>'Tabell 4.5-4.7'!F59</f>
        <v>821.11111111111109</v>
      </c>
      <c r="G13" s="151">
        <f>'Tabell 4.5-4.7'!G59</f>
        <v>520.28888888888889</v>
      </c>
      <c r="H13" s="151">
        <f>'Tabell 4.5-4.7'!H59</f>
        <v>558</v>
      </c>
      <c r="I13" s="151">
        <f>'Tabell 4.5-4.7'!I59</f>
        <v>708</v>
      </c>
      <c r="J13" s="151">
        <f>'Tabell 4.5-4.7'!J59</f>
        <v>711</v>
      </c>
      <c r="K13" s="151">
        <f>'Tabell 4.5-4.7'!K59</f>
        <v>943</v>
      </c>
      <c r="L13" s="151">
        <f>'Tabell 4.5-4.7'!L59</f>
        <v>721.6</v>
      </c>
      <c r="M13" s="151">
        <f>'Tabell 4.5-4.7'!M59</f>
        <v>818.44444444444446</v>
      </c>
      <c r="N13" s="151">
        <f>'Tabell 4.5-4.7'!N59</f>
        <v>935</v>
      </c>
      <c r="O13" s="151">
        <f>'Tabell 4.5-4.7'!O59</f>
        <v>1145</v>
      </c>
      <c r="P13" s="151">
        <f>'Tabell 4.5-4.7'!P59</f>
        <v>1338</v>
      </c>
      <c r="Q13" s="151">
        <f>'Tabell 4.5-4.7'!Q59</f>
        <v>1178</v>
      </c>
      <c r="R13" s="151">
        <f>'Tabell 4.5-4.7'!R59</f>
        <v>926.86666666666667</v>
      </c>
      <c r="S13" s="151">
        <f>SUM(D13:R13)</f>
        <v>13559.644444444444</v>
      </c>
      <c r="T13" s="34"/>
      <c r="V13" s="412"/>
      <c r="W13" s="412"/>
      <c r="X13" s="412"/>
      <c r="Y13" s="412"/>
      <c r="Z13" s="412"/>
      <c r="AA13" s="412"/>
      <c r="AB13" s="412"/>
      <c r="AC13" s="412"/>
      <c r="AD13" s="412"/>
      <c r="AE13" s="412"/>
      <c r="AF13" s="412"/>
      <c r="AG13" s="412"/>
      <c r="AH13" s="412"/>
      <c r="AI13" s="412"/>
      <c r="AJ13" s="412"/>
      <c r="AK13" s="412"/>
    </row>
    <row r="14" spans="1:37" ht="16.5" customHeight="1" x14ac:dyDescent="0.35">
      <c r="A14" s="525" t="str">
        <f>'Tabell 3.1'!A12</f>
        <v>Kriterienøkkel FO2A  - kommunale barnehager</v>
      </c>
      <c r="B14" s="525"/>
      <c r="C14" s="356" t="s">
        <v>28</v>
      </c>
      <c r="D14" s="357">
        <f>(D12/$S$12*$C$12+D13/$S$13*$C$13)*100</f>
        <v>8.8882219428996052</v>
      </c>
      <c r="E14" s="357">
        <f t="shared" ref="E14:R14" si="3">(E12/$S$12*$C$12+E13/$S$13*$C$13)*100</f>
        <v>10.187684967552075</v>
      </c>
      <c r="F14" s="357">
        <f t="shared" si="3"/>
        <v>7.7664811800070872</v>
      </c>
      <c r="G14" s="357">
        <f t="shared" si="3"/>
        <v>4.2054153285029372</v>
      </c>
      <c r="H14" s="357">
        <f t="shared" si="3"/>
        <v>5.288417763443241</v>
      </c>
      <c r="I14" s="357">
        <f t="shared" si="3"/>
        <v>5.0080328807903971</v>
      </c>
      <c r="J14" s="357">
        <f t="shared" si="3"/>
        <v>5.6959131327617278</v>
      </c>
      <c r="K14" s="357">
        <f t="shared" si="3"/>
        <v>7.1005775722895041</v>
      </c>
      <c r="L14" s="357">
        <f t="shared" si="3"/>
        <v>4.6799648581607212</v>
      </c>
      <c r="M14" s="357">
        <f t="shared" si="3"/>
        <v>5.3632486975110654</v>
      </c>
      <c r="N14" s="357">
        <f t="shared" si="3"/>
        <v>5.1993669098775372</v>
      </c>
      <c r="O14" s="357">
        <f t="shared" si="3"/>
        <v>7.1876235285891887</v>
      </c>
      <c r="P14" s="357">
        <f t="shared" si="3"/>
        <v>9.6170912056428914</v>
      </c>
      <c r="Q14" s="357">
        <f t="shared" si="3"/>
        <v>8.2247568843011365</v>
      </c>
      <c r="R14" s="357">
        <f t="shared" si="3"/>
        <v>5.5872031476708859</v>
      </c>
      <c r="S14" s="357">
        <f>SUM(D14:R14)</f>
        <v>100</v>
      </c>
      <c r="T14" s="34"/>
      <c r="V14" s="412"/>
      <c r="W14" s="412"/>
      <c r="X14" s="412"/>
      <c r="Y14" s="412"/>
      <c r="Z14" s="412"/>
      <c r="AA14" s="412"/>
      <c r="AB14" s="412"/>
      <c r="AC14" s="412"/>
      <c r="AD14" s="412"/>
      <c r="AE14" s="412"/>
      <c r="AF14" s="412"/>
      <c r="AG14" s="412"/>
      <c r="AH14" s="412"/>
      <c r="AI14" s="412"/>
      <c r="AJ14" s="412"/>
      <c r="AK14" s="412"/>
    </row>
    <row r="15" spans="1:37" ht="16.5" customHeight="1" thickBot="1" x14ac:dyDescent="0.4">
      <c r="A15" s="530"/>
      <c r="B15" s="530"/>
      <c r="C15" s="22"/>
      <c r="D15" s="22"/>
      <c r="E15" s="22"/>
      <c r="F15" s="22"/>
      <c r="G15" s="22"/>
      <c r="H15" s="22"/>
      <c r="I15" s="22"/>
      <c r="J15" s="22"/>
      <c r="K15" s="22"/>
      <c r="L15" s="22"/>
      <c r="M15" s="22"/>
      <c r="N15" s="22"/>
      <c r="O15" s="22"/>
      <c r="P15" s="22"/>
      <c r="Q15" s="22"/>
      <c r="R15" s="22"/>
      <c r="S15" s="22"/>
      <c r="V15" s="412"/>
      <c r="W15" s="412"/>
      <c r="X15" s="412"/>
      <c r="Y15" s="412"/>
      <c r="Z15" s="412"/>
      <c r="AA15" s="412"/>
      <c r="AB15" s="412"/>
      <c r="AC15" s="412"/>
      <c r="AD15" s="412"/>
      <c r="AE15" s="412"/>
      <c r="AF15" s="412"/>
      <c r="AG15" s="412"/>
      <c r="AH15" s="412"/>
      <c r="AI15" s="412"/>
      <c r="AJ15" s="412"/>
      <c r="AK15" s="412"/>
    </row>
    <row r="16" spans="1:37" ht="16.5" customHeight="1" x14ac:dyDescent="0.35">
      <c r="A16" s="470" t="str">
        <f>'Tabell 3.1'!A14</f>
        <v xml:space="preserve">FO2A Barnehage - ordinære private </v>
      </c>
      <c r="B16" s="470"/>
      <c r="C16" s="290"/>
      <c r="D16" s="290"/>
      <c r="E16" s="290"/>
      <c r="F16" s="290"/>
      <c r="G16" s="290"/>
      <c r="H16" s="290"/>
      <c r="I16" s="290"/>
      <c r="J16" s="290"/>
      <c r="K16" s="290"/>
      <c r="L16" s="290"/>
      <c r="M16" s="290"/>
      <c r="N16" s="290"/>
      <c r="O16" s="290"/>
      <c r="P16" s="290"/>
      <c r="Q16" s="290"/>
      <c r="R16" s="290"/>
      <c r="S16" s="290"/>
      <c r="V16" s="412"/>
      <c r="W16" s="412"/>
      <c r="X16" s="412"/>
      <c r="Y16" s="412"/>
      <c r="Z16" s="412"/>
      <c r="AA16" s="412"/>
      <c r="AB16" s="412"/>
      <c r="AC16" s="412"/>
      <c r="AD16" s="412"/>
      <c r="AE16" s="412"/>
      <c r="AF16" s="412"/>
      <c r="AG16" s="412"/>
      <c r="AH16" s="412"/>
      <c r="AI16" s="412"/>
      <c r="AJ16" s="412"/>
      <c r="AK16" s="412"/>
    </row>
    <row r="17" spans="1:37" ht="16.5" customHeight="1" x14ac:dyDescent="0.35">
      <c r="A17" s="522" t="s">
        <v>418</v>
      </c>
      <c r="B17" s="522"/>
      <c r="C17" s="111">
        <f>S17/(S17+S18)</f>
        <v>0.55947367192413411</v>
      </c>
      <c r="D17" s="151">
        <f>'Tabell 4.5-4.7'!D62</f>
        <v>1020.3857999999998</v>
      </c>
      <c r="E17" s="151">
        <f>'Tabell 4.5-4.7'!E62</f>
        <v>764.78219999999999</v>
      </c>
      <c r="F17" s="151">
        <f>'Tabell 4.5-4.7'!F62</f>
        <v>766.81079999999986</v>
      </c>
      <c r="G17" s="151">
        <f>'Tabell 4.5-4.7'!G62</f>
        <v>1025.9757199999997</v>
      </c>
      <c r="H17" s="151">
        <f>'Tabell 4.5-4.7'!H62</f>
        <v>985.89959999999985</v>
      </c>
      <c r="I17" s="151">
        <f>'Tabell 4.5-4.7'!I62</f>
        <v>651.18059999999991</v>
      </c>
      <c r="J17" s="151">
        <f>'Tabell 4.5-4.7'!J62</f>
        <v>1123.8444</v>
      </c>
      <c r="K17" s="151">
        <f>'Tabell 4.5-4.7'!K62</f>
        <v>1768.9392</v>
      </c>
      <c r="L17" s="151">
        <f>'Tabell 4.5-4.7'!L62</f>
        <v>523.01815999999985</v>
      </c>
      <c r="M17" s="151">
        <f>'Tabell 4.5-4.7'!M62</f>
        <v>83.172599999999989</v>
      </c>
      <c r="N17" s="151">
        <f>'Tabell 4.5-4.7'!N62</f>
        <v>131.85899999999998</v>
      </c>
      <c r="O17" s="151">
        <f>'Tabell 4.5-4.7'!O62</f>
        <v>724.21019999999987</v>
      </c>
      <c r="P17" s="151">
        <f>'Tabell 4.5-4.7'!P62</f>
        <v>488.89259999999996</v>
      </c>
      <c r="Q17" s="151">
        <f>'Tabell 4.5-4.7'!Q62</f>
        <v>716.09579999999994</v>
      </c>
      <c r="R17" s="151">
        <f>'Tabell 4.5-4.7'!R62</f>
        <v>582.20819999999992</v>
      </c>
      <c r="S17" s="151">
        <f>SUM(D17:R17)</f>
        <v>11357.274879999995</v>
      </c>
      <c r="T17" s="34"/>
      <c r="V17" s="412"/>
      <c r="W17" s="412"/>
      <c r="X17" s="412"/>
      <c r="Y17" s="412"/>
      <c r="Z17" s="412"/>
      <c r="AA17" s="412"/>
      <c r="AB17" s="412"/>
      <c r="AC17" s="412"/>
      <c r="AD17" s="412"/>
      <c r="AE17" s="412"/>
      <c r="AF17" s="412"/>
      <c r="AG17" s="412"/>
      <c r="AH17" s="412"/>
      <c r="AI17" s="412"/>
      <c r="AJ17" s="412"/>
      <c r="AK17" s="412"/>
    </row>
    <row r="18" spans="1:37" ht="16.5" customHeight="1" x14ac:dyDescent="0.35">
      <c r="A18" s="522" t="s">
        <v>419</v>
      </c>
      <c r="B18" s="522"/>
      <c r="C18" s="111">
        <f>1-C17</f>
        <v>0.44052632807586589</v>
      </c>
      <c r="D18" s="151">
        <f>'Tabell 4.5-4.7'!D63</f>
        <v>708.54</v>
      </c>
      <c r="E18" s="151">
        <f>'Tabell 4.5-4.7'!E63</f>
        <v>487.06</v>
      </c>
      <c r="F18" s="151">
        <f>'Tabell 4.5-4.7'!F63</f>
        <v>463.53999999999996</v>
      </c>
      <c r="G18" s="151">
        <f>'Tabell 4.5-4.7'!G63</f>
        <v>577.08933333333334</v>
      </c>
      <c r="H18" s="151">
        <f>'Tabell 4.5-4.7'!H63</f>
        <v>857.5</v>
      </c>
      <c r="I18" s="151">
        <f>'Tabell 4.5-4.7'!I63</f>
        <v>533.12</v>
      </c>
      <c r="J18" s="151">
        <f>'Tabell 4.5-4.7'!J63</f>
        <v>1139.74</v>
      </c>
      <c r="K18" s="151">
        <f>'Tabell 4.5-4.7'!K63</f>
        <v>1228.92</v>
      </c>
      <c r="L18" s="151">
        <f>'Tabell 4.5-4.7'!L63</f>
        <v>434.4231111111111</v>
      </c>
      <c r="M18" s="151">
        <f>'Tabell 4.5-4.7'!M63</f>
        <v>75.459999999999994</v>
      </c>
      <c r="N18" s="151">
        <f>'Tabell 4.5-4.7'!N63</f>
        <v>109.75999999999999</v>
      </c>
      <c r="O18" s="151">
        <f>'Tabell 4.5-4.7'!O63</f>
        <v>666.4</v>
      </c>
      <c r="P18" s="151">
        <f>'Tabell 4.5-4.7'!P63</f>
        <v>454.71999999999997</v>
      </c>
      <c r="Q18" s="151">
        <f>'Tabell 4.5-4.7'!Q63</f>
        <v>708.54</v>
      </c>
      <c r="R18" s="151">
        <f>'Tabell 4.5-4.7'!R63</f>
        <v>497.84</v>
      </c>
      <c r="S18" s="151">
        <f>SUM(D18:R18)</f>
        <v>8942.652444444444</v>
      </c>
      <c r="T18" s="34"/>
      <c r="V18" s="412"/>
      <c r="W18" s="412"/>
      <c r="X18" s="412"/>
      <c r="Y18" s="412"/>
      <c r="Z18" s="412"/>
      <c r="AA18" s="412"/>
      <c r="AB18" s="412"/>
      <c r="AC18" s="412"/>
      <c r="AD18" s="412"/>
      <c r="AE18" s="412"/>
      <c r="AF18" s="412"/>
      <c r="AG18" s="412"/>
      <c r="AH18" s="412"/>
      <c r="AI18" s="412"/>
      <c r="AJ18" s="412"/>
      <c r="AK18" s="412"/>
    </row>
    <row r="19" spans="1:37" ht="16.5" customHeight="1" x14ac:dyDescent="0.35">
      <c r="A19" s="525" t="str">
        <f>'Tabell 3.1'!A17</f>
        <v>Kriterienøkkel FO2A - ordinære private barnehager</v>
      </c>
      <c r="B19" s="525"/>
      <c r="C19" s="356" t="s">
        <v>28</v>
      </c>
      <c r="D19" s="357">
        <f>(D17/$S$17*$C$17+D18/$S$18*$C$18)*100</f>
        <v>8.5169063532463483</v>
      </c>
      <c r="E19" s="357">
        <f t="shared" ref="E19:R19" si="4">(E17/$S$17*$C$17+E18/$S$18*$C$18)*100</f>
        <v>6.1667324222022062</v>
      </c>
      <c r="F19" s="357">
        <f t="shared" si="4"/>
        <v>6.0608630776645969</v>
      </c>
      <c r="G19" s="357">
        <f t="shared" si="4"/>
        <v>7.8969004554168025</v>
      </c>
      <c r="H19" s="357">
        <f t="shared" si="4"/>
        <v>9.0808187169234085</v>
      </c>
      <c r="I19" s="357">
        <f t="shared" si="4"/>
        <v>5.8340139896654115</v>
      </c>
      <c r="J19" s="357">
        <f t="shared" si="4"/>
        <v>11.150701989333102</v>
      </c>
      <c r="K19" s="357">
        <f t="shared" si="4"/>
        <v>14.76783218031567</v>
      </c>
      <c r="L19" s="357">
        <f t="shared" si="4"/>
        <v>4.7164763489482775</v>
      </c>
      <c r="M19" s="357">
        <f t="shared" si="4"/>
        <v>0.78144417694037926</v>
      </c>
      <c r="N19" s="357">
        <f t="shared" si="4"/>
        <v>1.1902456404809445</v>
      </c>
      <c r="O19" s="357">
        <f t="shared" si="4"/>
        <v>6.8503210763985214</v>
      </c>
      <c r="P19" s="357">
        <f t="shared" si="4"/>
        <v>4.6483545725000495</v>
      </c>
      <c r="Q19" s="357">
        <f t="shared" si="4"/>
        <v>7.0179354695743417</v>
      </c>
      <c r="R19" s="357">
        <f t="shared" si="4"/>
        <v>5.3204535303899574</v>
      </c>
      <c r="S19" s="357">
        <f>SUM(D19:R19)</f>
        <v>100</v>
      </c>
      <c r="T19" s="34"/>
      <c r="V19" s="412"/>
      <c r="W19" s="412"/>
      <c r="X19" s="412"/>
      <c r="Y19" s="412"/>
      <c r="Z19" s="412"/>
      <c r="AA19" s="412"/>
      <c r="AB19" s="412"/>
      <c r="AC19" s="412"/>
      <c r="AD19" s="412"/>
      <c r="AE19" s="412"/>
      <c r="AF19" s="412"/>
      <c r="AG19" s="412"/>
      <c r="AH19" s="412"/>
      <c r="AI19" s="412"/>
      <c r="AJ19" s="412"/>
      <c r="AK19" s="412"/>
    </row>
    <row r="20" spans="1:37" ht="16.5" customHeight="1" x14ac:dyDescent="0.35">
      <c r="A20" s="526"/>
      <c r="B20" s="526"/>
      <c r="C20" s="22"/>
      <c r="D20" s="22"/>
      <c r="E20" s="22"/>
      <c r="F20" s="22"/>
      <c r="G20" s="22"/>
      <c r="H20" s="22"/>
      <c r="I20" s="22"/>
      <c r="J20" s="22"/>
      <c r="K20" s="22"/>
      <c r="L20" s="22"/>
      <c r="M20" s="22"/>
      <c r="N20" s="22"/>
      <c r="O20" s="22"/>
      <c r="P20" s="22"/>
      <c r="Q20" s="22"/>
      <c r="R20" s="22"/>
      <c r="S20" s="22"/>
      <c r="V20" s="412"/>
      <c r="W20" s="412"/>
      <c r="X20" s="412"/>
      <c r="Y20" s="412"/>
      <c r="Z20" s="412"/>
      <c r="AA20" s="412"/>
      <c r="AB20" s="412"/>
      <c r="AC20" s="412"/>
      <c r="AD20" s="412"/>
      <c r="AE20" s="412"/>
      <c r="AF20" s="412"/>
      <c r="AG20" s="412"/>
      <c r="AH20" s="412"/>
      <c r="AI20" s="412"/>
      <c r="AJ20" s="412"/>
      <c r="AK20" s="412"/>
    </row>
    <row r="21" spans="1:37" ht="16.5" customHeight="1" x14ac:dyDescent="0.35">
      <c r="A21" s="527" t="str">
        <f>'Tabell 3.1'!A19</f>
        <v>Kriterienøkkel FO2A - kommunale barnehager</v>
      </c>
      <c r="B21" s="527"/>
      <c r="C21" s="111">
        <f>SUM(S12:S13)/(SUM(S12:S13)+SUM(S17:S18))</f>
        <v>0.59583352212053242</v>
      </c>
      <c r="D21" s="111">
        <f>D14</f>
        <v>8.8882219428996052</v>
      </c>
      <c r="E21" s="111">
        <f t="shared" ref="E21:S21" si="5">E14</f>
        <v>10.187684967552075</v>
      </c>
      <c r="F21" s="111">
        <f t="shared" si="5"/>
        <v>7.7664811800070872</v>
      </c>
      <c r="G21" s="111">
        <f t="shared" si="5"/>
        <v>4.2054153285029372</v>
      </c>
      <c r="H21" s="111">
        <f t="shared" si="5"/>
        <v>5.288417763443241</v>
      </c>
      <c r="I21" s="111">
        <f t="shared" si="5"/>
        <v>5.0080328807903971</v>
      </c>
      <c r="J21" s="111">
        <f t="shared" si="5"/>
        <v>5.6959131327617278</v>
      </c>
      <c r="K21" s="111">
        <f t="shared" si="5"/>
        <v>7.1005775722895041</v>
      </c>
      <c r="L21" s="111">
        <f t="shared" si="5"/>
        <v>4.6799648581607212</v>
      </c>
      <c r="M21" s="111">
        <f t="shared" si="5"/>
        <v>5.3632486975110654</v>
      </c>
      <c r="N21" s="111">
        <f t="shared" si="5"/>
        <v>5.1993669098775372</v>
      </c>
      <c r="O21" s="111">
        <f t="shared" si="5"/>
        <v>7.1876235285891887</v>
      </c>
      <c r="P21" s="111">
        <f t="shared" si="5"/>
        <v>9.6170912056428914</v>
      </c>
      <c r="Q21" s="111">
        <f t="shared" si="5"/>
        <v>8.2247568843011365</v>
      </c>
      <c r="R21" s="111">
        <f t="shared" si="5"/>
        <v>5.5872031476708859</v>
      </c>
      <c r="S21" s="111">
        <f t="shared" si="5"/>
        <v>100</v>
      </c>
      <c r="T21" s="34"/>
      <c r="V21" s="412"/>
      <c r="W21" s="412"/>
      <c r="X21" s="412"/>
      <c r="Y21" s="412"/>
      <c r="Z21" s="412"/>
      <c r="AA21" s="412"/>
      <c r="AB21" s="412"/>
      <c r="AC21" s="412"/>
      <c r="AD21" s="412"/>
      <c r="AE21" s="412"/>
      <c r="AF21" s="412"/>
      <c r="AG21" s="412"/>
      <c r="AH21" s="412"/>
      <c r="AI21" s="412"/>
      <c r="AJ21" s="412"/>
      <c r="AK21" s="412"/>
    </row>
    <row r="22" spans="1:37" ht="16.5" customHeight="1" x14ac:dyDescent="0.35">
      <c r="A22" s="493" t="str">
        <f>'Tabell 3.1'!A20</f>
        <v>Kriterienøkkel FO2A - ordinære private barnehager</v>
      </c>
      <c r="B22" s="493"/>
      <c r="C22" s="111">
        <f>1-C21</f>
        <v>0.40416647787946758</v>
      </c>
      <c r="D22" s="111">
        <f>D19</f>
        <v>8.5169063532463483</v>
      </c>
      <c r="E22" s="111">
        <f t="shared" ref="E22:S22" si="6">E19</f>
        <v>6.1667324222022062</v>
      </c>
      <c r="F22" s="111">
        <f t="shared" si="6"/>
        <v>6.0608630776645969</v>
      </c>
      <c r="G22" s="111">
        <f t="shared" si="6"/>
        <v>7.8969004554168025</v>
      </c>
      <c r="H22" s="111">
        <f t="shared" si="6"/>
        <v>9.0808187169234085</v>
      </c>
      <c r="I22" s="111">
        <f t="shared" si="6"/>
        <v>5.8340139896654115</v>
      </c>
      <c r="J22" s="111">
        <f t="shared" si="6"/>
        <v>11.150701989333102</v>
      </c>
      <c r="K22" s="111">
        <f t="shared" si="6"/>
        <v>14.76783218031567</v>
      </c>
      <c r="L22" s="111">
        <f t="shared" si="6"/>
        <v>4.7164763489482775</v>
      </c>
      <c r="M22" s="111">
        <f t="shared" si="6"/>
        <v>0.78144417694037926</v>
      </c>
      <c r="N22" s="111">
        <f t="shared" si="6"/>
        <v>1.1902456404809445</v>
      </c>
      <c r="O22" s="111">
        <f t="shared" si="6"/>
        <v>6.8503210763985214</v>
      </c>
      <c r="P22" s="111">
        <f t="shared" si="6"/>
        <v>4.6483545725000495</v>
      </c>
      <c r="Q22" s="111">
        <f t="shared" si="6"/>
        <v>7.0179354695743417</v>
      </c>
      <c r="R22" s="111">
        <f t="shared" si="6"/>
        <v>5.3204535303899574</v>
      </c>
      <c r="S22" s="111">
        <f t="shared" si="6"/>
        <v>100</v>
      </c>
      <c r="T22" s="34"/>
      <c r="V22" s="412"/>
      <c r="W22" s="412"/>
      <c r="X22" s="412"/>
      <c r="Y22" s="412"/>
      <c r="Z22" s="412"/>
      <c r="AA22" s="412"/>
      <c r="AB22" s="412"/>
      <c r="AC22" s="412"/>
      <c r="AD22" s="412"/>
      <c r="AE22" s="412"/>
      <c r="AF22" s="412"/>
      <c r="AG22" s="412"/>
      <c r="AH22" s="412"/>
      <c r="AI22" s="412"/>
      <c r="AJ22" s="412"/>
      <c r="AK22" s="412"/>
    </row>
    <row r="23" spans="1:37" ht="16.5" customHeight="1" thickBot="1" x14ac:dyDescent="0.4">
      <c r="A23" s="528" t="str">
        <f>'Tabell 3.1'!A21</f>
        <v xml:space="preserve">Fordelingsnøkkel FO2A </v>
      </c>
      <c r="B23" s="528"/>
      <c r="C23" s="321" t="s">
        <v>28</v>
      </c>
      <c r="D23" s="359">
        <f>D21*$C$21+D22*$C$22</f>
        <v>8.7381486288477106</v>
      </c>
      <c r="E23" s="359">
        <f t="shared" ref="E23:R23" si="7">E21*$C$21+E22*$C$22</f>
        <v>8.5625507395775386</v>
      </c>
      <c r="F23" s="359">
        <f t="shared" si="7"/>
        <v>7.0771275189758622</v>
      </c>
      <c r="G23" s="359">
        <f t="shared" si="7"/>
        <v>5.6973898703921542</v>
      </c>
      <c r="H23" s="359">
        <f t="shared" si="7"/>
        <v>6.821179099518055</v>
      </c>
      <c r="I23" s="359">
        <f t="shared" si="7"/>
        <v>5.3418667563593889</v>
      </c>
      <c r="J23" s="359">
        <f t="shared" si="7"/>
        <v>7.9005559324983485</v>
      </c>
      <c r="K23" s="359">
        <f t="shared" si="7"/>
        <v>10.199424862220557</v>
      </c>
      <c r="L23" s="359">
        <f t="shared" si="7"/>
        <v>4.6947215787944563</v>
      </c>
      <c r="M23" s="359">
        <f t="shared" si="7"/>
        <v>3.5114369020997889</v>
      </c>
      <c r="N23" s="359">
        <f t="shared" si="7"/>
        <v>3.5790144870338563</v>
      </c>
      <c r="O23" s="359">
        <f t="shared" si="7"/>
        <v>7.0512971845071792</v>
      </c>
      <c r="P23" s="359">
        <f t="shared" si="7"/>
        <v>7.608894421114865</v>
      </c>
      <c r="Q23" s="359">
        <f t="shared" si="7"/>
        <v>7.7370001236814918</v>
      </c>
      <c r="R23" s="359">
        <f t="shared" si="7"/>
        <v>5.4793918943787574</v>
      </c>
      <c r="S23" s="359">
        <f t="shared" ref="S23" si="8">SUM(D23:R23)</f>
        <v>100.00000000000003</v>
      </c>
      <c r="T23" s="34"/>
      <c r="V23" s="412"/>
      <c r="W23" s="412"/>
      <c r="X23" s="412"/>
      <c r="Y23" s="412"/>
      <c r="Z23" s="412"/>
      <c r="AA23" s="412"/>
      <c r="AB23" s="412"/>
      <c r="AC23" s="412"/>
      <c r="AD23" s="412"/>
      <c r="AE23" s="412"/>
      <c r="AF23" s="412"/>
      <c r="AG23" s="412"/>
      <c r="AH23" s="412"/>
      <c r="AI23" s="412"/>
      <c r="AJ23" s="412"/>
      <c r="AK23" s="412"/>
    </row>
    <row r="24" spans="1:37" ht="16.5" customHeight="1" thickBot="1" x14ac:dyDescent="0.4">
      <c r="A24" s="529"/>
      <c r="B24" s="529"/>
      <c r="C24" s="115"/>
      <c r="D24" s="152"/>
      <c r="E24" s="152"/>
      <c r="F24" s="152"/>
      <c r="G24" s="152"/>
      <c r="H24" s="152"/>
      <c r="I24" s="152"/>
      <c r="J24" s="152"/>
      <c r="K24" s="152"/>
      <c r="L24" s="152"/>
      <c r="M24" s="152"/>
      <c r="N24" s="152"/>
      <c r="O24" s="152"/>
      <c r="P24" s="152"/>
      <c r="Q24" s="22"/>
      <c r="R24" s="22"/>
      <c r="S24" s="22"/>
      <c r="V24" s="412"/>
      <c r="W24" s="412"/>
      <c r="X24" s="412"/>
      <c r="Y24" s="412"/>
      <c r="Z24" s="412"/>
      <c r="AA24" s="412"/>
      <c r="AB24" s="412"/>
      <c r="AC24" s="412"/>
      <c r="AD24" s="412"/>
      <c r="AE24" s="412"/>
      <c r="AF24" s="412"/>
      <c r="AG24" s="412"/>
      <c r="AH24" s="412"/>
      <c r="AI24" s="412"/>
      <c r="AJ24" s="412"/>
      <c r="AK24" s="412"/>
    </row>
    <row r="25" spans="1:37" ht="16.5" customHeight="1" x14ac:dyDescent="0.35">
      <c r="A25" s="475" t="str">
        <f>'Tabell 2.1'!A24</f>
        <v xml:space="preserve">FO2B  Barnevern </v>
      </c>
      <c r="B25" s="475"/>
      <c r="C25" s="256"/>
      <c r="D25" s="257"/>
      <c r="E25" s="257"/>
      <c r="F25" s="257"/>
      <c r="G25" s="257"/>
      <c r="H25" s="257"/>
      <c r="I25" s="257"/>
      <c r="J25" s="257"/>
      <c r="K25" s="257"/>
      <c r="L25" s="257"/>
      <c r="M25" s="257"/>
      <c r="N25" s="257"/>
      <c r="O25" s="257"/>
      <c r="P25" s="257"/>
      <c r="Q25" s="257"/>
      <c r="R25" s="257"/>
      <c r="S25" s="257"/>
      <c r="V25" s="412"/>
      <c r="W25" s="412"/>
      <c r="X25" s="412"/>
      <c r="Y25" s="412"/>
      <c r="Z25" s="412"/>
      <c r="AA25" s="412"/>
      <c r="AB25" s="412"/>
      <c r="AC25" s="412"/>
      <c r="AD25" s="412"/>
      <c r="AE25" s="412"/>
      <c r="AF25" s="412"/>
      <c r="AG25" s="412"/>
      <c r="AH25" s="412"/>
      <c r="AI25" s="412"/>
      <c r="AJ25" s="412"/>
      <c r="AK25" s="412"/>
    </row>
    <row r="26" spans="1:37" ht="16.5" customHeight="1" x14ac:dyDescent="0.35">
      <c r="A26" s="531" t="s">
        <v>127</v>
      </c>
      <c r="B26" s="531"/>
      <c r="C26" s="124">
        <v>0.01</v>
      </c>
      <c r="D26" s="154">
        <v>3509</v>
      </c>
      <c r="E26" s="154">
        <v>3428</v>
      </c>
      <c r="F26" s="154">
        <v>2593</v>
      </c>
      <c r="G26" s="154">
        <v>1711</v>
      </c>
      <c r="H26" s="154">
        <v>2364</v>
      </c>
      <c r="I26" s="154">
        <v>2070</v>
      </c>
      <c r="J26" s="154">
        <v>3426</v>
      </c>
      <c r="K26" s="154">
        <v>3223</v>
      </c>
      <c r="L26" s="154">
        <v>2373</v>
      </c>
      <c r="M26" s="154">
        <v>1681</v>
      </c>
      <c r="N26" s="154">
        <v>2037</v>
      </c>
      <c r="O26" s="154">
        <v>3301</v>
      </c>
      <c r="P26" s="154">
        <v>3255</v>
      </c>
      <c r="Q26" s="154">
        <v>3266</v>
      </c>
      <c r="R26" s="154">
        <v>2705</v>
      </c>
      <c r="S26" s="149">
        <f>SUM(D26:R26)</f>
        <v>40942</v>
      </c>
      <c r="V26" s="412"/>
      <c r="W26" s="412"/>
      <c r="X26" s="412"/>
      <c r="Y26" s="412"/>
      <c r="Z26" s="412"/>
      <c r="AA26" s="412"/>
      <c r="AB26" s="412"/>
      <c r="AC26" s="412"/>
      <c r="AD26" s="412"/>
      <c r="AE26" s="412"/>
      <c r="AF26" s="412"/>
      <c r="AG26" s="412"/>
      <c r="AH26" s="412"/>
      <c r="AI26" s="412"/>
      <c r="AJ26" s="412"/>
      <c r="AK26" s="412"/>
    </row>
    <row r="27" spans="1:37" s="139" customFormat="1" ht="16.5" customHeight="1" x14ac:dyDescent="0.35">
      <c r="A27" s="531" t="s">
        <v>128</v>
      </c>
      <c r="B27" s="531"/>
      <c r="C27" s="124">
        <v>0.03</v>
      </c>
      <c r="D27" s="149">
        <v>3251</v>
      </c>
      <c r="E27" s="149">
        <v>2825</v>
      </c>
      <c r="F27" s="149">
        <v>1826</v>
      </c>
      <c r="G27" s="149">
        <v>1584</v>
      </c>
      <c r="H27" s="149">
        <v>2368</v>
      </c>
      <c r="I27" s="149">
        <v>2965</v>
      </c>
      <c r="J27" s="149">
        <v>4840</v>
      </c>
      <c r="K27" s="149">
        <v>4819</v>
      </c>
      <c r="L27" s="149">
        <v>3091</v>
      </c>
      <c r="M27" s="149">
        <v>2255</v>
      </c>
      <c r="N27" s="149">
        <v>3040</v>
      </c>
      <c r="O27" s="149">
        <v>4238</v>
      </c>
      <c r="P27" s="149">
        <v>4777</v>
      </c>
      <c r="Q27" s="149">
        <v>4859</v>
      </c>
      <c r="R27" s="149">
        <v>4037</v>
      </c>
      <c r="S27" s="149">
        <f t="shared" ref="S27:S38" si="9">SUM(D27:R27)</f>
        <v>50775</v>
      </c>
      <c r="T27" s="23"/>
      <c r="V27" s="412"/>
      <c r="W27" s="412"/>
      <c r="X27" s="412"/>
      <c r="Y27" s="412"/>
      <c r="Z27" s="412"/>
      <c r="AA27" s="412"/>
      <c r="AB27" s="412"/>
      <c r="AC27" s="412"/>
      <c r="AD27" s="412"/>
      <c r="AE27" s="412"/>
      <c r="AF27" s="412"/>
      <c r="AG27" s="412"/>
      <c r="AH27" s="412"/>
      <c r="AI27" s="412"/>
      <c r="AJ27" s="412"/>
      <c r="AK27" s="412"/>
    </row>
    <row r="28" spans="1:37" s="139" customFormat="1" ht="16.5" customHeight="1" x14ac:dyDescent="0.35">
      <c r="A28" s="531" t="s">
        <v>129</v>
      </c>
      <c r="B28" s="531"/>
      <c r="C28" s="124">
        <v>0.06</v>
      </c>
      <c r="D28" s="149">
        <v>1589</v>
      </c>
      <c r="E28" s="149">
        <v>1385</v>
      </c>
      <c r="F28" s="149">
        <v>873</v>
      </c>
      <c r="G28" s="149">
        <v>889</v>
      </c>
      <c r="H28" s="149">
        <v>1480</v>
      </c>
      <c r="I28" s="149">
        <v>1811</v>
      </c>
      <c r="J28" s="149">
        <v>2977</v>
      </c>
      <c r="K28" s="149">
        <v>3011</v>
      </c>
      <c r="L28" s="149">
        <v>1801</v>
      </c>
      <c r="M28" s="149">
        <v>1554</v>
      </c>
      <c r="N28" s="149">
        <v>2315</v>
      </c>
      <c r="O28" s="149">
        <v>2837</v>
      </c>
      <c r="P28" s="149">
        <v>2730</v>
      </c>
      <c r="Q28" s="149">
        <v>3052</v>
      </c>
      <c r="R28" s="149">
        <v>2816</v>
      </c>
      <c r="S28" s="149">
        <f t="shared" si="9"/>
        <v>31120</v>
      </c>
      <c r="T28" s="23"/>
      <c r="V28" s="412"/>
      <c r="W28" s="412"/>
      <c r="X28" s="412"/>
      <c r="Y28" s="412"/>
      <c r="Z28" s="412"/>
      <c r="AA28" s="412"/>
      <c r="AB28" s="412"/>
      <c r="AC28" s="412"/>
      <c r="AD28" s="412"/>
      <c r="AE28" s="412"/>
      <c r="AF28" s="412"/>
      <c r="AG28" s="412"/>
      <c r="AH28" s="412"/>
      <c r="AI28" s="412"/>
      <c r="AJ28" s="412"/>
      <c r="AK28" s="412"/>
    </row>
    <row r="29" spans="1:37" ht="16.5" customHeight="1" x14ac:dyDescent="0.35">
      <c r="A29" s="531" t="s">
        <v>130</v>
      </c>
      <c r="B29" s="531"/>
      <c r="C29" s="124">
        <v>0.24</v>
      </c>
      <c r="D29" s="149">
        <f>D30*D52</f>
        <v>2104.7004312241061</v>
      </c>
      <c r="E29" s="149">
        <f t="shared" ref="E29:R29" si="10">E30*E31</f>
        <v>1513.8298615899571</v>
      </c>
      <c r="F29" s="149">
        <f t="shared" si="10"/>
        <v>1115.3185731428343</v>
      </c>
      <c r="G29" s="149">
        <f t="shared" si="10"/>
        <v>665.27898674033054</v>
      </c>
      <c r="H29" s="149">
        <f t="shared" si="10"/>
        <v>743.28236521266638</v>
      </c>
      <c r="I29" s="149">
        <f t="shared" si="10"/>
        <v>340.41271044899145</v>
      </c>
      <c r="J29" s="149">
        <f t="shared" si="10"/>
        <v>467.74859568997829</v>
      </c>
      <c r="K29" s="149">
        <f t="shared" si="10"/>
        <v>495.72544746618155</v>
      </c>
      <c r="L29" s="149">
        <f t="shared" si="10"/>
        <v>1496.1784459711755</v>
      </c>
      <c r="M29" s="149">
        <f t="shared" si="10"/>
        <v>1962.3655110607303</v>
      </c>
      <c r="N29" s="149">
        <f t="shared" si="10"/>
        <v>2328.7083757556211</v>
      </c>
      <c r="O29" s="149">
        <f t="shared" si="10"/>
        <v>3013.6777104969665</v>
      </c>
      <c r="P29" s="149">
        <f t="shared" si="10"/>
        <v>1450.5416503351614</v>
      </c>
      <c r="Q29" s="149">
        <f t="shared" si="10"/>
        <v>863.62098532737491</v>
      </c>
      <c r="R29" s="149">
        <f t="shared" si="10"/>
        <v>2786.0703742821102</v>
      </c>
      <c r="S29" s="149">
        <f t="shared" si="9"/>
        <v>21347.460024744185</v>
      </c>
      <c r="V29" s="412"/>
      <c r="W29" s="412"/>
      <c r="X29" s="412"/>
      <c r="Y29" s="412"/>
      <c r="Z29" s="412"/>
      <c r="AA29" s="412"/>
      <c r="AB29" s="412"/>
      <c r="AC29" s="412"/>
      <c r="AD29" s="412"/>
      <c r="AE29" s="412"/>
      <c r="AF29" s="412"/>
      <c r="AG29" s="412"/>
      <c r="AH29" s="412"/>
      <c r="AI29" s="412"/>
      <c r="AJ29" s="412"/>
      <c r="AK29" s="412"/>
    </row>
    <row r="30" spans="1:37" ht="16.5" customHeight="1" x14ac:dyDescent="0.35">
      <c r="A30" s="531" t="s">
        <v>399</v>
      </c>
      <c r="B30" s="531"/>
      <c r="C30" s="123" t="s">
        <v>28</v>
      </c>
      <c r="D30" s="149">
        <v>1772</v>
      </c>
      <c r="E30" s="149">
        <v>1564</v>
      </c>
      <c r="F30" s="149">
        <v>1201</v>
      </c>
      <c r="G30" s="149">
        <v>839</v>
      </c>
      <c r="H30" s="149">
        <v>1123</v>
      </c>
      <c r="I30" s="149">
        <v>847</v>
      </c>
      <c r="J30" s="149">
        <v>1223</v>
      </c>
      <c r="K30" s="149">
        <v>1207</v>
      </c>
      <c r="L30" s="149">
        <v>1208</v>
      </c>
      <c r="M30" s="149">
        <v>1034</v>
      </c>
      <c r="N30" s="149">
        <v>1046</v>
      </c>
      <c r="O30" s="149">
        <v>1669</v>
      </c>
      <c r="P30" s="149">
        <v>1674</v>
      </c>
      <c r="Q30" s="149">
        <v>1606</v>
      </c>
      <c r="R30" s="149">
        <v>1601</v>
      </c>
      <c r="S30" s="149">
        <f t="shared" si="9"/>
        <v>19614</v>
      </c>
      <c r="V30" s="412"/>
      <c r="W30" s="412"/>
      <c r="X30" s="412"/>
      <c r="Y30" s="412"/>
      <c r="Z30" s="412"/>
      <c r="AA30" s="412"/>
      <c r="AB30" s="412"/>
      <c r="AC30" s="412"/>
      <c r="AD30" s="412"/>
      <c r="AE30" s="412"/>
      <c r="AF30" s="412"/>
      <c r="AG30" s="412"/>
      <c r="AH30" s="412"/>
      <c r="AI30" s="412"/>
      <c r="AJ30" s="412"/>
      <c r="AK30" s="412"/>
    </row>
    <row r="31" spans="1:37" ht="16.5" customHeight="1" x14ac:dyDescent="0.35">
      <c r="A31" s="508" t="s">
        <v>428</v>
      </c>
      <c r="B31" s="508"/>
      <c r="C31" s="123" t="s">
        <v>28</v>
      </c>
      <c r="D31" s="155">
        <f>'Tabell 4.2-4.4'!D7</f>
        <v>1.1877541936930622</v>
      </c>
      <c r="E31" s="155">
        <f>'Tabell 4.2-4.4'!E7</f>
        <v>0.96792190638744058</v>
      </c>
      <c r="F31" s="155">
        <f>'Tabell 4.2-4.4'!F7</f>
        <v>0.92865826240036164</v>
      </c>
      <c r="G31" s="155">
        <f>'Tabell 4.2-4.4'!G7</f>
        <v>0.79294277323042972</v>
      </c>
      <c r="H31" s="155">
        <f>'Tabell 4.2-4.4'!H7</f>
        <v>0.66187209725081597</v>
      </c>
      <c r="I31" s="155">
        <f>'Tabell 4.2-4.4'!I7</f>
        <v>0.4019040265041221</v>
      </c>
      <c r="J31" s="155">
        <f>'Tabell 4.2-4.4'!J7</f>
        <v>0.38246001282909098</v>
      </c>
      <c r="K31" s="155">
        <f>'Tabell 4.2-4.4'!K7</f>
        <v>0.41070873858010071</v>
      </c>
      <c r="L31" s="155">
        <f>'Tabell 4.2-4.4'!L7</f>
        <v>1.2385583162013043</v>
      </c>
      <c r="M31" s="155">
        <f>'Tabell 4.2-4.4'!M7</f>
        <v>1.8978389855519635</v>
      </c>
      <c r="N31" s="155">
        <f>'Tabell 4.2-4.4'!N7</f>
        <v>2.2262986383896952</v>
      </c>
      <c r="O31" s="155">
        <f>'Tabell 4.2-4.4'!O7</f>
        <v>1.8056786761515677</v>
      </c>
      <c r="P31" s="155">
        <f>'Tabell 4.2-4.4'!P7</f>
        <v>0.86651233592303556</v>
      </c>
      <c r="Q31" s="155">
        <f>'Tabell 4.2-4.4'!Q7</f>
        <v>0.53774656620633554</v>
      </c>
      <c r="R31" s="155">
        <f>'Tabell 4.2-4.4'!R7</f>
        <v>1.7402063549544722</v>
      </c>
      <c r="S31" s="155">
        <v>1</v>
      </c>
      <c r="V31" s="412"/>
      <c r="W31" s="412"/>
      <c r="X31" s="412"/>
      <c r="Y31" s="412"/>
      <c r="Z31" s="412"/>
      <c r="AA31" s="412"/>
      <c r="AB31" s="412"/>
      <c r="AC31" s="412"/>
      <c r="AD31" s="412"/>
      <c r="AE31" s="412"/>
      <c r="AF31" s="412"/>
      <c r="AG31" s="412"/>
      <c r="AH31" s="412"/>
      <c r="AI31" s="412"/>
      <c r="AJ31" s="412"/>
      <c r="AK31" s="412"/>
    </row>
    <row r="32" spans="1:37" ht="16.5" customHeight="1" x14ac:dyDescent="0.35">
      <c r="A32" s="531" t="s">
        <v>131</v>
      </c>
      <c r="B32" s="531"/>
      <c r="C32" s="124">
        <v>0.08</v>
      </c>
      <c r="D32" s="156">
        <v>174</v>
      </c>
      <c r="E32" s="156">
        <v>101</v>
      </c>
      <c r="F32" s="156">
        <v>80</v>
      </c>
      <c r="G32" s="156">
        <v>44</v>
      </c>
      <c r="H32" s="156">
        <v>53</v>
      </c>
      <c r="I32" s="156">
        <v>29</v>
      </c>
      <c r="J32" s="156">
        <v>55</v>
      </c>
      <c r="K32" s="156">
        <v>43</v>
      </c>
      <c r="L32" s="156">
        <v>79</v>
      </c>
      <c r="M32" s="156">
        <v>72</v>
      </c>
      <c r="N32" s="156">
        <v>108</v>
      </c>
      <c r="O32" s="156">
        <v>121</v>
      </c>
      <c r="P32" s="156">
        <v>69</v>
      </c>
      <c r="Q32" s="156">
        <v>64</v>
      </c>
      <c r="R32" s="156">
        <v>173</v>
      </c>
      <c r="S32" s="154">
        <f t="shared" ref="S32" si="11">SUM(D32:R32)</f>
        <v>1265</v>
      </c>
      <c r="V32" s="412"/>
      <c r="W32" s="412"/>
      <c r="X32" s="412"/>
      <c r="Y32" s="412"/>
      <c r="Z32" s="412"/>
      <c r="AA32" s="412"/>
      <c r="AB32" s="412"/>
      <c r="AC32" s="412"/>
      <c r="AD32" s="412"/>
      <c r="AE32" s="412"/>
      <c r="AF32" s="412"/>
      <c r="AG32" s="412"/>
      <c r="AH32" s="412"/>
      <c r="AI32" s="412"/>
      <c r="AJ32" s="412"/>
      <c r="AK32" s="412"/>
    </row>
    <row r="33" spans="1:37" ht="16.5" customHeight="1" x14ac:dyDescent="0.35">
      <c r="A33" s="531" t="s">
        <v>132</v>
      </c>
      <c r="B33" s="531"/>
      <c r="C33" s="124">
        <v>0.1</v>
      </c>
      <c r="D33" s="149">
        <v>1104</v>
      </c>
      <c r="E33" s="149">
        <v>993</v>
      </c>
      <c r="F33" s="149">
        <v>573</v>
      </c>
      <c r="G33" s="149">
        <v>556</v>
      </c>
      <c r="H33" s="149">
        <v>658</v>
      </c>
      <c r="I33" s="149">
        <v>315</v>
      </c>
      <c r="J33" s="149">
        <v>345</v>
      </c>
      <c r="K33" s="149">
        <v>612</v>
      </c>
      <c r="L33" s="149">
        <v>715</v>
      </c>
      <c r="M33" s="149">
        <v>700</v>
      </c>
      <c r="N33" s="149">
        <v>1025</v>
      </c>
      <c r="O33" s="149">
        <v>1334</v>
      </c>
      <c r="P33" s="149">
        <v>602</v>
      </c>
      <c r="Q33" s="149">
        <v>401</v>
      </c>
      <c r="R33" s="149">
        <v>1113</v>
      </c>
      <c r="S33" s="149">
        <f t="shared" si="9"/>
        <v>11046</v>
      </c>
      <c r="V33" s="412"/>
      <c r="W33" s="412"/>
      <c r="X33" s="412"/>
      <c r="Y33" s="412"/>
      <c r="Z33" s="412"/>
      <c r="AA33" s="412"/>
      <c r="AB33" s="412"/>
      <c r="AC33" s="412"/>
      <c r="AD33" s="412"/>
      <c r="AE33" s="412"/>
      <c r="AF33" s="412"/>
      <c r="AG33" s="412"/>
      <c r="AH33" s="412"/>
      <c r="AI33" s="412"/>
      <c r="AJ33" s="412"/>
      <c r="AK33" s="412"/>
    </row>
    <row r="34" spans="1:37" ht="16.5" customHeight="1" x14ac:dyDescent="0.35">
      <c r="A34" s="531" t="s">
        <v>133</v>
      </c>
      <c r="B34" s="531"/>
      <c r="C34" s="124">
        <v>0.2</v>
      </c>
      <c r="D34" s="149">
        <v>2365</v>
      </c>
      <c r="E34" s="149">
        <v>1633</v>
      </c>
      <c r="F34" s="149">
        <v>959</v>
      </c>
      <c r="G34" s="149">
        <v>510</v>
      </c>
      <c r="H34" s="149">
        <v>666</v>
      </c>
      <c r="I34" s="149">
        <v>350</v>
      </c>
      <c r="J34" s="149">
        <v>403</v>
      </c>
      <c r="K34" s="149">
        <v>468</v>
      </c>
      <c r="L34" s="149">
        <v>1830</v>
      </c>
      <c r="M34" s="149">
        <v>1887</v>
      </c>
      <c r="N34" s="149">
        <v>2814</v>
      </c>
      <c r="O34" s="149">
        <v>3767</v>
      </c>
      <c r="P34" s="149">
        <v>1517</v>
      </c>
      <c r="Q34" s="149">
        <v>586</v>
      </c>
      <c r="R34" s="149">
        <v>2886</v>
      </c>
      <c r="S34" s="149">
        <f t="shared" si="9"/>
        <v>22641</v>
      </c>
      <c r="V34" s="412"/>
      <c r="W34" s="412"/>
      <c r="X34" s="412"/>
      <c r="Y34" s="412"/>
      <c r="Z34" s="412"/>
      <c r="AA34" s="412"/>
      <c r="AB34" s="412"/>
      <c r="AC34" s="412"/>
      <c r="AD34" s="412"/>
      <c r="AE34" s="412"/>
      <c r="AF34" s="412"/>
      <c r="AG34" s="412"/>
      <c r="AH34" s="412"/>
      <c r="AI34" s="412"/>
      <c r="AJ34" s="412"/>
      <c r="AK34" s="412"/>
    </row>
    <row r="35" spans="1:37" ht="16.5" customHeight="1" x14ac:dyDescent="0.35">
      <c r="A35" s="531" t="s">
        <v>134</v>
      </c>
      <c r="B35" s="531"/>
      <c r="C35" s="124">
        <v>0.14000000000000001</v>
      </c>
      <c r="D35" s="149">
        <v>1555</v>
      </c>
      <c r="E35" s="149">
        <v>1135</v>
      </c>
      <c r="F35" s="149">
        <v>1608</v>
      </c>
      <c r="G35" s="149">
        <v>352</v>
      </c>
      <c r="H35" s="149">
        <v>429</v>
      </c>
      <c r="I35" s="149">
        <v>240</v>
      </c>
      <c r="J35" s="149">
        <v>319</v>
      </c>
      <c r="K35" s="149">
        <v>339</v>
      </c>
      <c r="L35" s="149">
        <v>263</v>
      </c>
      <c r="M35" s="149">
        <v>388</v>
      </c>
      <c r="N35" s="149">
        <v>549</v>
      </c>
      <c r="O35" s="149">
        <v>670</v>
      </c>
      <c r="P35" s="149">
        <v>615</v>
      </c>
      <c r="Q35" s="149">
        <v>381</v>
      </c>
      <c r="R35" s="149">
        <v>445</v>
      </c>
      <c r="S35" s="149">
        <f t="shared" si="9"/>
        <v>9288</v>
      </c>
      <c r="V35" s="412"/>
      <c r="W35" s="412"/>
      <c r="X35" s="412"/>
      <c r="Y35" s="412"/>
      <c r="Z35" s="412"/>
      <c r="AA35" s="412"/>
      <c r="AB35" s="412"/>
      <c r="AC35" s="412"/>
      <c r="AD35" s="412"/>
      <c r="AE35" s="412"/>
      <c r="AF35" s="412"/>
      <c r="AG35" s="412"/>
      <c r="AH35" s="412"/>
      <c r="AI35" s="412"/>
      <c r="AJ35" s="412"/>
      <c r="AK35" s="412"/>
    </row>
    <row r="36" spans="1:37" ht="16.5" customHeight="1" x14ac:dyDescent="0.35">
      <c r="A36" s="508" t="s">
        <v>437</v>
      </c>
      <c r="B36" s="508"/>
      <c r="C36" s="124">
        <v>0.06</v>
      </c>
      <c r="D36" s="157">
        <v>2284</v>
      </c>
      <c r="E36" s="157">
        <v>1481</v>
      </c>
      <c r="F36" s="157">
        <v>951</v>
      </c>
      <c r="G36" s="157">
        <v>659</v>
      </c>
      <c r="H36" s="157">
        <v>703</v>
      </c>
      <c r="I36" s="157">
        <v>269</v>
      </c>
      <c r="J36" s="157">
        <v>411</v>
      </c>
      <c r="K36" s="157">
        <v>522</v>
      </c>
      <c r="L36" s="157">
        <v>1288</v>
      </c>
      <c r="M36" s="157">
        <v>1063</v>
      </c>
      <c r="N36" s="157">
        <v>1786</v>
      </c>
      <c r="O36" s="157">
        <v>1938</v>
      </c>
      <c r="P36" s="157">
        <v>885</v>
      </c>
      <c r="Q36" s="157">
        <v>573</v>
      </c>
      <c r="R36" s="157">
        <v>2099</v>
      </c>
      <c r="S36" s="154">
        <f t="shared" si="9"/>
        <v>16912</v>
      </c>
      <c r="V36" s="412"/>
      <c r="W36" s="412"/>
      <c r="X36" s="412"/>
      <c r="Y36" s="412"/>
      <c r="Z36" s="412"/>
      <c r="AA36" s="412"/>
      <c r="AB36" s="412"/>
      <c r="AC36" s="412"/>
      <c r="AD36" s="412"/>
      <c r="AE36" s="412"/>
      <c r="AF36" s="412"/>
      <c r="AG36" s="412"/>
      <c r="AH36" s="412"/>
      <c r="AI36" s="412"/>
      <c r="AJ36" s="412"/>
      <c r="AK36" s="412"/>
    </row>
    <row r="37" spans="1:37" ht="16.5" customHeight="1" x14ac:dyDescent="0.35">
      <c r="A37" s="508" t="s">
        <v>136</v>
      </c>
      <c r="B37" s="508"/>
      <c r="C37" s="124">
        <v>0.05</v>
      </c>
      <c r="D37" s="156">
        <v>84</v>
      </c>
      <c r="E37" s="156">
        <v>69</v>
      </c>
      <c r="F37" s="156">
        <v>43</v>
      </c>
      <c r="G37" s="156">
        <v>33</v>
      </c>
      <c r="H37" s="156">
        <v>42</v>
      </c>
      <c r="I37" s="156">
        <v>39</v>
      </c>
      <c r="J37" s="156">
        <v>53</v>
      </c>
      <c r="K37" s="156">
        <v>63</v>
      </c>
      <c r="L37" s="156">
        <v>67</v>
      </c>
      <c r="M37" s="156">
        <v>85</v>
      </c>
      <c r="N37" s="156">
        <v>110</v>
      </c>
      <c r="O37" s="156">
        <v>127</v>
      </c>
      <c r="P37" s="156">
        <v>88</v>
      </c>
      <c r="Q37" s="156">
        <v>79</v>
      </c>
      <c r="R37" s="156">
        <v>120</v>
      </c>
      <c r="S37" s="154">
        <f t="shared" si="9"/>
        <v>1102</v>
      </c>
      <c r="V37" s="412"/>
      <c r="W37" s="412"/>
      <c r="X37" s="412"/>
      <c r="Y37" s="412"/>
      <c r="Z37" s="412"/>
      <c r="AA37" s="412"/>
      <c r="AB37" s="412"/>
      <c r="AC37" s="412"/>
      <c r="AD37" s="412"/>
      <c r="AE37" s="412"/>
      <c r="AF37" s="412"/>
      <c r="AG37" s="412"/>
      <c r="AH37" s="412"/>
      <c r="AI37" s="412"/>
      <c r="AJ37" s="412"/>
      <c r="AK37" s="412"/>
    </row>
    <row r="38" spans="1:37" ht="16.5" customHeight="1" x14ac:dyDescent="0.35">
      <c r="A38" s="508" t="s">
        <v>137</v>
      </c>
      <c r="B38" s="508"/>
      <c r="C38" s="124">
        <v>0.03</v>
      </c>
      <c r="D38" s="157">
        <v>779</v>
      </c>
      <c r="E38" s="157">
        <v>718</v>
      </c>
      <c r="F38" s="157">
        <v>502</v>
      </c>
      <c r="G38" s="157">
        <v>472</v>
      </c>
      <c r="H38" s="157">
        <v>495</v>
      </c>
      <c r="I38" s="157">
        <v>158</v>
      </c>
      <c r="J38" s="157">
        <v>278</v>
      </c>
      <c r="K38" s="157">
        <v>344</v>
      </c>
      <c r="L38" s="157">
        <v>313</v>
      </c>
      <c r="M38" s="157">
        <v>344</v>
      </c>
      <c r="N38" s="157">
        <v>363</v>
      </c>
      <c r="O38" s="157">
        <v>575</v>
      </c>
      <c r="P38" s="157">
        <v>417</v>
      </c>
      <c r="Q38" s="157">
        <v>321</v>
      </c>
      <c r="R38" s="157">
        <v>412</v>
      </c>
      <c r="S38" s="154">
        <f t="shared" si="9"/>
        <v>6491</v>
      </c>
      <c r="V38" s="412"/>
      <c r="W38" s="412"/>
      <c r="X38" s="412"/>
      <c r="Y38" s="412"/>
      <c r="Z38" s="412"/>
      <c r="AA38" s="412"/>
      <c r="AB38" s="412"/>
      <c r="AC38" s="412"/>
      <c r="AD38" s="412"/>
      <c r="AE38" s="412"/>
      <c r="AF38" s="412"/>
      <c r="AG38" s="412"/>
      <c r="AH38" s="412"/>
      <c r="AI38" s="412"/>
      <c r="AJ38" s="412"/>
      <c r="AK38" s="412"/>
    </row>
    <row r="39" spans="1:37" ht="16.5" customHeight="1" x14ac:dyDescent="0.35">
      <c r="A39" s="533" t="str">
        <f>'Tabell 3.1'!A35</f>
        <v>Kriterienøkkel FO2B</v>
      </c>
      <c r="B39" s="533"/>
      <c r="C39" s="327" t="s">
        <v>28</v>
      </c>
      <c r="D39" s="328">
        <f>(D26/$S$26*$C$26+D27/$S$27*$C$27+D28/$S$28*$C$28+D29/$S$29*$C$29+D32/$S$32*$C$32+D33/$S$33*$C$33+D34/$S$34*$C$34+D35/$S$35*$C$35+D36/$S$36*$C$36+D37/$S$37*$C$37+D38/$S$38*$C$38)*100</f>
        <v>11.034714295807998</v>
      </c>
      <c r="E39" s="328">
        <f t="shared" ref="E39:R39" si="12">(E26/$S$26*$C$26+E27/$S$27*$C$27+E28/$S$28*$C$28+E29/$S$29*$C$29+E32/$S$32*$C$32+E33/$S$33*$C$33+E34/$S$34*$C$34+E35/$S$35*$C$35+E36/$S$36*$C$36+E37/$S$37*$C$37+E38/$S$38*$C$38)*100</f>
        <v>8.0809690370200258</v>
      </c>
      <c r="F39" s="328">
        <f t="shared" si="12"/>
        <v>6.6535244545122785</v>
      </c>
      <c r="G39" s="328">
        <f t="shared" si="12"/>
        <v>3.4190969822639548</v>
      </c>
      <c r="H39" s="328">
        <f t="shared" si="12"/>
        <v>4.1532102483198869</v>
      </c>
      <c r="I39" s="328">
        <f t="shared" si="12"/>
        <v>2.4425307834465322</v>
      </c>
      <c r="J39" s="328">
        <f t="shared" si="12"/>
        <v>3.4812417833055305</v>
      </c>
      <c r="K39" s="328">
        <f t="shared" si="12"/>
        <v>3.8816988432651045</v>
      </c>
      <c r="L39" s="328">
        <f t="shared" si="12"/>
        <v>6.3353806549459257</v>
      </c>
      <c r="M39" s="328">
        <f t="shared" si="12"/>
        <v>6.9426657741652607</v>
      </c>
      <c r="N39" s="328">
        <f t="shared" si="12"/>
        <v>9.5184825129315396</v>
      </c>
      <c r="O39" s="328">
        <f t="shared" si="12"/>
        <v>12.106076263915243</v>
      </c>
      <c r="P39" s="328">
        <f t="shared" si="12"/>
        <v>6.6732643794875548</v>
      </c>
      <c r="Q39" s="328">
        <f t="shared" si="12"/>
        <v>4.496014916937475</v>
      </c>
      <c r="R39" s="328">
        <f t="shared" si="12"/>
        <v>10.7811290696757</v>
      </c>
      <c r="S39" s="328">
        <f>SUM(D39:R39)</f>
        <v>100</v>
      </c>
      <c r="V39" s="412"/>
      <c r="W39" s="412"/>
      <c r="X39" s="412"/>
      <c r="Y39" s="412"/>
      <c r="Z39" s="412"/>
      <c r="AA39" s="412"/>
      <c r="AB39" s="412"/>
      <c r="AC39" s="412"/>
      <c r="AD39" s="412"/>
      <c r="AE39" s="412"/>
      <c r="AF39" s="412"/>
      <c r="AG39" s="412"/>
      <c r="AH39" s="412"/>
      <c r="AI39" s="412"/>
      <c r="AJ39" s="412"/>
      <c r="AK39" s="412"/>
    </row>
    <row r="40" spans="1:37" ht="16.5" customHeight="1" x14ac:dyDescent="0.35">
      <c r="A40" s="466"/>
      <c r="B40" s="466"/>
      <c r="C40" s="22"/>
      <c r="D40" s="22"/>
      <c r="E40" s="22"/>
      <c r="F40" s="22"/>
      <c r="G40" s="22"/>
      <c r="H40" s="22"/>
      <c r="I40" s="22"/>
      <c r="J40" s="22"/>
      <c r="K40" s="22"/>
      <c r="L40" s="22"/>
      <c r="M40" s="22"/>
      <c r="N40" s="22"/>
      <c r="O40" s="22"/>
      <c r="P40" s="22"/>
      <c r="Q40" s="22"/>
      <c r="R40" s="22"/>
      <c r="S40" s="22"/>
      <c r="V40" s="412"/>
      <c r="W40" s="412"/>
      <c r="X40" s="412"/>
      <c r="Y40" s="412"/>
      <c r="Z40" s="412"/>
      <c r="AA40" s="412"/>
      <c r="AB40" s="412"/>
      <c r="AC40" s="412"/>
      <c r="AD40" s="412"/>
      <c r="AE40" s="412"/>
      <c r="AF40" s="412"/>
      <c r="AG40" s="412"/>
      <c r="AH40" s="412"/>
      <c r="AI40" s="412"/>
      <c r="AJ40" s="412"/>
      <c r="AK40" s="412"/>
    </row>
    <row r="41" spans="1:37" ht="16.5" customHeight="1" x14ac:dyDescent="0.35">
      <c r="A41" s="534" t="s">
        <v>121</v>
      </c>
      <c r="B41" s="534"/>
      <c r="C41" s="129">
        <v>0.8</v>
      </c>
      <c r="D41" s="129">
        <f t="shared" ref="D41:R41" si="13">D39</f>
        <v>11.034714295807998</v>
      </c>
      <c r="E41" s="129">
        <f t="shared" si="13"/>
        <v>8.0809690370200258</v>
      </c>
      <c r="F41" s="129">
        <f t="shared" si="13"/>
        <v>6.6535244545122785</v>
      </c>
      <c r="G41" s="129">
        <f t="shared" si="13"/>
        <v>3.4190969822639548</v>
      </c>
      <c r="H41" s="129">
        <f t="shared" si="13"/>
        <v>4.1532102483198869</v>
      </c>
      <c r="I41" s="129">
        <f t="shared" si="13"/>
        <v>2.4425307834465322</v>
      </c>
      <c r="J41" s="129">
        <f t="shared" si="13"/>
        <v>3.4812417833055305</v>
      </c>
      <c r="K41" s="129">
        <f t="shared" si="13"/>
        <v>3.8816988432651045</v>
      </c>
      <c r="L41" s="129">
        <f t="shared" si="13"/>
        <v>6.3353806549459257</v>
      </c>
      <c r="M41" s="129">
        <f t="shared" si="13"/>
        <v>6.9426657741652607</v>
      </c>
      <c r="N41" s="129">
        <f t="shared" si="13"/>
        <v>9.5184825129315396</v>
      </c>
      <c r="O41" s="129">
        <f t="shared" si="13"/>
        <v>12.106076263915243</v>
      </c>
      <c r="P41" s="129">
        <f t="shared" si="13"/>
        <v>6.6732643794875548</v>
      </c>
      <c r="Q41" s="129">
        <f t="shared" si="13"/>
        <v>4.496014916937475</v>
      </c>
      <c r="R41" s="129">
        <f t="shared" si="13"/>
        <v>10.7811290696757</v>
      </c>
      <c r="S41" s="106">
        <f>SUM(D41:R41)</f>
        <v>100</v>
      </c>
      <c r="V41" s="412"/>
      <c r="W41" s="412"/>
      <c r="X41" s="412"/>
      <c r="Y41" s="412"/>
      <c r="Z41" s="412"/>
      <c r="AA41" s="412"/>
      <c r="AB41" s="412"/>
      <c r="AC41" s="412"/>
      <c r="AD41" s="412"/>
      <c r="AE41" s="412"/>
      <c r="AF41" s="412"/>
      <c r="AG41" s="412"/>
      <c r="AH41" s="412"/>
      <c r="AI41" s="412"/>
      <c r="AJ41" s="412"/>
      <c r="AK41" s="412"/>
    </row>
    <row r="42" spans="1:37" ht="16.5" customHeight="1" x14ac:dyDescent="0.35">
      <c r="A42" s="535" t="s">
        <v>491</v>
      </c>
      <c r="B42" s="535"/>
      <c r="C42" s="129">
        <v>0.2</v>
      </c>
      <c r="D42" s="129">
        <v>11.8840238</v>
      </c>
      <c r="E42" s="129">
        <v>7.5063368700000002</v>
      </c>
      <c r="F42" s="129">
        <v>6.2796106099999998</v>
      </c>
      <c r="G42" s="129">
        <v>3.9508613499999998</v>
      </c>
      <c r="H42" s="129">
        <v>4.1618632699999996</v>
      </c>
      <c r="I42" s="129">
        <v>1.5391064699999999</v>
      </c>
      <c r="J42" s="129">
        <v>3.43901586</v>
      </c>
      <c r="K42" s="129">
        <v>2.6941201299999999</v>
      </c>
      <c r="L42" s="129">
        <v>4.2465103600000003</v>
      </c>
      <c r="M42" s="129">
        <v>8.36753049</v>
      </c>
      <c r="N42" s="129">
        <v>8.2088886599999995</v>
      </c>
      <c r="O42" s="129">
        <v>10.9237783</v>
      </c>
      <c r="P42" s="129">
        <v>9.9586904100000009</v>
      </c>
      <c r="Q42" s="129">
        <v>5.1796507199999997</v>
      </c>
      <c r="R42" s="129">
        <v>11.660012699999999</v>
      </c>
      <c r="S42" s="106">
        <f>SUM(D42:R42)</f>
        <v>100</v>
      </c>
      <c r="V42" s="412"/>
      <c r="W42" s="412"/>
      <c r="X42" s="412"/>
      <c r="Y42" s="412"/>
      <c r="Z42" s="412"/>
      <c r="AA42" s="412"/>
      <c r="AB42" s="412"/>
      <c r="AC42" s="412"/>
      <c r="AD42" s="412"/>
      <c r="AE42" s="412"/>
      <c r="AF42" s="412"/>
      <c r="AG42" s="412"/>
      <c r="AH42" s="412"/>
      <c r="AI42" s="412"/>
      <c r="AJ42" s="412"/>
      <c r="AK42" s="412"/>
    </row>
    <row r="43" spans="1:37" ht="16.5" customHeight="1" thickBot="1" x14ac:dyDescent="0.4">
      <c r="A43" s="512" t="str">
        <f>'Tabell 3.1'!A39</f>
        <v>Fordelingsnøkkel FO2B</v>
      </c>
      <c r="B43" s="512"/>
      <c r="C43" s="329" t="s">
        <v>28</v>
      </c>
      <c r="D43" s="330">
        <f t="shared" ref="D43:R43" si="14">(D42/$S$42*$C$42+D41/$S$41*$C$41)*100</f>
        <v>11.204576196646398</v>
      </c>
      <c r="E43" s="330">
        <f t="shared" si="14"/>
        <v>7.9660426036160219</v>
      </c>
      <c r="F43" s="330">
        <f t="shared" si="14"/>
        <v>6.578741685609824</v>
      </c>
      <c r="G43" s="330">
        <f t="shared" si="14"/>
        <v>3.5254498558111642</v>
      </c>
      <c r="H43" s="330">
        <f t="shared" si="14"/>
        <v>4.1549408526559102</v>
      </c>
      <c r="I43" s="330">
        <f t="shared" si="14"/>
        <v>2.2618459207572257</v>
      </c>
      <c r="J43" s="330">
        <f t="shared" si="14"/>
        <v>3.4727965986444245</v>
      </c>
      <c r="K43" s="330">
        <f t="shared" si="14"/>
        <v>3.6441831006120835</v>
      </c>
      <c r="L43" s="330">
        <f t="shared" si="14"/>
        <v>5.9176065959567401</v>
      </c>
      <c r="M43" s="330">
        <f t="shared" si="14"/>
        <v>7.2276387173322076</v>
      </c>
      <c r="N43" s="330">
        <f t="shared" si="14"/>
        <v>9.2565637423452305</v>
      </c>
      <c r="O43" s="330">
        <f t="shared" si="14"/>
        <v>11.869616671132196</v>
      </c>
      <c r="P43" s="330">
        <f t="shared" si="14"/>
        <v>7.330349585590044</v>
      </c>
      <c r="Q43" s="330">
        <f t="shared" si="14"/>
        <v>4.6327420775499801</v>
      </c>
      <c r="R43" s="330">
        <f t="shared" si="14"/>
        <v>10.95690579574056</v>
      </c>
      <c r="S43" s="330">
        <f>SUM(D43:R43)</f>
        <v>100</v>
      </c>
      <c r="V43" s="412"/>
      <c r="W43" s="412"/>
      <c r="X43" s="412"/>
      <c r="Y43" s="412"/>
      <c r="Z43" s="412"/>
      <c r="AA43" s="412"/>
      <c r="AB43" s="412"/>
      <c r="AC43" s="412"/>
      <c r="AD43" s="412"/>
      <c r="AE43" s="412"/>
      <c r="AF43" s="412"/>
      <c r="AG43" s="412"/>
      <c r="AH43" s="412"/>
      <c r="AI43" s="412"/>
      <c r="AJ43" s="412"/>
      <c r="AK43" s="412"/>
    </row>
    <row r="44" spans="1:37" ht="16.5" customHeight="1" thickBot="1" x14ac:dyDescent="0.4">
      <c r="A44" s="532"/>
      <c r="B44" s="532"/>
      <c r="C44" s="159"/>
      <c r="D44" s="31"/>
      <c r="E44" s="31"/>
      <c r="F44" s="31"/>
      <c r="G44" s="31"/>
      <c r="H44" s="31"/>
      <c r="I44" s="31"/>
      <c r="J44" s="31"/>
      <c r="K44" s="31"/>
      <c r="L44" s="31"/>
      <c r="M44" s="31"/>
      <c r="N44" s="31"/>
      <c r="O44" s="31"/>
      <c r="P44" s="31"/>
      <c r="Q44" s="31"/>
      <c r="R44" s="31"/>
      <c r="S44" s="31"/>
      <c r="V44" s="412"/>
      <c r="W44" s="412"/>
      <c r="X44" s="412"/>
      <c r="Y44" s="412"/>
      <c r="Z44" s="412"/>
      <c r="AA44" s="412"/>
      <c r="AB44" s="412"/>
      <c r="AC44" s="412"/>
      <c r="AD44" s="412"/>
      <c r="AE44" s="412"/>
      <c r="AF44" s="412"/>
      <c r="AG44" s="412"/>
      <c r="AH44" s="412"/>
      <c r="AI44" s="412"/>
      <c r="AJ44" s="412"/>
      <c r="AK44" s="412"/>
    </row>
    <row r="45" spans="1:37" ht="16.5" customHeight="1" x14ac:dyDescent="0.35">
      <c r="A45" s="475" t="str">
        <f>'Tabell 2.1'!A30</f>
        <v>FO2C Aktivitetstilbud for barn og unge, helsestasjon og skolehelsetjeneste</v>
      </c>
      <c r="B45" s="475"/>
      <c r="C45" s="256"/>
      <c r="D45" s="257"/>
      <c r="E45" s="257"/>
      <c r="F45" s="257"/>
      <c r="G45" s="257"/>
      <c r="H45" s="257"/>
      <c r="I45" s="257"/>
      <c r="J45" s="257"/>
      <c r="K45" s="257"/>
      <c r="L45" s="257"/>
      <c r="M45" s="257"/>
      <c r="N45" s="257"/>
      <c r="O45" s="257"/>
      <c r="P45" s="257"/>
      <c r="Q45" s="257"/>
      <c r="R45" s="257"/>
      <c r="S45" s="257"/>
      <c r="V45" s="412"/>
      <c r="W45" s="412"/>
      <c r="X45" s="412"/>
      <c r="Y45" s="412"/>
      <c r="Z45" s="412"/>
      <c r="AA45" s="412"/>
      <c r="AB45" s="412"/>
      <c r="AC45" s="412"/>
      <c r="AD45" s="412"/>
      <c r="AE45" s="412"/>
      <c r="AF45" s="412"/>
      <c r="AG45" s="412"/>
      <c r="AH45" s="412"/>
      <c r="AI45" s="412"/>
      <c r="AJ45" s="412"/>
      <c r="AK45" s="412"/>
    </row>
    <row r="46" spans="1:37" ht="16.5" customHeight="1" x14ac:dyDescent="0.35">
      <c r="A46" s="531" t="s">
        <v>493</v>
      </c>
      <c r="B46" s="531"/>
      <c r="C46" s="124">
        <v>0.28000000000000003</v>
      </c>
      <c r="D46" s="160">
        <v>1002</v>
      </c>
      <c r="E46" s="160">
        <v>1044</v>
      </c>
      <c r="F46" s="160">
        <v>848</v>
      </c>
      <c r="G46" s="160">
        <v>570</v>
      </c>
      <c r="H46" s="160">
        <v>709</v>
      </c>
      <c r="I46" s="160">
        <v>432</v>
      </c>
      <c r="J46" s="160">
        <v>603</v>
      </c>
      <c r="K46" s="160">
        <v>605</v>
      </c>
      <c r="L46" s="160">
        <v>541</v>
      </c>
      <c r="M46" s="160">
        <v>341</v>
      </c>
      <c r="N46" s="160">
        <v>346</v>
      </c>
      <c r="O46" s="160">
        <v>641</v>
      </c>
      <c r="P46" s="160">
        <v>606</v>
      </c>
      <c r="Q46" s="160">
        <v>560</v>
      </c>
      <c r="R46" s="160">
        <v>451</v>
      </c>
      <c r="S46" s="160">
        <f>SUM(D46:R46)</f>
        <v>9299</v>
      </c>
      <c r="V46" s="412"/>
      <c r="W46" s="412"/>
      <c r="X46" s="412"/>
      <c r="Y46" s="412"/>
      <c r="Z46" s="412"/>
      <c r="AA46" s="412"/>
      <c r="AB46" s="412"/>
      <c r="AC46" s="412"/>
      <c r="AD46" s="412"/>
      <c r="AE46" s="412"/>
      <c r="AF46" s="412"/>
      <c r="AG46" s="412"/>
      <c r="AH46" s="412"/>
      <c r="AI46" s="412"/>
      <c r="AJ46" s="412"/>
      <c r="AK46" s="412"/>
    </row>
    <row r="47" spans="1:37" s="139" customFormat="1" ht="16.5" customHeight="1" x14ac:dyDescent="0.35">
      <c r="A47" s="531" t="s">
        <v>138</v>
      </c>
      <c r="B47" s="531"/>
      <c r="C47" s="124">
        <v>0.12</v>
      </c>
      <c r="D47" s="154">
        <v>3509</v>
      </c>
      <c r="E47" s="154">
        <v>3428</v>
      </c>
      <c r="F47" s="154">
        <v>2593</v>
      </c>
      <c r="G47" s="154">
        <v>1711</v>
      </c>
      <c r="H47" s="154">
        <v>2364</v>
      </c>
      <c r="I47" s="154">
        <v>2070</v>
      </c>
      <c r="J47" s="154">
        <v>3426</v>
      </c>
      <c r="K47" s="154">
        <v>3223</v>
      </c>
      <c r="L47" s="154">
        <v>2373</v>
      </c>
      <c r="M47" s="154">
        <v>1681</v>
      </c>
      <c r="N47" s="154">
        <v>2037</v>
      </c>
      <c r="O47" s="154">
        <v>3301</v>
      </c>
      <c r="P47" s="154">
        <v>3255</v>
      </c>
      <c r="Q47" s="154">
        <v>3266</v>
      </c>
      <c r="R47" s="154">
        <v>2705</v>
      </c>
      <c r="S47" s="160">
        <f t="shared" ref="S47:S53" si="15">SUM(D47:R47)</f>
        <v>40942</v>
      </c>
      <c r="T47" s="23"/>
      <c r="V47" s="412"/>
      <c r="W47" s="412"/>
      <c r="X47" s="412"/>
      <c r="Y47" s="412"/>
      <c r="Z47" s="412"/>
      <c r="AA47" s="412"/>
      <c r="AB47" s="412"/>
      <c r="AC47" s="412"/>
      <c r="AD47" s="412"/>
      <c r="AE47" s="412"/>
      <c r="AF47" s="412"/>
      <c r="AG47" s="412"/>
      <c r="AH47" s="412"/>
      <c r="AI47" s="412"/>
      <c r="AJ47" s="412"/>
      <c r="AK47" s="412"/>
    </row>
    <row r="48" spans="1:37" s="139" customFormat="1" ht="16.5" customHeight="1" x14ac:dyDescent="0.35">
      <c r="A48" s="531" t="s">
        <v>139</v>
      </c>
      <c r="B48" s="531"/>
      <c r="C48" s="124">
        <v>0.16</v>
      </c>
      <c r="D48" s="149">
        <v>3251</v>
      </c>
      <c r="E48" s="149">
        <v>2825</v>
      </c>
      <c r="F48" s="149">
        <v>1826</v>
      </c>
      <c r="G48" s="149">
        <v>1584</v>
      </c>
      <c r="H48" s="149">
        <v>2368</v>
      </c>
      <c r="I48" s="149">
        <v>2965</v>
      </c>
      <c r="J48" s="149">
        <v>4840</v>
      </c>
      <c r="K48" s="149">
        <v>4819</v>
      </c>
      <c r="L48" s="149">
        <v>3091</v>
      </c>
      <c r="M48" s="149">
        <v>2255</v>
      </c>
      <c r="N48" s="149">
        <v>3040</v>
      </c>
      <c r="O48" s="149">
        <v>4238</v>
      </c>
      <c r="P48" s="149">
        <v>4777</v>
      </c>
      <c r="Q48" s="149">
        <v>4859</v>
      </c>
      <c r="R48" s="149">
        <v>4037</v>
      </c>
      <c r="S48" s="160">
        <f t="shared" si="15"/>
        <v>50775</v>
      </c>
      <c r="T48" s="23"/>
      <c r="V48" s="412"/>
      <c r="W48" s="412"/>
      <c r="X48" s="412"/>
      <c r="Y48" s="412"/>
      <c r="Z48" s="412"/>
      <c r="AA48" s="412"/>
      <c r="AB48" s="412"/>
      <c r="AC48" s="412"/>
      <c r="AD48" s="412"/>
      <c r="AE48" s="412"/>
      <c r="AF48" s="412"/>
      <c r="AG48" s="412"/>
      <c r="AH48" s="412"/>
      <c r="AI48" s="412"/>
      <c r="AJ48" s="412"/>
      <c r="AK48" s="412"/>
    </row>
    <row r="49" spans="1:37" s="139" customFormat="1" ht="16.5" customHeight="1" x14ac:dyDescent="0.35">
      <c r="A49" s="531" t="s">
        <v>140</v>
      </c>
      <c r="B49" s="531"/>
      <c r="C49" s="124">
        <v>0.28999999999999998</v>
      </c>
      <c r="D49" s="149">
        <v>1589</v>
      </c>
      <c r="E49" s="149">
        <v>1385</v>
      </c>
      <c r="F49" s="149">
        <v>873</v>
      </c>
      <c r="G49" s="149">
        <v>889</v>
      </c>
      <c r="H49" s="149">
        <v>1480</v>
      </c>
      <c r="I49" s="149">
        <v>1811</v>
      </c>
      <c r="J49" s="149">
        <v>2977</v>
      </c>
      <c r="K49" s="149">
        <v>3011</v>
      </c>
      <c r="L49" s="149">
        <v>1801</v>
      </c>
      <c r="M49" s="149">
        <v>1554</v>
      </c>
      <c r="N49" s="149">
        <v>2315</v>
      </c>
      <c r="O49" s="149">
        <v>2837</v>
      </c>
      <c r="P49" s="149">
        <v>2730</v>
      </c>
      <c r="Q49" s="149">
        <v>3052</v>
      </c>
      <c r="R49" s="149">
        <v>2816</v>
      </c>
      <c r="S49" s="160">
        <f t="shared" si="15"/>
        <v>31120</v>
      </c>
      <c r="T49" s="23"/>
      <c r="V49" s="412"/>
      <c r="W49" s="412"/>
      <c r="X49" s="412"/>
      <c r="Y49" s="412"/>
      <c r="Z49" s="412"/>
      <c r="AA49" s="412"/>
      <c r="AB49" s="412"/>
      <c r="AC49" s="412"/>
      <c r="AD49" s="412"/>
      <c r="AE49" s="412"/>
      <c r="AF49" s="412"/>
      <c r="AG49" s="412"/>
      <c r="AH49" s="412"/>
      <c r="AI49" s="412"/>
      <c r="AJ49" s="412"/>
      <c r="AK49" s="412"/>
    </row>
    <row r="50" spans="1:37" ht="16.5" customHeight="1" x14ac:dyDescent="0.35">
      <c r="A50" s="531" t="s">
        <v>141</v>
      </c>
      <c r="B50" s="531"/>
      <c r="C50" s="124">
        <v>0.06</v>
      </c>
      <c r="D50" s="160">
        <f t="shared" ref="D50:R50" si="16">D51*D52</f>
        <v>2104.7004312241061</v>
      </c>
      <c r="E50" s="160">
        <f t="shared" si="16"/>
        <v>1513.8298615899571</v>
      </c>
      <c r="F50" s="160">
        <f t="shared" si="16"/>
        <v>1115.3185731428343</v>
      </c>
      <c r="G50" s="160">
        <f t="shared" si="16"/>
        <v>665.27898674033054</v>
      </c>
      <c r="H50" s="160">
        <f t="shared" si="16"/>
        <v>743.28236521266638</v>
      </c>
      <c r="I50" s="160">
        <f t="shared" si="16"/>
        <v>340.41271044899145</v>
      </c>
      <c r="J50" s="160">
        <f t="shared" si="16"/>
        <v>467.74859568997829</v>
      </c>
      <c r="K50" s="160">
        <f t="shared" si="16"/>
        <v>495.72544746618155</v>
      </c>
      <c r="L50" s="160">
        <f t="shared" si="16"/>
        <v>1496.1784459711755</v>
      </c>
      <c r="M50" s="160">
        <f t="shared" si="16"/>
        <v>1962.3655110607303</v>
      </c>
      <c r="N50" s="160">
        <f t="shared" si="16"/>
        <v>2328.7083757556211</v>
      </c>
      <c r="O50" s="160">
        <f t="shared" si="16"/>
        <v>3013.6777104969665</v>
      </c>
      <c r="P50" s="160">
        <f t="shared" si="16"/>
        <v>1450.5416503351614</v>
      </c>
      <c r="Q50" s="160">
        <f t="shared" si="16"/>
        <v>863.62098532737491</v>
      </c>
      <c r="R50" s="160">
        <f t="shared" si="16"/>
        <v>2786.0703742821102</v>
      </c>
      <c r="S50" s="160">
        <f t="shared" si="15"/>
        <v>21347.460024744185</v>
      </c>
      <c r="V50" s="412"/>
      <c r="W50" s="412"/>
      <c r="X50" s="412"/>
      <c r="Y50" s="412"/>
      <c r="Z50" s="412"/>
      <c r="AA50" s="412"/>
      <c r="AB50" s="412"/>
      <c r="AC50" s="412"/>
      <c r="AD50" s="412"/>
      <c r="AE50" s="412"/>
      <c r="AF50" s="412"/>
      <c r="AG50" s="412"/>
      <c r="AH50" s="412"/>
      <c r="AI50" s="412"/>
      <c r="AJ50" s="412"/>
      <c r="AK50" s="412"/>
    </row>
    <row r="51" spans="1:37" ht="16.5" customHeight="1" x14ac:dyDescent="0.35">
      <c r="A51" s="531" t="s">
        <v>401</v>
      </c>
      <c r="B51" s="531"/>
      <c r="C51" s="123" t="s">
        <v>28</v>
      </c>
      <c r="D51" s="149">
        <v>1772</v>
      </c>
      <c r="E51" s="149">
        <v>1564</v>
      </c>
      <c r="F51" s="149">
        <v>1201</v>
      </c>
      <c r="G51" s="149">
        <v>839</v>
      </c>
      <c r="H51" s="149">
        <v>1123</v>
      </c>
      <c r="I51" s="149">
        <v>847</v>
      </c>
      <c r="J51" s="149">
        <v>1223</v>
      </c>
      <c r="K51" s="149">
        <v>1207</v>
      </c>
      <c r="L51" s="149">
        <v>1208</v>
      </c>
      <c r="M51" s="149">
        <v>1034</v>
      </c>
      <c r="N51" s="149">
        <v>1046</v>
      </c>
      <c r="O51" s="149">
        <v>1669</v>
      </c>
      <c r="P51" s="149">
        <v>1674</v>
      </c>
      <c r="Q51" s="149">
        <v>1606</v>
      </c>
      <c r="R51" s="149">
        <v>1601</v>
      </c>
      <c r="S51" s="160">
        <f t="shared" si="15"/>
        <v>19614</v>
      </c>
      <c r="V51" s="412"/>
      <c r="W51" s="412"/>
      <c r="X51" s="412"/>
      <c r="Y51" s="412"/>
      <c r="Z51" s="412"/>
      <c r="AA51" s="412"/>
      <c r="AB51" s="412"/>
      <c r="AC51" s="412"/>
      <c r="AD51" s="412"/>
      <c r="AE51" s="412"/>
      <c r="AF51" s="412"/>
      <c r="AG51" s="412"/>
      <c r="AH51" s="412"/>
      <c r="AI51" s="412"/>
      <c r="AJ51" s="412"/>
      <c r="AK51" s="412"/>
    </row>
    <row r="52" spans="1:37" ht="16.5" customHeight="1" x14ac:dyDescent="0.35">
      <c r="A52" s="508" t="s">
        <v>481</v>
      </c>
      <c r="B52" s="508"/>
      <c r="C52" s="123" t="s">
        <v>28</v>
      </c>
      <c r="D52" s="155">
        <f>'Tabell 4.2-4.4'!D7</f>
        <v>1.1877541936930622</v>
      </c>
      <c r="E52" s="155">
        <f>'Tabell 4.2-4.4'!E7</f>
        <v>0.96792190638744058</v>
      </c>
      <c r="F52" s="155">
        <f>'Tabell 4.2-4.4'!F7</f>
        <v>0.92865826240036164</v>
      </c>
      <c r="G52" s="155">
        <f>'Tabell 4.2-4.4'!G7</f>
        <v>0.79294277323042972</v>
      </c>
      <c r="H52" s="155">
        <f>'Tabell 4.2-4.4'!H7</f>
        <v>0.66187209725081597</v>
      </c>
      <c r="I52" s="155">
        <f>'Tabell 4.2-4.4'!I7</f>
        <v>0.4019040265041221</v>
      </c>
      <c r="J52" s="155">
        <f>'Tabell 4.2-4.4'!J7</f>
        <v>0.38246001282909098</v>
      </c>
      <c r="K52" s="155">
        <f>'Tabell 4.2-4.4'!K7</f>
        <v>0.41070873858010071</v>
      </c>
      <c r="L52" s="155">
        <f>'Tabell 4.2-4.4'!L7</f>
        <v>1.2385583162013043</v>
      </c>
      <c r="M52" s="155">
        <f>'Tabell 4.2-4.4'!M7</f>
        <v>1.8978389855519635</v>
      </c>
      <c r="N52" s="155">
        <f>'Tabell 4.2-4.4'!N7</f>
        <v>2.2262986383896952</v>
      </c>
      <c r="O52" s="155">
        <f>'Tabell 4.2-4.4'!O7</f>
        <v>1.8056786761515677</v>
      </c>
      <c r="P52" s="155">
        <f>'Tabell 4.2-4.4'!P7</f>
        <v>0.86651233592303556</v>
      </c>
      <c r="Q52" s="155">
        <f>'Tabell 4.2-4.4'!Q7</f>
        <v>0.53774656620633554</v>
      </c>
      <c r="R52" s="155">
        <f>'Tabell 4.2-4.4'!R7</f>
        <v>1.7402063549544722</v>
      </c>
      <c r="S52" s="161">
        <v>1</v>
      </c>
      <c r="V52" s="412"/>
      <c r="W52" s="412"/>
      <c r="X52" s="412"/>
      <c r="Y52" s="412"/>
      <c r="Z52" s="412"/>
      <c r="AA52" s="412"/>
      <c r="AB52" s="412"/>
      <c r="AC52" s="412"/>
      <c r="AD52" s="412"/>
      <c r="AE52" s="412"/>
      <c r="AF52" s="412"/>
      <c r="AG52" s="412"/>
      <c r="AH52" s="412"/>
      <c r="AI52" s="412"/>
      <c r="AJ52" s="412"/>
      <c r="AK52" s="412"/>
    </row>
    <row r="53" spans="1:37" ht="16.5" customHeight="1" x14ac:dyDescent="0.35">
      <c r="A53" s="531" t="s">
        <v>132</v>
      </c>
      <c r="B53" s="531"/>
      <c r="C53" s="124">
        <v>0.04</v>
      </c>
      <c r="D53" s="149">
        <v>1104</v>
      </c>
      <c r="E53" s="149">
        <v>993</v>
      </c>
      <c r="F53" s="149">
        <v>573</v>
      </c>
      <c r="G53" s="149">
        <v>556</v>
      </c>
      <c r="H53" s="149">
        <v>658</v>
      </c>
      <c r="I53" s="149">
        <v>315</v>
      </c>
      <c r="J53" s="149">
        <v>345</v>
      </c>
      <c r="K53" s="149">
        <v>612</v>
      </c>
      <c r="L53" s="149">
        <v>715</v>
      </c>
      <c r="M53" s="149">
        <v>700</v>
      </c>
      <c r="N53" s="149">
        <v>1025</v>
      </c>
      <c r="O53" s="149">
        <v>1334</v>
      </c>
      <c r="P53" s="149">
        <v>602</v>
      </c>
      <c r="Q53" s="149">
        <v>401</v>
      </c>
      <c r="R53" s="149">
        <v>1113</v>
      </c>
      <c r="S53" s="160">
        <f t="shared" si="15"/>
        <v>11046</v>
      </c>
      <c r="V53" s="412"/>
      <c r="W53" s="412"/>
      <c r="X53" s="412"/>
      <c r="Y53" s="412"/>
      <c r="Z53" s="412"/>
      <c r="AA53" s="412"/>
      <c r="AB53" s="412"/>
      <c r="AC53" s="412"/>
      <c r="AD53" s="412"/>
      <c r="AE53" s="412"/>
      <c r="AF53" s="412"/>
      <c r="AG53" s="412"/>
      <c r="AH53" s="412"/>
      <c r="AI53" s="412"/>
      <c r="AJ53" s="412"/>
      <c r="AK53" s="412"/>
    </row>
    <row r="54" spans="1:37" ht="16.5" customHeight="1" x14ac:dyDescent="0.35">
      <c r="A54" s="508" t="s">
        <v>438</v>
      </c>
      <c r="B54" s="508"/>
      <c r="C54" s="123">
        <v>0.02</v>
      </c>
      <c r="D54" s="157">
        <v>2284</v>
      </c>
      <c r="E54" s="157">
        <v>1481</v>
      </c>
      <c r="F54" s="157">
        <v>951</v>
      </c>
      <c r="G54" s="157">
        <v>659</v>
      </c>
      <c r="H54" s="157">
        <v>703</v>
      </c>
      <c r="I54" s="157">
        <v>269</v>
      </c>
      <c r="J54" s="157">
        <v>411</v>
      </c>
      <c r="K54" s="157">
        <v>522</v>
      </c>
      <c r="L54" s="157">
        <v>1288</v>
      </c>
      <c r="M54" s="157">
        <v>1063</v>
      </c>
      <c r="N54" s="157">
        <v>1786</v>
      </c>
      <c r="O54" s="157">
        <v>1938</v>
      </c>
      <c r="P54" s="157">
        <v>885</v>
      </c>
      <c r="Q54" s="157">
        <v>573</v>
      </c>
      <c r="R54" s="157">
        <v>2099</v>
      </c>
      <c r="S54" s="156">
        <f>SUM(D54:R54)</f>
        <v>16912</v>
      </c>
      <c r="V54" s="412"/>
      <c r="W54" s="412"/>
      <c r="X54" s="412"/>
      <c r="Y54" s="412"/>
      <c r="Z54" s="412"/>
      <c r="AA54" s="412"/>
      <c r="AB54" s="412"/>
      <c r="AC54" s="412"/>
      <c r="AD54" s="412"/>
      <c r="AE54" s="412"/>
      <c r="AF54" s="412"/>
      <c r="AG54" s="412"/>
      <c r="AH54" s="412"/>
      <c r="AI54" s="412"/>
      <c r="AJ54" s="412"/>
      <c r="AK54" s="412"/>
    </row>
    <row r="55" spans="1:37" ht="16.5" customHeight="1" x14ac:dyDescent="0.35">
      <c r="A55" s="508" t="s">
        <v>143</v>
      </c>
      <c r="B55" s="508"/>
      <c r="C55" s="123">
        <v>0.03</v>
      </c>
      <c r="D55" s="156">
        <v>84</v>
      </c>
      <c r="E55" s="156">
        <v>69</v>
      </c>
      <c r="F55" s="156">
        <v>43</v>
      </c>
      <c r="G55" s="156">
        <v>33</v>
      </c>
      <c r="H55" s="156">
        <v>42</v>
      </c>
      <c r="I55" s="156">
        <v>39</v>
      </c>
      <c r="J55" s="156">
        <v>53</v>
      </c>
      <c r="K55" s="156">
        <v>63</v>
      </c>
      <c r="L55" s="156">
        <v>67</v>
      </c>
      <c r="M55" s="156">
        <v>85</v>
      </c>
      <c r="N55" s="156">
        <v>110</v>
      </c>
      <c r="O55" s="156">
        <v>127</v>
      </c>
      <c r="P55" s="156">
        <v>88</v>
      </c>
      <c r="Q55" s="156">
        <v>79</v>
      </c>
      <c r="R55" s="156">
        <v>120</v>
      </c>
      <c r="S55" s="156">
        <f>SUM(D55:R55)</f>
        <v>1102</v>
      </c>
      <c r="V55" s="412"/>
      <c r="W55" s="412"/>
      <c r="X55" s="412"/>
      <c r="Y55" s="412"/>
      <c r="Z55" s="412"/>
      <c r="AA55" s="412"/>
      <c r="AB55" s="412"/>
      <c r="AC55" s="412"/>
      <c r="AD55" s="412"/>
      <c r="AE55" s="412"/>
      <c r="AF55" s="412"/>
      <c r="AG55" s="412"/>
      <c r="AH55" s="412"/>
      <c r="AI55" s="412"/>
      <c r="AJ55" s="412"/>
      <c r="AK55" s="412"/>
    </row>
    <row r="56" spans="1:37" ht="16.5" customHeight="1" thickBot="1" x14ac:dyDescent="0.4">
      <c r="A56" s="512" t="str">
        <f>'Tabell 3.1'!A50</f>
        <v>Fordelingsnøkkel FO2C</v>
      </c>
      <c r="B56" s="512"/>
      <c r="C56" s="329" t="s">
        <v>28</v>
      </c>
      <c r="D56" s="330">
        <f>(D46/$S$46*$C$46+D47/$S$47*$C$47+D48/$S$48*$C$48+D49/$S$49*$C$49+D50/$S$50*$C$50+D53/$S$53*$C$53+D54/$S$54*$C$54+D55/$S$55*$C$55)*100</f>
        <v>8.0408882210608486</v>
      </c>
      <c r="E56" s="330">
        <f t="shared" ref="E56:R56" si="17">(E46/$S$46*$C$46+E47/$S$47*$C$47+E48/$S$48*$C$48+E49/$S$49*$C$49+E50/$S$50*$C$50+E53/$S$53*$C$53+E54/$S$54*$C$54+E55/$S$55*$C$55)*100</f>
        <v>7.477205486709833</v>
      </c>
      <c r="F56" s="330">
        <f t="shared" si="17"/>
        <v>5.4528204577799926</v>
      </c>
      <c r="G56" s="330">
        <f t="shared" si="17"/>
        <v>4.1014803131686621</v>
      </c>
      <c r="H56" s="330">
        <f t="shared" si="17"/>
        <v>5.5977671247461602</v>
      </c>
      <c r="I56" s="330">
        <f t="shared" si="17"/>
        <v>4.8771720586290677</v>
      </c>
      <c r="J56" s="330">
        <f t="shared" si="17"/>
        <v>7.5684749996959759</v>
      </c>
      <c r="K56" s="330">
        <f t="shared" si="17"/>
        <v>7.6849645945628637</v>
      </c>
      <c r="L56" s="330">
        <f t="shared" si="17"/>
        <v>5.9909977781590777</v>
      </c>
      <c r="M56" s="330">
        <f t="shared" si="17"/>
        <v>4.8403387327200091</v>
      </c>
      <c r="N56" s="330">
        <f t="shared" si="17"/>
        <v>6.2904756757807681</v>
      </c>
      <c r="O56" s="330">
        <f t="shared" si="17"/>
        <v>8.7818374866074329</v>
      </c>
      <c r="P56" s="330">
        <f t="shared" si="17"/>
        <v>7.7979919100474318</v>
      </c>
      <c r="Q56" s="330">
        <f t="shared" si="17"/>
        <v>7.6894637058707387</v>
      </c>
      <c r="R56" s="330">
        <f t="shared" si="17"/>
        <v>7.8081214544611335</v>
      </c>
      <c r="S56" s="330">
        <f>SUM(D56:R56)</f>
        <v>99.999999999999972</v>
      </c>
      <c r="V56" s="412"/>
      <c r="W56" s="412"/>
      <c r="X56" s="412"/>
      <c r="Y56" s="412"/>
      <c r="Z56" s="412"/>
      <c r="AA56" s="412"/>
      <c r="AB56" s="412"/>
      <c r="AC56" s="412"/>
      <c r="AD56" s="412"/>
      <c r="AE56" s="412"/>
      <c r="AF56" s="412"/>
      <c r="AG56" s="412"/>
      <c r="AH56" s="412"/>
      <c r="AI56" s="412"/>
      <c r="AJ56" s="412"/>
      <c r="AK56" s="412"/>
    </row>
    <row r="57" spans="1:37" ht="16.5" customHeight="1" thickBot="1" x14ac:dyDescent="0.4">
      <c r="A57" s="457"/>
      <c r="B57" s="457"/>
      <c r="C57" s="108"/>
      <c r="D57" s="22"/>
      <c r="E57" s="22"/>
      <c r="F57" s="22"/>
      <c r="G57" s="22"/>
      <c r="H57" s="22"/>
      <c r="I57" s="22"/>
      <c r="J57" s="22"/>
      <c r="K57" s="22"/>
      <c r="L57" s="22"/>
      <c r="M57" s="22"/>
      <c r="N57" s="22"/>
      <c r="O57" s="22"/>
      <c r="P57" s="22"/>
      <c r="Q57" s="22"/>
      <c r="R57" s="22"/>
      <c r="S57" s="22"/>
      <c r="V57" s="412"/>
      <c r="W57" s="412"/>
      <c r="X57" s="412"/>
      <c r="Y57" s="412"/>
      <c r="Z57" s="412"/>
      <c r="AA57" s="412"/>
      <c r="AB57" s="412"/>
      <c r="AC57" s="412"/>
      <c r="AD57" s="412"/>
      <c r="AE57" s="412"/>
      <c r="AF57" s="412"/>
      <c r="AG57" s="412"/>
      <c r="AH57" s="412"/>
      <c r="AI57" s="412"/>
      <c r="AJ57" s="412"/>
      <c r="AK57" s="412"/>
    </row>
    <row r="58" spans="1:37" ht="16.5" customHeight="1" x14ac:dyDescent="0.35">
      <c r="A58" s="514" t="str">
        <f>'Tabell 2.1'!A36</f>
        <v>FO3 Helse og omsorg</v>
      </c>
      <c r="B58" s="514"/>
      <c r="C58" s="333"/>
      <c r="D58" s="334"/>
      <c r="E58" s="334"/>
      <c r="F58" s="334"/>
      <c r="G58" s="334"/>
      <c r="H58" s="334"/>
      <c r="I58" s="334"/>
      <c r="J58" s="334"/>
      <c r="K58" s="334"/>
      <c r="L58" s="334"/>
      <c r="M58" s="334"/>
      <c r="N58" s="334"/>
      <c r="O58" s="334"/>
      <c r="P58" s="334"/>
      <c r="Q58" s="334"/>
      <c r="R58" s="334"/>
      <c r="S58" s="334"/>
      <c r="V58" s="412"/>
      <c r="W58" s="412"/>
      <c r="X58" s="412"/>
      <c r="Y58" s="412"/>
      <c r="Z58" s="412"/>
      <c r="AA58" s="412"/>
      <c r="AB58" s="412"/>
      <c r="AC58" s="412"/>
      <c r="AD58" s="412"/>
      <c r="AE58" s="412"/>
      <c r="AF58" s="412"/>
      <c r="AG58" s="412"/>
      <c r="AH58" s="412"/>
      <c r="AI58" s="412"/>
      <c r="AJ58" s="412"/>
      <c r="AK58" s="412"/>
    </row>
    <row r="59" spans="1:37" ht="16.5" customHeight="1" x14ac:dyDescent="0.35">
      <c r="A59" s="508" t="s">
        <v>241</v>
      </c>
      <c r="B59" s="508"/>
      <c r="C59" s="128">
        <v>4.8000000000000001E-2</v>
      </c>
      <c r="D59" s="163">
        <v>136</v>
      </c>
      <c r="E59" s="163">
        <v>96</v>
      </c>
      <c r="F59" s="163">
        <v>77</v>
      </c>
      <c r="G59" s="163">
        <v>47</v>
      </c>
      <c r="H59" s="163">
        <v>68</v>
      </c>
      <c r="I59" s="163">
        <v>79</v>
      </c>
      <c r="J59" s="163">
        <v>105</v>
      </c>
      <c r="K59" s="163">
        <v>154</v>
      </c>
      <c r="L59" s="163">
        <v>95</v>
      </c>
      <c r="M59" s="163">
        <v>107</v>
      </c>
      <c r="N59" s="163">
        <v>170</v>
      </c>
      <c r="O59" s="163">
        <v>244</v>
      </c>
      <c r="P59" s="163">
        <v>204</v>
      </c>
      <c r="Q59" s="163">
        <v>145</v>
      </c>
      <c r="R59" s="163">
        <v>215</v>
      </c>
      <c r="S59" s="157">
        <f>SUM(D59:R59)</f>
        <v>1942</v>
      </c>
      <c r="V59" s="412"/>
      <c r="W59" s="412"/>
      <c r="X59" s="412"/>
      <c r="Y59" s="412"/>
      <c r="Z59" s="412"/>
      <c r="AA59" s="412"/>
      <c r="AB59" s="412"/>
      <c r="AC59" s="412"/>
      <c r="AD59" s="412"/>
      <c r="AE59" s="412"/>
      <c r="AF59" s="412"/>
      <c r="AG59" s="412"/>
      <c r="AH59" s="412"/>
      <c r="AI59" s="412"/>
      <c r="AJ59" s="412"/>
      <c r="AK59" s="412"/>
    </row>
    <row r="60" spans="1:37" ht="16.5" customHeight="1" x14ac:dyDescent="0.35">
      <c r="A60" s="508" t="s">
        <v>144</v>
      </c>
      <c r="B60" s="508"/>
      <c r="C60" s="123">
        <v>0.11799999999999999</v>
      </c>
      <c r="D60" s="163">
        <v>1742</v>
      </c>
      <c r="E60" s="163">
        <v>1575</v>
      </c>
      <c r="F60" s="163">
        <v>1384</v>
      </c>
      <c r="G60" s="163">
        <v>940</v>
      </c>
      <c r="H60" s="163">
        <v>1252</v>
      </c>
      <c r="I60" s="163">
        <v>551</v>
      </c>
      <c r="J60" s="163">
        <v>824</v>
      </c>
      <c r="K60" s="163">
        <v>897</v>
      </c>
      <c r="L60" s="163">
        <v>787</v>
      </c>
      <c r="M60" s="163">
        <v>1187</v>
      </c>
      <c r="N60" s="163">
        <v>1099</v>
      </c>
      <c r="O60" s="163">
        <v>1857</v>
      </c>
      <c r="P60" s="163">
        <v>1476</v>
      </c>
      <c r="Q60" s="163">
        <v>1087</v>
      </c>
      <c r="R60" s="163">
        <v>1195</v>
      </c>
      <c r="S60" s="157">
        <v>17853</v>
      </c>
      <c r="V60" s="412"/>
      <c r="W60" s="412"/>
      <c r="X60" s="412"/>
      <c r="Y60" s="412"/>
      <c r="Z60" s="412"/>
      <c r="AA60" s="412"/>
      <c r="AB60" s="412"/>
      <c r="AC60" s="412"/>
      <c r="AD60" s="412"/>
      <c r="AE60" s="412"/>
      <c r="AF60" s="412"/>
      <c r="AG60" s="412"/>
      <c r="AH60" s="412"/>
      <c r="AI60" s="412"/>
      <c r="AJ60" s="412"/>
      <c r="AK60" s="412"/>
    </row>
    <row r="61" spans="1:37" ht="16.5" customHeight="1" x14ac:dyDescent="0.35">
      <c r="A61" s="508" t="s">
        <v>145</v>
      </c>
      <c r="B61" s="508"/>
      <c r="C61" s="123">
        <v>4.3999999999999997E-2</v>
      </c>
      <c r="D61" s="163">
        <v>138</v>
      </c>
      <c r="E61" s="163">
        <v>88</v>
      </c>
      <c r="F61" s="163">
        <v>57</v>
      </c>
      <c r="G61" s="163">
        <v>36</v>
      </c>
      <c r="H61" s="163">
        <v>73</v>
      </c>
      <c r="I61" s="163">
        <v>78</v>
      </c>
      <c r="J61" s="163">
        <v>116</v>
      </c>
      <c r="K61" s="163">
        <v>88</v>
      </c>
      <c r="L61" s="163">
        <v>97</v>
      </c>
      <c r="M61" s="163">
        <v>136</v>
      </c>
      <c r="N61" s="163">
        <v>170</v>
      </c>
      <c r="O61" s="163">
        <v>248</v>
      </c>
      <c r="P61" s="163">
        <v>149</v>
      </c>
      <c r="Q61" s="163">
        <v>130</v>
      </c>
      <c r="R61" s="163">
        <v>200</v>
      </c>
      <c r="S61" s="157">
        <f t="shared" ref="S61:S86" si="18">SUM(D61:R61)</f>
        <v>1804</v>
      </c>
      <c r="V61" s="412"/>
      <c r="W61" s="412"/>
      <c r="X61" s="412"/>
      <c r="Y61" s="412"/>
      <c r="Z61" s="412"/>
      <c r="AA61" s="412"/>
      <c r="AB61" s="412"/>
      <c r="AC61" s="412"/>
      <c r="AD61" s="412"/>
      <c r="AE61" s="412"/>
      <c r="AF61" s="412"/>
      <c r="AG61" s="412"/>
      <c r="AH61" s="412"/>
      <c r="AI61" s="412"/>
      <c r="AJ61" s="412"/>
      <c r="AK61" s="412"/>
    </row>
    <row r="62" spans="1:37" ht="16.5" customHeight="1" x14ac:dyDescent="0.35">
      <c r="A62" s="508" t="s">
        <v>146</v>
      </c>
      <c r="B62" s="508"/>
      <c r="C62" s="123">
        <v>2.4E-2</v>
      </c>
      <c r="D62" s="163">
        <f>D63*D64</f>
        <v>11537.655891627675</v>
      </c>
      <c r="E62" s="163">
        <f t="shared" ref="E62:R62" si="19">E63*E64</f>
        <v>11606.733754706902</v>
      </c>
      <c r="F62" s="163">
        <f t="shared" si="19"/>
        <v>9103.1334109936124</v>
      </c>
      <c r="G62" s="163">
        <f t="shared" si="19"/>
        <v>5911.7733200004222</v>
      </c>
      <c r="H62" s="163">
        <f t="shared" si="19"/>
        <v>8216.7049532089986</v>
      </c>
      <c r="I62" s="163">
        <f t="shared" si="19"/>
        <v>4876.633332915394</v>
      </c>
      <c r="J62" s="163">
        <f t="shared" si="19"/>
        <v>6671.8357296328859</v>
      </c>
      <c r="K62" s="163">
        <f t="shared" si="19"/>
        <v>6718.2688075703245</v>
      </c>
      <c r="L62" s="163">
        <f t="shared" si="19"/>
        <v>6084.7518817380987</v>
      </c>
      <c r="M62" s="163">
        <f t="shared" si="19"/>
        <v>7500.1951471017937</v>
      </c>
      <c r="N62" s="163">
        <f t="shared" si="19"/>
        <v>6556.1048024969814</v>
      </c>
      <c r="O62" s="163">
        <f t="shared" si="19"/>
        <v>10390.88293386138</v>
      </c>
      <c r="P62" s="163">
        <f t="shared" si="19"/>
        <v>9476.3631430840051</v>
      </c>
      <c r="Q62" s="163">
        <f t="shared" si="19"/>
        <v>8296.0535254878305</v>
      </c>
      <c r="R62" s="163">
        <f t="shared" si="19"/>
        <v>7208.9534189911001</v>
      </c>
      <c r="S62" s="157">
        <f t="shared" si="18"/>
        <v>120156.0440534174</v>
      </c>
      <c r="V62" s="412"/>
      <c r="W62" s="412"/>
      <c r="X62" s="412"/>
      <c r="Y62" s="412"/>
      <c r="Z62" s="412"/>
      <c r="AA62" s="412"/>
      <c r="AB62" s="412"/>
      <c r="AC62" s="412"/>
      <c r="AD62" s="412"/>
      <c r="AE62" s="412"/>
      <c r="AF62" s="412"/>
      <c r="AG62" s="412"/>
      <c r="AH62" s="412"/>
      <c r="AI62" s="412"/>
      <c r="AJ62" s="412"/>
      <c r="AK62" s="412"/>
    </row>
    <row r="63" spans="1:37" ht="16.5" customHeight="1" x14ac:dyDescent="0.35">
      <c r="A63" s="508" t="s">
        <v>402</v>
      </c>
      <c r="B63" s="508"/>
      <c r="C63" s="123" t="s">
        <v>28</v>
      </c>
      <c r="D63" s="163">
        <v>7908</v>
      </c>
      <c r="E63" s="163">
        <v>7026</v>
      </c>
      <c r="F63" s="163">
        <v>5364</v>
      </c>
      <c r="G63" s="163">
        <v>5059</v>
      </c>
      <c r="H63" s="163">
        <v>10248</v>
      </c>
      <c r="I63" s="163">
        <v>6821</v>
      </c>
      <c r="J63" s="163">
        <v>9670</v>
      </c>
      <c r="K63" s="163">
        <v>9641</v>
      </c>
      <c r="L63" s="163">
        <v>5318</v>
      </c>
      <c r="M63" s="163">
        <v>5681</v>
      </c>
      <c r="N63" s="163">
        <v>6323</v>
      </c>
      <c r="O63" s="163">
        <v>9376</v>
      </c>
      <c r="P63" s="163">
        <v>9910</v>
      </c>
      <c r="Q63" s="163">
        <v>10460</v>
      </c>
      <c r="R63" s="163">
        <v>8057</v>
      </c>
      <c r="S63" s="157">
        <f t="shared" si="18"/>
        <v>116862</v>
      </c>
      <c r="V63" s="412"/>
      <c r="W63" s="412"/>
      <c r="X63" s="412"/>
      <c r="Y63" s="412"/>
      <c r="Z63" s="412"/>
      <c r="AA63" s="412"/>
      <c r="AB63" s="412"/>
      <c r="AC63" s="412"/>
      <c r="AD63" s="412"/>
      <c r="AE63" s="412"/>
      <c r="AF63" s="412"/>
      <c r="AG63" s="412"/>
      <c r="AH63" s="412"/>
      <c r="AI63" s="412"/>
      <c r="AJ63" s="412"/>
      <c r="AK63" s="412"/>
    </row>
    <row r="64" spans="1:37" ht="16.5" customHeight="1" x14ac:dyDescent="0.35">
      <c r="A64" s="508" t="s">
        <v>403</v>
      </c>
      <c r="B64" s="508"/>
      <c r="C64" s="123" t="s">
        <v>28</v>
      </c>
      <c r="D64" s="161">
        <v>1.4589853176059275</v>
      </c>
      <c r="E64" s="161">
        <v>1.6519689374760749</v>
      </c>
      <c r="F64" s="161">
        <v>1.6970793085372133</v>
      </c>
      <c r="G64" s="161">
        <v>1.1685655900376404</v>
      </c>
      <c r="H64" s="161">
        <v>0.80178619761992576</v>
      </c>
      <c r="I64" s="161">
        <v>0.71494404528887168</v>
      </c>
      <c r="J64" s="161">
        <v>0.68995198858664797</v>
      </c>
      <c r="K64" s="161">
        <v>0.69684356473087072</v>
      </c>
      <c r="L64" s="161">
        <v>1.1441804967540614</v>
      </c>
      <c r="M64" s="161">
        <v>1.3202244582118983</v>
      </c>
      <c r="N64" s="161">
        <v>1.0368661715162077</v>
      </c>
      <c r="O64" s="161">
        <v>1.1082426337309492</v>
      </c>
      <c r="P64" s="161">
        <v>0.9562424967794152</v>
      </c>
      <c r="Q64" s="161">
        <v>0.79312175195868362</v>
      </c>
      <c r="R64" s="161">
        <v>0.89474412547984361</v>
      </c>
      <c r="S64" s="155">
        <v>1</v>
      </c>
      <c r="V64" s="412"/>
      <c r="W64" s="412"/>
      <c r="X64" s="412"/>
      <c r="Y64" s="412"/>
      <c r="Z64" s="412"/>
      <c r="AA64" s="412"/>
      <c r="AB64" s="412"/>
      <c r="AC64" s="412"/>
      <c r="AD64" s="412"/>
      <c r="AE64" s="412"/>
      <c r="AF64" s="412"/>
      <c r="AG64" s="412"/>
      <c r="AH64" s="412"/>
      <c r="AI64" s="412"/>
      <c r="AJ64" s="412"/>
      <c r="AK64" s="412"/>
    </row>
    <row r="65" spans="1:37" ht="16.5" customHeight="1" x14ac:dyDescent="0.35">
      <c r="A65" s="508" t="s">
        <v>147</v>
      </c>
      <c r="B65" s="508"/>
      <c r="C65" s="123">
        <v>0.11799999999999999</v>
      </c>
      <c r="D65" s="163">
        <v>65</v>
      </c>
      <c r="E65" s="163">
        <v>38</v>
      </c>
      <c r="F65" s="163">
        <v>52</v>
      </c>
      <c r="G65" s="163">
        <v>15</v>
      </c>
      <c r="H65" s="163">
        <v>46</v>
      </c>
      <c r="I65" s="163">
        <v>68</v>
      </c>
      <c r="J65" s="163">
        <v>101</v>
      </c>
      <c r="K65" s="163">
        <v>103</v>
      </c>
      <c r="L65" s="163">
        <v>66</v>
      </c>
      <c r="M65" s="163">
        <v>73</v>
      </c>
      <c r="N65" s="163">
        <v>75</v>
      </c>
      <c r="O65" s="163">
        <v>99</v>
      </c>
      <c r="P65" s="163">
        <v>80</v>
      </c>
      <c r="Q65" s="163">
        <v>84</v>
      </c>
      <c r="R65" s="163">
        <v>112</v>
      </c>
      <c r="S65" s="157">
        <f t="shared" si="18"/>
        <v>1077</v>
      </c>
      <c r="V65" s="412"/>
      <c r="W65" s="412"/>
      <c r="X65" s="412"/>
      <c r="Y65" s="412"/>
      <c r="Z65" s="412"/>
      <c r="AA65" s="412"/>
      <c r="AB65" s="412"/>
      <c r="AC65" s="412"/>
      <c r="AD65" s="412"/>
      <c r="AE65" s="412"/>
      <c r="AF65" s="412"/>
      <c r="AG65" s="412"/>
      <c r="AH65" s="412"/>
      <c r="AI65" s="412"/>
      <c r="AJ65" s="412"/>
      <c r="AK65" s="412"/>
    </row>
    <row r="66" spans="1:37" ht="16.5" customHeight="1" x14ac:dyDescent="0.35">
      <c r="A66" s="508" t="s">
        <v>148</v>
      </c>
      <c r="B66" s="508"/>
      <c r="C66" s="123">
        <v>8.7999999999999995E-2</v>
      </c>
      <c r="D66" s="163">
        <v>1366</v>
      </c>
      <c r="E66" s="163">
        <v>1341</v>
      </c>
      <c r="F66" s="163">
        <v>980</v>
      </c>
      <c r="G66" s="163">
        <v>924</v>
      </c>
      <c r="H66" s="163">
        <v>983</v>
      </c>
      <c r="I66" s="163">
        <v>355</v>
      </c>
      <c r="J66" s="163">
        <v>605</v>
      </c>
      <c r="K66" s="163">
        <v>724</v>
      </c>
      <c r="L66" s="163">
        <v>566</v>
      </c>
      <c r="M66" s="163">
        <v>686</v>
      </c>
      <c r="N66" s="163">
        <v>726</v>
      </c>
      <c r="O66" s="163">
        <v>1164</v>
      </c>
      <c r="P66" s="163">
        <v>873</v>
      </c>
      <c r="Q66" s="163">
        <v>684</v>
      </c>
      <c r="R66" s="163">
        <v>846</v>
      </c>
      <c r="S66" s="157">
        <f t="shared" si="18"/>
        <v>12823</v>
      </c>
      <c r="V66" s="412"/>
      <c r="W66" s="412"/>
      <c r="X66" s="412"/>
      <c r="Y66" s="412"/>
      <c r="Z66" s="412"/>
      <c r="AA66" s="412"/>
      <c r="AB66" s="412"/>
      <c r="AC66" s="412"/>
      <c r="AD66" s="412"/>
      <c r="AE66" s="412"/>
      <c r="AF66" s="412"/>
      <c r="AG66" s="412"/>
      <c r="AH66" s="412"/>
      <c r="AI66" s="412"/>
      <c r="AJ66" s="412"/>
      <c r="AK66" s="412"/>
    </row>
    <row r="67" spans="1:37" ht="16.5" customHeight="1" x14ac:dyDescent="0.35">
      <c r="A67" s="508" t="s">
        <v>149</v>
      </c>
      <c r="B67" s="508"/>
      <c r="C67" s="123">
        <v>4.8000000000000001E-2</v>
      </c>
      <c r="D67" s="163">
        <f>(D68+D69)*D70</f>
        <v>3837.1313853035895</v>
      </c>
      <c r="E67" s="163">
        <f t="shared" ref="E67:R67" si="20">(E68+E69)*E70</f>
        <v>3986.2010461297687</v>
      </c>
      <c r="F67" s="163">
        <f t="shared" si="20"/>
        <v>3743.7569546330928</v>
      </c>
      <c r="G67" s="163">
        <f t="shared" si="20"/>
        <v>2468.0105261594963</v>
      </c>
      <c r="H67" s="163">
        <f t="shared" si="20"/>
        <v>4467.5526931382265</v>
      </c>
      <c r="I67" s="163">
        <f t="shared" si="20"/>
        <v>3046.376576975882</v>
      </c>
      <c r="J67" s="163">
        <f t="shared" si="20"/>
        <v>3815.4344968841633</v>
      </c>
      <c r="K67" s="163">
        <f t="shared" si="20"/>
        <v>3091.8948967108736</v>
      </c>
      <c r="L67" s="163">
        <f t="shared" si="20"/>
        <v>2502.3227464011325</v>
      </c>
      <c r="M67" s="163">
        <f t="shared" si="20"/>
        <v>3023.3140093052471</v>
      </c>
      <c r="N67" s="163">
        <f t="shared" si="20"/>
        <v>3428.9164292040991</v>
      </c>
      <c r="O67" s="163">
        <f t="shared" si="20"/>
        <v>5061.3441082492454</v>
      </c>
      <c r="P67" s="163">
        <f t="shared" si="20"/>
        <v>3889.0382344018817</v>
      </c>
      <c r="Q67" s="163">
        <f t="shared" si="20"/>
        <v>4100.439457626394</v>
      </c>
      <c r="R67" s="163">
        <f t="shared" si="20"/>
        <v>2527.6521544805582</v>
      </c>
      <c r="S67" s="157">
        <f t="shared" si="18"/>
        <v>52989.385715603647</v>
      </c>
      <c r="V67" s="412"/>
      <c r="W67" s="412"/>
      <c r="X67" s="412"/>
      <c r="Y67" s="412"/>
      <c r="Z67" s="412"/>
      <c r="AA67" s="412"/>
      <c r="AB67" s="412"/>
      <c r="AC67" s="412"/>
      <c r="AD67" s="412"/>
      <c r="AE67" s="412"/>
      <c r="AF67" s="412"/>
      <c r="AG67" s="412"/>
      <c r="AH67" s="412"/>
      <c r="AI67" s="412"/>
      <c r="AJ67" s="412"/>
      <c r="AK67" s="412"/>
    </row>
    <row r="68" spans="1:37" ht="16.5" customHeight="1" x14ac:dyDescent="0.35">
      <c r="A68" s="508" t="s">
        <v>404</v>
      </c>
      <c r="B68" s="508"/>
      <c r="C68" s="123" t="s">
        <v>28</v>
      </c>
      <c r="D68" s="163">
        <v>2617</v>
      </c>
      <c r="E68" s="163">
        <v>2409</v>
      </c>
      <c r="F68" s="163">
        <v>2222</v>
      </c>
      <c r="G68" s="163">
        <v>2126</v>
      </c>
      <c r="H68" s="163">
        <v>5555</v>
      </c>
      <c r="I68" s="163">
        <v>4284</v>
      </c>
      <c r="J68" s="163">
        <v>5524</v>
      </c>
      <c r="K68" s="163">
        <v>4416</v>
      </c>
      <c r="L68" s="163">
        <v>2182</v>
      </c>
      <c r="M68" s="163">
        <v>2313</v>
      </c>
      <c r="N68" s="163">
        <v>3313</v>
      </c>
      <c r="O68" s="163">
        <v>4548</v>
      </c>
      <c r="P68" s="163">
        <v>4060</v>
      </c>
      <c r="Q68" s="163">
        <v>5144</v>
      </c>
      <c r="R68" s="163">
        <v>2821</v>
      </c>
      <c r="S68" s="157">
        <f t="shared" si="18"/>
        <v>53534</v>
      </c>
      <c r="T68" s="139"/>
      <c r="V68" s="412"/>
      <c r="W68" s="412"/>
      <c r="X68" s="412"/>
      <c r="Y68" s="412"/>
      <c r="Z68" s="412"/>
      <c r="AA68" s="412"/>
      <c r="AB68" s="412"/>
      <c r="AC68" s="412"/>
      <c r="AD68" s="412"/>
      <c r="AE68" s="412"/>
      <c r="AF68" s="412"/>
      <c r="AG68" s="412"/>
      <c r="AH68" s="412"/>
      <c r="AI68" s="412"/>
      <c r="AJ68" s="412"/>
      <c r="AK68" s="412"/>
    </row>
    <row r="69" spans="1:37" ht="16.5" customHeight="1" x14ac:dyDescent="0.35">
      <c r="A69" s="508" t="s">
        <v>405</v>
      </c>
      <c r="B69" s="508"/>
      <c r="C69" s="123" t="s">
        <v>28</v>
      </c>
      <c r="D69" s="163">
        <v>13</v>
      </c>
      <c r="E69" s="163">
        <v>4</v>
      </c>
      <c r="F69" s="163">
        <v>-16</v>
      </c>
      <c r="G69" s="163">
        <v>-14</v>
      </c>
      <c r="H69" s="163">
        <v>17</v>
      </c>
      <c r="I69" s="163">
        <v>-23</v>
      </c>
      <c r="J69" s="163">
        <v>6</v>
      </c>
      <c r="K69" s="163">
        <v>21</v>
      </c>
      <c r="L69" s="163">
        <v>5</v>
      </c>
      <c r="M69" s="163">
        <v>-23</v>
      </c>
      <c r="N69" s="163">
        <v>-6</v>
      </c>
      <c r="O69" s="163">
        <v>19</v>
      </c>
      <c r="P69" s="163">
        <v>7</v>
      </c>
      <c r="Q69" s="163">
        <v>26</v>
      </c>
      <c r="R69" s="163">
        <v>4</v>
      </c>
      <c r="S69" s="157">
        <f t="shared" si="18"/>
        <v>40</v>
      </c>
      <c r="T69" s="139"/>
      <c r="V69" s="412"/>
      <c r="W69" s="412"/>
      <c r="X69" s="412"/>
      <c r="Y69" s="412"/>
      <c r="Z69" s="412"/>
      <c r="AA69" s="412"/>
      <c r="AB69" s="412"/>
      <c r="AC69" s="412"/>
      <c r="AD69" s="412"/>
      <c r="AE69" s="412"/>
      <c r="AF69" s="412"/>
      <c r="AG69" s="412"/>
      <c r="AH69" s="412"/>
      <c r="AI69" s="412"/>
      <c r="AJ69" s="412"/>
      <c r="AK69" s="412"/>
    </row>
    <row r="70" spans="1:37" ht="16.5" customHeight="1" x14ac:dyDescent="0.35">
      <c r="A70" s="508" t="s">
        <v>470</v>
      </c>
      <c r="B70" s="508"/>
      <c r="C70" s="123" t="s">
        <v>28</v>
      </c>
      <c r="D70" s="161">
        <f>'Tabell 4.2-4.4'!D30</f>
        <v>1.4589853176059275</v>
      </c>
      <c r="E70" s="161">
        <f>'Tabell 4.2-4.4'!E30</f>
        <v>1.6519689374760749</v>
      </c>
      <c r="F70" s="161">
        <f>'Tabell 4.2-4.4'!F30</f>
        <v>1.6970793085372133</v>
      </c>
      <c r="G70" s="161">
        <f>'Tabell 4.2-4.4'!G30</f>
        <v>1.1685655900376404</v>
      </c>
      <c r="H70" s="161">
        <f>'Tabell 4.2-4.4'!H30</f>
        <v>0.80178619761992576</v>
      </c>
      <c r="I70" s="161">
        <f>'Tabell 4.2-4.4'!I30</f>
        <v>0.71494404528887168</v>
      </c>
      <c r="J70" s="161">
        <f>'Tabell 4.2-4.4'!J30</f>
        <v>0.68995198858664797</v>
      </c>
      <c r="K70" s="161">
        <f>'Tabell 4.2-4.4'!K30</f>
        <v>0.69684356473087072</v>
      </c>
      <c r="L70" s="161">
        <f>'Tabell 4.2-4.4'!L30</f>
        <v>1.1441804967540614</v>
      </c>
      <c r="M70" s="161">
        <f>'Tabell 4.2-4.4'!M30</f>
        <v>1.3202244582118983</v>
      </c>
      <c r="N70" s="161">
        <f>'Tabell 4.2-4.4'!N30</f>
        <v>1.0368661715162077</v>
      </c>
      <c r="O70" s="161">
        <f>'Tabell 4.2-4.4'!O30</f>
        <v>1.1082426337309492</v>
      </c>
      <c r="P70" s="161">
        <f>'Tabell 4.2-4.4'!P30</f>
        <v>0.9562424967794152</v>
      </c>
      <c r="Q70" s="161">
        <f>'Tabell 4.2-4.4'!Q30</f>
        <v>0.79312175195868362</v>
      </c>
      <c r="R70" s="161">
        <f>'Tabell 4.2-4.4'!R30</f>
        <v>0.89474412547984361</v>
      </c>
      <c r="S70" s="155">
        <v>1</v>
      </c>
      <c r="V70" s="412"/>
      <c r="W70" s="412"/>
      <c r="X70" s="412"/>
      <c r="Y70" s="412"/>
      <c r="Z70" s="412"/>
      <c r="AA70" s="412"/>
      <c r="AB70" s="412"/>
      <c r="AC70" s="412"/>
      <c r="AD70" s="412"/>
      <c r="AE70" s="412"/>
      <c r="AF70" s="412"/>
      <c r="AG70" s="412"/>
      <c r="AH70" s="412"/>
      <c r="AI70" s="412"/>
      <c r="AJ70" s="412"/>
      <c r="AK70" s="412"/>
    </row>
    <row r="71" spans="1:37" ht="16.5" customHeight="1" x14ac:dyDescent="0.35">
      <c r="A71" s="508" t="s">
        <v>150</v>
      </c>
      <c r="B71" s="508"/>
      <c r="C71" s="123">
        <v>3.7999999999999999E-2</v>
      </c>
      <c r="D71" s="163">
        <f>D72+D73</f>
        <v>1583</v>
      </c>
      <c r="E71" s="163">
        <f t="shared" ref="E71:R71" si="21">E72+E73</f>
        <v>1484</v>
      </c>
      <c r="F71" s="163">
        <f t="shared" si="21"/>
        <v>1439</v>
      </c>
      <c r="G71" s="163">
        <f t="shared" si="21"/>
        <v>1379</v>
      </c>
      <c r="H71" s="163">
        <f t="shared" si="21"/>
        <v>2816</v>
      </c>
      <c r="I71" s="163">
        <f t="shared" si="21"/>
        <v>1682</v>
      </c>
      <c r="J71" s="163">
        <f t="shared" si="21"/>
        <v>1984</v>
      </c>
      <c r="K71" s="163">
        <f t="shared" si="21"/>
        <v>1692</v>
      </c>
      <c r="L71" s="163">
        <f t="shared" si="21"/>
        <v>1047</v>
      </c>
      <c r="M71" s="163">
        <f t="shared" si="21"/>
        <v>1190</v>
      </c>
      <c r="N71" s="163">
        <f t="shared" si="21"/>
        <v>1383</v>
      </c>
      <c r="O71" s="163">
        <f t="shared" si="21"/>
        <v>2160</v>
      </c>
      <c r="P71" s="163">
        <f t="shared" si="21"/>
        <v>1941</v>
      </c>
      <c r="Q71" s="163">
        <f t="shared" si="21"/>
        <v>2084</v>
      </c>
      <c r="R71" s="163">
        <f t="shared" si="21"/>
        <v>1184</v>
      </c>
      <c r="S71" s="157">
        <f t="shared" si="18"/>
        <v>25048</v>
      </c>
      <c r="V71" s="412"/>
      <c r="W71" s="412"/>
      <c r="X71" s="412"/>
      <c r="Y71" s="412"/>
      <c r="Z71" s="412"/>
      <c r="AA71" s="412"/>
      <c r="AB71" s="412"/>
      <c r="AC71" s="412"/>
      <c r="AD71" s="412"/>
      <c r="AE71" s="412"/>
      <c r="AF71" s="412"/>
      <c r="AG71" s="412"/>
      <c r="AH71" s="412"/>
      <c r="AI71" s="412"/>
      <c r="AJ71" s="412"/>
      <c r="AK71" s="412"/>
    </row>
    <row r="72" spans="1:37" ht="16.5" customHeight="1" x14ac:dyDescent="0.35">
      <c r="A72" s="508" t="s">
        <v>407</v>
      </c>
      <c r="B72" s="508"/>
      <c r="C72" s="123" t="s">
        <v>28</v>
      </c>
      <c r="D72" s="163">
        <v>1570</v>
      </c>
      <c r="E72" s="163">
        <v>1480</v>
      </c>
      <c r="F72" s="163">
        <v>1455</v>
      </c>
      <c r="G72" s="163">
        <v>1393</v>
      </c>
      <c r="H72" s="163">
        <v>2799</v>
      </c>
      <c r="I72" s="163">
        <v>1705</v>
      </c>
      <c r="J72" s="163">
        <v>1978</v>
      </c>
      <c r="K72" s="163">
        <v>1671</v>
      </c>
      <c r="L72" s="163">
        <v>1042</v>
      </c>
      <c r="M72" s="163">
        <v>1213</v>
      </c>
      <c r="N72" s="163">
        <v>1389</v>
      </c>
      <c r="O72" s="163">
        <v>2141</v>
      </c>
      <c r="P72" s="163">
        <v>1934</v>
      </c>
      <c r="Q72" s="163">
        <v>2058</v>
      </c>
      <c r="R72" s="163">
        <v>1180</v>
      </c>
      <c r="S72" s="157">
        <f t="shared" si="18"/>
        <v>25008</v>
      </c>
      <c r="V72" s="412"/>
      <c r="W72" s="412"/>
      <c r="X72" s="412"/>
      <c r="Y72" s="412"/>
      <c r="Z72" s="412"/>
      <c r="AA72" s="412"/>
      <c r="AB72" s="412"/>
      <c r="AC72" s="412"/>
      <c r="AD72" s="412"/>
      <c r="AE72" s="412"/>
      <c r="AF72" s="412"/>
      <c r="AG72" s="412"/>
      <c r="AH72" s="412"/>
      <c r="AI72" s="412"/>
      <c r="AJ72" s="412"/>
      <c r="AK72" s="412"/>
    </row>
    <row r="73" spans="1:37" ht="16.5" customHeight="1" x14ac:dyDescent="0.35">
      <c r="A73" s="508" t="s">
        <v>408</v>
      </c>
      <c r="B73" s="508"/>
      <c r="C73" s="123" t="s">
        <v>28</v>
      </c>
      <c r="D73" s="163">
        <v>13</v>
      </c>
      <c r="E73" s="163">
        <v>4</v>
      </c>
      <c r="F73" s="163">
        <v>-16</v>
      </c>
      <c r="G73" s="163">
        <v>-14</v>
      </c>
      <c r="H73" s="163">
        <v>17</v>
      </c>
      <c r="I73" s="163">
        <v>-23</v>
      </c>
      <c r="J73" s="163">
        <v>6</v>
      </c>
      <c r="K73" s="163">
        <v>21</v>
      </c>
      <c r="L73" s="163">
        <v>5</v>
      </c>
      <c r="M73" s="163">
        <v>-23</v>
      </c>
      <c r="N73" s="163">
        <v>-6</v>
      </c>
      <c r="O73" s="163">
        <v>19</v>
      </c>
      <c r="P73" s="163">
        <v>7</v>
      </c>
      <c r="Q73" s="163">
        <v>26</v>
      </c>
      <c r="R73" s="163">
        <v>4</v>
      </c>
      <c r="S73" s="157">
        <f t="shared" si="18"/>
        <v>40</v>
      </c>
      <c r="V73" s="412"/>
      <c r="W73" s="412"/>
      <c r="X73" s="412"/>
      <c r="Y73" s="412"/>
      <c r="Z73" s="412"/>
      <c r="AA73" s="412"/>
      <c r="AB73" s="412"/>
      <c r="AC73" s="412"/>
      <c r="AD73" s="412"/>
      <c r="AE73" s="412"/>
      <c r="AF73" s="412"/>
      <c r="AG73" s="412"/>
      <c r="AH73" s="412"/>
      <c r="AI73" s="412"/>
      <c r="AJ73" s="412"/>
      <c r="AK73" s="412"/>
    </row>
    <row r="74" spans="1:37" ht="16.5" customHeight="1" x14ac:dyDescent="0.35">
      <c r="A74" s="508" t="s">
        <v>151</v>
      </c>
      <c r="B74" s="508"/>
      <c r="C74" s="123">
        <v>0.13300000000000001</v>
      </c>
      <c r="D74" s="163">
        <f>D75+D76</f>
        <v>539</v>
      </c>
      <c r="E74" s="163">
        <f t="shared" ref="E74:R74" si="22">E75+E76</f>
        <v>475</v>
      </c>
      <c r="F74" s="163">
        <f t="shared" si="22"/>
        <v>487</v>
      </c>
      <c r="G74" s="163">
        <f t="shared" si="22"/>
        <v>493</v>
      </c>
      <c r="H74" s="163">
        <f t="shared" si="22"/>
        <v>1549</v>
      </c>
      <c r="I74" s="163">
        <f t="shared" si="22"/>
        <v>1219</v>
      </c>
      <c r="J74" s="163">
        <f t="shared" si="22"/>
        <v>1592</v>
      </c>
      <c r="K74" s="163">
        <f t="shared" si="22"/>
        <v>1490</v>
      </c>
      <c r="L74" s="163">
        <f t="shared" si="22"/>
        <v>788</v>
      </c>
      <c r="M74" s="163">
        <f t="shared" si="22"/>
        <v>812</v>
      </c>
      <c r="N74" s="163">
        <f t="shared" si="22"/>
        <v>952</v>
      </c>
      <c r="O74" s="163">
        <f t="shared" si="22"/>
        <v>1265</v>
      </c>
      <c r="P74" s="163">
        <f t="shared" si="22"/>
        <v>2169</v>
      </c>
      <c r="Q74" s="163">
        <f t="shared" si="22"/>
        <v>1779</v>
      </c>
      <c r="R74" s="163">
        <f t="shared" si="22"/>
        <v>532</v>
      </c>
      <c r="S74" s="157">
        <f t="shared" si="18"/>
        <v>16141</v>
      </c>
      <c r="V74" s="412"/>
      <c r="W74" s="412"/>
      <c r="X74" s="412"/>
      <c r="Y74" s="412"/>
      <c r="Z74" s="412"/>
      <c r="AA74" s="412"/>
      <c r="AB74" s="412"/>
      <c r="AC74" s="412"/>
      <c r="AD74" s="412"/>
      <c r="AE74" s="412"/>
      <c r="AF74" s="412"/>
      <c r="AG74" s="412"/>
      <c r="AH74" s="412"/>
      <c r="AI74" s="412"/>
      <c r="AJ74" s="412"/>
      <c r="AK74" s="412"/>
    </row>
    <row r="75" spans="1:37" ht="16.5" customHeight="1" x14ac:dyDescent="0.35">
      <c r="A75" s="508" t="s">
        <v>409</v>
      </c>
      <c r="B75" s="508"/>
      <c r="C75" s="123" t="s">
        <v>28</v>
      </c>
      <c r="D75" s="163">
        <v>515</v>
      </c>
      <c r="E75" s="163">
        <v>483</v>
      </c>
      <c r="F75" s="163">
        <v>494</v>
      </c>
      <c r="G75" s="163">
        <v>543</v>
      </c>
      <c r="H75" s="163">
        <v>1541</v>
      </c>
      <c r="I75" s="163">
        <v>1243</v>
      </c>
      <c r="J75" s="163">
        <v>1593</v>
      </c>
      <c r="K75" s="163">
        <v>1470</v>
      </c>
      <c r="L75" s="163">
        <v>749</v>
      </c>
      <c r="M75" s="163">
        <v>855</v>
      </c>
      <c r="N75" s="163">
        <v>977</v>
      </c>
      <c r="O75" s="163">
        <v>1257</v>
      </c>
      <c r="P75" s="163">
        <v>2118</v>
      </c>
      <c r="Q75" s="163">
        <v>1760</v>
      </c>
      <c r="R75" s="163">
        <v>532</v>
      </c>
      <c r="S75" s="157">
        <f t="shared" si="18"/>
        <v>16130</v>
      </c>
      <c r="T75" s="139"/>
      <c r="V75" s="412"/>
      <c r="W75" s="412"/>
      <c r="X75" s="412"/>
      <c r="Y75" s="412"/>
      <c r="Z75" s="412"/>
      <c r="AA75" s="412"/>
      <c r="AB75" s="412"/>
      <c r="AC75" s="412"/>
      <c r="AD75" s="412"/>
      <c r="AE75" s="412"/>
      <c r="AF75" s="412"/>
      <c r="AG75" s="412"/>
      <c r="AH75" s="412"/>
      <c r="AI75" s="412"/>
      <c r="AJ75" s="412"/>
      <c r="AK75" s="412"/>
    </row>
    <row r="76" spans="1:37" ht="16.5" customHeight="1" x14ac:dyDescent="0.35">
      <c r="A76" s="508" t="s">
        <v>410</v>
      </c>
      <c r="B76" s="508"/>
      <c r="C76" s="123" t="s">
        <v>28</v>
      </c>
      <c r="D76" s="163">
        <v>24</v>
      </c>
      <c r="E76" s="163">
        <v>-8</v>
      </c>
      <c r="F76" s="163">
        <v>-7</v>
      </c>
      <c r="G76" s="163">
        <v>-50</v>
      </c>
      <c r="H76" s="163">
        <v>8</v>
      </c>
      <c r="I76" s="163">
        <v>-24</v>
      </c>
      <c r="J76" s="163">
        <v>-1</v>
      </c>
      <c r="K76" s="163">
        <v>20</v>
      </c>
      <c r="L76" s="163">
        <v>39</v>
      </c>
      <c r="M76" s="163">
        <v>-43</v>
      </c>
      <c r="N76" s="163">
        <v>-25</v>
      </c>
      <c r="O76" s="163">
        <v>8</v>
      </c>
      <c r="P76" s="163">
        <v>51</v>
      </c>
      <c r="Q76" s="163">
        <v>19</v>
      </c>
      <c r="R76" s="163">
        <v>0</v>
      </c>
      <c r="S76" s="157">
        <f t="shared" si="18"/>
        <v>11</v>
      </c>
      <c r="T76" s="139"/>
      <c r="V76" s="412"/>
      <c r="W76" s="412"/>
      <c r="X76" s="412"/>
      <c r="Y76" s="412"/>
      <c r="Z76" s="412"/>
      <c r="AA76" s="412"/>
      <c r="AB76" s="412"/>
      <c r="AC76" s="412"/>
      <c r="AD76" s="412"/>
      <c r="AE76" s="412"/>
      <c r="AF76" s="412"/>
      <c r="AG76" s="412"/>
      <c r="AH76" s="412"/>
      <c r="AI76" s="412"/>
      <c r="AJ76" s="412"/>
      <c r="AK76" s="412"/>
    </row>
    <row r="77" spans="1:37" ht="16.5" customHeight="1" x14ac:dyDescent="0.35">
      <c r="A77" s="508" t="s">
        <v>152</v>
      </c>
      <c r="B77" s="508"/>
      <c r="C77" s="123">
        <v>7.3999999999999996E-2</v>
      </c>
      <c r="D77" s="163">
        <f>D78+D79</f>
        <v>389</v>
      </c>
      <c r="E77" s="163">
        <f t="shared" ref="E77:R77" si="23">E78+E79</f>
        <v>353</v>
      </c>
      <c r="F77" s="163">
        <f t="shared" si="23"/>
        <v>390</v>
      </c>
      <c r="G77" s="163">
        <f t="shared" si="23"/>
        <v>335</v>
      </c>
      <c r="H77" s="163">
        <f t="shared" si="23"/>
        <v>994</v>
      </c>
      <c r="I77" s="163">
        <f t="shared" si="23"/>
        <v>686</v>
      </c>
      <c r="J77" s="163">
        <f t="shared" si="23"/>
        <v>886</v>
      </c>
      <c r="K77" s="163">
        <f t="shared" si="23"/>
        <v>838</v>
      </c>
      <c r="L77" s="163">
        <f t="shared" si="23"/>
        <v>526</v>
      </c>
      <c r="M77" s="163">
        <f t="shared" si="23"/>
        <v>514</v>
      </c>
      <c r="N77" s="163">
        <f t="shared" si="23"/>
        <v>563</v>
      </c>
      <c r="O77" s="163">
        <f t="shared" si="23"/>
        <v>851</v>
      </c>
      <c r="P77" s="163">
        <f t="shared" si="23"/>
        <v>1386</v>
      </c>
      <c r="Q77" s="163">
        <f t="shared" si="23"/>
        <v>1040</v>
      </c>
      <c r="R77" s="163">
        <f t="shared" si="23"/>
        <v>312</v>
      </c>
      <c r="S77" s="157">
        <f t="shared" si="18"/>
        <v>10063</v>
      </c>
      <c r="T77" s="139"/>
      <c r="V77" s="412"/>
      <c r="W77" s="412"/>
      <c r="X77" s="412"/>
      <c r="Y77" s="412"/>
      <c r="Z77" s="412"/>
      <c r="AA77" s="412"/>
      <c r="AB77" s="412"/>
      <c r="AC77" s="412"/>
      <c r="AD77" s="412"/>
      <c r="AE77" s="412"/>
      <c r="AF77" s="412"/>
      <c r="AG77" s="412"/>
      <c r="AH77" s="412"/>
      <c r="AI77" s="412"/>
      <c r="AJ77" s="412"/>
      <c r="AK77" s="412"/>
    </row>
    <row r="78" spans="1:37" ht="16.5" customHeight="1" x14ac:dyDescent="0.35">
      <c r="A78" s="508" t="s">
        <v>411</v>
      </c>
      <c r="B78" s="508"/>
      <c r="C78" s="123" t="s">
        <v>28</v>
      </c>
      <c r="D78" s="163">
        <v>365</v>
      </c>
      <c r="E78" s="163">
        <v>361</v>
      </c>
      <c r="F78" s="163">
        <v>397</v>
      </c>
      <c r="G78" s="163">
        <v>385</v>
      </c>
      <c r="H78" s="163">
        <v>986</v>
      </c>
      <c r="I78" s="163">
        <v>710</v>
      </c>
      <c r="J78" s="163">
        <v>887</v>
      </c>
      <c r="K78" s="163">
        <v>818</v>
      </c>
      <c r="L78" s="163">
        <v>487</v>
      </c>
      <c r="M78" s="163">
        <v>557</v>
      </c>
      <c r="N78" s="163">
        <v>588</v>
      </c>
      <c r="O78" s="163">
        <v>843</v>
      </c>
      <c r="P78" s="163">
        <v>1335</v>
      </c>
      <c r="Q78" s="163">
        <v>1021</v>
      </c>
      <c r="R78" s="163">
        <v>312</v>
      </c>
      <c r="S78" s="157">
        <f t="shared" si="18"/>
        <v>10052</v>
      </c>
      <c r="V78" s="412"/>
      <c r="W78" s="412"/>
      <c r="X78" s="412"/>
      <c r="Y78" s="412"/>
      <c r="Z78" s="412"/>
      <c r="AA78" s="412"/>
      <c r="AB78" s="412"/>
      <c r="AC78" s="412"/>
      <c r="AD78" s="412"/>
      <c r="AE78" s="412"/>
      <c r="AF78" s="412"/>
      <c r="AG78" s="412"/>
      <c r="AH78" s="412"/>
      <c r="AI78" s="412"/>
      <c r="AJ78" s="412"/>
      <c r="AK78" s="412"/>
    </row>
    <row r="79" spans="1:37" ht="16.5" customHeight="1" x14ac:dyDescent="0.35">
      <c r="A79" s="508" t="s">
        <v>412</v>
      </c>
      <c r="B79" s="508"/>
      <c r="C79" s="123" t="s">
        <v>28</v>
      </c>
      <c r="D79" s="163">
        <v>24</v>
      </c>
      <c r="E79" s="163">
        <v>-8</v>
      </c>
      <c r="F79" s="163">
        <v>-7</v>
      </c>
      <c r="G79" s="163">
        <v>-50</v>
      </c>
      <c r="H79" s="163">
        <v>8</v>
      </c>
      <c r="I79" s="163">
        <v>-24</v>
      </c>
      <c r="J79" s="163">
        <v>-1</v>
      </c>
      <c r="K79" s="163">
        <v>20</v>
      </c>
      <c r="L79" s="163">
        <v>39</v>
      </c>
      <c r="M79" s="163">
        <v>-43</v>
      </c>
      <c r="N79" s="163">
        <v>-25</v>
      </c>
      <c r="O79" s="163">
        <v>8</v>
      </c>
      <c r="P79" s="163">
        <v>51</v>
      </c>
      <c r="Q79" s="163">
        <v>19</v>
      </c>
      <c r="R79" s="163">
        <v>0</v>
      </c>
      <c r="S79" s="157">
        <f t="shared" si="18"/>
        <v>11</v>
      </c>
      <c r="V79" s="412"/>
      <c r="W79" s="412"/>
      <c r="X79" s="412"/>
      <c r="Y79" s="412"/>
      <c r="Z79" s="412"/>
      <c r="AA79" s="412"/>
      <c r="AB79" s="412"/>
      <c r="AC79" s="412"/>
      <c r="AD79" s="412"/>
      <c r="AE79" s="412"/>
      <c r="AF79" s="412"/>
      <c r="AG79" s="412"/>
      <c r="AH79" s="412"/>
      <c r="AI79" s="412"/>
      <c r="AJ79" s="412"/>
      <c r="AK79" s="412"/>
    </row>
    <row r="80" spans="1:37" ht="16.5" customHeight="1" x14ac:dyDescent="0.35">
      <c r="A80" s="508" t="s">
        <v>153</v>
      </c>
      <c r="B80" s="508"/>
      <c r="C80" s="123">
        <v>0.16500000000000001</v>
      </c>
      <c r="D80" s="163">
        <f>D81+D82</f>
        <v>186</v>
      </c>
      <c r="E80" s="163">
        <f t="shared" ref="E80:R80" si="24">E81+E82</f>
        <v>178</v>
      </c>
      <c r="F80" s="163">
        <f t="shared" si="24"/>
        <v>164</v>
      </c>
      <c r="G80" s="163">
        <f t="shared" si="24"/>
        <v>184</v>
      </c>
      <c r="H80" s="163">
        <f t="shared" si="24"/>
        <v>466</v>
      </c>
      <c r="I80" s="163">
        <f t="shared" si="24"/>
        <v>379</v>
      </c>
      <c r="J80" s="163">
        <f t="shared" si="24"/>
        <v>502</v>
      </c>
      <c r="K80" s="163">
        <f t="shared" si="24"/>
        <v>423</v>
      </c>
      <c r="L80" s="163">
        <f t="shared" si="24"/>
        <v>247</v>
      </c>
      <c r="M80" s="163">
        <f t="shared" si="24"/>
        <v>190</v>
      </c>
      <c r="N80" s="163">
        <f t="shared" si="24"/>
        <v>163</v>
      </c>
      <c r="O80" s="163">
        <f t="shared" si="24"/>
        <v>320</v>
      </c>
      <c r="P80" s="163">
        <f t="shared" si="24"/>
        <v>620</v>
      </c>
      <c r="Q80" s="163">
        <f t="shared" si="24"/>
        <v>647</v>
      </c>
      <c r="R80" s="163">
        <f t="shared" si="24"/>
        <v>127</v>
      </c>
      <c r="S80" s="157">
        <f t="shared" si="18"/>
        <v>4796</v>
      </c>
      <c r="V80" s="412"/>
      <c r="W80" s="412"/>
      <c r="X80" s="412"/>
      <c r="Y80" s="412"/>
      <c r="Z80" s="412"/>
      <c r="AA80" s="412"/>
      <c r="AB80" s="412"/>
      <c r="AC80" s="412"/>
      <c r="AD80" s="412"/>
      <c r="AE80" s="412"/>
      <c r="AF80" s="412"/>
      <c r="AG80" s="412"/>
      <c r="AH80" s="412"/>
      <c r="AI80" s="412"/>
      <c r="AJ80" s="412"/>
      <c r="AK80" s="412"/>
    </row>
    <row r="81" spans="1:37" ht="16.5" customHeight="1" x14ac:dyDescent="0.35">
      <c r="A81" s="508" t="s">
        <v>413</v>
      </c>
      <c r="B81" s="508"/>
      <c r="C81" s="123" t="s">
        <v>28</v>
      </c>
      <c r="D81" s="163">
        <v>167</v>
      </c>
      <c r="E81" s="163">
        <v>195</v>
      </c>
      <c r="F81" s="163">
        <v>175</v>
      </c>
      <c r="G81" s="163">
        <v>229</v>
      </c>
      <c r="H81" s="163">
        <v>450</v>
      </c>
      <c r="I81" s="163">
        <v>433</v>
      </c>
      <c r="J81" s="163">
        <v>485</v>
      </c>
      <c r="K81" s="163">
        <v>407</v>
      </c>
      <c r="L81" s="163">
        <v>211</v>
      </c>
      <c r="M81" s="163">
        <v>227</v>
      </c>
      <c r="N81" s="163">
        <v>202</v>
      </c>
      <c r="O81" s="163">
        <v>305</v>
      </c>
      <c r="P81" s="163">
        <v>551</v>
      </c>
      <c r="Q81" s="163">
        <v>622</v>
      </c>
      <c r="R81" s="163">
        <v>130</v>
      </c>
      <c r="S81" s="157">
        <f t="shared" si="18"/>
        <v>4789</v>
      </c>
      <c r="V81" s="412"/>
      <c r="W81" s="412"/>
      <c r="X81" s="412"/>
      <c r="Y81" s="412"/>
      <c r="Z81" s="412"/>
      <c r="AA81" s="412"/>
      <c r="AB81" s="412"/>
      <c r="AC81" s="412"/>
      <c r="AD81" s="412"/>
      <c r="AE81" s="412"/>
      <c r="AF81" s="412"/>
      <c r="AG81" s="412"/>
      <c r="AH81" s="412"/>
      <c r="AI81" s="412"/>
      <c r="AJ81" s="412"/>
      <c r="AK81" s="412"/>
    </row>
    <row r="82" spans="1:37" ht="16.5" customHeight="1" x14ac:dyDescent="0.35">
      <c r="A82" s="508" t="s">
        <v>414</v>
      </c>
      <c r="B82" s="508"/>
      <c r="C82" s="123" t="s">
        <v>28</v>
      </c>
      <c r="D82" s="163">
        <v>19</v>
      </c>
      <c r="E82" s="163">
        <v>-17</v>
      </c>
      <c r="F82" s="163">
        <v>-11</v>
      </c>
      <c r="G82" s="163">
        <v>-45</v>
      </c>
      <c r="H82" s="163">
        <v>16</v>
      </c>
      <c r="I82" s="163">
        <v>-54</v>
      </c>
      <c r="J82" s="163">
        <v>17</v>
      </c>
      <c r="K82" s="163">
        <v>16</v>
      </c>
      <c r="L82" s="163">
        <v>36</v>
      </c>
      <c r="M82" s="163">
        <v>-37</v>
      </c>
      <c r="N82" s="163">
        <v>-39</v>
      </c>
      <c r="O82" s="163">
        <v>15</v>
      </c>
      <c r="P82" s="163">
        <v>69</v>
      </c>
      <c r="Q82" s="163">
        <v>25</v>
      </c>
      <c r="R82" s="163">
        <v>-3</v>
      </c>
      <c r="S82" s="157">
        <f t="shared" si="18"/>
        <v>7</v>
      </c>
      <c r="V82" s="412"/>
      <c r="W82" s="412"/>
      <c r="X82" s="412"/>
      <c r="Y82" s="412"/>
      <c r="Z82" s="412"/>
      <c r="AA82" s="412"/>
      <c r="AB82" s="412"/>
      <c r="AC82" s="412"/>
      <c r="AD82" s="412"/>
      <c r="AE82" s="412"/>
      <c r="AF82" s="412"/>
      <c r="AG82" s="412"/>
      <c r="AH82" s="412"/>
      <c r="AI82" s="412"/>
      <c r="AJ82" s="412"/>
      <c r="AK82" s="412"/>
    </row>
    <row r="83" spans="1:37" ht="16.5" customHeight="1" x14ac:dyDescent="0.35">
      <c r="A83" s="508" t="s">
        <v>154</v>
      </c>
      <c r="B83" s="508"/>
      <c r="C83" s="123">
        <v>7.1999999999999995E-2</v>
      </c>
      <c r="D83" s="163">
        <v>896</v>
      </c>
      <c r="E83" s="163">
        <v>820</v>
      </c>
      <c r="F83" s="163">
        <v>734</v>
      </c>
      <c r="G83" s="163">
        <v>344</v>
      </c>
      <c r="H83" s="163">
        <v>545</v>
      </c>
      <c r="I83" s="163">
        <v>315</v>
      </c>
      <c r="J83" s="163">
        <v>436</v>
      </c>
      <c r="K83" s="163">
        <v>659</v>
      </c>
      <c r="L83" s="163">
        <v>801</v>
      </c>
      <c r="M83" s="163">
        <v>1224</v>
      </c>
      <c r="N83" s="163">
        <v>1515</v>
      </c>
      <c r="O83" s="163">
        <v>1913</v>
      </c>
      <c r="P83" s="163">
        <v>1703</v>
      </c>
      <c r="Q83" s="163">
        <v>1072</v>
      </c>
      <c r="R83" s="163">
        <v>922</v>
      </c>
      <c r="S83" s="157">
        <f t="shared" si="18"/>
        <v>13899</v>
      </c>
      <c r="V83" s="412"/>
      <c r="W83" s="412"/>
      <c r="X83" s="412"/>
      <c r="Y83" s="412"/>
      <c r="Z83" s="412"/>
      <c r="AA83" s="412"/>
      <c r="AB83" s="412"/>
      <c r="AC83" s="412"/>
      <c r="AD83" s="412"/>
      <c r="AE83" s="412"/>
      <c r="AF83" s="412"/>
      <c r="AG83" s="412"/>
      <c r="AH83" s="412"/>
      <c r="AI83" s="412"/>
      <c r="AJ83" s="412"/>
      <c r="AK83" s="412"/>
    </row>
    <row r="84" spans="1:37" ht="16.5" customHeight="1" x14ac:dyDescent="0.35">
      <c r="A84" s="508" t="s">
        <v>179</v>
      </c>
      <c r="B84" s="508"/>
      <c r="C84" s="123">
        <v>0.01</v>
      </c>
      <c r="D84" s="163">
        <v>98</v>
      </c>
      <c r="E84" s="163">
        <v>60</v>
      </c>
      <c r="F84" s="163">
        <v>64</v>
      </c>
      <c r="G84" s="163">
        <v>66</v>
      </c>
      <c r="H84" s="163">
        <v>153</v>
      </c>
      <c r="I84" s="163">
        <v>121</v>
      </c>
      <c r="J84" s="163">
        <v>147</v>
      </c>
      <c r="K84" s="163">
        <v>120</v>
      </c>
      <c r="L84" s="163">
        <v>82</v>
      </c>
      <c r="M84" s="163">
        <v>104</v>
      </c>
      <c r="N84" s="163">
        <v>109</v>
      </c>
      <c r="O84" s="163">
        <v>134</v>
      </c>
      <c r="P84" s="163">
        <v>167</v>
      </c>
      <c r="Q84" s="163">
        <v>156</v>
      </c>
      <c r="R84" s="163">
        <v>82</v>
      </c>
      <c r="S84" s="157">
        <f t="shared" si="18"/>
        <v>1663</v>
      </c>
      <c r="V84" s="412"/>
      <c r="W84" s="412"/>
      <c r="X84" s="412"/>
      <c r="Y84" s="412"/>
      <c r="Z84" s="412"/>
      <c r="AA84" s="412"/>
      <c r="AB84" s="412"/>
      <c r="AC84" s="412"/>
      <c r="AD84" s="412"/>
      <c r="AE84" s="412"/>
      <c r="AF84" s="412"/>
      <c r="AG84" s="412"/>
      <c r="AH84" s="412"/>
      <c r="AI84" s="412"/>
      <c r="AJ84" s="412"/>
      <c r="AK84" s="412"/>
    </row>
    <row r="85" spans="1:37" ht="16.5" customHeight="1" x14ac:dyDescent="0.35">
      <c r="A85" s="508" t="s">
        <v>180</v>
      </c>
      <c r="B85" s="508"/>
      <c r="C85" s="123">
        <v>0.01</v>
      </c>
      <c r="D85" s="163">
        <v>1040</v>
      </c>
      <c r="E85" s="163">
        <v>913</v>
      </c>
      <c r="F85" s="163">
        <v>963</v>
      </c>
      <c r="G85" s="163">
        <v>940</v>
      </c>
      <c r="H85" s="163">
        <v>2492</v>
      </c>
      <c r="I85" s="163">
        <v>1959</v>
      </c>
      <c r="J85" s="163">
        <v>2377</v>
      </c>
      <c r="K85" s="163">
        <v>1996</v>
      </c>
      <c r="L85" s="163">
        <v>1082</v>
      </c>
      <c r="M85" s="163">
        <v>1152</v>
      </c>
      <c r="N85" s="163">
        <v>1496</v>
      </c>
      <c r="O85" s="163">
        <v>2094</v>
      </c>
      <c r="P85" s="163">
        <v>2572</v>
      </c>
      <c r="Q85" s="163">
        <v>2543</v>
      </c>
      <c r="R85" s="163">
        <v>1005</v>
      </c>
      <c r="S85" s="157">
        <f t="shared" si="18"/>
        <v>24624</v>
      </c>
      <c r="V85" s="412"/>
      <c r="W85" s="412"/>
      <c r="X85" s="412"/>
      <c r="Y85" s="412"/>
      <c r="Z85" s="412"/>
      <c r="AA85" s="412"/>
      <c r="AB85" s="412"/>
      <c r="AC85" s="412"/>
      <c r="AD85" s="412"/>
      <c r="AE85" s="412"/>
      <c r="AF85" s="412"/>
      <c r="AG85" s="412"/>
      <c r="AH85" s="412"/>
      <c r="AI85" s="412"/>
      <c r="AJ85" s="412"/>
      <c r="AK85" s="412"/>
    </row>
    <row r="86" spans="1:37" ht="16.5" customHeight="1" x14ac:dyDescent="0.35">
      <c r="A86" s="508" t="s">
        <v>181</v>
      </c>
      <c r="B86" s="508"/>
      <c r="C86" s="134">
        <v>0.01</v>
      </c>
      <c r="D86" s="163">
        <v>128</v>
      </c>
      <c r="E86" s="163">
        <v>137</v>
      </c>
      <c r="F86" s="163">
        <v>131</v>
      </c>
      <c r="G86" s="163">
        <v>109</v>
      </c>
      <c r="H86" s="163">
        <v>220</v>
      </c>
      <c r="I86" s="163">
        <v>165</v>
      </c>
      <c r="J86" s="163">
        <v>215</v>
      </c>
      <c r="K86" s="163">
        <v>174</v>
      </c>
      <c r="L86" s="163">
        <v>99</v>
      </c>
      <c r="M86" s="163">
        <v>131</v>
      </c>
      <c r="N86" s="163">
        <v>173</v>
      </c>
      <c r="O86" s="163">
        <v>247</v>
      </c>
      <c r="P86" s="163">
        <v>214</v>
      </c>
      <c r="Q86" s="163">
        <v>218</v>
      </c>
      <c r="R86" s="163">
        <v>131</v>
      </c>
      <c r="S86" s="157">
        <f t="shared" si="18"/>
        <v>2492</v>
      </c>
      <c r="V86" s="412"/>
      <c r="W86" s="412"/>
      <c r="X86" s="412"/>
      <c r="Y86" s="412"/>
      <c r="Z86" s="412"/>
      <c r="AA86" s="412"/>
      <c r="AB86" s="412"/>
      <c r="AC86" s="412"/>
      <c r="AD86" s="412"/>
      <c r="AE86" s="412"/>
      <c r="AF86" s="412"/>
      <c r="AG86" s="412"/>
      <c r="AH86" s="412"/>
      <c r="AI86" s="412"/>
      <c r="AJ86" s="412"/>
      <c r="AK86" s="412"/>
    </row>
    <row r="87" spans="1:37" ht="16.5" customHeight="1" thickBot="1" x14ac:dyDescent="0.4">
      <c r="A87" s="482" t="str">
        <f>'Tabell 3.1'!A68</f>
        <v>Fordelingsnøkkel FO3</v>
      </c>
      <c r="B87" s="482"/>
      <c r="C87" s="337" t="s">
        <v>28</v>
      </c>
      <c r="D87" s="338">
        <f>(D59/$S$59*$C$59+D60/$S$60*$C$60+D61/$S$61*$C$61+D62/$S$62*$C$62+D65/$S$65*$C$65+D66/$S$66*$C$66+D67/$S$67*$C$67+D71/$S$71*$C$71+D74/$S$74*$C$74+D77/$S$77*$C$77+D80/$S$80*$C$80+D83/$S$83*$C$83+D84/$S$84*$C$84+D85/$S$85*$C$85+D86/$S$86*$C$86)*100</f>
        <v>6.2786837597943927</v>
      </c>
      <c r="E87" s="338">
        <f t="shared" ref="E87:R87" si="25">(E59/$S$59*$C$59+E60/$S$60*$C$60+E61/$S$61*$C$61+E62/$S$62*$C$62+E65/$S$65*$C$65+E66/$S$66*$C$66+E67/$S$67*$C$67+E71/$S$71*$C$71+E74/$S$74*$C$74+E77/$S$77*$C$77+E80/$S$80*$C$80+E83/$S$83*$C$83+E84/$S$84*$C$84+E85/$S$85*$C$85+E86/$S$86*$C$86)*100</f>
        <v>5.4638742918790628</v>
      </c>
      <c r="F87" s="338">
        <f t="shared" si="25"/>
        <v>4.9883212577030527</v>
      </c>
      <c r="G87" s="338">
        <f t="shared" si="25"/>
        <v>3.7599800509444989</v>
      </c>
      <c r="H87" s="338">
        <f t="shared" si="25"/>
        <v>7.5225852343453834</v>
      </c>
      <c r="I87" s="338">
        <f t="shared" si="25"/>
        <v>5.5613913977579044</v>
      </c>
      <c r="J87" s="338">
        <f t="shared" si="25"/>
        <v>7.576183771799454</v>
      </c>
      <c r="K87" s="338">
        <f t="shared" si="25"/>
        <v>7.3481432568563516</v>
      </c>
      <c r="L87" s="338">
        <f t="shared" si="25"/>
        <v>5.0439484200546856</v>
      </c>
      <c r="M87" s="338">
        <f t="shared" si="25"/>
        <v>5.7522054425713183</v>
      </c>
      <c r="N87" s="338">
        <f t="shared" si="25"/>
        <v>6.2722879928202246</v>
      </c>
      <c r="O87" s="338">
        <f t="shared" si="25"/>
        <v>9.3373402881541505</v>
      </c>
      <c r="P87" s="338">
        <f t="shared" si="25"/>
        <v>10.267274446786031</v>
      </c>
      <c r="Q87" s="338">
        <f t="shared" si="25"/>
        <v>8.933420254953381</v>
      </c>
      <c r="R87" s="338">
        <f t="shared" si="25"/>
        <v>5.8943601335801041</v>
      </c>
      <c r="S87" s="338">
        <f>SUM(D87:R87)</f>
        <v>100</v>
      </c>
      <c r="V87" s="412"/>
      <c r="W87" s="412"/>
      <c r="X87" s="412"/>
      <c r="Y87" s="412"/>
      <c r="Z87" s="412"/>
      <c r="AA87" s="412"/>
      <c r="AB87" s="412"/>
      <c r="AC87" s="412"/>
      <c r="AD87" s="412"/>
      <c r="AE87" s="412"/>
      <c r="AF87" s="412"/>
      <c r="AG87" s="412"/>
      <c r="AH87" s="412"/>
      <c r="AI87" s="412"/>
      <c r="AJ87" s="412"/>
      <c r="AK87" s="412"/>
    </row>
    <row r="88" spans="1:37" ht="16.5" customHeight="1" thickBot="1" x14ac:dyDescent="0.4">
      <c r="A88" s="457"/>
      <c r="B88" s="457"/>
      <c r="C88" s="108"/>
      <c r="D88" s="22"/>
      <c r="E88" s="22"/>
      <c r="F88" s="22"/>
      <c r="G88" s="22"/>
      <c r="H88" s="22"/>
      <c r="I88" s="22"/>
      <c r="J88" s="22"/>
      <c r="K88" s="22"/>
      <c r="L88" s="22"/>
      <c r="M88" s="22"/>
      <c r="N88" s="22"/>
      <c r="O88" s="22"/>
      <c r="P88" s="22"/>
      <c r="Q88" s="22"/>
      <c r="R88" s="22"/>
      <c r="S88" s="22"/>
      <c r="V88" s="412"/>
      <c r="W88" s="412"/>
      <c r="X88" s="412"/>
      <c r="Y88" s="412"/>
      <c r="Z88" s="412"/>
      <c r="AA88" s="412"/>
      <c r="AB88" s="412"/>
      <c r="AC88" s="412"/>
      <c r="AD88" s="412"/>
      <c r="AE88" s="412"/>
      <c r="AF88" s="412"/>
      <c r="AG88" s="412"/>
      <c r="AH88" s="412"/>
      <c r="AI88" s="412"/>
      <c r="AJ88" s="412"/>
      <c r="AK88" s="412"/>
    </row>
    <row r="89" spans="1:37" ht="16.5" customHeight="1" x14ac:dyDescent="0.35">
      <c r="A89" s="486" t="str">
        <f>'Tabell 2.3'!A68</f>
        <v>FO4A Sosiale tjenester</v>
      </c>
      <c r="B89" s="486"/>
      <c r="C89" s="346"/>
      <c r="D89" s="347"/>
      <c r="E89" s="347"/>
      <c r="F89" s="347"/>
      <c r="G89" s="347"/>
      <c r="H89" s="347"/>
      <c r="I89" s="347"/>
      <c r="J89" s="347"/>
      <c r="K89" s="347"/>
      <c r="L89" s="347"/>
      <c r="M89" s="347"/>
      <c r="N89" s="347"/>
      <c r="O89" s="347"/>
      <c r="P89" s="347"/>
      <c r="Q89" s="347"/>
      <c r="R89" s="347"/>
      <c r="S89" s="347"/>
      <c r="V89" s="412"/>
      <c r="W89" s="412"/>
      <c r="X89" s="412"/>
      <c r="Y89" s="412"/>
      <c r="Z89" s="412"/>
      <c r="AA89" s="412"/>
      <c r="AB89" s="412"/>
      <c r="AC89" s="412"/>
      <c r="AD89" s="412"/>
      <c r="AE89" s="412"/>
      <c r="AF89" s="412"/>
      <c r="AG89" s="412"/>
      <c r="AH89" s="412"/>
      <c r="AI89" s="412"/>
      <c r="AJ89" s="412"/>
      <c r="AK89" s="412"/>
    </row>
    <row r="90" spans="1:37" ht="16.5" customHeight="1" x14ac:dyDescent="0.35">
      <c r="A90" s="531" t="s">
        <v>155</v>
      </c>
      <c r="B90" s="531"/>
      <c r="C90" s="123">
        <v>0.22</v>
      </c>
      <c r="D90" s="164">
        <v>2670</v>
      </c>
      <c r="E90" s="164">
        <v>2144</v>
      </c>
      <c r="F90" s="164">
        <v>1339</v>
      </c>
      <c r="G90" s="164">
        <v>1145</v>
      </c>
      <c r="H90" s="164">
        <v>1326</v>
      </c>
      <c r="I90" s="164">
        <v>336</v>
      </c>
      <c r="J90" s="164">
        <v>626</v>
      </c>
      <c r="K90" s="164">
        <v>714</v>
      </c>
      <c r="L90" s="164">
        <v>1175</v>
      </c>
      <c r="M90" s="164">
        <v>1258</v>
      </c>
      <c r="N90" s="164">
        <v>1808</v>
      </c>
      <c r="O90" s="164">
        <v>2041</v>
      </c>
      <c r="P90" s="164">
        <v>1062</v>
      </c>
      <c r="Q90" s="164">
        <v>778</v>
      </c>
      <c r="R90" s="164">
        <v>1818</v>
      </c>
      <c r="S90" s="156">
        <f>SUM(D90:R90)</f>
        <v>20240</v>
      </c>
      <c r="V90" s="412"/>
      <c r="W90" s="412"/>
      <c r="X90" s="412"/>
      <c r="Y90" s="412"/>
      <c r="Z90" s="412"/>
      <c r="AA90" s="412"/>
      <c r="AB90" s="412"/>
      <c r="AC90" s="412"/>
      <c r="AD90" s="412"/>
      <c r="AE90" s="412"/>
      <c r="AF90" s="412"/>
      <c r="AG90" s="412"/>
      <c r="AH90" s="412"/>
      <c r="AI90" s="412"/>
      <c r="AJ90" s="412"/>
      <c r="AK90" s="412"/>
    </row>
    <row r="91" spans="1:37" ht="16.5" customHeight="1" x14ac:dyDescent="0.35">
      <c r="A91" s="531" t="s">
        <v>170</v>
      </c>
      <c r="B91" s="531"/>
      <c r="C91" s="123">
        <v>0.18</v>
      </c>
      <c r="D91" s="164">
        <v>3725</v>
      </c>
      <c r="E91" s="164">
        <v>2169</v>
      </c>
      <c r="F91" s="164">
        <v>1444</v>
      </c>
      <c r="G91" s="164">
        <v>894</v>
      </c>
      <c r="H91" s="164">
        <v>869</v>
      </c>
      <c r="I91" s="164">
        <v>292</v>
      </c>
      <c r="J91" s="164">
        <v>479</v>
      </c>
      <c r="K91" s="164">
        <v>724</v>
      </c>
      <c r="L91" s="164">
        <v>2188</v>
      </c>
      <c r="M91" s="164">
        <v>2050</v>
      </c>
      <c r="N91" s="164">
        <v>3362</v>
      </c>
      <c r="O91" s="164">
        <v>3739</v>
      </c>
      <c r="P91" s="164">
        <v>1480</v>
      </c>
      <c r="Q91" s="164">
        <v>760</v>
      </c>
      <c r="R91" s="164">
        <v>3622</v>
      </c>
      <c r="S91" s="156">
        <f t="shared" ref="S91:S98" si="26">SUM(D91:R91)</f>
        <v>27797</v>
      </c>
      <c r="V91" s="412"/>
      <c r="W91" s="412"/>
      <c r="X91" s="412"/>
      <c r="Y91" s="412"/>
      <c r="Z91" s="412"/>
      <c r="AA91" s="412"/>
      <c r="AB91" s="412"/>
      <c r="AC91" s="412"/>
      <c r="AD91" s="412"/>
      <c r="AE91" s="412"/>
      <c r="AF91" s="412"/>
      <c r="AG91" s="412"/>
      <c r="AH91" s="412"/>
      <c r="AI91" s="412"/>
      <c r="AJ91" s="412"/>
      <c r="AK91" s="412"/>
    </row>
    <row r="92" spans="1:37" ht="16.5" customHeight="1" x14ac:dyDescent="0.35">
      <c r="A92" s="531" t="s">
        <v>156</v>
      </c>
      <c r="B92" s="531"/>
      <c r="C92" s="123">
        <v>0.18</v>
      </c>
      <c r="D92" s="164">
        <v>10080</v>
      </c>
      <c r="E92" s="164">
        <v>9043</v>
      </c>
      <c r="F92" s="164">
        <v>4913</v>
      </c>
      <c r="G92" s="164">
        <v>4378</v>
      </c>
      <c r="H92" s="164">
        <v>5855</v>
      </c>
      <c r="I92" s="164">
        <v>2319</v>
      </c>
      <c r="J92" s="164">
        <v>2967</v>
      </c>
      <c r="K92" s="164">
        <v>3974</v>
      </c>
      <c r="L92" s="164">
        <v>6559</v>
      </c>
      <c r="M92" s="164">
        <v>6950</v>
      </c>
      <c r="N92" s="164">
        <v>8864</v>
      </c>
      <c r="O92" s="164">
        <v>12735</v>
      </c>
      <c r="P92" s="164">
        <v>5676</v>
      </c>
      <c r="Q92" s="164">
        <v>3302</v>
      </c>
      <c r="R92" s="164">
        <v>9328</v>
      </c>
      <c r="S92" s="156">
        <f t="shared" si="26"/>
        <v>96943</v>
      </c>
      <c r="V92" s="412"/>
      <c r="W92" s="412"/>
      <c r="X92" s="412"/>
      <c r="Y92" s="412"/>
      <c r="Z92" s="412"/>
      <c r="AA92" s="412"/>
      <c r="AB92" s="412"/>
      <c r="AC92" s="412"/>
      <c r="AD92" s="412"/>
      <c r="AE92" s="412"/>
      <c r="AF92" s="412"/>
      <c r="AG92" s="412"/>
      <c r="AH92" s="412"/>
      <c r="AI92" s="412"/>
      <c r="AJ92" s="412"/>
      <c r="AK92" s="412"/>
    </row>
    <row r="93" spans="1:37" ht="16.5" customHeight="1" x14ac:dyDescent="0.35">
      <c r="A93" s="508" t="s">
        <v>157</v>
      </c>
      <c r="B93" s="508"/>
      <c r="C93" s="123">
        <v>0.04</v>
      </c>
      <c r="D93" s="164">
        <v>1165</v>
      </c>
      <c r="E93" s="164">
        <v>882</v>
      </c>
      <c r="F93" s="164">
        <v>521</v>
      </c>
      <c r="G93" s="164">
        <v>389</v>
      </c>
      <c r="H93" s="164">
        <v>473</v>
      </c>
      <c r="I93" s="164">
        <v>171</v>
      </c>
      <c r="J93" s="164">
        <v>275</v>
      </c>
      <c r="K93" s="164">
        <v>348</v>
      </c>
      <c r="L93" s="164">
        <v>692</v>
      </c>
      <c r="M93" s="164">
        <v>603</v>
      </c>
      <c r="N93" s="164">
        <v>894</v>
      </c>
      <c r="O93" s="164">
        <v>1062</v>
      </c>
      <c r="P93" s="164">
        <v>528</v>
      </c>
      <c r="Q93" s="164">
        <v>372</v>
      </c>
      <c r="R93" s="164">
        <v>1050</v>
      </c>
      <c r="S93" s="156">
        <f t="shared" si="26"/>
        <v>9425</v>
      </c>
      <c r="V93" s="412"/>
      <c r="W93" s="412"/>
      <c r="X93" s="412"/>
      <c r="Y93" s="412"/>
      <c r="Z93" s="412"/>
      <c r="AA93" s="412"/>
      <c r="AB93" s="412"/>
      <c r="AC93" s="412"/>
      <c r="AD93" s="412"/>
      <c r="AE93" s="412"/>
      <c r="AF93" s="412"/>
      <c r="AG93" s="412"/>
      <c r="AH93" s="412"/>
      <c r="AI93" s="412"/>
      <c r="AJ93" s="412"/>
      <c r="AK93" s="412"/>
    </row>
    <row r="94" spans="1:37" ht="16.5" customHeight="1" x14ac:dyDescent="0.35">
      <c r="A94" s="531" t="s">
        <v>158</v>
      </c>
      <c r="B94" s="531"/>
      <c r="C94" s="123">
        <v>0.02</v>
      </c>
      <c r="D94" s="164">
        <v>1903</v>
      </c>
      <c r="E94" s="164">
        <v>1467</v>
      </c>
      <c r="F94" s="164">
        <v>2172</v>
      </c>
      <c r="G94" s="164">
        <v>709</v>
      </c>
      <c r="H94" s="164">
        <v>646</v>
      </c>
      <c r="I94" s="164">
        <v>252</v>
      </c>
      <c r="J94" s="164">
        <v>445</v>
      </c>
      <c r="K94" s="164">
        <v>537</v>
      </c>
      <c r="L94" s="164">
        <v>365</v>
      </c>
      <c r="M94" s="164">
        <v>606</v>
      </c>
      <c r="N94" s="164">
        <v>588</v>
      </c>
      <c r="O94" s="164">
        <v>860</v>
      </c>
      <c r="P94" s="164">
        <v>861</v>
      </c>
      <c r="Q94" s="164">
        <v>557</v>
      </c>
      <c r="R94" s="164">
        <v>583</v>
      </c>
      <c r="S94" s="156">
        <f t="shared" si="26"/>
        <v>12551</v>
      </c>
      <c r="V94" s="412"/>
      <c r="W94" s="412"/>
      <c r="X94" s="412"/>
      <c r="Y94" s="412"/>
      <c r="Z94" s="412"/>
      <c r="AA94" s="412"/>
      <c r="AB94" s="412"/>
      <c r="AC94" s="412"/>
      <c r="AD94" s="412"/>
      <c r="AE94" s="412"/>
      <c r="AF94" s="412"/>
      <c r="AG94" s="412"/>
      <c r="AH94" s="412"/>
      <c r="AI94" s="412"/>
      <c r="AJ94" s="412"/>
      <c r="AK94" s="412"/>
    </row>
    <row r="95" spans="1:37" ht="16.5" customHeight="1" x14ac:dyDescent="0.35">
      <c r="A95" s="508" t="s">
        <v>159</v>
      </c>
      <c r="B95" s="508"/>
      <c r="C95" s="123">
        <v>0.15</v>
      </c>
      <c r="D95" s="164">
        <v>312</v>
      </c>
      <c r="E95" s="164">
        <v>316</v>
      </c>
      <c r="F95" s="164">
        <v>221</v>
      </c>
      <c r="G95" s="164">
        <v>169</v>
      </c>
      <c r="H95" s="164">
        <v>225</v>
      </c>
      <c r="I95" s="164">
        <v>135</v>
      </c>
      <c r="J95" s="164">
        <v>209</v>
      </c>
      <c r="K95" s="164">
        <v>221</v>
      </c>
      <c r="L95" s="164">
        <v>167</v>
      </c>
      <c r="M95" s="164">
        <v>119</v>
      </c>
      <c r="N95" s="164">
        <v>139</v>
      </c>
      <c r="O95" s="164">
        <v>245</v>
      </c>
      <c r="P95" s="164">
        <v>178</v>
      </c>
      <c r="Q95" s="164">
        <v>189</v>
      </c>
      <c r="R95" s="164">
        <v>201</v>
      </c>
      <c r="S95" s="156">
        <f t="shared" si="26"/>
        <v>3046</v>
      </c>
      <c r="V95" s="412"/>
      <c r="W95" s="412"/>
      <c r="X95" s="412"/>
      <c r="Y95" s="412"/>
      <c r="Z95" s="412"/>
      <c r="AA95" s="412"/>
      <c r="AB95" s="412"/>
      <c r="AC95" s="412"/>
      <c r="AD95" s="412"/>
      <c r="AE95" s="412"/>
      <c r="AF95" s="412"/>
      <c r="AG95" s="412"/>
      <c r="AH95" s="412"/>
      <c r="AI95" s="412"/>
      <c r="AJ95" s="412"/>
      <c r="AK95" s="412"/>
    </row>
    <row r="96" spans="1:37" ht="16.5" customHeight="1" x14ac:dyDescent="0.35">
      <c r="A96" s="508" t="s">
        <v>160</v>
      </c>
      <c r="B96" s="508"/>
      <c r="C96" s="123">
        <v>0.06</v>
      </c>
      <c r="D96" s="164">
        <v>2735</v>
      </c>
      <c r="E96" s="164">
        <v>2798</v>
      </c>
      <c r="F96" s="164">
        <v>1606</v>
      </c>
      <c r="G96" s="164">
        <v>1538</v>
      </c>
      <c r="H96" s="164">
        <v>2010</v>
      </c>
      <c r="I96" s="164">
        <v>553</v>
      </c>
      <c r="J96" s="164">
        <v>802</v>
      </c>
      <c r="K96" s="164">
        <v>975</v>
      </c>
      <c r="L96" s="164">
        <v>1242</v>
      </c>
      <c r="M96" s="164">
        <v>1371</v>
      </c>
      <c r="N96" s="164">
        <v>1720</v>
      </c>
      <c r="O96" s="164">
        <v>2510</v>
      </c>
      <c r="P96" s="164">
        <v>1340</v>
      </c>
      <c r="Q96" s="164">
        <v>1120</v>
      </c>
      <c r="R96" s="164">
        <v>1970</v>
      </c>
      <c r="S96" s="164">
        <f>SUM(D96:R96)</f>
        <v>24290</v>
      </c>
      <c r="V96" s="412"/>
      <c r="W96" s="412"/>
      <c r="X96" s="412"/>
      <c r="Y96" s="412"/>
      <c r="Z96" s="412"/>
      <c r="AA96" s="412"/>
      <c r="AB96" s="412"/>
      <c r="AC96" s="412"/>
      <c r="AD96" s="412"/>
      <c r="AE96" s="412"/>
      <c r="AF96" s="412"/>
      <c r="AG96" s="412"/>
      <c r="AH96" s="412"/>
      <c r="AI96" s="412"/>
      <c r="AJ96" s="412"/>
      <c r="AK96" s="412"/>
    </row>
    <row r="97" spans="1:37" ht="16.5" customHeight="1" x14ac:dyDescent="0.35">
      <c r="A97" s="531" t="s">
        <v>161</v>
      </c>
      <c r="B97" s="531"/>
      <c r="C97" s="123">
        <v>0.11000000000000001</v>
      </c>
      <c r="D97" s="164">
        <v>320</v>
      </c>
      <c r="E97" s="164">
        <v>356</v>
      </c>
      <c r="F97" s="164">
        <v>194</v>
      </c>
      <c r="G97" s="164">
        <v>235</v>
      </c>
      <c r="H97" s="164">
        <v>310</v>
      </c>
      <c r="I97" s="164">
        <v>71</v>
      </c>
      <c r="J97" s="164">
        <v>94</v>
      </c>
      <c r="K97" s="164">
        <v>117</v>
      </c>
      <c r="L97" s="164">
        <v>134</v>
      </c>
      <c r="M97" s="164">
        <v>116</v>
      </c>
      <c r="N97" s="164">
        <v>109</v>
      </c>
      <c r="O97" s="164">
        <v>162</v>
      </c>
      <c r="P97" s="164">
        <v>117</v>
      </c>
      <c r="Q97" s="164">
        <v>126</v>
      </c>
      <c r="R97" s="164">
        <v>114</v>
      </c>
      <c r="S97" s="156">
        <f t="shared" si="26"/>
        <v>2575</v>
      </c>
      <c r="V97" s="412"/>
      <c r="W97" s="412"/>
      <c r="X97" s="412"/>
      <c r="Y97" s="412"/>
      <c r="Z97" s="412"/>
      <c r="AA97" s="412"/>
      <c r="AB97" s="412"/>
      <c r="AC97" s="412"/>
      <c r="AD97" s="412"/>
      <c r="AE97" s="412"/>
      <c r="AF97" s="412"/>
      <c r="AG97" s="412"/>
      <c r="AH97" s="412"/>
      <c r="AI97" s="412"/>
      <c r="AJ97" s="412"/>
      <c r="AK97" s="412"/>
    </row>
    <row r="98" spans="1:37" ht="16.5" customHeight="1" x14ac:dyDescent="0.35">
      <c r="A98" s="531" t="s">
        <v>162</v>
      </c>
      <c r="B98" s="531"/>
      <c r="C98" s="165">
        <v>0.04</v>
      </c>
      <c r="D98" s="164">
        <v>140</v>
      </c>
      <c r="E98" s="164">
        <v>72</v>
      </c>
      <c r="F98" s="164">
        <v>64</v>
      </c>
      <c r="G98" s="164">
        <v>28</v>
      </c>
      <c r="H98" s="164">
        <v>35</v>
      </c>
      <c r="I98" s="164">
        <v>10</v>
      </c>
      <c r="J98" s="164">
        <v>18</v>
      </c>
      <c r="K98" s="164">
        <v>20</v>
      </c>
      <c r="L98" s="164">
        <v>62</v>
      </c>
      <c r="M98" s="164">
        <v>55</v>
      </c>
      <c r="N98" s="164">
        <v>85</v>
      </c>
      <c r="O98" s="164">
        <v>85</v>
      </c>
      <c r="P98" s="164">
        <v>45</v>
      </c>
      <c r="Q98" s="164">
        <v>36</v>
      </c>
      <c r="R98" s="164">
        <v>123</v>
      </c>
      <c r="S98" s="156">
        <f t="shared" si="26"/>
        <v>878</v>
      </c>
      <c r="V98" s="412"/>
      <c r="W98" s="412"/>
      <c r="X98" s="412"/>
      <c r="Y98" s="412"/>
      <c r="Z98" s="412"/>
      <c r="AA98" s="412"/>
      <c r="AB98" s="412"/>
      <c r="AC98" s="412"/>
      <c r="AD98" s="412"/>
      <c r="AE98" s="412"/>
      <c r="AF98" s="412"/>
      <c r="AG98" s="412"/>
      <c r="AH98" s="412"/>
      <c r="AI98" s="412"/>
      <c r="AJ98" s="412"/>
      <c r="AK98" s="412"/>
    </row>
    <row r="99" spans="1:37" ht="16.5" customHeight="1" thickBot="1" x14ac:dyDescent="0.4">
      <c r="A99" s="536" t="str">
        <f>'Tabell 3.1'!A83</f>
        <v>Fordelingsnøkkel FO4A</v>
      </c>
      <c r="B99" s="536"/>
      <c r="C99" s="350" t="s">
        <v>28</v>
      </c>
      <c r="D99" s="351">
        <f>(D90/$S$90*$C$90+D91/$S$91*$C$91+D92/$S$92*$C$92+D93/$S$93*$C$93+D94/$S$94*$C$94+D95/$S$95*$C$95+D96/$S$96*$C$96+D97/$S$97*$C$97+D98/$S$98*$C$98)*100</f>
        <v>12.200423874021311</v>
      </c>
      <c r="E99" s="351">
        <f t="shared" ref="E99:R99" si="27">(E90/$S$90*$C$90+E91/$S$91*$C$91+E92/$S$92*$C$92+E93/$S$93*$C$93+E94/$S$94*$C$94+E95/$S$95*$C$95+E96/$S$96*$C$96+E97/$S$97*$C$97+E98/$S$98*$C$98)*100</f>
        <v>10.118216567850098</v>
      </c>
      <c r="F99" s="351">
        <f t="shared" si="27"/>
        <v>6.4752770509792477</v>
      </c>
      <c r="G99" s="351">
        <f t="shared" si="27"/>
        <v>5.2580331104218487</v>
      </c>
      <c r="H99" s="351">
        <f t="shared" si="27"/>
        <v>6.4830796013714176</v>
      </c>
      <c r="I99" s="351">
        <f t="shared" si="27"/>
        <v>2.2478793558051051</v>
      </c>
      <c r="J99" s="351">
        <f t="shared" si="27"/>
        <v>3.4400175623839471</v>
      </c>
      <c r="K99" s="351">
        <f t="shared" si="27"/>
        <v>4.1361289943065032</v>
      </c>
      <c r="L99" s="351">
        <f t="shared" si="27"/>
        <v>6.2477870801334658</v>
      </c>
      <c r="M99" s="351">
        <f t="shared" si="27"/>
        <v>6.0085786297597501</v>
      </c>
      <c r="N99" s="351">
        <f t="shared" si="27"/>
        <v>8.2234794083148355</v>
      </c>
      <c r="O99" s="351">
        <f t="shared" si="27"/>
        <v>10.497808354244045</v>
      </c>
      <c r="P99" s="351">
        <f t="shared" si="27"/>
        <v>5.4402844329120521</v>
      </c>
      <c r="Q99" s="351">
        <f t="shared" si="27"/>
        <v>4.1071774342077472</v>
      </c>
      <c r="R99" s="351">
        <f t="shared" si="27"/>
        <v>9.1158285432886252</v>
      </c>
      <c r="S99" s="351">
        <f t="shared" ref="S99" si="28">SUM(D99:R99)</f>
        <v>99.999999999999986</v>
      </c>
      <c r="V99" s="412"/>
      <c r="W99" s="412"/>
      <c r="X99" s="412"/>
      <c r="Y99" s="412"/>
      <c r="Z99" s="412"/>
      <c r="AA99" s="412"/>
      <c r="AB99" s="412"/>
      <c r="AC99" s="412"/>
      <c r="AD99" s="412"/>
      <c r="AE99" s="412"/>
      <c r="AF99" s="412"/>
      <c r="AG99" s="412"/>
      <c r="AH99" s="412"/>
      <c r="AI99" s="412"/>
      <c r="AJ99" s="412"/>
      <c r="AK99" s="412"/>
    </row>
    <row r="100" spans="1:37" ht="16.5" customHeight="1" thickBot="1" x14ac:dyDescent="0.4">
      <c r="A100" s="537"/>
      <c r="B100" s="537"/>
      <c r="C100" s="137"/>
      <c r="D100" s="138"/>
      <c r="E100" s="138"/>
      <c r="F100" s="138"/>
      <c r="G100" s="138"/>
      <c r="H100" s="138"/>
      <c r="I100" s="138"/>
      <c r="J100" s="138"/>
      <c r="K100" s="138"/>
      <c r="L100" s="138"/>
      <c r="M100" s="138"/>
      <c r="N100" s="138"/>
      <c r="O100" s="138"/>
      <c r="P100" s="138"/>
      <c r="Q100" s="138"/>
      <c r="R100" s="138"/>
      <c r="S100" s="138"/>
      <c r="V100" s="412"/>
      <c r="W100" s="412"/>
      <c r="X100" s="412"/>
      <c r="Y100" s="412"/>
      <c r="Z100" s="412"/>
      <c r="AA100" s="412"/>
      <c r="AB100" s="412"/>
      <c r="AC100" s="412"/>
      <c r="AD100" s="412"/>
      <c r="AE100" s="412"/>
      <c r="AF100" s="412"/>
      <c r="AG100" s="412"/>
      <c r="AH100" s="412"/>
      <c r="AI100" s="412"/>
      <c r="AJ100" s="412"/>
      <c r="AK100" s="412"/>
    </row>
    <row r="101" spans="1:37" ht="16.5" customHeight="1" x14ac:dyDescent="0.35">
      <c r="A101" s="486" t="str">
        <f>'Tabell 3.1'!A85</f>
        <v>FO4B Kvalifiseringsprogram (KVP) og FO4C Økonomisk sosialhjelp</v>
      </c>
      <c r="B101" s="486"/>
      <c r="C101" s="346"/>
      <c r="D101" s="347"/>
      <c r="E101" s="347"/>
      <c r="F101" s="347"/>
      <c r="G101" s="347"/>
      <c r="H101" s="347"/>
      <c r="I101" s="347"/>
      <c r="J101" s="347"/>
      <c r="K101" s="347"/>
      <c r="L101" s="347"/>
      <c r="M101" s="347"/>
      <c r="N101" s="347"/>
      <c r="O101" s="347"/>
      <c r="P101" s="347"/>
      <c r="Q101" s="347"/>
      <c r="R101" s="347"/>
      <c r="S101" s="347"/>
      <c r="V101" s="412"/>
      <c r="W101" s="412"/>
      <c r="X101" s="412"/>
      <c r="Y101" s="412"/>
      <c r="Z101" s="412"/>
      <c r="AA101" s="412"/>
      <c r="AB101" s="412"/>
      <c r="AC101" s="412"/>
      <c r="AD101" s="412"/>
      <c r="AE101" s="412"/>
      <c r="AF101" s="412"/>
      <c r="AG101" s="412"/>
      <c r="AH101" s="412"/>
      <c r="AI101" s="412"/>
      <c r="AJ101" s="412"/>
      <c r="AK101" s="412"/>
    </row>
    <row r="102" spans="1:37" ht="16.5" customHeight="1" x14ac:dyDescent="0.35">
      <c r="A102" s="531" t="s">
        <v>163</v>
      </c>
      <c r="B102" s="531"/>
      <c r="C102" s="123">
        <v>0.25</v>
      </c>
      <c r="D102" s="160">
        <f>D103*D104*D105</f>
        <v>40872.338268176158</v>
      </c>
      <c r="E102" s="160">
        <f t="shared" ref="E102:R102" si="29">E103*E104*E105</f>
        <v>46192.604349280424</v>
      </c>
      <c r="F102" s="160">
        <f t="shared" si="29"/>
        <v>31099.025992422205</v>
      </c>
      <c r="G102" s="160">
        <f t="shared" si="29"/>
        <v>31084.36956089293</v>
      </c>
      <c r="H102" s="160">
        <f t="shared" si="29"/>
        <v>24214.988389864062</v>
      </c>
      <c r="I102" s="160">
        <f t="shared" si="29"/>
        <v>2295.8644418890408</v>
      </c>
      <c r="J102" s="160">
        <f t="shared" si="29"/>
        <v>2978.5181250456408</v>
      </c>
      <c r="K102" s="160">
        <f t="shared" si="29"/>
        <v>5461.2233312306707</v>
      </c>
      <c r="L102" s="160">
        <f t="shared" si="29"/>
        <v>11712.915045485741</v>
      </c>
      <c r="M102" s="160">
        <f t="shared" si="29"/>
        <v>11094.693160587049</v>
      </c>
      <c r="N102" s="160">
        <f t="shared" si="29"/>
        <v>12304.705622106278</v>
      </c>
      <c r="O102" s="160">
        <f t="shared" si="29"/>
        <v>18391.498043477182</v>
      </c>
      <c r="P102" s="160">
        <f t="shared" si="29"/>
        <v>6999.3589007331539</v>
      </c>
      <c r="Q102" s="160">
        <f t="shared" si="29"/>
        <v>4314.7338647897914</v>
      </c>
      <c r="R102" s="160">
        <f t="shared" si="29"/>
        <v>11190.603866199575</v>
      </c>
      <c r="S102" s="160">
        <f>SUM(D102:R102)</f>
        <v>260207.44096217991</v>
      </c>
      <c r="V102" s="412"/>
      <c r="W102" s="412"/>
      <c r="X102" s="412"/>
      <c r="Y102" s="412"/>
      <c r="Z102" s="412"/>
      <c r="AA102" s="412"/>
      <c r="AB102" s="412"/>
      <c r="AC102" s="412"/>
      <c r="AD102" s="412"/>
      <c r="AE102" s="412"/>
      <c r="AF102" s="412"/>
      <c r="AG102" s="412"/>
      <c r="AH102" s="412"/>
      <c r="AI102" s="412"/>
      <c r="AJ102" s="412"/>
      <c r="AK102" s="412"/>
    </row>
    <row r="103" spans="1:37" ht="16.5" customHeight="1" x14ac:dyDescent="0.35">
      <c r="A103" s="531" t="s">
        <v>416</v>
      </c>
      <c r="B103" s="531"/>
      <c r="C103" s="123" t="s">
        <v>28</v>
      </c>
      <c r="D103" s="160">
        <v>26615</v>
      </c>
      <c r="E103" s="160">
        <v>33223</v>
      </c>
      <c r="F103" s="160">
        <v>23886</v>
      </c>
      <c r="G103" s="160">
        <v>22177</v>
      </c>
      <c r="H103" s="160">
        <v>26920</v>
      </c>
      <c r="I103" s="160">
        <v>7993</v>
      </c>
      <c r="J103" s="160">
        <v>11750</v>
      </c>
      <c r="K103" s="160">
        <v>16225</v>
      </c>
      <c r="L103" s="160">
        <v>9714</v>
      </c>
      <c r="M103" s="160">
        <v>7435</v>
      </c>
      <c r="N103" s="160">
        <v>7159</v>
      </c>
      <c r="O103" s="160">
        <v>12924</v>
      </c>
      <c r="P103" s="160">
        <v>13478</v>
      </c>
      <c r="Q103" s="160">
        <v>13313</v>
      </c>
      <c r="R103" s="160">
        <v>8835</v>
      </c>
      <c r="S103" s="160">
        <f t="shared" ref="S103" si="30">SUM(D103:R103)</f>
        <v>241647</v>
      </c>
      <c r="V103" s="412"/>
      <c r="W103" s="412"/>
      <c r="X103" s="412"/>
      <c r="Y103" s="412"/>
      <c r="Z103" s="412"/>
      <c r="AA103" s="412"/>
      <c r="AB103" s="412"/>
      <c r="AC103" s="412"/>
      <c r="AD103" s="412"/>
      <c r="AE103" s="412"/>
      <c r="AF103" s="412"/>
      <c r="AG103" s="412"/>
      <c r="AH103" s="412"/>
      <c r="AI103" s="412"/>
      <c r="AJ103" s="412"/>
      <c r="AK103" s="412"/>
    </row>
    <row r="104" spans="1:37" ht="16.5" customHeight="1" x14ac:dyDescent="0.35">
      <c r="A104" s="508" t="s">
        <v>430</v>
      </c>
      <c r="B104" s="508"/>
      <c r="C104" s="123" t="s">
        <v>28</v>
      </c>
      <c r="D104" s="161">
        <f>'Tabell 4.2-4.4'!D7</f>
        <v>1.1877541936930622</v>
      </c>
      <c r="E104" s="161">
        <f>'Tabell 4.2-4.4'!E7</f>
        <v>0.96792190638744058</v>
      </c>
      <c r="F104" s="161">
        <f>'Tabell 4.2-4.4'!F7</f>
        <v>0.92865826240036164</v>
      </c>
      <c r="G104" s="161">
        <f>'Tabell 4.2-4.4'!G7</f>
        <v>0.79294277323042972</v>
      </c>
      <c r="H104" s="161">
        <f>'Tabell 4.2-4.4'!H7</f>
        <v>0.66187209725081597</v>
      </c>
      <c r="I104" s="161">
        <f>'Tabell 4.2-4.4'!I7</f>
        <v>0.4019040265041221</v>
      </c>
      <c r="J104" s="161">
        <f>'Tabell 4.2-4.4'!J7</f>
        <v>0.38246001282909098</v>
      </c>
      <c r="K104" s="161">
        <f>'Tabell 4.2-4.4'!K7</f>
        <v>0.41070873858010071</v>
      </c>
      <c r="L104" s="161">
        <f>'Tabell 4.2-4.4'!L7</f>
        <v>1.2385583162013043</v>
      </c>
      <c r="M104" s="161">
        <f>'Tabell 4.2-4.4'!M7</f>
        <v>1.8978389855519635</v>
      </c>
      <c r="N104" s="161">
        <f>'Tabell 4.2-4.4'!N7</f>
        <v>2.2262986383896952</v>
      </c>
      <c r="O104" s="161">
        <f>'Tabell 4.2-4.4'!O7</f>
        <v>1.8056786761515677</v>
      </c>
      <c r="P104" s="161">
        <f>'Tabell 4.2-4.4'!P7</f>
        <v>0.86651233592303556</v>
      </c>
      <c r="Q104" s="161">
        <f>'Tabell 4.2-4.4'!Q7</f>
        <v>0.53774656620633554</v>
      </c>
      <c r="R104" s="161">
        <f>'Tabell 4.2-4.4'!R7</f>
        <v>1.7402063549544722</v>
      </c>
      <c r="S104" s="161">
        <v>1</v>
      </c>
      <c r="V104" s="412"/>
      <c r="W104" s="412"/>
      <c r="X104" s="412"/>
      <c r="Y104" s="412"/>
      <c r="Z104" s="412"/>
      <c r="AA104" s="412"/>
      <c r="AB104" s="412"/>
      <c r="AC104" s="412"/>
      <c r="AD104" s="412"/>
      <c r="AE104" s="412"/>
      <c r="AF104" s="412"/>
      <c r="AG104" s="412"/>
      <c r="AH104" s="412"/>
      <c r="AI104" s="412"/>
      <c r="AJ104" s="412"/>
      <c r="AK104" s="412"/>
    </row>
    <row r="105" spans="1:37" ht="16.5" customHeight="1" x14ac:dyDescent="0.35">
      <c r="A105" s="531" t="s">
        <v>417</v>
      </c>
      <c r="B105" s="531"/>
      <c r="C105" s="123" t="s">
        <v>28</v>
      </c>
      <c r="D105" s="166">
        <f>'Tabell 4.2-4.4'!D16</f>
        <v>1.2929342526150975</v>
      </c>
      <c r="E105" s="166">
        <f>'Tabell 4.2-4.4'!E16</f>
        <v>1.4364591606621211</v>
      </c>
      <c r="F105" s="166">
        <f>'Tabell 4.2-4.4'!F16</f>
        <v>1.4019981233346295</v>
      </c>
      <c r="G105" s="166">
        <f>'Tabell 4.2-4.4'!G16</f>
        <v>1.7676546571151135</v>
      </c>
      <c r="H105" s="166">
        <f>'Tabell 4.2-4.4'!H16</f>
        <v>1.359049067214841</v>
      </c>
      <c r="I105" s="166">
        <f>'Tabell 4.2-4.4'!I16</f>
        <v>0.71468402001775411</v>
      </c>
      <c r="J105" s="166">
        <f>'Tabell 4.2-4.4'!J16</f>
        <v>0.6627906075307286</v>
      </c>
      <c r="K105" s="166">
        <f>'Tabell 4.2-4.4'!K16</f>
        <v>0.81954213745468318</v>
      </c>
      <c r="L105" s="166">
        <f>'Tabell 4.2-4.4'!L16</f>
        <v>0.9735324553805812</v>
      </c>
      <c r="M105" s="166">
        <f>'Tabell 4.2-4.4'!M16</f>
        <v>0.7862758905108983</v>
      </c>
      <c r="N105" s="166">
        <f>'Tabell 4.2-4.4'!N16</f>
        <v>0.77203225452770241</v>
      </c>
      <c r="O105" s="166">
        <f>'Tabell 4.2-4.4'!O16</f>
        <v>0.78809702229076461</v>
      </c>
      <c r="P105" s="166">
        <f>'Tabell 4.2-4.4'!P16</f>
        <v>0.59931902069237764</v>
      </c>
      <c r="Q105" s="166">
        <f>'Tabell 4.2-4.4'!Q16</f>
        <v>0.60269895085499392</v>
      </c>
      <c r="R105" s="166">
        <f>'Tabell 4.2-4.4'!R16</f>
        <v>0.72785726025215858</v>
      </c>
      <c r="S105" s="166">
        <v>1</v>
      </c>
      <c r="V105" s="412"/>
      <c r="W105" s="412"/>
      <c r="X105" s="412"/>
      <c r="Y105" s="412"/>
      <c r="Z105" s="412"/>
      <c r="AA105" s="412"/>
      <c r="AB105" s="412"/>
      <c r="AC105" s="412"/>
      <c r="AD105" s="412"/>
      <c r="AE105" s="412"/>
      <c r="AF105" s="412"/>
      <c r="AG105" s="412"/>
      <c r="AH105" s="412"/>
      <c r="AI105" s="412"/>
      <c r="AJ105" s="412"/>
      <c r="AK105" s="412"/>
    </row>
    <row r="106" spans="1:37" ht="16.5" customHeight="1" x14ac:dyDescent="0.35">
      <c r="A106" s="531" t="s">
        <v>164</v>
      </c>
      <c r="B106" s="531"/>
      <c r="C106" s="123">
        <v>0.12</v>
      </c>
      <c r="D106" s="164">
        <v>1264</v>
      </c>
      <c r="E106" s="164">
        <v>1134</v>
      </c>
      <c r="F106" s="164">
        <v>735</v>
      </c>
      <c r="G106" s="164">
        <v>688</v>
      </c>
      <c r="H106" s="164">
        <v>787</v>
      </c>
      <c r="I106" s="164">
        <v>190</v>
      </c>
      <c r="J106" s="164">
        <v>318</v>
      </c>
      <c r="K106" s="164">
        <v>414</v>
      </c>
      <c r="L106" s="164">
        <v>440</v>
      </c>
      <c r="M106" s="164">
        <v>422</v>
      </c>
      <c r="N106" s="164">
        <v>556</v>
      </c>
      <c r="O106" s="164">
        <v>673</v>
      </c>
      <c r="P106" s="164">
        <v>430</v>
      </c>
      <c r="Q106" s="164">
        <v>376</v>
      </c>
      <c r="R106" s="164">
        <v>559</v>
      </c>
      <c r="S106" s="156">
        <f t="shared" ref="S106:S110" si="31">SUM(D106:R106)</f>
        <v>8986</v>
      </c>
      <c r="V106" s="412"/>
      <c r="W106" s="412"/>
      <c r="X106" s="412"/>
      <c r="Y106" s="412"/>
      <c r="Z106" s="412"/>
      <c r="AA106" s="412"/>
      <c r="AB106" s="412"/>
      <c r="AC106" s="412"/>
      <c r="AD106" s="412"/>
      <c r="AE106" s="412"/>
      <c r="AF106" s="412"/>
      <c r="AG106" s="412"/>
      <c r="AH106" s="412"/>
      <c r="AI106" s="412"/>
      <c r="AJ106" s="412"/>
      <c r="AK106" s="412"/>
    </row>
    <row r="107" spans="1:37" ht="16.5" customHeight="1" x14ac:dyDescent="0.35">
      <c r="A107" s="531" t="s">
        <v>169</v>
      </c>
      <c r="B107" s="531"/>
      <c r="C107" s="123">
        <v>0.25</v>
      </c>
      <c r="D107" s="164">
        <v>3725</v>
      </c>
      <c r="E107" s="164">
        <v>2169</v>
      </c>
      <c r="F107" s="164">
        <v>1444</v>
      </c>
      <c r="G107" s="164">
        <v>894</v>
      </c>
      <c r="H107" s="164">
        <v>869</v>
      </c>
      <c r="I107" s="164">
        <v>292</v>
      </c>
      <c r="J107" s="164">
        <v>479</v>
      </c>
      <c r="K107" s="164">
        <v>724</v>
      </c>
      <c r="L107" s="164">
        <v>2188</v>
      </c>
      <c r="M107" s="164">
        <v>2050</v>
      </c>
      <c r="N107" s="164">
        <v>3362</v>
      </c>
      <c r="O107" s="164">
        <v>3739</v>
      </c>
      <c r="P107" s="164">
        <v>1480</v>
      </c>
      <c r="Q107" s="164">
        <v>760</v>
      </c>
      <c r="R107" s="164">
        <v>3622</v>
      </c>
      <c r="S107" s="156">
        <f t="shared" si="31"/>
        <v>27797</v>
      </c>
      <c r="V107" s="412"/>
      <c r="W107" s="412"/>
      <c r="X107" s="412"/>
      <c r="Y107" s="412"/>
      <c r="Z107" s="412"/>
      <c r="AA107" s="412"/>
      <c r="AB107" s="412"/>
      <c r="AC107" s="412"/>
      <c r="AD107" s="412"/>
      <c r="AE107" s="412"/>
      <c r="AF107" s="412"/>
      <c r="AG107" s="412"/>
      <c r="AH107" s="412"/>
      <c r="AI107" s="412"/>
      <c r="AJ107" s="412"/>
      <c r="AK107" s="412"/>
    </row>
    <row r="108" spans="1:37" ht="16.5" customHeight="1" x14ac:dyDescent="0.35">
      <c r="A108" s="531" t="s">
        <v>165</v>
      </c>
      <c r="B108" s="531"/>
      <c r="C108" s="123">
        <v>0.06</v>
      </c>
      <c r="D108" s="164">
        <v>10080</v>
      </c>
      <c r="E108" s="164">
        <v>9043</v>
      </c>
      <c r="F108" s="164">
        <v>4913</v>
      </c>
      <c r="G108" s="164">
        <v>4378</v>
      </c>
      <c r="H108" s="164">
        <v>5855</v>
      </c>
      <c r="I108" s="164">
        <v>2319</v>
      </c>
      <c r="J108" s="164">
        <v>2967</v>
      </c>
      <c r="K108" s="164">
        <v>3974</v>
      </c>
      <c r="L108" s="164">
        <v>6559</v>
      </c>
      <c r="M108" s="164">
        <v>6950</v>
      </c>
      <c r="N108" s="164">
        <v>8864</v>
      </c>
      <c r="O108" s="164">
        <v>12735</v>
      </c>
      <c r="P108" s="164">
        <v>5676</v>
      </c>
      <c r="Q108" s="164">
        <v>3302</v>
      </c>
      <c r="R108" s="164">
        <v>9328</v>
      </c>
      <c r="S108" s="156">
        <f t="shared" si="31"/>
        <v>96943</v>
      </c>
      <c r="V108" s="412"/>
      <c r="W108" s="412"/>
      <c r="X108" s="412"/>
      <c r="Y108" s="412"/>
      <c r="Z108" s="412"/>
      <c r="AA108" s="412"/>
      <c r="AB108" s="412"/>
      <c r="AC108" s="412"/>
      <c r="AD108" s="412"/>
      <c r="AE108" s="412"/>
      <c r="AF108" s="412"/>
      <c r="AG108" s="412"/>
      <c r="AH108" s="412"/>
      <c r="AI108" s="412"/>
      <c r="AJ108" s="412"/>
      <c r="AK108" s="412"/>
    </row>
    <row r="109" spans="1:37" ht="16.5" customHeight="1" x14ac:dyDescent="0.35">
      <c r="A109" s="508" t="s">
        <v>166</v>
      </c>
      <c r="B109" s="508"/>
      <c r="C109" s="123">
        <v>0.08</v>
      </c>
      <c r="D109" s="164">
        <v>1165</v>
      </c>
      <c r="E109" s="164">
        <v>882</v>
      </c>
      <c r="F109" s="164">
        <v>521</v>
      </c>
      <c r="G109" s="164">
        <v>389</v>
      </c>
      <c r="H109" s="164">
        <v>473</v>
      </c>
      <c r="I109" s="164">
        <v>171</v>
      </c>
      <c r="J109" s="164">
        <v>275</v>
      </c>
      <c r="K109" s="164">
        <v>348</v>
      </c>
      <c r="L109" s="164">
        <v>692</v>
      </c>
      <c r="M109" s="164">
        <v>603</v>
      </c>
      <c r="N109" s="164">
        <v>894</v>
      </c>
      <c r="O109" s="164">
        <v>1062</v>
      </c>
      <c r="P109" s="164">
        <v>528</v>
      </c>
      <c r="Q109" s="164">
        <v>372</v>
      </c>
      <c r="R109" s="164">
        <v>1050</v>
      </c>
      <c r="S109" s="156">
        <f t="shared" si="31"/>
        <v>9425</v>
      </c>
      <c r="V109" s="412"/>
      <c r="W109" s="412"/>
      <c r="X109" s="412"/>
      <c r="Y109" s="412"/>
      <c r="Z109" s="412"/>
      <c r="AA109" s="412"/>
      <c r="AB109" s="412"/>
      <c r="AC109" s="412"/>
      <c r="AD109" s="412"/>
      <c r="AE109" s="412"/>
      <c r="AF109" s="412"/>
      <c r="AG109" s="412"/>
      <c r="AH109" s="412"/>
      <c r="AI109" s="412"/>
      <c r="AJ109" s="412"/>
      <c r="AK109" s="412"/>
    </row>
    <row r="110" spans="1:37" ht="16.5" customHeight="1" x14ac:dyDescent="0.35">
      <c r="A110" s="531" t="s">
        <v>167</v>
      </c>
      <c r="B110" s="531"/>
      <c r="C110" s="123">
        <v>0.02</v>
      </c>
      <c r="D110" s="164">
        <v>1903</v>
      </c>
      <c r="E110" s="164">
        <v>1467</v>
      </c>
      <c r="F110" s="164">
        <v>2172</v>
      </c>
      <c r="G110" s="164">
        <v>709</v>
      </c>
      <c r="H110" s="164">
        <v>646</v>
      </c>
      <c r="I110" s="164">
        <v>252</v>
      </c>
      <c r="J110" s="164">
        <v>445</v>
      </c>
      <c r="K110" s="164">
        <v>537</v>
      </c>
      <c r="L110" s="164">
        <v>365</v>
      </c>
      <c r="M110" s="164">
        <v>606</v>
      </c>
      <c r="N110" s="164">
        <v>588</v>
      </c>
      <c r="O110" s="164">
        <v>860</v>
      </c>
      <c r="P110" s="164">
        <v>861</v>
      </c>
      <c r="Q110" s="164">
        <v>557</v>
      </c>
      <c r="R110" s="164">
        <v>583</v>
      </c>
      <c r="S110" s="156">
        <f t="shared" si="31"/>
        <v>12551</v>
      </c>
      <c r="V110" s="412"/>
      <c r="W110" s="412"/>
      <c r="X110" s="412"/>
      <c r="Y110" s="412"/>
      <c r="Z110" s="412"/>
      <c r="AA110" s="412"/>
      <c r="AB110" s="412"/>
      <c r="AC110" s="412"/>
      <c r="AD110" s="412"/>
      <c r="AE110" s="412"/>
      <c r="AF110" s="412"/>
      <c r="AG110" s="412"/>
      <c r="AH110" s="412"/>
      <c r="AI110" s="412"/>
      <c r="AJ110" s="412"/>
      <c r="AK110" s="412"/>
    </row>
    <row r="111" spans="1:37" ht="16.5" customHeight="1" x14ac:dyDescent="0.35">
      <c r="A111" s="508" t="s">
        <v>160</v>
      </c>
      <c r="B111" s="508"/>
      <c r="C111" s="123">
        <v>0.05</v>
      </c>
      <c r="D111" s="164">
        <v>2735</v>
      </c>
      <c r="E111" s="164">
        <v>2798</v>
      </c>
      <c r="F111" s="164">
        <v>1606</v>
      </c>
      <c r="G111" s="164">
        <v>1538</v>
      </c>
      <c r="H111" s="164">
        <v>2010</v>
      </c>
      <c r="I111" s="164">
        <v>553</v>
      </c>
      <c r="J111" s="164">
        <v>802</v>
      </c>
      <c r="K111" s="164">
        <v>975</v>
      </c>
      <c r="L111" s="164">
        <v>1242</v>
      </c>
      <c r="M111" s="164">
        <v>1371</v>
      </c>
      <c r="N111" s="164">
        <v>1720</v>
      </c>
      <c r="O111" s="164">
        <v>2510</v>
      </c>
      <c r="P111" s="164">
        <v>1340</v>
      </c>
      <c r="Q111" s="164">
        <v>1120</v>
      </c>
      <c r="R111" s="164">
        <v>1970</v>
      </c>
      <c r="S111" s="164">
        <f>SUM(D111:R111)</f>
        <v>24290</v>
      </c>
      <c r="V111" s="412"/>
      <c r="W111" s="412"/>
      <c r="X111" s="412"/>
      <c r="Y111" s="412"/>
      <c r="Z111" s="412"/>
      <c r="AA111" s="412"/>
      <c r="AB111" s="412"/>
      <c r="AC111" s="412"/>
      <c r="AD111" s="412"/>
      <c r="AE111" s="412"/>
      <c r="AF111" s="412"/>
      <c r="AG111" s="412"/>
      <c r="AH111" s="412"/>
      <c r="AI111" s="412"/>
      <c r="AJ111" s="412"/>
      <c r="AK111" s="412"/>
    </row>
    <row r="112" spans="1:37" ht="16.5" customHeight="1" x14ac:dyDescent="0.35">
      <c r="A112" s="531" t="s">
        <v>161</v>
      </c>
      <c r="B112" s="531"/>
      <c r="C112" s="123">
        <v>0.05</v>
      </c>
      <c r="D112" s="164">
        <v>320</v>
      </c>
      <c r="E112" s="164">
        <v>356</v>
      </c>
      <c r="F112" s="164">
        <v>194</v>
      </c>
      <c r="G112" s="164">
        <v>235</v>
      </c>
      <c r="H112" s="164">
        <v>310</v>
      </c>
      <c r="I112" s="164">
        <v>71</v>
      </c>
      <c r="J112" s="164">
        <v>94</v>
      </c>
      <c r="K112" s="164">
        <v>117</v>
      </c>
      <c r="L112" s="164">
        <v>134</v>
      </c>
      <c r="M112" s="164">
        <v>116</v>
      </c>
      <c r="N112" s="164">
        <v>109</v>
      </c>
      <c r="O112" s="164">
        <v>162</v>
      </c>
      <c r="P112" s="164">
        <v>117</v>
      </c>
      <c r="Q112" s="164">
        <v>126</v>
      </c>
      <c r="R112" s="164">
        <v>114</v>
      </c>
      <c r="S112" s="156">
        <f t="shared" ref="S112:S113" si="32">SUM(D112:R112)</f>
        <v>2575</v>
      </c>
      <c r="V112" s="412"/>
      <c r="W112" s="412"/>
      <c r="X112" s="412"/>
      <c r="Y112" s="412"/>
      <c r="Z112" s="412"/>
      <c r="AA112" s="412"/>
      <c r="AB112" s="412"/>
      <c r="AC112" s="412"/>
      <c r="AD112" s="412"/>
      <c r="AE112" s="412"/>
      <c r="AF112" s="412"/>
      <c r="AG112" s="412"/>
      <c r="AH112" s="412"/>
      <c r="AI112" s="412"/>
      <c r="AJ112" s="412"/>
      <c r="AK112" s="412"/>
    </row>
    <row r="113" spans="1:37" ht="16.5" customHeight="1" x14ac:dyDescent="0.35">
      <c r="A113" s="531" t="s">
        <v>162</v>
      </c>
      <c r="B113" s="531"/>
      <c r="C113" s="123">
        <v>0.12</v>
      </c>
      <c r="D113" s="164">
        <v>140</v>
      </c>
      <c r="E113" s="164">
        <v>72</v>
      </c>
      <c r="F113" s="164">
        <v>64</v>
      </c>
      <c r="G113" s="164">
        <v>28</v>
      </c>
      <c r="H113" s="164">
        <v>35</v>
      </c>
      <c r="I113" s="164">
        <v>10</v>
      </c>
      <c r="J113" s="164">
        <v>18</v>
      </c>
      <c r="K113" s="164">
        <v>20</v>
      </c>
      <c r="L113" s="164">
        <v>62</v>
      </c>
      <c r="M113" s="164">
        <v>55</v>
      </c>
      <c r="N113" s="164">
        <v>85</v>
      </c>
      <c r="O113" s="164">
        <v>85</v>
      </c>
      <c r="P113" s="164">
        <v>45</v>
      </c>
      <c r="Q113" s="164">
        <v>36</v>
      </c>
      <c r="R113" s="164">
        <v>123</v>
      </c>
      <c r="S113" s="156">
        <f t="shared" si="32"/>
        <v>878</v>
      </c>
      <c r="V113" s="412"/>
      <c r="W113" s="412"/>
      <c r="X113" s="412"/>
      <c r="Y113" s="412"/>
      <c r="Z113" s="412"/>
      <c r="AA113" s="412"/>
      <c r="AB113" s="412"/>
      <c r="AC113" s="412"/>
      <c r="AD113" s="412"/>
      <c r="AE113" s="412"/>
      <c r="AF113" s="412"/>
      <c r="AG113" s="412"/>
      <c r="AH113" s="412"/>
      <c r="AI113" s="412"/>
      <c r="AJ113" s="412"/>
      <c r="AK113" s="412"/>
    </row>
    <row r="114" spans="1:37" ht="16.5" customHeight="1" thickBot="1" x14ac:dyDescent="0.4">
      <c r="A114" s="536" t="str">
        <f>'Tabell 3.1'!A95</f>
        <v xml:space="preserve">Fordelingsnøkkel FO4B </v>
      </c>
      <c r="B114" s="536"/>
      <c r="C114" s="350" t="s">
        <v>28</v>
      </c>
      <c r="D114" s="351">
        <f>(D102/$S$102*$C$102+D106/$S$106*$C$106+D107/$S$107*$C$107+D108/$S$108*$C$108+D109/$S$109*$C$109+D110/$S$110*$C$110+D111/$S$111*$C$111+D112/$S$112*$C$112+D113/$S$113*$C$113)*100</f>
        <v>13.978801860110684</v>
      </c>
      <c r="E114" s="351">
        <f t="shared" ref="E114:R114" si="33">(E102/$S$102*$C$102+E106/$S$106*$C$106+E107/$S$107*$C$107+E108/$S$108*$C$108+E109/$S$109*$C$109+E110/$S$110*$C$110+E111/$S$111*$C$111+E112/$S$112*$C$112+E113/$S$113*$C$113)*100</f>
        <v>11.696538568133692</v>
      </c>
      <c r="F114" s="351">
        <f t="shared" si="33"/>
        <v>7.9425497758903525</v>
      </c>
      <c r="G114" s="351">
        <f t="shared" si="33"/>
        <v>6.5790229001209806</v>
      </c>
      <c r="H114" s="351">
        <f t="shared" si="33"/>
        <v>6.5198908770654871</v>
      </c>
      <c r="I114" s="351">
        <f t="shared" si="33"/>
        <v>1.4541273777548807</v>
      </c>
      <c r="J114" s="351">
        <f t="shared" si="33"/>
        <v>2.2232226927462366</v>
      </c>
      <c r="K114" s="351">
        <f t="shared" si="33"/>
        <v>3.0568557197311645</v>
      </c>
      <c r="L114" s="351">
        <f t="shared" si="33"/>
        <v>6.095484852866047</v>
      </c>
      <c r="M114" s="351">
        <f t="shared" si="33"/>
        <v>5.7709263610507193</v>
      </c>
      <c r="N114" s="351">
        <f t="shared" si="33"/>
        <v>8.076975965036258</v>
      </c>
      <c r="O114" s="351">
        <f t="shared" si="33"/>
        <v>9.848143992190435</v>
      </c>
      <c r="P114" s="351">
        <f t="shared" si="33"/>
        <v>4.6325057223508432</v>
      </c>
      <c r="Q114" s="351">
        <f t="shared" si="33"/>
        <v>3.1763053395132719</v>
      </c>
      <c r="R114" s="351">
        <f t="shared" si="33"/>
        <v>8.9486479954389466</v>
      </c>
      <c r="S114" s="351">
        <f t="shared" ref="S114" si="34">SUM(D114:R114)</f>
        <v>100</v>
      </c>
      <c r="V114" s="412"/>
      <c r="W114" s="412"/>
      <c r="X114" s="412"/>
      <c r="Y114" s="412"/>
      <c r="Z114" s="412"/>
      <c r="AA114" s="412"/>
      <c r="AB114" s="412"/>
      <c r="AC114" s="412"/>
      <c r="AD114" s="412"/>
      <c r="AE114" s="412"/>
      <c r="AF114" s="412"/>
      <c r="AG114" s="412"/>
      <c r="AH114" s="412"/>
      <c r="AI114" s="412"/>
      <c r="AJ114" s="412"/>
      <c r="AK114" s="412"/>
    </row>
    <row r="115" spans="1:37" ht="16.5" customHeight="1" x14ac:dyDescent="0.35">
      <c r="A115" s="538"/>
      <c r="B115" s="538"/>
      <c r="C115" s="108"/>
      <c r="D115" s="22"/>
      <c r="E115" s="22"/>
      <c r="F115" s="22"/>
      <c r="G115" s="22"/>
      <c r="H115" s="22"/>
      <c r="I115" s="22"/>
      <c r="J115" s="22"/>
      <c r="K115" s="22"/>
      <c r="L115" s="22"/>
      <c r="M115" s="22"/>
      <c r="N115" s="22"/>
      <c r="O115" s="22"/>
      <c r="P115" s="22"/>
      <c r="Q115" s="22"/>
      <c r="R115" s="22"/>
      <c r="S115" s="22"/>
      <c r="V115" s="412"/>
      <c r="W115" s="412"/>
      <c r="X115" s="412"/>
      <c r="Y115" s="412"/>
      <c r="Z115" s="412"/>
      <c r="AA115" s="412"/>
      <c r="AB115" s="412"/>
      <c r="AC115" s="412"/>
      <c r="AD115" s="412"/>
      <c r="AE115" s="412"/>
      <c r="AF115" s="412"/>
      <c r="AG115" s="412"/>
      <c r="AH115" s="412"/>
      <c r="AI115" s="412"/>
      <c r="AJ115" s="412"/>
      <c r="AK115" s="412"/>
    </row>
    <row r="116" spans="1:37" ht="16.5" customHeight="1" x14ac:dyDescent="0.35">
      <c r="A116" s="534" t="str">
        <f>'Tabell 3.1'!A97</f>
        <v xml:space="preserve">Fordelingsnøkkel FO4B </v>
      </c>
      <c r="B116" s="534"/>
      <c r="C116" s="128">
        <v>0.8</v>
      </c>
      <c r="D116" s="129">
        <f>D114</f>
        <v>13.978801860110684</v>
      </c>
      <c r="E116" s="129">
        <f t="shared" ref="E116:R116" si="35">E114</f>
        <v>11.696538568133692</v>
      </c>
      <c r="F116" s="129">
        <f t="shared" si="35"/>
        <v>7.9425497758903525</v>
      </c>
      <c r="G116" s="129">
        <f t="shared" si="35"/>
        <v>6.5790229001209806</v>
      </c>
      <c r="H116" s="129">
        <f t="shared" si="35"/>
        <v>6.5198908770654871</v>
      </c>
      <c r="I116" s="129">
        <f t="shared" si="35"/>
        <v>1.4541273777548807</v>
      </c>
      <c r="J116" s="129">
        <f t="shared" si="35"/>
        <v>2.2232226927462366</v>
      </c>
      <c r="K116" s="129">
        <f t="shared" si="35"/>
        <v>3.0568557197311645</v>
      </c>
      <c r="L116" s="129">
        <f t="shared" si="35"/>
        <v>6.095484852866047</v>
      </c>
      <c r="M116" s="129">
        <f t="shared" si="35"/>
        <v>5.7709263610507193</v>
      </c>
      <c r="N116" s="129">
        <f t="shared" si="35"/>
        <v>8.076975965036258</v>
      </c>
      <c r="O116" s="129">
        <f t="shared" si="35"/>
        <v>9.848143992190435</v>
      </c>
      <c r="P116" s="129">
        <f t="shared" si="35"/>
        <v>4.6325057223508432</v>
      </c>
      <c r="Q116" s="129">
        <f t="shared" si="35"/>
        <v>3.1763053395132719</v>
      </c>
      <c r="R116" s="129">
        <f t="shared" si="35"/>
        <v>8.9486479954389466</v>
      </c>
      <c r="S116" s="129">
        <f>SUM(D116:R116)</f>
        <v>100</v>
      </c>
      <c r="V116" s="412"/>
      <c r="W116" s="412"/>
      <c r="X116" s="412"/>
      <c r="Y116" s="412"/>
      <c r="Z116" s="412"/>
      <c r="AA116" s="412"/>
      <c r="AB116" s="412"/>
      <c r="AC116" s="412"/>
      <c r="AD116" s="412"/>
      <c r="AE116" s="412"/>
      <c r="AF116" s="412"/>
      <c r="AG116" s="412"/>
      <c r="AH116" s="412"/>
      <c r="AI116" s="412"/>
      <c r="AJ116" s="412"/>
      <c r="AK116" s="412"/>
    </row>
    <row r="117" spans="1:37" ht="16.5" customHeight="1" x14ac:dyDescent="0.35">
      <c r="A117" s="535" t="str">
        <f>'Tabell 3.1'!A98</f>
        <v>Regnskapsandeler 2018, FO4C</v>
      </c>
      <c r="B117" s="535"/>
      <c r="C117" s="137">
        <v>0.2</v>
      </c>
      <c r="D117" s="167">
        <v>15.1003945</v>
      </c>
      <c r="E117" s="167">
        <v>13.011279800000001</v>
      </c>
      <c r="F117" s="167">
        <v>9.7358905900000003</v>
      </c>
      <c r="G117" s="167">
        <v>5.7844973</v>
      </c>
      <c r="H117" s="167">
        <v>5.62697482</v>
      </c>
      <c r="I117" s="167">
        <v>2.1982878299999999</v>
      </c>
      <c r="J117" s="167">
        <v>2.8468413300000002</v>
      </c>
      <c r="K117" s="167">
        <v>3.1948298099999999</v>
      </c>
      <c r="L117" s="167">
        <v>7.0718757999999999</v>
      </c>
      <c r="M117" s="167">
        <v>6.1686676</v>
      </c>
      <c r="N117" s="167">
        <v>6.2200372100000001</v>
      </c>
      <c r="O117" s="167">
        <v>5.7865542699999999</v>
      </c>
      <c r="P117" s="167">
        <v>6.0142061299999998</v>
      </c>
      <c r="Q117" s="167">
        <v>3.1319584100000002</v>
      </c>
      <c r="R117" s="167">
        <v>8.1077045600000002</v>
      </c>
      <c r="S117" s="168">
        <f>SUM(D117:R117)</f>
        <v>99.999999960000011</v>
      </c>
      <c r="V117" s="412"/>
      <c r="W117" s="412"/>
      <c r="X117" s="412"/>
      <c r="Y117" s="412"/>
      <c r="Z117" s="412"/>
      <c r="AA117" s="412"/>
      <c r="AB117" s="412"/>
      <c r="AC117" s="412"/>
      <c r="AD117" s="412"/>
      <c r="AE117" s="412"/>
      <c r="AF117" s="412"/>
      <c r="AG117" s="412"/>
      <c r="AH117" s="412"/>
      <c r="AI117" s="412"/>
      <c r="AJ117" s="412"/>
      <c r="AK117" s="412"/>
    </row>
    <row r="118" spans="1:37" ht="16.5" customHeight="1" thickBot="1" x14ac:dyDescent="0.4">
      <c r="A118" s="536" t="str">
        <f>'Tabell 3.1'!A99</f>
        <v xml:space="preserve">Fordelingsnøkkel FO4C </v>
      </c>
      <c r="B118" s="536"/>
      <c r="C118" s="350" t="s">
        <v>28</v>
      </c>
      <c r="D118" s="351">
        <f>SUMPRODUCT($C$116:$C$117,D116:D117)</f>
        <v>14.203120388088548</v>
      </c>
      <c r="E118" s="351">
        <f t="shared" ref="E118:R118" si="36">SUMPRODUCT($C$116:$C$117,E116:E117)</f>
        <v>11.959486814506954</v>
      </c>
      <c r="F118" s="351">
        <f t="shared" si="36"/>
        <v>8.3012179387122824</v>
      </c>
      <c r="G118" s="351">
        <f t="shared" si="36"/>
        <v>6.4201177800967848</v>
      </c>
      <c r="H118" s="351">
        <f t="shared" si="36"/>
        <v>6.3413076656523897</v>
      </c>
      <c r="I118" s="351">
        <f t="shared" si="36"/>
        <v>1.6029594682039046</v>
      </c>
      <c r="J118" s="351">
        <f t="shared" si="36"/>
        <v>2.3479464201969895</v>
      </c>
      <c r="K118" s="351">
        <f t="shared" si="36"/>
        <v>3.0844505377849316</v>
      </c>
      <c r="L118" s="351">
        <f t="shared" si="36"/>
        <v>6.2907630422928378</v>
      </c>
      <c r="M118" s="351">
        <f t="shared" si="36"/>
        <v>5.8504746088405764</v>
      </c>
      <c r="N118" s="351">
        <f t="shared" si="36"/>
        <v>7.7055882140290066</v>
      </c>
      <c r="O118" s="351">
        <f t="shared" si="36"/>
        <v>9.035826047752348</v>
      </c>
      <c r="P118" s="351">
        <f t="shared" si="36"/>
        <v>4.9088458038806753</v>
      </c>
      <c r="Q118" s="351">
        <f t="shared" si="36"/>
        <v>3.1674359536106178</v>
      </c>
      <c r="R118" s="351">
        <f t="shared" si="36"/>
        <v>8.7804593083511584</v>
      </c>
      <c r="S118" s="351">
        <f t="shared" ref="S118" si="37">SUM(D118:R118)</f>
        <v>99.999999992000014</v>
      </c>
      <c r="V118" s="412"/>
      <c r="W118" s="412"/>
      <c r="X118" s="412"/>
      <c r="Y118" s="412"/>
      <c r="Z118" s="412"/>
      <c r="AA118" s="412"/>
      <c r="AB118" s="412"/>
      <c r="AC118" s="412"/>
      <c r="AD118" s="412"/>
      <c r="AE118" s="412"/>
      <c r="AF118" s="412"/>
      <c r="AG118" s="412"/>
      <c r="AH118" s="412"/>
      <c r="AI118" s="412"/>
      <c r="AJ118" s="412"/>
      <c r="AK118" s="412"/>
    </row>
    <row r="119" spans="1:37" ht="16.5" customHeight="1" x14ac:dyDescent="0.35">
      <c r="A119" s="22"/>
      <c r="B119" s="22"/>
      <c r="C119" s="22"/>
      <c r="D119" s="22"/>
      <c r="E119" s="22"/>
      <c r="F119" s="22"/>
      <c r="G119" s="22"/>
      <c r="H119" s="22"/>
      <c r="I119" s="22"/>
      <c r="J119" s="22"/>
      <c r="K119" s="22"/>
      <c r="L119" s="22"/>
      <c r="M119" s="22"/>
      <c r="N119" s="22"/>
      <c r="O119" s="22"/>
      <c r="P119" s="22"/>
      <c r="Q119" s="22"/>
      <c r="R119" s="22"/>
      <c r="S119" s="22"/>
    </row>
    <row r="120" spans="1:37" x14ac:dyDescent="0.35">
      <c r="B120" s="169"/>
    </row>
    <row r="121" spans="1:37" x14ac:dyDescent="0.35">
      <c r="B121" s="169"/>
      <c r="D121" s="410"/>
      <c r="E121" s="410"/>
      <c r="F121" s="410"/>
      <c r="G121" s="410"/>
      <c r="H121" s="410"/>
      <c r="I121" s="410"/>
      <c r="J121" s="410"/>
      <c r="K121" s="410"/>
      <c r="L121" s="410"/>
      <c r="M121" s="410"/>
      <c r="N121" s="410"/>
      <c r="O121" s="410"/>
      <c r="P121" s="410"/>
      <c r="Q121" s="410"/>
      <c r="R121" s="410"/>
    </row>
    <row r="122" spans="1:37" x14ac:dyDescent="0.35">
      <c r="B122" s="169"/>
    </row>
    <row r="123" spans="1:37" x14ac:dyDescent="0.35">
      <c r="B123" s="169"/>
    </row>
    <row r="124" spans="1:37" x14ac:dyDescent="0.35">
      <c r="B124" s="169"/>
    </row>
    <row r="125" spans="1:37" x14ac:dyDescent="0.35">
      <c r="B125" s="169"/>
    </row>
    <row r="126" spans="1:37" x14ac:dyDescent="0.35">
      <c r="B126" s="169"/>
    </row>
    <row r="127" spans="1:37" x14ac:dyDescent="0.35">
      <c r="B127" s="169"/>
    </row>
    <row r="128" spans="1:37" x14ac:dyDescent="0.35">
      <c r="B128" s="169"/>
    </row>
    <row r="129" spans="2:2" x14ac:dyDescent="0.35">
      <c r="B129" s="169"/>
    </row>
    <row r="130" spans="2:2" x14ac:dyDescent="0.35">
      <c r="B130" s="169"/>
    </row>
    <row r="131" spans="2:2" x14ac:dyDescent="0.35">
      <c r="B131" s="169"/>
    </row>
    <row r="132" spans="2:2" x14ac:dyDescent="0.35">
      <c r="B132" s="169"/>
    </row>
    <row r="133" spans="2:2" x14ac:dyDescent="0.35">
      <c r="B133" s="169"/>
    </row>
    <row r="134" spans="2:2" x14ac:dyDescent="0.35">
      <c r="B134" s="169"/>
    </row>
    <row r="135" spans="2:2" x14ac:dyDescent="0.35">
      <c r="B135" s="169"/>
    </row>
    <row r="136" spans="2:2" x14ac:dyDescent="0.35">
      <c r="B136" s="169"/>
    </row>
    <row r="137" spans="2:2" x14ac:dyDescent="0.35">
      <c r="B137" s="169"/>
    </row>
    <row r="138" spans="2:2" x14ac:dyDescent="0.35">
      <c r="B138" s="169"/>
    </row>
    <row r="139" spans="2:2" x14ac:dyDescent="0.35">
      <c r="B139" s="169"/>
    </row>
    <row r="140" spans="2:2" x14ac:dyDescent="0.35">
      <c r="B140" s="169"/>
    </row>
    <row r="141" spans="2:2" x14ac:dyDescent="0.35">
      <c r="B141" s="169"/>
    </row>
    <row r="142" spans="2:2" x14ac:dyDescent="0.35">
      <c r="B142" s="169"/>
    </row>
    <row r="143" spans="2:2" x14ac:dyDescent="0.35">
      <c r="B143" s="169"/>
    </row>
    <row r="144" spans="2:2" x14ac:dyDescent="0.35">
      <c r="B144" s="169"/>
    </row>
    <row r="145" spans="2:2" x14ac:dyDescent="0.35">
      <c r="B145" s="169"/>
    </row>
    <row r="146" spans="2:2" x14ac:dyDescent="0.35">
      <c r="B146" s="169"/>
    </row>
    <row r="147" spans="2:2" x14ac:dyDescent="0.35">
      <c r="B147" s="169"/>
    </row>
    <row r="148" spans="2:2" x14ac:dyDescent="0.35">
      <c r="B148" s="169"/>
    </row>
    <row r="149" spans="2:2" x14ac:dyDescent="0.35">
      <c r="B149" s="169"/>
    </row>
    <row r="150" spans="2:2" x14ac:dyDescent="0.35">
      <c r="B150" s="169"/>
    </row>
    <row r="151" spans="2:2" x14ac:dyDescent="0.35">
      <c r="B151" s="169"/>
    </row>
    <row r="152" spans="2:2" x14ac:dyDescent="0.35">
      <c r="B152" s="169"/>
    </row>
    <row r="153" spans="2:2" x14ac:dyDescent="0.35">
      <c r="B153" s="169"/>
    </row>
    <row r="154" spans="2:2" x14ac:dyDescent="0.35">
      <c r="B154" s="169"/>
    </row>
  </sheetData>
  <mergeCells count="118">
    <mergeCell ref="A115:B115"/>
    <mergeCell ref="A116:B116"/>
    <mergeCell ref="A117:B117"/>
    <mergeCell ref="A118:B118"/>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5 S26:S38 S42 S46:S120"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S31"/>
  <sheetViews>
    <sheetView zoomScale="85" zoomScaleNormal="85" workbookViewId="0">
      <selection sqref="A1:B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458" t="s">
        <v>200</v>
      </c>
      <c r="B1" s="458"/>
      <c r="C1" s="24"/>
      <c r="D1" s="22"/>
      <c r="E1" s="22"/>
      <c r="F1" s="22"/>
      <c r="G1" s="22"/>
      <c r="H1" s="22"/>
      <c r="I1" s="22"/>
      <c r="J1" s="22"/>
      <c r="K1" s="22"/>
      <c r="L1" s="22"/>
      <c r="M1" s="22"/>
      <c r="N1" s="22"/>
      <c r="O1" s="22"/>
      <c r="P1" s="22"/>
      <c r="Q1" s="22"/>
      <c r="R1" s="22"/>
      <c r="S1" s="22"/>
    </row>
    <row r="2" spans="1:19" ht="54.75" customHeight="1" x14ac:dyDescent="0.35">
      <c r="A2" s="459"/>
      <c r="B2" s="459"/>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19" ht="16.5" customHeight="1" x14ac:dyDescent="0.35">
      <c r="A3" s="466"/>
      <c r="B3" s="466"/>
      <c r="C3" s="22"/>
      <c r="D3" s="22"/>
      <c r="E3" s="22"/>
      <c r="F3" s="22"/>
      <c r="G3" s="22"/>
      <c r="H3" s="22"/>
      <c r="I3" s="22"/>
      <c r="J3" s="22"/>
      <c r="K3" s="22"/>
      <c r="L3" s="22"/>
      <c r="M3" s="22"/>
      <c r="N3" s="22"/>
      <c r="O3" s="22"/>
      <c r="P3" s="22"/>
      <c r="Q3" s="22"/>
      <c r="R3" s="22"/>
      <c r="S3" s="22"/>
    </row>
    <row r="4" spans="1:19" ht="16.5" customHeight="1" x14ac:dyDescent="0.35">
      <c r="A4" s="472" t="s">
        <v>424</v>
      </c>
      <c r="B4" s="472"/>
      <c r="C4" s="22"/>
      <c r="D4" s="33">
        <v>1375</v>
      </c>
      <c r="E4" s="33">
        <v>1079</v>
      </c>
      <c r="F4" s="33">
        <v>720</v>
      </c>
      <c r="G4" s="33">
        <v>545</v>
      </c>
      <c r="H4" s="33">
        <v>641</v>
      </c>
      <c r="I4" s="33">
        <v>277</v>
      </c>
      <c r="J4" s="33">
        <v>419</v>
      </c>
      <c r="K4" s="33">
        <v>478</v>
      </c>
      <c r="L4" s="33">
        <v>868</v>
      </c>
      <c r="M4" s="33">
        <v>1075</v>
      </c>
      <c r="N4" s="33">
        <v>1446</v>
      </c>
      <c r="O4" s="33">
        <v>1780</v>
      </c>
      <c r="P4" s="33">
        <v>1025</v>
      </c>
      <c r="Q4" s="33">
        <v>649</v>
      </c>
      <c r="R4" s="33">
        <v>1334</v>
      </c>
      <c r="S4" s="33">
        <f>SUM(D4:R4)</f>
        <v>13711</v>
      </c>
    </row>
    <row r="5" spans="1:19" ht="16.5" customHeight="1" x14ac:dyDescent="0.35">
      <c r="A5" s="539" t="s">
        <v>425</v>
      </c>
      <c r="B5" s="539"/>
      <c r="C5" s="170"/>
      <c r="D5" s="171">
        <v>7288</v>
      </c>
      <c r="E5" s="171">
        <v>7018</v>
      </c>
      <c r="F5" s="171">
        <v>4881</v>
      </c>
      <c r="G5" s="171">
        <v>4327</v>
      </c>
      <c r="H5" s="171">
        <v>6097</v>
      </c>
      <c r="I5" s="171">
        <v>4339</v>
      </c>
      <c r="J5" s="171">
        <v>6897</v>
      </c>
      <c r="K5" s="171">
        <v>7327</v>
      </c>
      <c r="L5" s="171">
        <v>4412</v>
      </c>
      <c r="M5" s="171">
        <v>3566</v>
      </c>
      <c r="N5" s="171">
        <v>4089</v>
      </c>
      <c r="O5" s="171">
        <v>6206</v>
      </c>
      <c r="P5" s="171">
        <v>7447</v>
      </c>
      <c r="Q5" s="171">
        <v>7598</v>
      </c>
      <c r="R5" s="171">
        <v>4826</v>
      </c>
      <c r="S5" s="171">
        <f>SUM(D5:R5)</f>
        <v>86318</v>
      </c>
    </row>
    <row r="6" spans="1:19" ht="16.5" customHeight="1" x14ac:dyDescent="0.35">
      <c r="A6" s="526" t="s">
        <v>426</v>
      </c>
      <c r="B6" s="526"/>
      <c r="C6" s="41"/>
      <c r="D6" s="172">
        <f>D4/D5</f>
        <v>0.18866630076838639</v>
      </c>
      <c r="E6" s="172">
        <f t="shared" ref="E6:S6" si="0">E4/E5</f>
        <v>0.15374750641208321</v>
      </c>
      <c r="F6" s="172">
        <f t="shared" si="0"/>
        <v>0.14751075599262448</v>
      </c>
      <c r="G6" s="172">
        <f t="shared" si="0"/>
        <v>0.12595331638548649</v>
      </c>
      <c r="H6" s="172">
        <f t="shared" si="0"/>
        <v>0.10513367229785141</v>
      </c>
      <c r="I6" s="172">
        <f t="shared" si="0"/>
        <v>6.3839594376584471E-2</v>
      </c>
      <c r="J6" s="172">
        <f t="shared" si="0"/>
        <v>6.0751051181673191E-2</v>
      </c>
      <c r="K6" s="172">
        <f t="shared" si="0"/>
        <v>6.5238160229288925E-2</v>
      </c>
      <c r="L6" s="172">
        <f t="shared" si="0"/>
        <v>0.19673617407071622</v>
      </c>
      <c r="M6" s="172">
        <f t="shared" si="0"/>
        <v>0.3014582164890634</v>
      </c>
      <c r="N6" s="172">
        <f t="shared" si="0"/>
        <v>0.3536316947909024</v>
      </c>
      <c r="O6" s="172">
        <f t="shared" si="0"/>
        <v>0.28681920721882048</v>
      </c>
      <c r="P6" s="172">
        <f t="shared" si="0"/>
        <v>0.13763931784611252</v>
      </c>
      <c r="Q6" s="172">
        <f t="shared" si="0"/>
        <v>8.5417215056593845E-2</v>
      </c>
      <c r="R6" s="172">
        <f t="shared" si="0"/>
        <v>0.27641939494405304</v>
      </c>
      <c r="S6" s="172">
        <f t="shared" si="0"/>
        <v>0.15884288329201326</v>
      </c>
    </row>
    <row r="7" spans="1:19" ht="16.5" customHeight="1" thickBot="1" x14ac:dyDescent="0.4">
      <c r="A7" s="540" t="s">
        <v>427</v>
      </c>
      <c r="B7" s="540"/>
      <c r="C7" s="36"/>
      <c r="D7" s="173">
        <f>D6/$S$6</f>
        <v>1.1877541936930622</v>
      </c>
      <c r="E7" s="173">
        <f t="shared" ref="E7:S7" si="1">E6/$S$6</f>
        <v>0.96792190638744058</v>
      </c>
      <c r="F7" s="173">
        <f t="shared" si="1"/>
        <v>0.92865826240036164</v>
      </c>
      <c r="G7" s="173">
        <f t="shared" si="1"/>
        <v>0.79294277323042972</v>
      </c>
      <c r="H7" s="173">
        <f t="shared" si="1"/>
        <v>0.66187209725081597</v>
      </c>
      <c r="I7" s="173">
        <f t="shared" si="1"/>
        <v>0.4019040265041221</v>
      </c>
      <c r="J7" s="173">
        <f t="shared" si="1"/>
        <v>0.38246001282909098</v>
      </c>
      <c r="K7" s="173">
        <f t="shared" si="1"/>
        <v>0.41070873858010071</v>
      </c>
      <c r="L7" s="173">
        <f t="shared" si="1"/>
        <v>1.2385583162013043</v>
      </c>
      <c r="M7" s="173">
        <f t="shared" si="1"/>
        <v>1.8978389855519635</v>
      </c>
      <c r="N7" s="173">
        <f t="shared" si="1"/>
        <v>2.2262986383896952</v>
      </c>
      <c r="O7" s="173">
        <f t="shared" si="1"/>
        <v>1.8056786761515677</v>
      </c>
      <c r="P7" s="173">
        <f t="shared" si="1"/>
        <v>0.86651233592303556</v>
      </c>
      <c r="Q7" s="173">
        <f t="shared" si="1"/>
        <v>0.53774656620633554</v>
      </c>
      <c r="R7" s="173">
        <f t="shared" si="1"/>
        <v>1.7402063549544722</v>
      </c>
      <c r="S7" s="173">
        <f t="shared" si="1"/>
        <v>1</v>
      </c>
    </row>
    <row r="8" spans="1:19" ht="16.5" customHeight="1" x14ac:dyDescent="0.35">
      <c r="A8" s="538" t="s">
        <v>317</v>
      </c>
      <c r="B8" s="538"/>
      <c r="C8" s="22"/>
      <c r="D8" s="22"/>
      <c r="E8" s="22"/>
      <c r="F8" s="22"/>
      <c r="G8" s="22"/>
      <c r="H8" s="22"/>
      <c r="I8" s="22"/>
      <c r="J8" s="22"/>
      <c r="K8" s="22"/>
      <c r="L8" s="22"/>
      <c r="M8" s="22"/>
      <c r="N8" s="22"/>
      <c r="O8" s="22"/>
      <c r="P8" s="22"/>
      <c r="Q8" s="22"/>
      <c r="R8" s="22"/>
      <c r="S8" s="22"/>
    </row>
    <row r="9" spans="1:19" ht="16.5" customHeight="1" x14ac:dyDescent="0.35">
      <c r="A9" s="472"/>
      <c r="B9" s="472"/>
      <c r="C9" s="22"/>
      <c r="D9" s="22"/>
      <c r="E9" s="22"/>
      <c r="F9" s="22"/>
      <c r="G9" s="22"/>
      <c r="H9" s="22"/>
      <c r="I9" s="22"/>
      <c r="J9" s="22"/>
      <c r="K9" s="22"/>
      <c r="L9" s="22"/>
      <c r="M9" s="22"/>
      <c r="N9" s="22"/>
      <c r="O9" s="22"/>
      <c r="P9" s="22"/>
      <c r="Q9" s="22"/>
      <c r="R9" s="22"/>
      <c r="S9" s="22"/>
    </row>
    <row r="10" spans="1:19" ht="16.5" customHeight="1" x14ac:dyDescent="0.35">
      <c r="A10" s="458" t="s">
        <v>199</v>
      </c>
      <c r="B10" s="458"/>
      <c r="C10" s="24"/>
      <c r="D10" s="22"/>
      <c r="E10" s="22"/>
      <c r="F10" s="22"/>
      <c r="G10" s="22"/>
      <c r="H10" s="22"/>
      <c r="I10" s="22"/>
      <c r="J10" s="22"/>
      <c r="K10" s="22"/>
      <c r="L10" s="22"/>
      <c r="M10" s="22"/>
      <c r="N10" s="22"/>
      <c r="O10" s="22"/>
      <c r="P10" s="22"/>
      <c r="Q10" s="22"/>
      <c r="R10" s="22"/>
      <c r="S10" s="22"/>
    </row>
    <row r="11" spans="1:19" ht="54.75" customHeight="1" x14ac:dyDescent="0.35">
      <c r="A11" s="459"/>
      <c r="B11" s="459"/>
      <c r="C11" s="61"/>
      <c r="D11" s="61" t="str">
        <f t="shared" ref="D11:S11" si="2">D2</f>
        <v xml:space="preserve">1. 
Gamle Oslo </v>
      </c>
      <c r="E11" s="61" t="str">
        <f t="shared" si="2"/>
        <v>2. 
Grünerløkka</v>
      </c>
      <c r="F11" s="61" t="str">
        <f t="shared" si="2"/>
        <v>3. 
Sagene</v>
      </c>
      <c r="G11" s="61" t="str">
        <f t="shared" si="2"/>
        <v>4. 
St. Hanshaugen</v>
      </c>
      <c r="H11" s="61" t="str">
        <f t="shared" si="2"/>
        <v>5. 
Frogner</v>
      </c>
      <c r="I11" s="61" t="str">
        <f t="shared" si="2"/>
        <v>6. 
Ullern</v>
      </c>
      <c r="J11" s="61" t="str">
        <f t="shared" si="2"/>
        <v>7. 
Vestre Aker</v>
      </c>
      <c r="K11" s="61" t="str">
        <f t="shared" si="2"/>
        <v>8. 
Nordre Aker</v>
      </c>
      <c r="L11" s="61" t="str">
        <f t="shared" si="2"/>
        <v>9. 
Bjerke</v>
      </c>
      <c r="M11" s="61" t="str">
        <f t="shared" si="2"/>
        <v>10. 
Grorud</v>
      </c>
      <c r="N11" s="61" t="str">
        <f t="shared" si="2"/>
        <v>11. 
Stovner</v>
      </c>
      <c r="O11" s="61" t="str">
        <f t="shared" si="2"/>
        <v>12. 
Alna</v>
      </c>
      <c r="P11" s="61" t="str">
        <f t="shared" si="2"/>
        <v>13. 
Østensjø</v>
      </c>
      <c r="Q11" s="61" t="str">
        <f t="shared" si="2"/>
        <v>14.
Nordstrand</v>
      </c>
      <c r="R11" s="61" t="str">
        <f t="shared" si="2"/>
        <v>15. 
Søndre Nordstrand</v>
      </c>
      <c r="S11" s="61" t="str">
        <f t="shared" si="2"/>
        <v>Sum</v>
      </c>
    </row>
    <row r="12" spans="1:19" ht="16.5" customHeight="1" x14ac:dyDescent="0.35">
      <c r="A12" s="466"/>
      <c r="B12" s="466"/>
      <c r="C12" s="22"/>
      <c r="D12" s="22"/>
      <c r="E12" s="22"/>
      <c r="F12" s="22"/>
      <c r="G12" s="22"/>
      <c r="H12" s="22"/>
      <c r="I12" s="22"/>
      <c r="J12" s="22"/>
      <c r="K12" s="22"/>
      <c r="L12" s="22"/>
      <c r="M12" s="22"/>
      <c r="N12" s="22"/>
      <c r="O12" s="22"/>
      <c r="P12" s="22"/>
      <c r="Q12" s="22"/>
      <c r="R12" s="22"/>
      <c r="S12" s="22"/>
    </row>
    <row r="13" spans="1:19" ht="16.5" customHeight="1" x14ac:dyDescent="0.35">
      <c r="A13" s="472" t="s">
        <v>449</v>
      </c>
      <c r="B13" s="472"/>
      <c r="C13" s="22"/>
      <c r="D13" s="33">
        <v>10111</v>
      </c>
      <c r="E13" s="33">
        <v>12258</v>
      </c>
      <c r="F13" s="33">
        <v>8609</v>
      </c>
      <c r="G13" s="33">
        <v>9839</v>
      </c>
      <c r="H13" s="33">
        <v>11238</v>
      </c>
      <c r="I13" s="33">
        <v>3375</v>
      </c>
      <c r="J13" s="33">
        <v>4640</v>
      </c>
      <c r="K13" s="33">
        <v>6030</v>
      </c>
      <c r="L13" s="33">
        <v>4450</v>
      </c>
      <c r="M13" s="33">
        <v>3032</v>
      </c>
      <c r="N13" s="33">
        <v>3557</v>
      </c>
      <c r="O13" s="33">
        <v>5474</v>
      </c>
      <c r="P13" s="33">
        <v>4253</v>
      </c>
      <c r="Q13" s="33">
        <v>4393</v>
      </c>
      <c r="R13" s="33">
        <v>3967</v>
      </c>
      <c r="S13" s="33">
        <f>SUM(D13:R13)</f>
        <v>95226</v>
      </c>
    </row>
    <row r="14" spans="1:19" ht="16.5" customHeight="1" x14ac:dyDescent="0.35">
      <c r="A14" s="539" t="s">
        <v>450</v>
      </c>
      <c r="B14" s="539"/>
      <c r="C14" s="170"/>
      <c r="D14" s="171">
        <v>55739</v>
      </c>
      <c r="E14" s="171">
        <v>60823</v>
      </c>
      <c r="F14" s="171">
        <v>43767</v>
      </c>
      <c r="G14" s="171">
        <v>39673</v>
      </c>
      <c r="H14" s="171">
        <v>58938</v>
      </c>
      <c r="I14" s="171">
        <v>33659</v>
      </c>
      <c r="J14" s="171">
        <v>49898</v>
      </c>
      <c r="K14" s="171">
        <v>52443</v>
      </c>
      <c r="L14" s="171">
        <v>32580</v>
      </c>
      <c r="M14" s="171">
        <v>27485</v>
      </c>
      <c r="N14" s="171">
        <v>32839</v>
      </c>
      <c r="O14" s="171">
        <v>49507</v>
      </c>
      <c r="P14" s="171">
        <v>50580</v>
      </c>
      <c r="Q14" s="171">
        <v>51952</v>
      </c>
      <c r="R14" s="171">
        <v>38847</v>
      </c>
      <c r="S14" s="171">
        <f>SUM(D14:R14)</f>
        <v>678730</v>
      </c>
    </row>
    <row r="15" spans="1:19" ht="16.5" customHeight="1" x14ac:dyDescent="0.35">
      <c r="A15" s="526" t="s">
        <v>451</v>
      </c>
      <c r="B15" s="526"/>
      <c r="C15" s="41"/>
      <c r="D15" s="172">
        <f>D13/D14</f>
        <v>0.18139902043452519</v>
      </c>
      <c r="E15" s="172">
        <f t="shared" ref="E15:S15" si="3">E13/E14</f>
        <v>0.20153560330795917</v>
      </c>
      <c r="F15" s="172">
        <f t="shared" si="3"/>
        <v>0.19670071058103136</v>
      </c>
      <c r="G15" s="172">
        <f t="shared" si="3"/>
        <v>0.24800241978171553</v>
      </c>
      <c r="H15" s="172">
        <f t="shared" si="3"/>
        <v>0.19067494655400591</v>
      </c>
      <c r="I15" s="172">
        <f t="shared" si="3"/>
        <v>0.10027035859651208</v>
      </c>
      <c r="J15" s="172">
        <f t="shared" si="3"/>
        <v>9.2989698985931304E-2</v>
      </c>
      <c r="K15" s="172">
        <f t="shared" si="3"/>
        <v>0.11498198043590184</v>
      </c>
      <c r="L15" s="172">
        <f t="shared" si="3"/>
        <v>0.13658686310620013</v>
      </c>
      <c r="M15" s="172">
        <f t="shared" si="3"/>
        <v>0.11031471711842823</v>
      </c>
      <c r="N15" s="172">
        <f t="shared" si="3"/>
        <v>0.108316331191571</v>
      </c>
      <c r="O15" s="172">
        <f t="shared" si="3"/>
        <v>0.11057022239279293</v>
      </c>
      <c r="P15" s="172">
        <f t="shared" si="3"/>
        <v>8.4084618426255434E-2</v>
      </c>
      <c r="Q15" s="172">
        <f t="shared" si="3"/>
        <v>8.455882352941177E-2</v>
      </c>
      <c r="R15" s="172">
        <f t="shared" si="3"/>
        <v>0.10211856771436661</v>
      </c>
      <c r="S15" s="172">
        <f t="shared" si="3"/>
        <v>0.14030026667452447</v>
      </c>
    </row>
    <row r="16" spans="1:19" ht="16.5" customHeight="1" thickBot="1" x14ac:dyDescent="0.4">
      <c r="A16" s="540" t="s">
        <v>452</v>
      </c>
      <c r="B16" s="540"/>
      <c r="C16" s="36"/>
      <c r="D16" s="173">
        <f>D15/$S$15</f>
        <v>1.2929342526150975</v>
      </c>
      <c r="E16" s="173">
        <f t="shared" ref="E16:R16" si="4">E15/$S$15</f>
        <v>1.4364591606621211</v>
      </c>
      <c r="F16" s="173">
        <f t="shared" si="4"/>
        <v>1.4019981233346295</v>
      </c>
      <c r="G16" s="173">
        <f t="shared" si="4"/>
        <v>1.7676546571151135</v>
      </c>
      <c r="H16" s="173">
        <f t="shared" si="4"/>
        <v>1.359049067214841</v>
      </c>
      <c r="I16" s="173">
        <f t="shared" si="4"/>
        <v>0.71468402001775411</v>
      </c>
      <c r="J16" s="173">
        <f t="shared" si="4"/>
        <v>0.6627906075307286</v>
      </c>
      <c r="K16" s="173">
        <f t="shared" si="4"/>
        <v>0.81954213745468318</v>
      </c>
      <c r="L16" s="173">
        <f t="shared" si="4"/>
        <v>0.9735324553805812</v>
      </c>
      <c r="M16" s="173">
        <f t="shared" si="4"/>
        <v>0.7862758905108983</v>
      </c>
      <c r="N16" s="173">
        <f t="shared" si="4"/>
        <v>0.77203225452770241</v>
      </c>
      <c r="O16" s="173">
        <f t="shared" si="4"/>
        <v>0.78809702229076461</v>
      </c>
      <c r="P16" s="173">
        <f t="shared" si="4"/>
        <v>0.59931902069237764</v>
      </c>
      <c r="Q16" s="173">
        <f t="shared" si="4"/>
        <v>0.60269895085499392</v>
      </c>
      <c r="R16" s="173">
        <f t="shared" si="4"/>
        <v>0.72785726025215858</v>
      </c>
      <c r="S16" s="173">
        <v>1</v>
      </c>
    </row>
    <row r="17" spans="1:19" ht="16.5" customHeight="1" x14ac:dyDescent="0.35">
      <c r="A17" s="538" t="s">
        <v>317</v>
      </c>
      <c r="B17" s="538"/>
      <c r="C17" s="53"/>
      <c r="D17" s="53"/>
      <c r="E17" s="53"/>
      <c r="F17" s="53"/>
      <c r="G17" s="53"/>
      <c r="H17" s="53"/>
      <c r="I17" s="53"/>
      <c r="J17" s="53"/>
      <c r="K17" s="53"/>
      <c r="L17" s="53"/>
      <c r="M17" s="53"/>
      <c r="N17" s="53"/>
      <c r="O17" s="53"/>
      <c r="P17" s="53"/>
      <c r="Q17" s="53"/>
      <c r="R17" s="53"/>
      <c r="S17" s="53"/>
    </row>
    <row r="18" spans="1:19" ht="16.5" customHeight="1" x14ac:dyDescent="0.35">
      <c r="A18" s="472"/>
      <c r="B18" s="472"/>
      <c r="C18" s="22"/>
      <c r="D18" s="22"/>
      <c r="E18" s="22"/>
      <c r="F18" s="22"/>
      <c r="G18" s="22"/>
      <c r="H18" s="22"/>
      <c r="I18" s="22"/>
      <c r="J18" s="22"/>
      <c r="K18" s="22"/>
      <c r="L18" s="22"/>
      <c r="M18" s="22"/>
      <c r="N18" s="22"/>
      <c r="O18" s="22"/>
      <c r="P18" s="22"/>
      <c r="Q18" s="22"/>
      <c r="R18" s="22"/>
      <c r="S18" s="22"/>
    </row>
    <row r="19" spans="1:19" ht="16.5" customHeight="1" x14ac:dyDescent="0.35">
      <c r="A19" s="458" t="s">
        <v>206</v>
      </c>
      <c r="B19" s="458"/>
      <c r="C19" s="24"/>
      <c r="D19" s="22"/>
      <c r="E19" s="22"/>
      <c r="F19" s="22"/>
      <c r="G19" s="22"/>
      <c r="H19" s="22"/>
      <c r="I19" s="22"/>
      <c r="J19" s="22"/>
      <c r="K19" s="22"/>
      <c r="L19" s="22"/>
      <c r="M19" s="22"/>
      <c r="N19" s="22"/>
      <c r="O19" s="22"/>
      <c r="P19" s="22"/>
      <c r="Q19" s="22"/>
      <c r="R19" s="22"/>
      <c r="S19" s="22"/>
    </row>
    <row r="20" spans="1:19" ht="54.75" customHeight="1" x14ac:dyDescent="0.35">
      <c r="A20" s="459"/>
      <c r="B20" s="459"/>
      <c r="C20" s="61"/>
      <c r="D20" s="61" t="str">
        <f t="shared" ref="D20:S20" si="5">D2</f>
        <v xml:space="preserve">1. 
Gamle Oslo </v>
      </c>
      <c r="E20" s="61" t="str">
        <f t="shared" si="5"/>
        <v>2. 
Grünerløkka</v>
      </c>
      <c r="F20" s="61" t="str">
        <f t="shared" si="5"/>
        <v>3. 
Sagene</v>
      </c>
      <c r="G20" s="61" t="str">
        <f t="shared" si="5"/>
        <v>4. 
St. Hanshaugen</v>
      </c>
      <c r="H20" s="61" t="str">
        <f t="shared" si="5"/>
        <v>5. 
Frogner</v>
      </c>
      <c r="I20" s="61" t="str">
        <f t="shared" si="5"/>
        <v>6. 
Ullern</v>
      </c>
      <c r="J20" s="61" t="str">
        <f t="shared" si="5"/>
        <v>7. 
Vestre Aker</v>
      </c>
      <c r="K20" s="61" t="str">
        <f t="shared" si="5"/>
        <v>8. 
Nordre Aker</v>
      </c>
      <c r="L20" s="61" t="str">
        <f t="shared" si="5"/>
        <v>9. 
Bjerke</v>
      </c>
      <c r="M20" s="61" t="str">
        <f t="shared" si="5"/>
        <v>10. 
Grorud</v>
      </c>
      <c r="N20" s="61" t="str">
        <f t="shared" si="5"/>
        <v>11. 
Stovner</v>
      </c>
      <c r="O20" s="61" t="str">
        <f t="shared" si="5"/>
        <v>12. 
Alna</v>
      </c>
      <c r="P20" s="61" t="str">
        <f t="shared" si="5"/>
        <v>13. 
Østensjø</v>
      </c>
      <c r="Q20" s="61" t="str">
        <f t="shared" si="5"/>
        <v>14.
Nordstrand</v>
      </c>
      <c r="R20" s="61" t="str">
        <f t="shared" si="5"/>
        <v>15. 
Søndre Nordstrand</v>
      </c>
      <c r="S20" s="61" t="str">
        <f t="shared" si="5"/>
        <v>Sum</v>
      </c>
    </row>
    <row r="21" spans="1:19" ht="16.5" customHeight="1" x14ac:dyDescent="0.35">
      <c r="A21" s="466"/>
      <c r="B21" s="466"/>
      <c r="C21" s="22"/>
      <c r="D21" s="22"/>
      <c r="E21" s="22"/>
      <c r="F21" s="22"/>
      <c r="G21" s="22"/>
      <c r="H21" s="22"/>
      <c r="I21" s="22"/>
      <c r="J21" s="22"/>
      <c r="K21" s="22"/>
      <c r="L21" s="22"/>
      <c r="M21" s="22"/>
      <c r="N21" s="22"/>
      <c r="O21" s="22"/>
      <c r="P21" s="22"/>
      <c r="Q21" s="22"/>
      <c r="R21" s="22"/>
      <c r="S21" s="22"/>
    </row>
    <row r="22" spans="1:19" ht="16.5" customHeight="1" x14ac:dyDescent="0.35">
      <c r="A22" s="472" t="s">
        <v>84</v>
      </c>
      <c r="B22" s="472"/>
      <c r="C22" s="22"/>
      <c r="D22" s="174">
        <v>12.73852922653116</v>
      </c>
      <c r="E22" s="174">
        <v>19.766460561026527</v>
      </c>
      <c r="F22" s="174">
        <v>20.007198675297005</v>
      </c>
      <c r="G22" s="174">
        <v>10.65537592698573</v>
      </c>
      <c r="H22" s="174">
        <v>8.6219661406902759</v>
      </c>
      <c r="I22" s="174">
        <v>6.0041482808292006</v>
      </c>
      <c r="J22" s="174">
        <v>7.0996975256074082</v>
      </c>
      <c r="K22" s="174">
        <v>8.5096960484800377</v>
      </c>
      <c r="L22" s="174">
        <v>12.323204114147549</v>
      </c>
      <c r="M22" s="174">
        <v>12.800139387232525</v>
      </c>
      <c r="N22" s="174">
        <v>10.674321550353788</v>
      </c>
      <c r="O22" s="174">
        <v>10.786092031938869</v>
      </c>
      <c r="P22" s="174">
        <v>9.4845888072429005</v>
      </c>
      <c r="Q22" s="174">
        <v>8.4503066661736721</v>
      </c>
      <c r="R22" s="174">
        <v>7.3696210984223196</v>
      </c>
      <c r="S22" s="174">
        <v>10.209018921030101</v>
      </c>
    </row>
    <row r="23" spans="1:19" ht="16.5" customHeight="1" x14ac:dyDescent="0.35">
      <c r="A23" s="472" t="s">
        <v>85</v>
      </c>
      <c r="B23" s="472"/>
      <c r="C23" s="22"/>
      <c r="D23" s="174">
        <v>13.399829173959635</v>
      </c>
      <c r="E23" s="174">
        <v>14.984945731974779</v>
      </c>
      <c r="F23" s="174">
        <v>15.944889468760882</v>
      </c>
      <c r="G23" s="174">
        <v>12.907964916821175</v>
      </c>
      <c r="H23" s="174">
        <v>7.6462494247377366</v>
      </c>
      <c r="I23" s="174">
        <v>7.8824285219872792</v>
      </c>
      <c r="J23" s="174">
        <v>6.8927015402654446</v>
      </c>
      <c r="K23" s="174">
        <v>7.5947126524304878</v>
      </c>
      <c r="L23" s="174">
        <v>13.390865472380479</v>
      </c>
      <c r="M23" s="174">
        <v>13.283199702160857</v>
      </c>
      <c r="N23" s="174">
        <v>11.779459920724904</v>
      </c>
      <c r="O23" s="174">
        <v>11.762997744415523</v>
      </c>
      <c r="P23" s="174">
        <v>8.5548374976410528</v>
      </c>
      <c r="Q23" s="174">
        <v>7.3588211524935048</v>
      </c>
      <c r="R23" s="174">
        <v>8.44834756539192</v>
      </c>
      <c r="S23" s="174">
        <v>10.004848510466161</v>
      </c>
    </row>
    <row r="24" spans="1:19" ht="16.5" customHeight="1" x14ac:dyDescent="0.35">
      <c r="A24" s="472" t="s">
        <v>86</v>
      </c>
      <c r="B24" s="472"/>
      <c r="C24" s="22"/>
      <c r="D24" s="174">
        <v>13.457678502680182</v>
      </c>
      <c r="E24" s="174">
        <v>16.755009741906868</v>
      </c>
      <c r="F24" s="174">
        <v>17.176881608168795</v>
      </c>
      <c r="G24" s="174">
        <v>11.373016783539178</v>
      </c>
      <c r="H24" s="174">
        <v>8.0480455005929947</v>
      </c>
      <c r="I24" s="174">
        <v>7.077673922230554</v>
      </c>
      <c r="J24" s="174">
        <v>5.7014324827667782</v>
      </c>
      <c r="K24" s="174">
        <v>6.8823356616852012</v>
      </c>
      <c r="L24" s="174">
        <v>11.791996645112338</v>
      </c>
      <c r="M24" s="174">
        <v>11.128326046234296</v>
      </c>
      <c r="N24" s="174">
        <v>11.295785413434858</v>
      </c>
      <c r="O24" s="174">
        <v>10.308456482178073</v>
      </c>
      <c r="P24" s="174">
        <v>10.388441289274233</v>
      </c>
      <c r="Q24" s="174">
        <v>6.9394856149434556</v>
      </c>
      <c r="R24" s="174">
        <v>8.01220978709466</v>
      </c>
      <c r="S24" s="174">
        <v>9.6654079424162571</v>
      </c>
    </row>
    <row r="25" spans="1:19" ht="16.5" customHeight="1" x14ac:dyDescent="0.35">
      <c r="A25" s="472" t="s">
        <v>87</v>
      </c>
      <c r="B25" s="472"/>
      <c r="C25" s="22"/>
      <c r="D25" s="174">
        <v>15.90393491207405</v>
      </c>
      <c r="E25" s="174">
        <v>16.716994071616703</v>
      </c>
      <c r="F25" s="174">
        <v>14.931904609563251</v>
      </c>
      <c r="G25" s="174">
        <v>11.097439863118568</v>
      </c>
      <c r="H25" s="174">
        <v>6.6840573770400535</v>
      </c>
      <c r="I25" s="174">
        <v>7.158904027044704</v>
      </c>
      <c r="J25" s="174">
        <v>5.8650871401667279</v>
      </c>
      <c r="K25" s="174">
        <v>6.134213367597189</v>
      </c>
      <c r="L25" s="174">
        <v>8.4174203902322624</v>
      </c>
      <c r="M25" s="174">
        <v>13.402422187676589</v>
      </c>
      <c r="N25" s="174">
        <v>8.0936432469708173</v>
      </c>
      <c r="O25" s="174">
        <v>10.265253461608211</v>
      </c>
      <c r="P25" s="174">
        <v>8.0612498852055854</v>
      </c>
      <c r="Q25" s="174">
        <v>9.1520645192559691</v>
      </c>
      <c r="R25" s="174">
        <v>10.153846491119698</v>
      </c>
      <c r="S25" s="174">
        <v>9.3750494954476018</v>
      </c>
    </row>
    <row r="26" spans="1:19" ht="16.5" customHeight="1" x14ac:dyDescent="0.35">
      <c r="A26" s="472" t="s">
        <v>88</v>
      </c>
      <c r="B26" s="472"/>
      <c r="C26" s="22"/>
      <c r="D26" s="174">
        <v>13.316662308611518</v>
      </c>
      <c r="E26" s="174">
        <v>13.188142962530938</v>
      </c>
      <c r="F26" s="174">
        <v>17.269517403625056</v>
      </c>
      <c r="G26" s="174">
        <v>9.0491799431076565</v>
      </c>
      <c r="H26" s="174">
        <v>6.8338774867844503</v>
      </c>
      <c r="I26" s="174">
        <v>5.8263038849406339</v>
      </c>
      <c r="J26" s="174">
        <v>6.5658748557348137</v>
      </c>
      <c r="K26" s="174">
        <v>5.5314966531779293</v>
      </c>
      <c r="L26" s="174">
        <v>9.8003392119382351</v>
      </c>
      <c r="M26" s="174">
        <v>11.331484283891317</v>
      </c>
      <c r="N26" s="174">
        <v>8.4788613106473889</v>
      </c>
      <c r="O26" s="174">
        <v>10.44461216519791</v>
      </c>
      <c r="P26" s="174">
        <v>7.5346929409835921</v>
      </c>
      <c r="Q26" s="174">
        <v>6.7084503918508007</v>
      </c>
      <c r="R26" s="174">
        <v>9.3534949970875019</v>
      </c>
      <c r="S26" s="174">
        <v>8.7749281649979842</v>
      </c>
    </row>
    <row r="27" spans="1:19" ht="16.5" customHeight="1" x14ac:dyDescent="0.35">
      <c r="A27" s="472" t="s">
        <v>218</v>
      </c>
      <c r="B27" s="472"/>
      <c r="C27" s="22"/>
      <c r="D27" s="174">
        <v>13.963843929716683</v>
      </c>
      <c r="E27" s="174">
        <v>14.808067270297244</v>
      </c>
      <c r="F27" s="174">
        <v>13.705054547059854</v>
      </c>
      <c r="G27" s="174">
        <v>11.839787037443648</v>
      </c>
      <c r="H27" s="174">
        <v>7.5391862682361204</v>
      </c>
      <c r="I27" s="174">
        <v>5.3757761835236861</v>
      </c>
      <c r="J27" s="174">
        <v>7.1719539415261711</v>
      </c>
      <c r="K27" s="174">
        <v>5.3437424466822874</v>
      </c>
      <c r="L27" s="174">
        <v>10.996101564583956</v>
      </c>
      <c r="M27" s="174">
        <v>12.805136347498626</v>
      </c>
      <c r="N27" s="174">
        <v>9.450312517840306</v>
      </c>
      <c r="O27" s="174">
        <v>9.5878158172292167</v>
      </c>
      <c r="P27" s="174">
        <v>8.6466176052164947</v>
      </c>
      <c r="Q27" s="174">
        <v>6.6695146115360284</v>
      </c>
      <c r="R27" s="174">
        <v>7.1832049559611892</v>
      </c>
      <c r="S27" s="174">
        <v>8.9642968646010974</v>
      </c>
    </row>
    <row r="28" spans="1:19" ht="16.5" customHeight="1" x14ac:dyDescent="0.35">
      <c r="A28" s="539" t="s">
        <v>446</v>
      </c>
      <c r="B28" s="539"/>
      <c r="C28" s="170"/>
      <c r="D28" s="175">
        <v>12.663562274151648</v>
      </c>
      <c r="E28" s="175">
        <v>11.849040795180834</v>
      </c>
      <c r="F28" s="175">
        <v>11.984249368330516</v>
      </c>
      <c r="G28" s="175">
        <v>9.5225704855824027</v>
      </c>
      <c r="H28" s="175">
        <v>7.0779435667462511</v>
      </c>
      <c r="I28" s="175">
        <v>7.4450427601596036</v>
      </c>
      <c r="J28" s="175">
        <v>5.8385973513401339</v>
      </c>
      <c r="K28" s="175">
        <v>5.589981791281728</v>
      </c>
      <c r="L28" s="175">
        <v>8.1301812055680518</v>
      </c>
      <c r="M28" s="175">
        <v>11.615861270274376</v>
      </c>
      <c r="N28" s="175">
        <v>8.0574259047605779</v>
      </c>
      <c r="O28" s="175">
        <v>9.3438943587075638</v>
      </c>
      <c r="P28" s="175">
        <v>9.8851346139981153</v>
      </c>
      <c r="Q28" s="175">
        <v>6.605871277896429</v>
      </c>
      <c r="R28" s="175">
        <v>8.0117314393182166</v>
      </c>
      <c r="S28" s="175">
        <v>8.4245452497572586</v>
      </c>
    </row>
    <row r="29" spans="1:19" ht="16.5" customHeight="1" x14ac:dyDescent="0.35">
      <c r="A29" s="526" t="s">
        <v>447</v>
      </c>
      <c r="B29" s="526"/>
      <c r="C29" s="41"/>
      <c r="D29" s="172">
        <f>AVERAGE(D22:D28)</f>
        <v>13.634862903960697</v>
      </c>
      <c r="E29" s="172">
        <f t="shared" ref="E29:S29" si="6">AVERAGE(E22:E28)</f>
        <v>15.438380162076271</v>
      </c>
      <c r="F29" s="172">
        <f t="shared" si="6"/>
        <v>15.859956525829338</v>
      </c>
      <c r="G29" s="172">
        <f t="shared" si="6"/>
        <v>10.920762136656908</v>
      </c>
      <c r="H29" s="172">
        <f t="shared" si="6"/>
        <v>7.493046537832555</v>
      </c>
      <c r="I29" s="172">
        <f t="shared" si="6"/>
        <v>6.6814682258165226</v>
      </c>
      <c r="J29" s="172">
        <f t="shared" si="6"/>
        <v>6.4479064053439243</v>
      </c>
      <c r="K29" s="172">
        <f t="shared" si="6"/>
        <v>6.5123112316192655</v>
      </c>
      <c r="L29" s="172">
        <f t="shared" si="6"/>
        <v>10.69287265770898</v>
      </c>
      <c r="M29" s="172">
        <f t="shared" si="6"/>
        <v>12.338081317852657</v>
      </c>
      <c r="N29" s="172">
        <f t="shared" si="6"/>
        <v>9.6899728378189476</v>
      </c>
      <c r="O29" s="172">
        <f t="shared" si="6"/>
        <v>10.357017437325052</v>
      </c>
      <c r="P29" s="172">
        <f t="shared" si="6"/>
        <v>8.9365089485088536</v>
      </c>
      <c r="Q29" s="172">
        <f t="shared" si="6"/>
        <v>7.412073462021409</v>
      </c>
      <c r="R29" s="172">
        <f t="shared" si="6"/>
        <v>8.3617794763422157</v>
      </c>
      <c r="S29" s="172">
        <f t="shared" si="6"/>
        <v>9.3454421641023515</v>
      </c>
    </row>
    <row r="30" spans="1:19" ht="16.5" customHeight="1" thickBot="1" x14ac:dyDescent="0.4">
      <c r="A30" s="540" t="s">
        <v>448</v>
      </c>
      <c r="B30" s="540"/>
      <c r="C30" s="36"/>
      <c r="D30" s="173">
        <f>D29/$S$29</f>
        <v>1.4589853176059275</v>
      </c>
      <c r="E30" s="173">
        <f t="shared" ref="E30:S30" si="7">E29/$S$29</f>
        <v>1.6519689374760749</v>
      </c>
      <c r="F30" s="173">
        <f t="shared" si="7"/>
        <v>1.6970793085372133</v>
      </c>
      <c r="G30" s="173">
        <f t="shared" si="7"/>
        <v>1.1685655900376404</v>
      </c>
      <c r="H30" s="173">
        <f t="shared" si="7"/>
        <v>0.80178619761992576</v>
      </c>
      <c r="I30" s="173">
        <f t="shared" si="7"/>
        <v>0.71494404528887168</v>
      </c>
      <c r="J30" s="173">
        <f t="shared" si="7"/>
        <v>0.68995198858664797</v>
      </c>
      <c r="K30" s="173">
        <f t="shared" si="7"/>
        <v>0.69684356473087072</v>
      </c>
      <c r="L30" s="173">
        <f t="shared" si="7"/>
        <v>1.1441804967540614</v>
      </c>
      <c r="M30" s="173">
        <f t="shared" si="7"/>
        <v>1.3202244582118983</v>
      </c>
      <c r="N30" s="173">
        <f t="shared" si="7"/>
        <v>1.0368661715162077</v>
      </c>
      <c r="O30" s="173">
        <f t="shared" si="7"/>
        <v>1.1082426337309492</v>
      </c>
      <c r="P30" s="173">
        <f t="shared" si="7"/>
        <v>0.9562424967794152</v>
      </c>
      <c r="Q30" s="173">
        <f t="shared" si="7"/>
        <v>0.79312175195868362</v>
      </c>
      <c r="R30" s="173">
        <f t="shared" si="7"/>
        <v>0.89474412547984361</v>
      </c>
      <c r="S30" s="173">
        <f t="shared" si="7"/>
        <v>1</v>
      </c>
    </row>
    <row r="31" spans="1:19" ht="16.5" customHeight="1" x14ac:dyDescent="0.35">
      <c r="A31" s="538" t="s">
        <v>317</v>
      </c>
      <c r="B31" s="538"/>
      <c r="C31" s="22"/>
      <c r="D31" s="22"/>
      <c r="E31" s="22"/>
      <c r="F31" s="22"/>
      <c r="G31" s="22"/>
      <c r="H31" s="22"/>
      <c r="I31" s="22"/>
      <c r="J31" s="22"/>
      <c r="K31" s="22"/>
      <c r="L31" s="22"/>
      <c r="M31" s="22"/>
      <c r="N31" s="22"/>
      <c r="O31" s="22"/>
      <c r="P31" s="22"/>
      <c r="Q31" s="22"/>
      <c r="R31" s="22"/>
      <c r="S31" s="22"/>
    </row>
  </sheetData>
  <mergeCells count="31">
    <mergeCell ref="A31:B31"/>
    <mergeCell ref="A25:B25"/>
    <mergeCell ref="A26:B26"/>
    <mergeCell ref="A27:B27"/>
    <mergeCell ref="A28:B28"/>
    <mergeCell ref="A29:B29"/>
    <mergeCell ref="A30:B30"/>
    <mergeCell ref="A24:B24"/>
    <mergeCell ref="A13:B13"/>
    <mergeCell ref="A14:B14"/>
    <mergeCell ref="A15:B15"/>
    <mergeCell ref="A16:B16"/>
    <mergeCell ref="A17:B17"/>
    <mergeCell ref="A18:B18"/>
    <mergeCell ref="A19:B19"/>
    <mergeCell ref="A20:B20"/>
    <mergeCell ref="A21:B21"/>
    <mergeCell ref="A22:B22"/>
    <mergeCell ref="A23:B23"/>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XDU86"/>
  <sheetViews>
    <sheetView zoomScale="85" zoomScaleNormal="85" workbookViewId="0">
      <selection sqref="A1:C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21" ht="16.5" customHeight="1" x14ac:dyDescent="0.35">
      <c r="A1" s="541" t="s">
        <v>504</v>
      </c>
      <c r="B1" s="541"/>
      <c r="C1" s="541"/>
      <c r="D1" s="22"/>
      <c r="E1" s="22"/>
      <c r="F1" s="22"/>
      <c r="G1" s="22"/>
      <c r="H1" s="22"/>
      <c r="I1" s="22"/>
      <c r="J1" s="22"/>
      <c r="K1" s="22"/>
      <c r="L1" s="22"/>
      <c r="M1" s="22"/>
      <c r="N1" s="22"/>
      <c r="O1" s="22"/>
      <c r="P1" s="22"/>
      <c r="Q1" s="22"/>
      <c r="R1" s="22"/>
      <c r="S1" s="22"/>
    </row>
    <row r="2" spans="1:21" ht="54.75" customHeight="1" x14ac:dyDescent="0.35">
      <c r="A2" s="61" t="s">
        <v>100</v>
      </c>
      <c r="B2" s="61" t="s">
        <v>101</v>
      </c>
      <c r="C2" s="61" t="s">
        <v>99</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21" ht="16.5" customHeight="1" x14ac:dyDescent="0.35">
      <c r="A3" s="53"/>
      <c r="B3" s="53"/>
      <c r="C3" s="177"/>
      <c r="D3" s="67"/>
      <c r="E3" s="98"/>
      <c r="F3" s="98"/>
      <c r="G3" s="98"/>
      <c r="H3" s="67"/>
      <c r="I3" s="67"/>
      <c r="J3" s="67"/>
      <c r="K3" s="67"/>
      <c r="L3" s="67"/>
      <c r="M3" s="67"/>
      <c r="N3" s="67"/>
      <c r="O3" s="67"/>
      <c r="P3" s="67"/>
      <c r="Q3" s="67"/>
      <c r="R3" s="67"/>
      <c r="S3" s="67"/>
    </row>
    <row r="4" spans="1:21" ht="16.5" customHeight="1" x14ac:dyDescent="0.35">
      <c r="A4" s="89" t="s">
        <v>105</v>
      </c>
      <c r="B4" s="89" t="s">
        <v>106</v>
      </c>
      <c r="C4" s="178" t="s">
        <v>28</v>
      </c>
      <c r="D4" s="179">
        <f>SUM(D5:D10)</f>
        <v>766</v>
      </c>
      <c r="E4" s="179">
        <f t="shared" ref="E4:R4" si="0">SUM(E5:E10)</f>
        <v>912</v>
      </c>
      <c r="F4" s="179">
        <f t="shared" si="0"/>
        <v>729</v>
      </c>
      <c r="G4" s="179">
        <f t="shared" si="0"/>
        <v>357</v>
      </c>
      <c r="H4" s="179">
        <f t="shared" si="0"/>
        <v>495</v>
      </c>
      <c r="I4" s="179">
        <f t="shared" si="0"/>
        <v>382</v>
      </c>
      <c r="J4" s="179">
        <f t="shared" si="0"/>
        <v>480</v>
      </c>
      <c r="K4" s="179">
        <f t="shared" si="0"/>
        <v>571</v>
      </c>
      <c r="L4" s="179">
        <f t="shared" si="0"/>
        <v>328</v>
      </c>
      <c r="M4" s="179">
        <f t="shared" si="0"/>
        <v>380</v>
      </c>
      <c r="N4" s="179">
        <f t="shared" si="0"/>
        <v>300</v>
      </c>
      <c r="O4" s="179">
        <f t="shared" si="0"/>
        <v>486</v>
      </c>
      <c r="P4" s="179">
        <f t="shared" si="0"/>
        <v>744</v>
      </c>
      <c r="Q4" s="179">
        <f t="shared" si="0"/>
        <v>620</v>
      </c>
      <c r="R4" s="179">
        <f t="shared" si="0"/>
        <v>360</v>
      </c>
      <c r="S4" s="179">
        <f>SUM(D4:R4)</f>
        <v>7910</v>
      </c>
    </row>
    <row r="5" spans="1:21" ht="16.5" customHeight="1" x14ac:dyDescent="0.35">
      <c r="A5" s="22"/>
      <c r="B5" s="22" t="s">
        <v>92</v>
      </c>
      <c r="C5" s="152">
        <v>0.13333333333333333</v>
      </c>
      <c r="D5" s="180">
        <v>0</v>
      </c>
      <c r="E5" s="180">
        <v>0</v>
      </c>
      <c r="F5" s="180">
        <v>0</v>
      </c>
      <c r="G5" s="180">
        <v>0</v>
      </c>
      <c r="H5" s="180">
        <v>0</v>
      </c>
      <c r="I5" s="180">
        <v>0</v>
      </c>
      <c r="J5" s="180">
        <v>0</v>
      </c>
      <c r="K5" s="180">
        <v>0</v>
      </c>
      <c r="L5" s="180">
        <v>0</v>
      </c>
      <c r="M5" s="180">
        <v>0</v>
      </c>
      <c r="N5" s="180">
        <v>0</v>
      </c>
      <c r="O5" s="180">
        <v>0</v>
      </c>
      <c r="P5" s="180">
        <v>0</v>
      </c>
      <c r="Q5" s="180">
        <v>0</v>
      </c>
      <c r="R5" s="180">
        <v>0</v>
      </c>
      <c r="S5" s="33">
        <f>SUM(D5:R5)</f>
        <v>0</v>
      </c>
      <c r="U5" s="45"/>
    </row>
    <row r="6" spans="1:21" ht="16.5" customHeight="1" x14ac:dyDescent="0.35">
      <c r="A6" s="22"/>
      <c r="B6" s="22" t="s">
        <v>93</v>
      </c>
      <c r="C6" s="152">
        <v>0.28888888888888897</v>
      </c>
      <c r="D6" s="180">
        <v>0</v>
      </c>
      <c r="E6" s="180">
        <v>0</v>
      </c>
      <c r="F6" s="180">
        <v>1</v>
      </c>
      <c r="G6" s="180">
        <v>0</v>
      </c>
      <c r="H6" s="180">
        <v>0</v>
      </c>
      <c r="I6" s="180">
        <v>0</v>
      </c>
      <c r="J6" s="180">
        <v>0</v>
      </c>
      <c r="K6" s="180">
        <v>0</v>
      </c>
      <c r="L6" s="180">
        <v>0</v>
      </c>
      <c r="M6" s="180">
        <v>0</v>
      </c>
      <c r="N6" s="180">
        <v>0</v>
      </c>
      <c r="O6" s="180">
        <v>0</v>
      </c>
      <c r="P6" s="180">
        <v>0</v>
      </c>
      <c r="Q6" s="180">
        <v>0</v>
      </c>
      <c r="R6" s="180">
        <v>0</v>
      </c>
      <c r="S6" s="33">
        <f t="shared" ref="S6:S10" si="1">SUM(D6:R6)</f>
        <v>1</v>
      </c>
      <c r="U6" s="45"/>
    </row>
    <row r="7" spans="1:21" ht="16.5" customHeight="1" x14ac:dyDescent="0.35">
      <c r="A7" s="22"/>
      <c r="B7" s="22" t="s">
        <v>94</v>
      </c>
      <c r="C7" s="152">
        <v>0.46666666666666667</v>
      </c>
      <c r="D7" s="180">
        <v>0</v>
      </c>
      <c r="E7" s="180">
        <v>0</v>
      </c>
      <c r="F7" s="180">
        <v>0</v>
      </c>
      <c r="G7" s="180">
        <v>0</v>
      </c>
      <c r="H7" s="180">
        <v>0</v>
      </c>
      <c r="I7" s="180">
        <v>0</v>
      </c>
      <c r="J7" s="180">
        <v>0</v>
      </c>
      <c r="K7" s="180">
        <v>0</v>
      </c>
      <c r="L7" s="180">
        <v>0</v>
      </c>
      <c r="M7" s="180">
        <v>0</v>
      </c>
      <c r="N7" s="180">
        <v>0</v>
      </c>
      <c r="O7" s="180">
        <v>0</v>
      </c>
      <c r="P7" s="180">
        <v>0</v>
      </c>
      <c r="Q7" s="180">
        <v>0</v>
      </c>
      <c r="R7" s="180">
        <v>0</v>
      </c>
      <c r="S7" s="33">
        <f t="shared" si="1"/>
        <v>0</v>
      </c>
      <c r="U7" s="45"/>
    </row>
    <row r="8" spans="1:21" ht="16.5" customHeight="1" x14ac:dyDescent="0.35">
      <c r="A8" s="22"/>
      <c r="B8" s="22" t="s">
        <v>95</v>
      </c>
      <c r="C8" s="152">
        <v>0.64444444444444449</v>
      </c>
      <c r="D8" s="180">
        <v>0</v>
      </c>
      <c r="E8" s="180">
        <v>0</v>
      </c>
      <c r="F8" s="180">
        <v>5</v>
      </c>
      <c r="G8" s="180">
        <v>0</v>
      </c>
      <c r="H8" s="180">
        <v>0</v>
      </c>
      <c r="I8" s="180">
        <v>0</v>
      </c>
      <c r="J8" s="180">
        <v>0</v>
      </c>
      <c r="K8" s="180">
        <v>0</v>
      </c>
      <c r="L8" s="180">
        <v>0</v>
      </c>
      <c r="M8" s="180">
        <v>0</v>
      </c>
      <c r="N8" s="180">
        <v>0</v>
      </c>
      <c r="O8" s="180">
        <v>0</v>
      </c>
      <c r="P8" s="180">
        <v>0</v>
      </c>
      <c r="Q8" s="180">
        <v>0</v>
      </c>
      <c r="R8" s="180">
        <v>0</v>
      </c>
      <c r="S8" s="33">
        <f t="shared" si="1"/>
        <v>5</v>
      </c>
      <c r="U8" s="45"/>
    </row>
    <row r="9" spans="1:21" ht="16.5" customHeight="1" x14ac:dyDescent="0.35">
      <c r="A9" s="22"/>
      <c r="B9" s="22" t="s">
        <v>96</v>
      </c>
      <c r="C9" s="152">
        <v>0.82222222222222219</v>
      </c>
      <c r="D9" s="180">
        <v>0</v>
      </c>
      <c r="E9" s="180">
        <v>0</v>
      </c>
      <c r="F9" s="180">
        <v>2</v>
      </c>
      <c r="G9" s="180">
        <v>2</v>
      </c>
      <c r="H9" s="180">
        <v>0</v>
      </c>
      <c r="I9" s="180">
        <v>0</v>
      </c>
      <c r="J9" s="180">
        <v>0</v>
      </c>
      <c r="K9" s="180">
        <v>0</v>
      </c>
      <c r="L9" s="180">
        <v>0</v>
      </c>
      <c r="M9" s="180">
        <v>0</v>
      </c>
      <c r="N9" s="180">
        <v>0</v>
      </c>
      <c r="O9" s="180">
        <v>0</v>
      </c>
      <c r="P9" s="180">
        <v>0</v>
      </c>
      <c r="Q9" s="180">
        <v>0</v>
      </c>
      <c r="R9" s="180">
        <v>0</v>
      </c>
      <c r="S9" s="33">
        <f t="shared" si="1"/>
        <v>4</v>
      </c>
      <c r="U9" s="45"/>
    </row>
    <row r="10" spans="1:21" ht="16.5" customHeight="1" x14ac:dyDescent="0.35">
      <c r="A10" s="22"/>
      <c r="B10" s="22" t="s">
        <v>97</v>
      </c>
      <c r="C10" s="152">
        <v>1</v>
      </c>
      <c r="D10" s="180">
        <v>766</v>
      </c>
      <c r="E10" s="180">
        <v>912</v>
      </c>
      <c r="F10" s="180">
        <v>721</v>
      </c>
      <c r="G10" s="180">
        <v>355</v>
      </c>
      <c r="H10" s="180">
        <v>495</v>
      </c>
      <c r="I10" s="180">
        <v>382</v>
      </c>
      <c r="J10" s="180">
        <v>480</v>
      </c>
      <c r="K10" s="180">
        <v>571</v>
      </c>
      <c r="L10" s="180">
        <v>328</v>
      </c>
      <c r="M10" s="180">
        <v>380</v>
      </c>
      <c r="N10" s="180">
        <v>300</v>
      </c>
      <c r="O10" s="180">
        <v>486</v>
      </c>
      <c r="P10" s="180">
        <v>744</v>
      </c>
      <c r="Q10" s="180">
        <v>620</v>
      </c>
      <c r="R10" s="180">
        <v>360</v>
      </c>
      <c r="S10" s="33">
        <f t="shared" si="1"/>
        <v>7900</v>
      </c>
      <c r="U10" s="45"/>
    </row>
    <row r="11" spans="1:21" ht="16.5" customHeight="1" x14ac:dyDescent="0.35">
      <c r="A11" s="22"/>
      <c r="B11" s="22"/>
      <c r="C11" s="152"/>
      <c r="D11" s="33"/>
      <c r="E11" s="33"/>
      <c r="F11" s="33"/>
      <c r="G11" s="33"/>
      <c r="H11" s="33"/>
      <c r="I11" s="33"/>
      <c r="J11" s="33"/>
      <c r="K11" s="33"/>
      <c r="L11" s="33"/>
      <c r="M11" s="33"/>
      <c r="N11" s="33"/>
      <c r="O11" s="33"/>
      <c r="P11" s="33"/>
      <c r="Q11" s="33"/>
      <c r="R11" s="33"/>
      <c r="S11" s="33"/>
    </row>
    <row r="12" spans="1:21" ht="16.5" customHeight="1" x14ac:dyDescent="0.35">
      <c r="A12" s="89" t="s">
        <v>98</v>
      </c>
      <c r="B12" s="89" t="s">
        <v>106</v>
      </c>
      <c r="C12" s="178" t="s">
        <v>28</v>
      </c>
      <c r="D12" s="179">
        <f>SUM(D13:D18)</f>
        <v>1077</v>
      </c>
      <c r="E12" s="179">
        <f t="shared" ref="E12:R12" si="2">SUM(E13:E18)</f>
        <v>1161</v>
      </c>
      <c r="F12" s="179">
        <f t="shared" si="2"/>
        <v>822</v>
      </c>
      <c r="G12" s="179">
        <f t="shared" si="2"/>
        <v>521</v>
      </c>
      <c r="H12" s="179">
        <f t="shared" si="2"/>
        <v>558</v>
      </c>
      <c r="I12" s="179">
        <f t="shared" si="2"/>
        <v>708</v>
      </c>
      <c r="J12" s="179">
        <f t="shared" si="2"/>
        <v>711</v>
      </c>
      <c r="K12" s="179">
        <f t="shared" si="2"/>
        <v>943</v>
      </c>
      <c r="L12" s="179">
        <f t="shared" si="2"/>
        <v>728</v>
      </c>
      <c r="M12" s="179">
        <f t="shared" si="2"/>
        <v>822</v>
      </c>
      <c r="N12" s="179">
        <f t="shared" si="2"/>
        <v>935</v>
      </c>
      <c r="O12" s="179">
        <f t="shared" si="2"/>
        <v>1145</v>
      </c>
      <c r="P12" s="179">
        <f t="shared" si="2"/>
        <v>1338</v>
      </c>
      <c r="Q12" s="179">
        <f t="shared" si="2"/>
        <v>1178</v>
      </c>
      <c r="R12" s="179">
        <f t="shared" si="2"/>
        <v>929</v>
      </c>
      <c r="S12" s="179">
        <f>SUM(D12:R12)</f>
        <v>13576</v>
      </c>
    </row>
    <row r="13" spans="1:21" ht="16.5" customHeight="1" x14ac:dyDescent="0.35">
      <c r="A13" s="22"/>
      <c r="B13" s="22" t="s">
        <v>92</v>
      </c>
      <c r="C13" s="152">
        <v>0.13333333333333333</v>
      </c>
      <c r="D13" s="180">
        <v>0</v>
      </c>
      <c r="E13" s="180">
        <v>0</v>
      </c>
      <c r="F13" s="180">
        <v>0</v>
      </c>
      <c r="G13" s="180">
        <v>0</v>
      </c>
      <c r="H13" s="180">
        <v>0</v>
      </c>
      <c r="I13" s="180">
        <v>0</v>
      </c>
      <c r="J13" s="180">
        <v>0</v>
      </c>
      <c r="K13" s="180">
        <v>0</v>
      </c>
      <c r="L13" s="180">
        <v>0</v>
      </c>
      <c r="M13" s="180">
        <v>0</v>
      </c>
      <c r="N13" s="180">
        <v>0</v>
      </c>
      <c r="O13" s="180">
        <v>0</v>
      </c>
      <c r="P13" s="180">
        <v>0</v>
      </c>
      <c r="Q13" s="180">
        <v>0</v>
      </c>
      <c r="R13" s="180">
        <v>0</v>
      </c>
      <c r="S13" s="33">
        <f>SUM(D13:R13)</f>
        <v>0</v>
      </c>
      <c r="U13" s="45"/>
    </row>
    <row r="14" spans="1:21" ht="16.5" customHeight="1" x14ac:dyDescent="0.35">
      <c r="A14" s="22"/>
      <c r="B14" s="22" t="s">
        <v>93</v>
      </c>
      <c r="C14" s="152">
        <v>0.28888888888888886</v>
      </c>
      <c r="D14" s="180">
        <v>0</v>
      </c>
      <c r="E14" s="180">
        <v>0</v>
      </c>
      <c r="F14" s="180">
        <v>0</v>
      </c>
      <c r="G14" s="180">
        <v>0</v>
      </c>
      <c r="H14" s="180">
        <v>0</v>
      </c>
      <c r="I14" s="180">
        <v>0</v>
      </c>
      <c r="J14" s="180">
        <v>0</v>
      </c>
      <c r="K14" s="180">
        <v>0</v>
      </c>
      <c r="L14" s="180">
        <v>0</v>
      </c>
      <c r="M14" s="180">
        <v>0</v>
      </c>
      <c r="N14" s="180">
        <v>0</v>
      </c>
      <c r="O14" s="180">
        <v>0</v>
      </c>
      <c r="P14" s="180">
        <v>0</v>
      </c>
      <c r="Q14" s="180">
        <v>0</v>
      </c>
      <c r="R14" s="180">
        <v>0</v>
      </c>
      <c r="S14" s="33">
        <f t="shared" ref="S14:S18" si="3">SUM(D14:R14)</f>
        <v>0</v>
      </c>
      <c r="U14" s="45"/>
    </row>
    <row r="15" spans="1:21" ht="16.5" customHeight="1" x14ac:dyDescent="0.35">
      <c r="A15" s="22"/>
      <c r="B15" s="22" t="s">
        <v>94</v>
      </c>
      <c r="C15" s="152">
        <v>0.46666666666666667</v>
      </c>
      <c r="D15" s="180">
        <v>0</v>
      </c>
      <c r="E15" s="180">
        <v>0</v>
      </c>
      <c r="F15" s="180">
        <v>0</v>
      </c>
      <c r="G15" s="180">
        <v>0</v>
      </c>
      <c r="H15" s="180">
        <v>0</v>
      </c>
      <c r="I15" s="180">
        <v>0</v>
      </c>
      <c r="J15" s="180">
        <v>0</v>
      </c>
      <c r="K15" s="180">
        <v>0</v>
      </c>
      <c r="L15" s="180">
        <v>0</v>
      </c>
      <c r="M15" s="180">
        <v>0</v>
      </c>
      <c r="N15" s="180">
        <v>0</v>
      </c>
      <c r="O15" s="180">
        <v>0</v>
      </c>
      <c r="P15" s="180">
        <v>0</v>
      </c>
      <c r="Q15" s="180">
        <v>0</v>
      </c>
      <c r="R15" s="180">
        <v>0</v>
      </c>
      <c r="S15" s="33">
        <f t="shared" si="3"/>
        <v>0</v>
      </c>
      <c r="U15" s="45"/>
    </row>
    <row r="16" spans="1:21" ht="16.5" customHeight="1" x14ac:dyDescent="0.35">
      <c r="A16" s="22"/>
      <c r="B16" s="22" t="s">
        <v>95</v>
      </c>
      <c r="C16" s="152">
        <v>0.64444444444444449</v>
      </c>
      <c r="D16" s="180">
        <v>0</v>
      </c>
      <c r="E16" s="180">
        <v>0</v>
      </c>
      <c r="F16" s="180">
        <v>0</v>
      </c>
      <c r="G16" s="180">
        <v>0</v>
      </c>
      <c r="H16" s="180">
        <v>0</v>
      </c>
      <c r="I16" s="180">
        <v>0</v>
      </c>
      <c r="J16" s="180">
        <v>0</v>
      </c>
      <c r="K16" s="180">
        <v>0</v>
      </c>
      <c r="L16" s="180">
        <v>18</v>
      </c>
      <c r="M16" s="180">
        <v>10</v>
      </c>
      <c r="N16" s="180">
        <v>0</v>
      </c>
      <c r="O16" s="180">
        <v>0</v>
      </c>
      <c r="P16" s="180">
        <v>0</v>
      </c>
      <c r="Q16" s="180">
        <v>0</v>
      </c>
      <c r="R16" s="180">
        <v>0</v>
      </c>
      <c r="S16" s="33">
        <f t="shared" si="3"/>
        <v>28</v>
      </c>
      <c r="U16" s="45"/>
    </row>
    <row r="17" spans="1:16349" ht="16.5" customHeight="1" x14ac:dyDescent="0.35">
      <c r="A17" s="22"/>
      <c r="B17" s="22" t="s">
        <v>96</v>
      </c>
      <c r="C17" s="152">
        <v>0.82222222222222219</v>
      </c>
      <c r="D17" s="180">
        <v>15</v>
      </c>
      <c r="E17" s="180">
        <v>0</v>
      </c>
      <c r="F17" s="180">
        <v>5</v>
      </c>
      <c r="G17" s="180">
        <v>4</v>
      </c>
      <c r="H17" s="180">
        <v>0</v>
      </c>
      <c r="I17" s="180">
        <v>0</v>
      </c>
      <c r="J17" s="180">
        <v>0</v>
      </c>
      <c r="K17" s="180">
        <v>0</v>
      </c>
      <c r="L17" s="180">
        <v>0</v>
      </c>
      <c r="M17" s="180">
        <v>0</v>
      </c>
      <c r="N17" s="180">
        <v>0</v>
      </c>
      <c r="O17" s="180">
        <v>0</v>
      </c>
      <c r="P17" s="180">
        <v>0</v>
      </c>
      <c r="Q17" s="180">
        <v>0</v>
      </c>
      <c r="R17" s="180">
        <v>12</v>
      </c>
      <c r="S17" s="33">
        <f t="shared" si="3"/>
        <v>36</v>
      </c>
      <c r="U17" s="45"/>
    </row>
    <row r="18" spans="1:16349" ht="16.5" customHeight="1" x14ac:dyDescent="0.35">
      <c r="A18" s="22"/>
      <c r="B18" s="22" t="s">
        <v>97</v>
      </c>
      <c r="C18" s="152">
        <v>1</v>
      </c>
      <c r="D18" s="180">
        <v>1062</v>
      </c>
      <c r="E18" s="180">
        <v>1161</v>
      </c>
      <c r="F18" s="180">
        <v>817</v>
      </c>
      <c r="G18" s="180">
        <v>517</v>
      </c>
      <c r="H18" s="180">
        <v>558</v>
      </c>
      <c r="I18" s="180">
        <v>708</v>
      </c>
      <c r="J18" s="180">
        <v>711</v>
      </c>
      <c r="K18" s="180">
        <v>943</v>
      </c>
      <c r="L18" s="180">
        <v>710</v>
      </c>
      <c r="M18" s="180">
        <v>812</v>
      </c>
      <c r="N18" s="180">
        <v>935</v>
      </c>
      <c r="O18" s="180">
        <v>1145</v>
      </c>
      <c r="P18" s="180">
        <v>1338</v>
      </c>
      <c r="Q18" s="180">
        <v>1178</v>
      </c>
      <c r="R18" s="180">
        <v>917</v>
      </c>
      <c r="S18" s="33">
        <f t="shared" si="3"/>
        <v>13512</v>
      </c>
      <c r="U18" s="45"/>
    </row>
    <row r="19" spans="1:16349" ht="16.5" customHeight="1" x14ac:dyDescent="0.35">
      <c r="A19" s="22"/>
      <c r="B19" s="22"/>
      <c r="C19" s="152"/>
      <c r="D19" s="33"/>
      <c r="E19" s="33"/>
      <c r="F19" s="33"/>
      <c r="G19" s="33"/>
      <c r="H19" s="33"/>
      <c r="I19" s="33"/>
      <c r="J19" s="33"/>
      <c r="K19" s="33"/>
      <c r="L19" s="33"/>
      <c r="M19" s="33"/>
      <c r="N19" s="33"/>
      <c r="O19" s="33"/>
      <c r="P19" s="33"/>
      <c r="Q19" s="33"/>
      <c r="R19" s="33"/>
      <c r="S19" s="33"/>
    </row>
    <row r="20" spans="1:16349" ht="16.5" customHeight="1" x14ac:dyDescent="0.35">
      <c r="A20" s="22"/>
      <c r="B20" s="22"/>
      <c r="C20" s="22"/>
      <c r="D20" s="33"/>
      <c r="E20" s="33"/>
      <c r="F20" s="33"/>
      <c r="G20" s="33"/>
      <c r="H20" s="33"/>
      <c r="I20" s="33"/>
      <c r="J20" s="33"/>
      <c r="K20" s="33"/>
      <c r="L20" s="33"/>
      <c r="M20" s="33"/>
      <c r="N20" s="33"/>
      <c r="O20" s="33"/>
      <c r="P20" s="33"/>
      <c r="Q20" s="33"/>
      <c r="R20" s="33"/>
      <c r="S20" s="33"/>
    </row>
    <row r="21" spans="1:16349" ht="16.5" customHeight="1" x14ac:dyDescent="0.35">
      <c r="A21" s="181" t="s">
        <v>105</v>
      </c>
      <c r="B21" s="181" t="s">
        <v>102</v>
      </c>
      <c r="C21" s="182" t="s">
        <v>28</v>
      </c>
      <c r="D21" s="183">
        <f>SUMPRODUCT($C$5:$C$10,D5:D10)</f>
        <v>766</v>
      </c>
      <c r="E21" s="183">
        <f t="shared" ref="E21:R21" si="4">SUMPRODUCT($C$5:$C$10,E5:E10)</f>
        <v>912</v>
      </c>
      <c r="F21" s="183">
        <f t="shared" si="4"/>
        <v>726.15555555555557</v>
      </c>
      <c r="G21" s="183">
        <f t="shared" si="4"/>
        <v>356.64444444444445</v>
      </c>
      <c r="H21" s="183">
        <f t="shared" si="4"/>
        <v>495</v>
      </c>
      <c r="I21" s="183">
        <f t="shared" si="4"/>
        <v>382</v>
      </c>
      <c r="J21" s="183">
        <f t="shared" si="4"/>
        <v>480</v>
      </c>
      <c r="K21" s="183">
        <f t="shared" si="4"/>
        <v>571</v>
      </c>
      <c r="L21" s="183">
        <f t="shared" si="4"/>
        <v>328</v>
      </c>
      <c r="M21" s="183">
        <f t="shared" si="4"/>
        <v>380</v>
      </c>
      <c r="N21" s="183">
        <f t="shared" si="4"/>
        <v>300</v>
      </c>
      <c r="O21" s="183">
        <f t="shared" si="4"/>
        <v>486</v>
      </c>
      <c r="P21" s="183">
        <f t="shared" si="4"/>
        <v>744</v>
      </c>
      <c r="Q21" s="183">
        <f t="shared" si="4"/>
        <v>620</v>
      </c>
      <c r="R21" s="183">
        <f t="shared" si="4"/>
        <v>360</v>
      </c>
      <c r="S21" s="183">
        <f>SUM(D21:R21)</f>
        <v>7906.8</v>
      </c>
    </row>
    <row r="22" spans="1:16349" ht="16.5" customHeight="1" thickBot="1" x14ac:dyDescent="0.4">
      <c r="A22" s="184" t="s">
        <v>98</v>
      </c>
      <c r="B22" s="184" t="s">
        <v>102</v>
      </c>
      <c r="C22" s="185" t="s">
        <v>28</v>
      </c>
      <c r="D22" s="186">
        <f>SUMPRODUCT($C$13:$C$18,D13:D18)</f>
        <v>1074.3333333333333</v>
      </c>
      <c r="E22" s="186">
        <f t="shared" ref="E22:R22" si="5">SUMPRODUCT($C$13:$C$18,E13:E18)</f>
        <v>1161</v>
      </c>
      <c r="F22" s="186">
        <f t="shared" si="5"/>
        <v>821.11111111111109</v>
      </c>
      <c r="G22" s="186">
        <f t="shared" si="5"/>
        <v>520.28888888888889</v>
      </c>
      <c r="H22" s="186">
        <f t="shared" si="5"/>
        <v>558</v>
      </c>
      <c r="I22" s="186">
        <f t="shared" si="5"/>
        <v>708</v>
      </c>
      <c r="J22" s="186">
        <f t="shared" si="5"/>
        <v>711</v>
      </c>
      <c r="K22" s="186">
        <f t="shared" si="5"/>
        <v>943</v>
      </c>
      <c r="L22" s="186">
        <f t="shared" si="5"/>
        <v>721.6</v>
      </c>
      <c r="M22" s="186">
        <f t="shared" si="5"/>
        <v>818.44444444444446</v>
      </c>
      <c r="N22" s="186">
        <f t="shared" si="5"/>
        <v>935</v>
      </c>
      <c r="O22" s="186">
        <f t="shared" si="5"/>
        <v>1145</v>
      </c>
      <c r="P22" s="186">
        <f t="shared" si="5"/>
        <v>1338</v>
      </c>
      <c r="Q22" s="186">
        <f t="shared" si="5"/>
        <v>1178</v>
      </c>
      <c r="R22" s="186">
        <f t="shared" si="5"/>
        <v>926.86666666666667</v>
      </c>
      <c r="S22" s="186">
        <f>SUM(D22:R22)</f>
        <v>13559.644444444444</v>
      </c>
    </row>
    <row r="23" spans="1:16349" ht="16.5" customHeight="1" x14ac:dyDescent="0.35">
      <c r="A23" s="187" t="s">
        <v>168</v>
      </c>
      <c r="B23" s="188"/>
      <c r="C23" s="187"/>
      <c r="D23" s="188"/>
      <c r="E23" s="187"/>
      <c r="F23" s="188"/>
      <c r="G23" s="187"/>
      <c r="H23" s="188"/>
      <c r="I23" s="187"/>
      <c r="J23" s="188"/>
      <c r="K23" s="187"/>
      <c r="L23" s="188"/>
      <c r="M23" s="187"/>
      <c r="N23" s="188"/>
      <c r="O23" s="187"/>
      <c r="P23" s="188"/>
      <c r="Q23" s="187"/>
      <c r="R23" s="188"/>
      <c r="S23" s="187"/>
      <c r="U23" s="189"/>
      <c r="W23" s="176"/>
      <c r="X23" s="189"/>
      <c r="Y23" s="176"/>
      <c r="Z23" s="189"/>
      <c r="AA23" s="176"/>
      <c r="AB23" s="189"/>
      <c r="AC23" s="176"/>
      <c r="AD23" s="189"/>
      <c r="AE23" s="176"/>
      <c r="AF23" s="189"/>
      <c r="AG23" s="176"/>
      <c r="AH23" s="189"/>
      <c r="AI23" s="176"/>
      <c r="AJ23" s="189"/>
      <c r="AK23" s="176"/>
      <c r="AL23" s="189"/>
      <c r="AM23" s="176"/>
      <c r="AN23" s="189"/>
      <c r="AO23" s="176"/>
      <c r="AP23" s="189"/>
      <c r="AQ23" s="176"/>
      <c r="AR23" s="189"/>
      <c r="AS23" s="176"/>
      <c r="AT23" s="189"/>
      <c r="AU23" s="176"/>
      <c r="AV23" s="189"/>
      <c r="AW23" s="176"/>
      <c r="AX23" s="189"/>
      <c r="AY23" s="176"/>
      <c r="AZ23" s="189"/>
      <c r="BA23" s="176"/>
      <c r="BB23" s="189"/>
      <c r="BC23" s="176"/>
      <c r="BD23" s="189"/>
      <c r="BE23" s="176"/>
      <c r="BF23" s="189"/>
      <c r="BG23" s="176"/>
      <c r="BH23" s="189"/>
      <c r="BI23" s="176"/>
      <c r="BJ23" s="189"/>
      <c r="BK23" s="176"/>
      <c r="BL23" s="189"/>
      <c r="BM23" s="176"/>
      <c r="BN23" s="189"/>
      <c r="BO23" s="176"/>
      <c r="BP23" s="189"/>
      <c r="BQ23" s="176"/>
      <c r="BR23" s="189"/>
      <c r="BS23" s="176"/>
      <c r="BT23" s="189"/>
      <c r="BU23" s="176"/>
      <c r="BV23" s="189"/>
      <c r="BW23" s="176"/>
      <c r="BX23" s="189"/>
      <c r="BY23" s="176"/>
      <c r="BZ23" s="189"/>
      <c r="CA23" s="176"/>
      <c r="CB23" s="189"/>
      <c r="CC23" s="176"/>
      <c r="CD23" s="189"/>
      <c r="CE23" s="176"/>
      <c r="CF23" s="189"/>
      <c r="CG23" s="176"/>
      <c r="CH23" s="189"/>
      <c r="CI23" s="176"/>
      <c r="CJ23" s="189"/>
      <c r="CK23" s="176"/>
      <c r="CL23" s="189"/>
      <c r="CM23" s="176"/>
      <c r="CN23" s="189"/>
      <c r="CO23" s="176"/>
      <c r="CP23" s="189"/>
      <c r="CQ23" s="176"/>
      <c r="CR23" s="189"/>
      <c r="CS23" s="176"/>
      <c r="CT23" s="189"/>
      <c r="CU23" s="176"/>
      <c r="CV23" s="189"/>
      <c r="CW23" s="176"/>
      <c r="CX23" s="189"/>
      <c r="CY23" s="176"/>
      <c r="CZ23" s="189"/>
      <c r="DA23" s="176"/>
      <c r="DB23" s="189"/>
      <c r="DC23" s="176"/>
      <c r="DD23" s="189"/>
      <c r="DE23" s="176"/>
      <c r="DF23" s="189"/>
      <c r="DG23" s="176"/>
      <c r="DH23" s="189"/>
      <c r="DI23" s="176"/>
      <c r="DJ23" s="189"/>
      <c r="DK23" s="176"/>
      <c r="DL23" s="189"/>
      <c r="DM23" s="176"/>
      <c r="DN23" s="189"/>
      <c r="DO23" s="176"/>
      <c r="DP23" s="189"/>
      <c r="DQ23" s="176"/>
      <c r="DR23" s="189"/>
      <c r="DS23" s="176"/>
      <c r="DT23" s="189"/>
      <c r="DU23" s="176"/>
      <c r="DV23" s="189"/>
      <c r="DW23" s="176"/>
      <c r="DX23" s="189"/>
      <c r="DY23" s="176"/>
      <c r="DZ23" s="189"/>
      <c r="EA23" s="176"/>
      <c r="EB23" s="189"/>
      <c r="EC23" s="176"/>
      <c r="ED23" s="189"/>
      <c r="EE23" s="176"/>
      <c r="EF23" s="189"/>
      <c r="EG23" s="176"/>
      <c r="EH23" s="189"/>
      <c r="EI23" s="176"/>
      <c r="EJ23" s="189"/>
      <c r="EK23" s="176"/>
      <c r="EL23" s="189"/>
      <c r="EM23" s="176"/>
      <c r="EN23" s="189"/>
      <c r="EO23" s="176"/>
      <c r="EP23" s="189"/>
      <c r="EQ23" s="176"/>
      <c r="ER23" s="189"/>
      <c r="ES23" s="176"/>
      <c r="ET23" s="189"/>
      <c r="EU23" s="176"/>
      <c r="EV23" s="189"/>
      <c r="EW23" s="176"/>
      <c r="EX23" s="189"/>
      <c r="EY23" s="176"/>
      <c r="EZ23" s="189"/>
      <c r="FA23" s="176"/>
      <c r="FB23" s="189"/>
      <c r="FC23" s="176"/>
      <c r="FD23" s="189"/>
      <c r="FE23" s="176"/>
      <c r="FF23" s="189"/>
      <c r="FG23" s="176"/>
      <c r="FH23" s="189"/>
      <c r="FI23" s="176"/>
      <c r="FJ23" s="189"/>
      <c r="FK23" s="176"/>
      <c r="FL23" s="189"/>
      <c r="FM23" s="176"/>
      <c r="FN23" s="189"/>
      <c r="FO23" s="176"/>
      <c r="FP23" s="189"/>
      <c r="FQ23" s="176"/>
      <c r="FR23" s="189"/>
      <c r="FS23" s="176"/>
      <c r="FT23" s="189"/>
      <c r="FU23" s="176"/>
      <c r="FV23" s="189"/>
      <c r="FW23" s="176"/>
      <c r="FX23" s="189"/>
      <c r="FY23" s="176"/>
      <c r="FZ23" s="189"/>
      <c r="GA23" s="176"/>
      <c r="GB23" s="189"/>
      <c r="GC23" s="176"/>
      <c r="GD23" s="189"/>
      <c r="GE23" s="176"/>
      <c r="GF23" s="189"/>
      <c r="GG23" s="176"/>
      <c r="GH23" s="189"/>
      <c r="GI23" s="176"/>
      <c r="GJ23" s="189"/>
      <c r="GK23" s="176"/>
      <c r="GL23" s="189"/>
      <c r="GM23" s="176"/>
      <c r="GN23" s="189"/>
      <c r="GO23" s="176"/>
      <c r="GP23" s="189"/>
      <c r="GQ23" s="176"/>
      <c r="GR23" s="189"/>
      <c r="GS23" s="176"/>
      <c r="GT23" s="189"/>
      <c r="GU23" s="176"/>
      <c r="GV23" s="189"/>
      <c r="GW23" s="176"/>
      <c r="GX23" s="189"/>
      <c r="GY23" s="176"/>
      <c r="GZ23" s="189"/>
      <c r="HA23" s="176"/>
      <c r="HB23" s="189"/>
      <c r="HC23" s="176"/>
      <c r="HD23" s="189"/>
      <c r="HE23" s="176"/>
      <c r="HF23" s="189"/>
      <c r="HG23" s="176"/>
      <c r="HH23" s="189"/>
      <c r="HI23" s="176"/>
      <c r="HJ23" s="189"/>
      <c r="HK23" s="176"/>
      <c r="HL23" s="189"/>
      <c r="HM23" s="176"/>
      <c r="HN23" s="189"/>
      <c r="HO23" s="176"/>
      <c r="HP23" s="189"/>
      <c r="HQ23" s="176"/>
      <c r="HR23" s="189"/>
      <c r="HS23" s="176"/>
      <c r="HT23" s="189"/>
      <c r="HU23" s="176"/>
      <c r="HV23" s="189"/>
      <c r="HW23" s="176"/>
      <c r="HX23" s="189"/>
      <c r="HY23" s="176"/>
      <c r="HZ23" s="189"/>
      <c r="IA23" s="176"/>
      <c r="IB23" s="189"/>
      <c r="IC23" s="176"/>
      <c r="ID23" s="189"/>
      <c r="IE23" s="176"/>
      <c r="IF23" s="189"/>
      <c r="IG23" s="176"/>
      <c r="IH23" s="189"/>
      <c r="II23" s="176"/>
      <c r="IJ23" s="189"/>
      <c r="IK23" s="176"/>
      <c r="IL23" s="189"/>
      <c r="IM23" s="176"/>
      <c r="IN23" s="189"/>
      <c r="IO23" s="176"/>
      <c r="IP23" s="189"/>
      <c r="IQ23" s="176"/>
      <c r="IR23" s="189"/>
      <c r="IS23" s="176"/>
      <c r="IT23" s="189"/>
      <c r="IU23" s="176"/>
      <c r="IV23" s="189"/>
      <c r="IW23" s="176"/>
      <c r="IX23" s="189"/>
      <c r="IY23" s="176"/>
      <c r="IZ23" s="189"/>
      <c r="JA23" s="176"/>
      <c r="JB23" s="189"/>
      <c r="JC23" s="176"/>
      <c r="JD23" s="189"/>
      <c r="JE23" s="176"/>
      <c r="JF23" s="189"/>
      <c r="JG23" s="176"/>
      <c r="JH23" s="189"/>
      <c r="JI23" s="176"/>
      <c r="JJ23" s="189"/>
      <c r="JK23" s="176"/>
      <c r="JL23" s="189"/>
      <c r="JM23" s="176"/>
      <c r="JN23" s="189"/>
      <c r="JO23" s="176"/>
      <c r="JP23" s="189"/>
      <c r="JQ23" s="176"/>
      <c r="JR23" s="189"/>
      <c r="JS23" s="176"/>
      <c r="JT23" s="189"/>
      <c r="JU23" s="176"/>
      <c r="JV23" s="189"/>
      <c r="JW23" s="176"/>
      <c r="JX23" s="189"/>
      <c r="JY23" s="176"/>
      <c r="JZ23" s="189"/>
      <c r="KA23" s="176"/>
      <c r="KB23" s="189"/>
      <c r="KC23" s="176"/>
      <c r="KD23" s="189"/>
      <c r="KE23" s="176"/>
      <c r="KF23" s="189"/>
      <c r="KG23" s="176"/>
      <c r="KH23" s="189"/>
      <c r="KI23" s="176"/>
      <c r="KJ23" s="189"/>
      <c r="KK23" s="176"/>
      <c r="KL23" s="189"/>
      <c r="KM23" s="176"/>
      <c r="KN23" s="189"/>
      <c r="KO23" s="176"/>
      <c r="KP23" s="189"/>
      <c r="KQ23" s="176"/>
      <c r="KR23" s="189"/>
      <c r="KS23" s="176"/>
      <c r="KT23" s="189"/>
      <c r="KU23" s="176"/>
      <c r="KV23" s="189"/>
      <c r="KW23" s="176"/>
      <c r="KX23" s="189"/>
      <c r="KY23" s="176"/>
      <c r="KZ23" s="189"/>
      <c r="LA23" s="176"/>
      <c r="LB23" s="189"/>
      <c r="LC23" s="176"/>
      <c r="LD23" s="189"/>
      <c r="LE23" s="176"/>
      <c r="LF23" s="189"/>
      <c r="LG23" s="176"/>
      <c r="LH23" s="189"/>
      <c r="LI23" s="176"/>
      <c r="LJ23" s="189"/>
      <c r="LK23" s="176"/>
      <c r="LL23" s="189"/>
      <c r="LM23" s="176"/>
      <c r="LN23" s="189"/>
      <c r="LO23" s="176"/>
      <c r="LP23" s="189"/>
      <c r="LQ23" s="176"/>
      <c r="LR23" s="189"/>
      <c r="LS23" s="176"/>
      <c r="LT23" s="189"/>
      <c r="LU23" s="176"/>
      <c r="LV23" s="189"/>
      <c r="LW23" s="176"/>
      <c r="LX23" s="189"/>
      <c r="LY23" s="176"/>
      <c r="LZ23" s="189"/>
      <c r="MA23" s="176"/>
      <c r="MB23" s="189"/>
      <c r="MC23" s="176"/>
      <c r="MD23" s="189"/>
      <c r="ME23" s="176"/>
      <c r="MF23" s="189"/>
      <c r="MG23" s="176"/>
      <c r="MH23" s="189"/>
      <c r="MI23" s="176"/>
      <c r="MJ23" s="189"/>
      <c r="MK23" s="176"/>
      <c r="ML23" s="189"/>
      <c r="MM23" s="176"/>
      <c r="MN23" s="189"/>
      <c r="MO23" s="176"/>
      <c r="MP23" s="189"/>
      <c r="MQ23" s="176"/>
      <c r="MR23" s="189"/>
      <c r="MS23" s="176"/>
      <c r="MT23" s="189"/>
      <c r="MU23" s="176"/>
      <c r="MV23" s="189"/>
      <c r="MW23" s="176"/>
      <c r="MX23" s="189"/>
      <c r="MY23" s="176"/>
      <c r="MZ23" s="189"/>
      <c r="NA23" s="176"/>
      <c r="NB23" s="189"/>
      <c r="NC23" s="176"/>
      <c r="ND23" s="189"/>
      <c r="NE23" s="176"/>
      <c r="NF23" s="189"/>
      <c r="NG23" s="176"/>
      <c r="NH23" s="189"/>
      <c r="NI23" s="176"/>
      <c r="NJ23" s="189"/>
      <c r="NK23" s="176"/>
      <c r="NL23" s="189"/>
      <c r="NM23" s="176"/>
      <c r="NN23" s="189"/>
      <c r="NO23" s="176"/>
      <c r="NP23" s="189"/>
      <c r="NQ23" s="176"/>
      <c r="NR23" s="189"/>
      <c r="NS23" s="176"/>
      <c r="NT23" s="189"/>
      <c r="NU23" s="176"/>
      <c r="NV23" s="189"/>
      <c r="NW23" s="176"/>
      <c r="NX23" s="189"/>
      <c r="NY23" s="176"/>
      <c r="NZ23" s="189"/>
      <c r="OA23" s="176"/>
      <c r="OB23" s="189"/>
      <c r="OC23" s="176"/>
      <c r="OD23" s="189"/>
      <c r="OE23" s="176"/>
      <c r="OF23" s="189"/>
      <c r="OG23" s="176"/>
      <c r="OH23" s="189"/>
      <c r="OI23" s="176"/>
      <c r="OJ23" s="189"/>
      <c r="OK23" s="176"/>
      <c r="OL23" s="189"/>
      <c r="OM23" s="176"/>
      <c r="ON23" s="189"/>
      <c r="OO23" s="176"/>
      <c r="OP23" s="189"/>
      <c r="OQ23" s="176"/>
      <c r="OR23" s="189"/>
      <c r="OS23" s="176"/>
      <c r="OT23" s="189"/>
      <c r="OU23" s="176"/>
      <c r="OV23" s="189"/>
      <c r="OW23" s="176"/>
      <c r="OX23" s="189"/>
      <c r="OY23" s="176"/>
      <c r="OZ23" s="189"/>
      <c r="PA23" s="176"/>
      <c r="PB23" s="189"/>
      <c r="PC23" s="176"/>
      <c r="PD23" s="189"/>
      <c r="PE23" s="176"/>
      <c r="PF23" s="189"/>
      <c r="PG23" s="176"/>
      <c r="PH23" s="189"/>
      <c r="PI23" s="176"/>
      <c r="PJ23" s="189"/>
      <c r="PK23" s="176"/>
      <c r="PL23" s="189"/>
      <c r="PM23" s="176"/>
      <c r="PN23" s="189"/>
      <c r="PO23" s="176"/>
      <c r="PP23" s="189"/>
      <c r="PQ23" s="176"/>
      <c r="PR23" s="189"/>
      <c r="PS23" s="176"/>
      <c r="PT23" s="189"/>
      <c r="PU23" s="176"/>
      <c r="PV23" s="189"/>
      <c r="PW23" s="176"/>
      <c r="PX23" s="189"/>
      <c r="PY23" s="176"/>
      <c r="PZ23" s="189"/>
      <c r="QA23" s="176"/>
      <c r="QB23" s="189"/>
      <c r="QC23" s="176"/>
      <c r="QD23" s="189"/>
      <c r="QE23" s="176"/>
      <c r="QF23" s="189"/>
      <c r="QG23" s="176"/>
      <c r="QH23" s="189"/>
      <c r="QI23" s="176"/>
      <c r="QJ23" s="189"/>
      <c r="QK23" s="176"/>
      <c r="QL23" s="189"/>
      <c r="QM23" s="176"/>
      <c r="QN23" s="189"/>
      <c r="QO23" s="176"/>
      <c r="QP23" s="189"/>
      <c r="QQ23" s="176"/>
      <c r="QR23" s="189"/>
      <c r="QS23" s="176"/>
      <c r="QT23" s="189"/>
      <c r="QU23" s="176"/>
      <c r="QV23" s="189"/>
      <c r="QW23" s="176"/>
      <c r="QX23" s="189"/>
      <c r="QY23" s="176"/>
      <c r="QZ23" s="189"/>
      <c r="RA23" s="176"/>
      <c r="RB23" s="189"/>
      <c r="RC23" s="176"/>
      <c r="RD23" s="189"/>
      <c r="RE23" s="176"/>
      <c r="RF23" s="189"/>
      <c r="RG23" s="176"/>
      <c r="RH23" s="189"/>
      <c r="RI23" s="176"/>
      <c r="RJ23" s="189"/>
      <c r="RK23" s="176"/>
      <c r="RL23" s="189"/>
      <c r="RM23" s="176"/>
      <c r="RN23" s="189"/>
      <c r="RO23" s="176"/>
      <c r="RP23" s="189"/>
      <c r="RQ23" s="176"/>
      <c r="RR23" s="189"/>
      <c r="RS23" s="176"/>
      <c r="RT23" s="189"/>
      <c r="RU23" s="176"/>
      <c r="RV23" s="189"/>
      <c r="RW23" s="176"/>
      <c r="RX23" s="189"/>
      <c r="RY23" s="176"/>
      <c r="RZ23" s="189"/>
      <c r="SA23" s="176"/>
      <c r="SB23" s="189"/>
      <c r="SC23" s="176"/>
      <c r="SD23" s="189"/>
      <c r="SE23" s="176"/>
      <c r="SF23" s="189"/>
      <c r="SG23" s="176"/>
      <c r="SH23" s="189"/>
      <c r="SI23" s="176"/>
      <c r="SJ23" s="189"/>
      <c r="SK23" s="176"/>
      <c r="SL23" s="189"/>
      <c r="SM23" s="176"/>
      <c r="SN23" s="189"/>
      <c r="SO23" s="176"/>
      <c r="SP23" s="189"/>
      <c r="SQ23" s="176"/>
      <c r="SR23" s="189"/>
      <c r="SS23" s="176"/>
      <c r="ST23" s="189"/>
      <c r="SU23" s="176"/>
      <c r="SV23" s="189"/>
      <c r="SW23" s="176"/>
      <c r="SX23" s="189"/>
      <c r="SY23" s="176"/>
      <c r="SZ23" s="189"/>
      <c r="TA23" s="176"/>
      <c r="TB23" s="189"/>
      <c r="TC23" s="176"/>
      <c r="TD23" s="189"/>
      <c r="TE23" s="176"/>
      <c r="TF23" s="189"/>
      <c r="TG23" s="176"/>
      <c r="TH23" s="189"/>
      <c r="TI23" s="176"/>
      <c r="TJ23" s="189"/>
      <c r="TK23" s="176"/>
      <c r="TL23" s="189"/>
      <c r="TM23" s="176"/>
      <c r="TN23" s="189"/>
      <c r="TO23" s="176"/>
      <c r="TP23" s="189"/>
      <c r="TQ23" s="176"/>
      <c r="TR23" s="189"/>
      <c r="TS23" s="176"/>
      <c r="TT23" s="189"/>
      <c r="TU23" s="176"/>
      <c r="TV23" s="189"/>
      <c r="TW23" s="176"/>
      <c r="TX23" s="189"/>
      <c r="TY23" s="176"/>
      <c r="TZ23" s="189"/>
      <c r="UA23" s="176"/>
      <c r="UB23" s="189"/>
      <c r="UC23" s="176"/>
      <c r="UD23" s="189"/>
      <c r="UE23" s="176"/>
      <c r="UF23" s="189"/>
      <c r="UG23" s="176"/>
      <c r="UH23" s="189"/>
      <c r="UI23" s="176"/>
      <c r="UJ23" s="189"/>
      <c r="UK23" s="176"/>
      <c r="UL23" s="189"/>
      <c r="UM23" s="176"/>
      <c r="UN23" s="189"/>
      <c r="UO23" s="176"/>
      <c r="UP23" s="189"/>
      <c r="UQ23" s="176"/>
      <c r="UR23" s="189"/>
      <c r="US23" s="176"/>
      <c r="UT23" s="189"/>
      <c r="UU23" s="176"/>
      <c r="UV23" s="189"/>
      <c r="UW23" s="176"/>
      <c r="UX23" s="189"/>
      <c r="UY23" s="176"/>
      <c r="UZ23" s="189"/>
      <c r="VA23" s="176"/>
      <c r="VB23" s="189"/>
      <c r="VC23" s="176"/>
      <c r="VD23" s="189"/>
      <c r="VE23" s="176"/>
      <c r="VF23" s="189"/>
      <c r="VG23" s="176"/>
      <c r="VH23" s="189"/>
      <c r="VI23" s="176"/>
      <c r="VJ23" s="189"/>
      <c r="VK23" s="176"/>
      <c r="VL23" s="189"/>
      <c r="VM23" s="176"/>
      <c r="VN23" s="189"/>
      <c r="VO23" s="176"/>
      <c r="VP23" s="189"/>
      <c r="VQ23" s="176"/>
      <c r="VR23" s="189"/>
      <c r="VS23" s="176"/>
      <c r="VT23" s="189"/>
      <c r="VU23" s="176"/>
      <c r="VV23" s="189"/>
      <c r="VW23" s="176"/>
      <c r="VX23" s="189"/>
      <c r="VY23" s="176"/>
      <c r="VZ23" s="189"/>
      <c r="WA23" s="176"/>
      <c r="WB23" s="189"/>
      <c r="WC23" s="176"/>
      <c r="WD23" s="189"/>
      <c r="WE23" s="176"/>
      <c r="WF23" s="189"/>
      <c r="WG23" s="176"/>
      <c r="WH23" s="189"/>
      <c r="WI23" s="176"/>
      <c r="WJ23" s="189"/>
      <c r="WK23" s="176"/>
      <c r="WL23" s="189"/>
      <c r="WM23" s="176"/>
      <c r="WN23" s="189"/>
      <c r="WO23" s="176"/>
      <c r="WP23" s="189"/>
      <c r="WQ23" s="176"/>
      <c r="WR23" s="189"/>
      <c r="WS23" s="176"/>
      <c r="WT23" s="189"/>
      <c r="WU23" s="176"/>
      <c r="WV23" s="189"/>
      <c r="WW23" s="176"/>
      <c r="WX23" s="189"/>
      <c r="WY23" s="176"/>
      <c r="WZ23" s="189"/>
      <c r="XA23" s="176"/>
      <c r="XB23" s="189"/>
      <c r="XC23" s="176"/>
      <c r="XD23" s="189"/>
      <c r="XE23" s="176"/>
      <c r="XF23" s="189"/>
      <c r="XG23" s="176"/>
      <c r="XH23" s="189"/>
      <c r="XI23" s="176"/>
      <c r="XJ23" s="189"/>
      <c r="XK23" s="176"/>
      <c r="XL23" s="189"/>
      <c r="XM23" s="176"/>
      <c r="XN23" s="189"/>
      <c r="XO23" s="176"/>
      <c r="XP23" s="189"/>
      <c r="XQ23" s="176"/>
      <c r="XR23" s="189"/>
      <c r="XS23" s="176"/>
      <c r="XT23" s="189"/>
      <c r="XU23" s="176"/>
      <c r="XV23" s="189"/>
      <c r="XW23" s="176"/>
      <c r="XX23" s="189"/>
      <c r="XY23" s="176"/>
      <c r="XZ23" s="189"/>
      <c r="YA23" s="176"/>
      <c r="YB23" s="189"/>
      <c r="YC23" s="176"/>
      <c r="YD23" s="189"/>
      <c r="YE23" s="176"/>
      <c r="YF23" s="189"/>
      <c r="YG23" s="176"/>
      <c r="YH23" s="189"/>
      <c r="YI23" s="176"/>
      <c r="YJ23" s="189"/>
      <c r="YK23" s="176"/>
      <c r="YL23" s="189"/>
      <c r="YM23" s="176"/>
      <c r="YN23" s="189"/>
      <c r="YO23" s="176"/>
      <c r="YP23" s="189"/>
      <c r="YQ23" s="176"/>
      <c r="YR23" s="189"/>
      <c r="YS23" s="176"/>
      <c r="YT23" s="189"/>
      <c r="YU23" s="176"/>
      <c r="YV23" s="189"/>
      <c r="YW23" s="176"/>
      <c r="YX23" s="189"/>
      <c r="YY23" s="176"/>
      <c r="YZ23" s="189"/>
      <c r="ZA23" s="176"/>
      <c r="ZB23" s="189"/>
      <c r="ZC23" s="176"/>
      <c r="ZD23" s="189"/>
      <c r="ZE23" s="176"/>
      <c r="ZF23" s="189"/>
      <c r="ZG23" s="176"/>
      <c r="ZH23" s="189"/>
      <c r="ZI23" s="176"/>
      <c r="ZJ23" s="189"/>
      <c r="ZK23" s="176"/>
      <c r="ZL23" s="189"/>
      <c r="ZM23" s="176"/>
      <c r="ZN23" s="189"/>
      <c r="ZO23" s="176"/>
      <c r="ZP23" s="189"/>
      <c r="ZQ23" s="176"/>
      <c r="ZR23" s="189"/>
      <c r="ZS23" s="176"/>
      <c r="ZT23" s="189"/>
      <c r="ZU23" s="176"/>
      <c r="ZV23" s="189"/>
      <c r="ZW23" s="176"/>
      <c r="ZX23" s="189"/>
      <c r="ZY23" s="176"/>
      <c r="ZZ23" s="189"/>
      <c r="AAA23" s="176"/>
      <c r="AAB23" s="189"/>
      <c r="AAC23" s="176"/>
      <c r="AAD23" s="189"/>
      <c r="AAE23" s="176"/>
      <c r="AAF23" s="189"/>
      <c r="AAG23" s="176"/>
      <c r="AAH23" s="189"/>
      <c r="AAI23" s="176"/>
      <c r="AAJ23" s="189"/>
      <c r="AAK23" s="176"/>
      <c r="AAL23" s="189"/>
      <c r="AAM23" s="176"/>
      <c r="AAN23" s="189"/>
      <c r="AAO23" s="176"/>
      <c r="AAP23" s="189"/>
      <c r="AAQ23" s="176"/>
      <c r="AAR23" s="189"/>
      <c r="AAS23" s="176"/>
      <c r="AAT23" s="189"/>
      <c r="AAU23" s="176"/>
      <c r="AAV23" s="189"/>
      <c r="AAW23" s="176"/>
      <c r="AAX23" s="189"/>
      <c r="AAY23" s="176"/>
      <c r="AAZ23" s="189"/>
      <c r="ABA23" s="176"/>
      <c r="ABB23" s="189"/>
      <c r="ABC23" s="176"/>
      <c r="ABD23" s="189"/>
      <c r="ABE23" s="176"/>
      <c r="ABF23" s="189"/>
      <c r="ABG23" s="176"/>
      <c r="ABH23" s="189"/>
      <c r="ABI23" s="176"/>
      <c r="ABJ23" s="189"/>
      <c r="ABK23" s="176"/>
      <c r="ABL23" s="189"/>
      <c r="ABM23" s="176"/>
      <c r="ABN23" s="189"/>
      <c r="ABO23" s="176"/>
      <c r="ABP23" s="189"/>
      <c r="ABQ23" s="176"/>
      <c r="ABR23" s="189"/>
      <c r="ABS23" s="176"/>
      <c r="ABT23" s="189"/>
      <c r="ABU23" s="176"/>
      <c r="ABV23" s="189"/>
      <c r="ABW23" s="176"/>
      <c r="ABX23" s="189"/>
      <c r="ABY23" s="176"/>
      <c r="ABZ23" s="189"/>
      <c r="ACA23" s="176"/>
      <c r="ACB23" s="189"/>
      <c r="ACC23" s="176"/>
      <c r="ACD23" s="189"/>
      <c r="ACE23" s="176"/>
      <c r="ACF23" s="189"/>
      <c r="ACG23" s="176"/>
      <c r="ACH23" s="189"/>
      <c r="ACI23" s="176"/>
      <c r="ACJ23" s="189"/>
      <c r="ACK23" s="176"/>
      <c r="ACL23" s="189"/>
      <c r="ACM23" s="176"/>
      <c r="ACN23" s="189"/>
      <c r="ACO23" s="176"/>
      <c r="ACP23" s="189"/>
      <c r="ACQ23" s="176"/>
      <c r="ACR23" s="189"/>
      <c r="ACS23" s="176"/>
      <c r="ACT23" s="189"/>
      <c r="ACU23" s="176"/>
      <c r="ACV23" s="189"/>
      <c r="ACW23" s="176"/>
      <c r="ACX23" s="189"/>
      <c r="ACY23" s="176"/>
      <c r="ACZ23" s="189"/>
      <c r="ADA23" s="176"/>
      <c r="ADB23" s="189"/>
      <c r="ADC23" s="176"/>
      <c r="ADD23" s="189"/>
      <c r="ADE23" s="176"/>
      <c r="ADF23" s="189"/>
      <c r="ADG23" s="176"/>
      <c r="ADH23" s="189"/>
      <c r="ADI23" s="176"/>
      <c r="ADJ23" s="189"/>
      <c r="ADK23" s="176"/>
      <c r="ADL23" s="189"/>
      <c r="ADM23" s="176"/>
      <c r="ADN23" s="189"/>
      <c r="ADO23" s="176"/>
      <c r="ADP23" s="189"/>
      <c r="ADQ23" s="176"/>
      <c r="ADR23" s="189"/>
      <c r="ADS23" s="176"/>
      <c r="ADT23" s="189"/>
      <c r="ADU23" s="176"/>
      <c r="ADV23" s="189"/>
      <c r="ADW23" s="176"/>
      <c r="ADX23" s="189"/>
      <c r="ADY23" s="176"/>
      <c r="ADZ23" s="189"/>
      <c r="AEA23" s="176"/>
      <c r="AEB23" s="189"/>
      <c r="AEC23" s="176"/>
      <c r="AED23" s="189"/>
      <c r="AEE23" s="176"/>
      <c r="AEF23" s="189"/>
      <c r="AEG23" s="176"/>
      <c r="AEH23" s="189"/>
      <c r="AEI23" s="176"/>
      <c r="AEJ23" s="189"/>
      <c r="AEK23" s="176"/>
      <c r="AEL23" s="189"/>
      <c r="AEM23" s="176"/>
      <c r="AEN23" s="189"/>
      <c r="AEO23" s="176"/>
      <c r="AEP23" s="189"/>
      <c r="AEQ23" s="176"/>
      <c r="AER23" s="189"/>
      <c r="AES23" s="176"/>
      <c r="AET23" s="189"/>
      <c r="AEU23" s="176"/>
      <c r="AEV23" s="189"/>
      <c r="AEW23" s="176"/>
      <c r="AEX23" s="189"/>
      <c r="AEY23" s="176"/>
      <c r="AEZ23" s="189"/>
      <c r="AFA23" s="176"/>
      <c r="AFB23" s="189"/>
      <c r="AFC23" s="176"/>
      <c r="AFD23" s="189"/>
      <c r="AFE23" s="176"/>
      <c r="AFF23" s="189"/>
      <c r="AFG23" s="176"/>
      <c r="AFH23" s="189"/>
      <c r="AFI23" s="176"/>
      <c r="AFJ23" s="189"/>
      <c r="AFK23" s="176"/>
      <c r="AFL23" s="189"/>
      <c r="AFM23" s="176"/>
      <c r="AFN23" s="189"/>
      <c r="AFO23" s="176"/>
      <c r="AFP23" s="189"/>
      <c r="AFQ23" s="176"/>
      <c r="AFR23" s="189"/>
      <c r="AFS23" s="176"/>
      <c r="AFT23" s="189"/>
      <c r="AFU23" s="176"/>
      <c r="AFV23" s="189"/>
      <c r="AFW23" s="176"/>
      <c r="AFX23" s="189"/>
      <c r="AFY23" s="176"/>
      <c r="AFZ23" s="189"/>
      <c r="AGA23" s="176"/>
      <c r="AGB23" s="189"/>
      <c r="AGC23" s="176"/>
      <c r="AGD23" s="189"/>
      <c r="AGE23" s="176"/>
      <c r="AGF23" s="189"/>
      <c r="AGG23" s="176"/>
      <c r="AGH23" s="189"/>
      <c r="AGI23" s="176"/>
      <c r="AGJ23" s="189"/>
      <c r="AGK23" s="176"/>
      <c r="AGL23" s="189"/>
      <c r="AGM23" s="176"/>
      <c r="AGN23" s="189"/>
      <c r="AGO23" s="176"/>
      <c r="AGP23" s="189"/>
      <c r="AGQ23" s="176"/>
      <c r="AGR23" s="189"/>
      <c r="AGS23" s="176"/>
      <c r="AGT23" s="189"/>
      <c r="AGU23" s="176"/>
      <c r="AGV23" s="189"/>
      <c r="AGW23" s="176"/>
      <c r="AGX23" s="189"/>
      <c r="AGY23" s="176"/>
      <c r="AGZ23" s="189"/>
      <c r="AHA23" s="176"/>
      <c r="AHB23" s="189"/>
      <c r="AHC23" s="176"/>
      <c r="AHD23" s="189"/>
      <c r="AHE23" s="176"/>
      <c r="AHF23" s="189"/>
      <c r="AHG23" s="176"/>
      <c r="AHH23" s="189"/>
      <c r="AHI23" s="176"/>
      <c r="AHJ23" s="189"/>
      <c r="AHK23" s="176"/>
      <c r="AHL23" s="189"/>
      <c r="AHM23" s="176"/>
      <c r="AHN23" s="189"/>
      <c r="AHO23" s="176"/>
      <c r="AHP23" s="189"/>
      <c r="AHQ23" s="176"/>
      <c r="AHR23" s="189"/>
      <c r="AHS23" s="176"/>
      <c r="AHT23" s="189"/>
      <c r="AHU23" s="176"/>
      <c r="AHV23" s="189"/>
      <c r="AHW23" s="176"/>
      <c r="AHX23" s="189"/>
      <c r="AHY23" s="176"/>
      <c r="AHZ23" s="189"/>
      <c r="AIA23" s="176"/>
      <c r="AIB23" s="189"/>
      <c r="AIC23" s="176"/>
      <c r="AID23" s="189"/>
      <c r="AIE23" s="176"/>
      <c r="AIF23" s="189"/>
      <c r="AIG23" s="176"/>
      <c r="AIH23" s="189"/>
      <c r="AII23" s="176"/>
      <c r="AIJ23" s="189"/>
      <c r="AIK23" s="176"/>
      <c r="AIL23" s="189"/>
      <c r="AIM23" s="176"/>
      <c r="AIN23" s="189"/>
      <c r="AIO23" s="176"/>
      <c r="AIP23" s="189"/>
      <c r="AIQ23" s="176"/>
      <c r="AIR23" s="189"/>
      <c r="AIS23" s="176"/>
      <c r="AIT23" s="189"/>
      <c r="AIU23" s="176"/>
      <c r="AIV23" s="189"/>
      <c r="AIW23" s="176"/>
      <c r="AIX23" s="189"/>
      <c r="AIY23" s="176"/>
      <c r="AIZ23" s="189"/>
      <c r="AJA23" s="176"/>
      <c r="AJB23" s="189"/>
      <c r="AJC23" s="176"/>
      <c r="AJD23" s="189"/>
      <c r="AJE23" s="176"/>
      <c r="AJF23" s="189"/>
      <c r="AJG23" s="176"/>
      <c r="AJH23" s="189"/>
      <c r="AJI23" s="176"/>
      <c r="AJJ23" s="189"/>
      <c r="AJK23" s="176"/>
      <c r="AJL23" s="189"/>
      <c r="AJM23" s="176"/>
      <c r="AJN23" s="189"/>
      <c r="AJO23" s="176"/>
      <c r="AJP23" s="189"/>
      <c r="AJQ23" s="176"/>
      <c r="AJR23" s="189"/>
      <c r="AJS23" s="176"/>
      <c r="AJT23" s="189"/>
      <c r="AJU23" s="176"/>
      <c r="AJV23" s="189"/>
      <c r="AJW23" s="176"/>
      <c r="AJX23" s="189"/>
      <c r="AJY23" s="176"/>
      <c r="AJZ23" s="189"/>
      <c r="AKA23" s="176"/>
      <c r="AKB23" s="189"/>
      <c r="AKC23" s="176"/>
      <c r="AKD23" s="189"/>
      <c r="AKE23" s="176"/>
      <c r="AKF23" s="189"/>
      <c r="AKG23" s="176"/>
      <c r="AKH23" s="189"/>
      <c r="AKI23" s="176"/>
      <c r="AKJ23" s="189"/>
      <c r="AKK23" s="176"/>
      <c r="AKL23" s="189"/>
      <c r="AKM23" s="176"/>
      <c r="AKN23" s="189"/>
      <c r="AKO23" s="176"/>
      <c r="AKP23" s="189"/>
      <c r="AKQ23" s="176"/>
      <c r="AKR23" s="189"/>
      <c r="AKS23" s="176"/>
      <c r="AKT23" s="189"/>
      <c r="AKU23" s="176"/>
      <c r="AKV23" s="189"/>
      <c r="AKW23" s="176"/>
      <c r="AKX23" s="189"/>
      <c r="AKY23" s="176"/>
      <c r="AKZ23" s="189"/>
      <c r="ALA23" s="176"/>
      <c r="ALB23" s="189"/>
      <c r="ALC23" s="176"/>
      <c r="ALD23" s="189"/>
      <c r="ALE23" s="176"/>
      <c r="ALF23" s="189"/>
      <c r="ALG23" s="176"/>
      <c r="ALH23" s="189"/>
      <c r="ALI23" s="176"/>
      <c r="ALJ23" s="189"/>
      <c r="ALK23" s="176"/>
      <c r="ALL23" s="189"/>
      <c r="ALM23" s="176"/>
      <c r="ALN23" s="189"/>
      <c r="ALO23" s="176"/>
      <c r="ALP23" s="189"/>
      <c r="ALQ23" s="176"/>
      <c r="ALR23" s="189"/>
      <c r="ALS23" s="176"/>
      <c r="ALT23" s="189"/>
      <c r="ALU23" s="176"/>
      <c r="ALV23" s="189"/>
      <c r="ALW23" s="176"/>
      <c r="ALX23" s="189"/>
      <c r="ALY23" s="176"/>
      <c r="ALZ23" s="189"/>
      <c r="AMA23" s="176"/>
      <c r="AMB23" s="189"/>
      <c r="AMC23" s="176"/>
      <c r="AMD23" s="189"/>
      <c r="AME23" s="176"/>
      <c r="AMF23" s="189"/>
      <c r="AMG23" s="176"/>
      <c r="AMH23" s="189"/>
      <c r="AMI23" s="176"/>
      <c r="AMJ23" s="189"/>
      <c r="AMK23" s="176"/>
      <c r="AML23" s="189"/>
      <c r="AMM23" s="176"/>
      <c r="AMN23" s="189"/>
      <c r="AMO23" s="176"/>
      <c r="AMP23" s="189"/>
      <c r="AMQ23" s="176"/>
      <c r="AMR23" s="189"/>
      <c r="AMS23" s="176"/>
      <c r="AMT23" s="189"/>
      <c r="AMU23" s="176"/>
      <c r="AMV23" s="189"/>
      <c r="AMW23" s="176"/>
      <c r="AMX23" s="189"/>
      <c r="AMY23" s="176"/>
      <c r="AMZ23" s="189"/>
      <c r="ANA23" s="176"/>
      <c r="ANB23" s="189"/>
      <c r="ANC23" s="176"/>
      <c r="AND23" s="189"/>
      <c r="ANE23" s="176"/>
      <c r="ANF23" s="189"/>
      <c r="ANG23" s="176"/>
      <c r="ANH23" s="189"/>
      <c r="ANI23" s="176"/>
      <c r="ANJ23" s="189"/>
      <c r="ANK23" s="176"/>
      <c r="ANL23" s="189"/>
      <c r="ANM23" s="176"/>
      <c r="ANN23" s="189"/>
      <c r="ANO23" s="176"/>
      <c r="ANP23" s="189"/>
      <c r="ANQ23" s="176"/>
      <c r="ANR23" s="189"/>
      <c r="ANS23" s="176"/>
      <c r="ANT23" s="189"/>
      <c r="ANU23" s="176"/>
      <c r="ANV23" s="189"/>
      <c r="ANW23" s="176"/>
      <c r="ANX23" s="189"/>
      <c r="ANY23" s="176"/>
      <c r="ANZ23" s="189"/>
      <c r="AOA23" s="176"/>
      <c r="AOB23" s="189"/>
      <c r="AOC23" s="176"/>
      <c r="AOD23" s="189"/>
      <c r="AOE23" s="176"/>
      <c r="AOF23" s="189"/>
      <c r="AOG23" s="176"/>
      <c r="AOH23" s="189"/>
      <c r="AOI23" s="176"/>
      <c r="AOJ23" s="189"/>
      <c r="AOK23" s="176"/>
      <c r="AOL23" s="189"/>
      <c r="AOM23" s="176"/>
      <c r="AON23" s="189"/>
      <c r="AOO23" s="176"/>
      <c r="AOP23" s="189"/>
      <c r="AOQ23" s="176"/>
      <c r="AOR23" s="189"/>
      <c r="AOS23" s="176"/>
      <c r="AOT23" s="189"/>
      <c r="AOU23" s="176"/>
      <c r="AOV23" s="189"/>
      <c r="AOW23" s="176"/>
      <c r="AOX23" s="189"/>
      <c r="AOY23" s="176"/>
      <c r="AOZ23" s="189"/>
      <c r="APA23" s="176"/>
      <c r="APB23" s="189"/>
      <c r="APC23" s="176"/>
      <c r="APD23" s="189"/>
      <c r="APE23" s="176"/>
      <c r="APF23" s="189"/>
      <c r="APG23" s="176"/>
      <c r="APH23" s="189"/>
      <c r="API23" s="176"/>
      <c r="APJ23" s="189"/>
      <c r="APK23" s="176"/>
      <c r="APL23" s="189"/>
      <c r="APM23" s="176"/>
      <c r="APN23" s="189"/>
      <c r="APO23" s="176"/>
      <c r="APP23" s="189"/>
      <c r="APQ23" s="176"/>
      <c r="APR23" s="189"/>
      <c r="APS23" s="176"/>
      <c r="APT23" s="189"/>
      <c r="APU23" s="176"/>
      <c r="APV23" s="189"/>
      <c r="APW23" s="176"/>
      <c r="APX23" s="189"/>
      <c r="APY23" s="176"/>
      <c r="APZ23" s="189"/>
      <c r="AQA23" s="176"/>
      <c r="AQB23" s="189"/>
      <c r="AQC23" s="176"/>
      <c r="AQD23" s="189"/>
      <c r="AQE23" s="176"/>
      <c r="AQF23" s="189"/>
      <c r="AQG23" s="176"/>
      <c r="AQH23" s="189"/>
      <c r="AQI23" s="176"/>
      <c r="AQJ23" s="189"/>
      <c r="AQK23" s="176"/>
      <c r="AQL23" s="189"/>
      <c r="AQM23" s="176"/>
      <c r="AQN23" s="189"/>
      <c r="AQO23" s="176"/>
      <c r="AQP23" s="189"/>
      <c r="AQQ23" s="176"/>
      <c r="AQR23" s="189"/>
      <c r="AQS23" s="176"/>
      <c r="AQT23" s="189"/>
      <c r="AQU23" s="176"/>
      <c r="AQV23" s="189"/>
      <c r="AQW23" s="176"/>
      <c r="AQX23" s="189"/>
      <c r="AQY23" s="176"/>
      <c r="AQZ23" s="189"/>
      <c r="ARA23" s="176"/>
      <c r="ARB23" s="189"/>
      <c r="ARC23" s="176"/>
      <c r="ARD23" s="189"/>
      <c r="ARE23" s="176"/>
      <c r="ARF23" s="189"/>
      <c r="ARG23" s="176"/>
      <c r="ARH23" s="189"/>
      <c r="ARI23" s="176"/>
      <c r="ARJ23" s="189"/>
      <c r="ARK23" s="176"/>
      <c r="ARL23" s="189"/>
      <c r="ARM23" s="176"/>
      <c r="ARN23" s="189"/>
      <c r="ARO23" s="176"/>
      <c r="ARP23" s="189"/>
      <c r="ARQ23" s="176"/>
      <c r="ARR23" s="189"/>
      <c r="ARS23" s="176"/>
      <c r="ART23" s="189"/>
      <c r="ARU23" s="176"/>
      <c r="ARV23" s="189"/>
      <c r="ARW23" s="176"/>
      <c r="ARX23" s="189"/>
      <c r="ARY23" s="176"/>
      <c r="ARZ23" s="189"/>
      <c r="ASA23" s="176"/>
      <c r="ASB23" s="189"/>
      <c r="ASC23" s="176"/>
      <c r="ASD23" s="189"/>
      <c r="ASE23" s="176"/>
      <c r="ASF23" s="189"/>
      <c r="ASG23" s="176"/>
      <c r="ASH23" s="189"/>
      <c r="ASI23" s="176"/>
      <c r="ASJ23" s="189"/>
      <c r="ASK23" s="176"/>
      <c r="ASL23" s="189"/>
      <c r="ASM23" s="176"/>
      <c r="ASN23" s="189"/>
      <c r="ASO23" s="176"/>
      <c r="ASP23" s="189"/>
      <c r="ASQ23" s="176"/>
      <c r="ASR23" s="189"/>
      <c r="ASS23" s="176"/>
      <c r="AST23" s="189"/>
      <c r="ASU23" s="176"/>
      <c r="ASV23" s="189"/>
      <c r="ASW23" s="176"/>
      <c r="ASX23" s="189"/>
      <c r="ASY23" s="176"/>
      <c r="ASZ23" s="189"/>
      <c r="ATA23" s="176"/>
      <c r="ATB23" s="189"/>
      <c r="ATC23" s="176"/>
      <c r="ATD23" s="189"/>
      <c r="ATE23" s="176"/>
      <c r="ATF23" s="189"/>
      <c r="ATG23" s="176"/>
      <c r="ATH23" s="189"/>
      <c r="ATI23" s="176"/>
      <c r="ATJ23" s="189"/>
      <c r="ATK23" s="176"/>
      <c r="ATL23" s="189"/>
      <c r="ATM23" s="176"/>
      <c r="ATN23" s="189"/>
      <c r="ATO23" s="176"/>
      <c r="ATP23" s="189"/>
      <c r="ATQ23" s="176"/>
      <c r="ATR23" s="189"/>
      <c r="ATS23" s="176"/>
      <c r="ATT23" s="189"/>
      <c r="ATU23" s="176"/>
      <c r="ATV23" s="189"/>
      <c r="ATW23" s="176"/>
      <c r="ATX23" s="189"/>
      <c r="ATY23" s="176"/>
      <c r="ATZ23" s="189"/>
      <c r="AUA23" s="176"/>
      <c r="AUB23" s="189"/>
      <c r="AUC23" s="176"/>
      <c r="AUD23" s="189"/>
      <c r="AUE23" s="176"/>
      <c r="AUF23" s="189"/>
      <c r="AUG23" s="176"/>
      <c r="AUH23" s="189"/>
      <c r="AUI23" s="176"/>
      <c r="AUJ23" s="189"/>
      <c r="AUK23" s="176"/>
      <c r="AUL23" s="189"/>
      <c r="AUM23" s="176"/>
      <c r="AUN23" s="189"/>
      <c r="AUO23" s="176"/>
      <c r="AUP23" s="189"/>
      <c r="AUQ23" s="176"/>
      <c r="AUR23" s="189"/>
      <c r="AUS23" s="176"/>
      <c r="AUT23" s="189"/>
      <c r="AUU23" s="176"/>
      <c r="AUV23" s="189"/>
      <c r="AUW23" s="176"/>
      <c r="AUX23" s="189"/>
      <c r="AUY23" s="176"/>
      <c r="AUZ23" s="189"/>
      <c r="AVA23" s="176"/>
      <c r="AVB23" s="189"/>
      <c r="AVC23" s="176"/>
      <c r="AVD23" s="189"/>
      <c r="AVE23" s="176"/>
      <c r="AVF23" s="189"/>
      <c r="AVG23" s="176"/>
      <c r="AVH23" s="189"/>
      <c r="AVI23" s="176"/>
      <c r="AVJ23" s="189"/>
      <c r="AVK23" s="176"/>
      <c r="AVL23" s="189"/>
      <c r="AVM23" s="176"/>
      <c r="AVN23" s="189"/>
      <c r="AVO23" s="176"/>
      <c r="AVP23" s="189"/>
      <c r="AVQ23" s="176"/>
      <c r="AVR23" s="189"/>
      <c r="AVS23" s="176"/>
      <c r="AVT23" s="189"/>
      <c r="AVU23" s="176"/>
      <c r="AVV23" s="189"/>
      <c r="AVW23" s="176"/>
      <c r="AVX23" s="189"/>
      <c r="AVY23" s="176"/>
      <c r="AVZ23" s="189"/>
      <c r="AWA23" s="176"/>
      <c r="AWB23" s="189"/>
      <c r="AWC23" s="176"/>
      <c r="AWD23" s="189"/>
      <c r="AWE23" s="176"/>
      <c r="AWF23" s="189"/>
      <c r="AWG23" s="176"/>
      <c r="AWH23" s="189"/>
      <c r="AWI23" s="176"/>
      <c r="AWJ23" s="189"/>
      <c r="AWK23" s="176"/>
      <c r="AWL23" s="189"/>
      <c r="AWM23" s="176"/>
      <c r="AWN23" s="189"/>
      <c r="AWO23" s="176"/>
      <c r="AWP23" s="189"/>
      <c r="AWQ23" s="176"/>
      <c r="AWR23" s="189"/>
      <c r="AWS23" s="176"/>
      <c r="AWT23" s="189"/>
      <c r="AWU23" s="176"/>
      <c r="AWV23" s="189"/>
      <c r="AWW23" s="176"/>
      <c r="AWX23" s="189"/>
      <c r="AWY23" s="176"/>
      <c r="AWZ23" s="189"/>
      <c r="AXA23" s="176"/>
      <c r="AXB23" s="189"/>
      <c r="AXC23" s="176"/>
      <c r="AXD23" s="189"/>
      <c r="AXE23" s="176"/>
      <c r="AXF23" s="189"/>
      <c r="AXG23" s="176"/>
      <c r="AXH23" s="189"/>
      <c r="AXI23" s="176"/>
      <c r="AXJ23" s="189"/>
      <c r="AXK23" s="176"/>
      <c r="AXL23" s="189"/>
      <c r="AXM23" s="176"/>
      <c r="AXN23" s="189"/>
      <c r="AXO23" s="176"/>
      <c r="AXP23" s="189"/>
      <c r="AXQ23" s="176"/>
      <c r="AXR23" s="189"/>
      <c r="AXS23" s="176"/>
      <c r="AXT23" s="189"/>
      <c r="AXU23" s="176"/>
      <c r="AXV23" s="189"/>
      <c r="AXW23" s="176"/>
      <c r="AXX23" s="189"/>
      <c r="AXY23" s="176"/>
      <c r="AXZ23" s="189"/>
      <c r="AYA23" s="176"/>
      <c r="AYB23" s="189"/>
      <c r="AYC23" s="176"/>
      <c r="AYD23" s="189"/>
      <c r="AYE23" s="176"/>
      <c r="AYF23" s="189"/>
      <c r="AYG23" s="176"/>
      <c r="AYH23" s="189"/>
      <c r="AYI23" s="176"/>
      <c r="AYJ23" s="189"/>
      <c r="AYK23" s="176"/>
      <c r="AYL23" s="189"/>
      <c r="AYM23" s="176"/>
      <c r="AYN23" s="189"/>
      <c r="AYO23" s="176"/>
      <c r="AYP23" s="189"/>
      <c r="AYQ23" s="176"/>
      <c r="AYR23" s="189"/>
      <c r="AYS23" s="176"/>
      <c r="AYT23" s="189"/>
      <c r="AYU23" s="176"/>
      <c r="AYV23" s="189"/>
      <c r="AYW23" s="176"/>
      <c r="AYX23" s="189"/>
      <c r="AYY23" s="176"/>
      <c r="AYZ23" s="189"/>
      <c r="AZA23" s="176"/>
      <c r="AZB23" s="189"/>
      <c r="AZC23" s="176"/>
      <c r="AZD23" s="189"/>
      <c r="AZE23" s="176"/>
      <c r="AZF23" s="189"/>
      <c r="AZG23" s="176"/>
      <c r="AZH23" s="189"/>
      <c r="AZI23" s="176"/>
      <c r="AZJ23" s="189"/>
      <c r="AZK23" s="176"/>
      <c r="AZL23" s="189"/>
      <c r="AZM23" s="176"/>
      <c r="AZN23" s="189"/>
      <c r="AZO23" s="176"/>
      <c r="AZP23" s="189"/>
      <c r="AZQ23" s="176"/>
      <c r="AZR23" s="189"/>
      <c r="AZS23" s="176"/>
      <c r="AZT23" s="189"/>
      <c r="AZU23" s="176"/>
      <c r="AZV23" s="189"/>
      <c r="AZW23" s="176"/>
      <c r="AZX23" s="189"/>
      <c r="AZY23" s="176"/>
      <c r="AZZ23" s="189"/>
      <c r="BAA23" s="176"/>
      <c r="BAB23" s="189"/>
      <c r="BAC23" s="176"/>
      <c r="BAD23" s="189"/>
      <c r="BAE23" s="176"/>
      <c r="BAF23" s="189"/>
      <c r="BAG23" s="176"/>
      <c r="BAH23" s="189"/>
      <c r="BAI23" s="176"/>
      <c r="BAJ23" s="189"/>
      <c r="BAK23" s="176"/>
      <c r="BAL23" s="189"/>
      <c r="BAM23" s="176"/>
      <c r="BAN23" s="189"/>
      <c r="BAO23" s="176"/>
      <c r="BAP23" s="189"/>
      <c r="BAQ23" s="176"/>
      <c r="BAR23" s="189"/>
      <c r="BAS23" s="176"/>
      <c r="BAT23" s="189"/>
      <c r="BAU23" s="176"/>
      <c r="BAV23" s="189"/>
      <c r="BAW23" s="176"/>
      <c r="BAX23" s="189"/>
      <c r="BAY23" s="176"/>
      <c r="BAZ23" s="189"/>
      <c r="BBA23" s="176"/>
      <c r="BBB23" s="189"/>
      <c r="BBC23" s="176"/>
      <c r="BBD23" s="189"/>
      <c r="BBE23" s="176"/>
      <c r="BBF23" s="189"/>
      <c r="BBG23" s="176"/>
      <c r="BBH23" s="189"/>
      <c r="BBI23" s="176"/>
      <c r="BBJ23" s="189"/>
      <c r="BBK23" s="176"/>
      <c r="BBL23" s="189"/>
      <c r="BBM23" s="176"/>
      <c r="BBN23" s="189"/>
      <c r="BBO23" s="176"/>
      <c r="BBP23" s="189"/>
      <c r="BBQ23" s="176"/>
      <c r="BBR23" s="189"/>
      <c r="BBS23" s="176"/>
      <c r="BBT23" s="189"/>
      <c r="BBU23" s="176"/>
      <c r="BBV23" s="189"/>
      <c r="BBW23" s="176"/>
      <c r="BBX23" s="189"/>
      <c r="BBY23" s="176"/>
      <c r="BBZ23" s="189"/>
      <c r="BCA23" s="176"/>
      <c r="BCB23" s="189"/>
      <c r="BCC23" s="176"/>
      <c r="BCD23" s="189"/>
      <c r="BCE23" s="176"/>
      <c r="BCF23" s="189"/>
      <c r="BCG23" s="176"/>
      <c r="BCH23" s="189"/>
      <c r="BCI23" s="176"/>
      <c r="BCJ23" s="189"/>
      <c r="BCK23" s="176"/>
      <c r="BCL23" s="189"/>
      <c r="BCM23" s="176"/>
      <c r="BCN23" s="189"/>
      <c r="BCO23" s="176"/>
      <c r="BCP23" s="189"/>
      <c r="BCQ23" s="176"/>
      <c r="BCR23" s="189"/>
      <c r="BCS23" s="176"/>
      <c r="BCT23" s="189"/>
      <c r="BCU23" s="176"/>
      <c r="BCV23" s="189"/>
      <c r="BCW23" s="176"/>
      <c r="BCX23" s="189"/>
      <c r="BCY23" s="176"/>
      <c r="BCZ23" s="189"/>
      <c r="BDA23" s="176"/>
      <c r="BDB23" s="189"/>
      <c r="BDC23" s="176"/>
      <c r="BDD23" s="189"/>
      <c r="BDE23" s="176"/>
      <c r="BDF23" s="189"/>
      <c r="BDG23" s="176"/>
      <c r="BDH23" s="189"/>
      <c r="BDI23" s="176"/>
      <c r="BDJ23" s="189"/>
      <c r="BDK23" s="176"/>
      <c r="BDL23" s="189"/>
      <c r="BDM23" s="176"/>
      <c r="BDN23" s="189"/>
      <c r="BDO23" s="176"/>
      <c r="BDP23" s="189"/>
      <c r="BDQ23" s="176"/>
      <c r="BDR23" s="189"/>
      <c r="BDS23" s="176"/>
      <c r="BDT23" s="189"/>
      <c r="BDU23" s="176"/>
      <c r="BDV23" s="189"/>
      <c r="BDW23" s="176"/>
      <c r="BDX23" s="189"/>
      <c r="BDY23" s="176"/>
      <c r="BDZ23" s="189"/>
      <c r="BEA23" s="176"/>
      <c r="BEB23" s="189"/>
      <c r="BEC23" s="176"/>
      <c r="BED23" s="189"/>
      <c r="BEE23" s="176"/>
      <c r="BEF23" s="189"/>
      <c r="BEG23" s="176"/>
      <c r="BEH23" s="189"/>
      <c r="BEI23" s="176"/>
      <c r="BEJ23" s="189"/>
      <c r="BEK23" s="176"/>
      <c r="BEL23" s="189"/>
      <c r="BEM23" s="176"/>
      <c r="BEN23" s="189"/>
      <c r="BEO23" s="176"/>
      <c r="BEP23" s="189"/>
      <c r="BEQ23" s="176"/>
      <c r="BER23" s="189"/>
      <c r="BES23" s="176"/>
      <c r="BET23" s="189"/>
      <c r="BEU23" s="176"/>
      <c r="BEV23" s="189"/>
      <c r="BEW23" s="176"/>
      <c r="BEX23" s="189"/>
      <c r="BEY23" s="176"/>
      <c r="BEZ23" s="189"/>
      <c r="BFA23" s="176"/>
      <c r="BFB23" s="189"/>
      <c r="BFC23" s="176"/>
      <c r="BFD23" s="189"/>
      <c r="BFE23" s="176"/>
      <c r="BFF23" s="189"/>
      <c r="BFG23" s="176"/>
      <c r="BFH23" s="189"/>
      <c r="BFI23" s="176"/>
      <c r="BFJ23" s="189"/>
      <c r="BFK23" s="176"/>
      <c r="BFL23" s="189"/>
      <c r="BFM23" s="176"/>
      <c r="BFN23" s="189"/>
      <c r="BFO23" s="176"/>
      <c r="BFP23" s="189"/>
      <c r="BFQ23" s="176"/>
      <c r="BFR23" s="189"/>
      <c r="BFS23" s="176"/>
      <c r="BFT23" s="189"/>
      <c r="BFU23" s="176"/>
      <c r="BFV23" s="189"/>
      <c r="BFW23" s="176"/>
      <c r="BFX23" s="189"/>
      <c r="BFY23" s="176"/>
      <c r="BFZ23" s="189"/>
      <c r="BGA23" s="176"/>
      <c r="BGB23" s="189"/>
      <c r="BGC23" s="176"/>
      <c r="BGD23" s="189"/>
      <c r="BGE23" s="176"/>
      <c r="BGF23" s="189"/>
      <c r="BGG23" s="176"/>
      <c r="BGH23" s="189"/>
      <c r="BGI23" s="176"/>
      <c r="BGJ23" s="189"/>
      <c r="BGK23" s="176"/>
      <c r="BGL23" s="189"/>
      <c r="BGM23" s="176"/>
      <c r="BGN23" s="189"/>
      <c r="BGO23" s="176"/>
      <c r="BGP23" s="189"/>
      <c r="BGQ23" s="176"/>
      <c r="BGR23" s="189"/>
      <c r="BGS23" s="176"/>
      <c r="BGT23" s="189"/>
      <c r="BGU23" s="176"/>
      <c r="BGV23" s="189"/>
      <c r="BGW23" s="176"/>
      <c r="BGX23" s="189"/>
      <c r="BGY23" s="176"/>
      <c r="BGZ23" s="189"/>
      <c r="BHA23" s="176"/>
      <c r="BHB23" s="189"/>
      <c r="BHC23" s="176"/>
      <c r="BHD23" s="189"/>
      <c r="BHE23" s="176"/>
      <c r="BHF23" s="189"/>
      <c r="BHG23" s="176"/>
      <c r="BHH23" s="189"/>
      <c r="BHI23" s="176"/>
      <c r="BHJ23" s="189"/>
      <c r="BHK23" s="176"/>
      <c r="BHL23" s="189"/>
      <c r="BHM23" s="176"/>
      <c r="BHN23" s="189"/>
      <c r="BHO23" s="176"/>
      <c r="BHP23" s="189"/>
      <c r="BHQ23" s="176"/>
      <c r="BHR23" s="189"/>
      <c r="BHS23" s="176"/>
      <c r="BHT23" s="189"/>
      <c r="BHU23" s="176"/>
      <c r="BHV23" s="189"/>
      <c r="BHW23" s="176"/>
      <c r="BHX23" s="189"/>
      <c r="BHY23" s="176"/>
      <c r="BHZ23" s="189"/>
      <c r="BIA23" s="176"/>
      <c r="BIB23" s="189"/>
      <c r="BIC23" s="176"/>
      <c r="BID23" s="189"/>
      <c r="BIE23" s="176"/>
      <c r="BIF23" s="189"/>
      <c r="BIG23" s="176"/>
      <c r="BIH23" s="189"/>
      <c r="BII23" s="176"/>
      <c r="BIJ23" s="189"/>
      <c r="BIK23" s="176"/>
      <c r="BIL23" s="189"/>
      <c r="BIM23" s="176"/>
      <c r="BIN23" s="189"/>
      <c r="BIO23" s="176"/>
      <c r="BIP23" s="189"/>
      <c r="BIQ23" s="176"/>
      <c r="BIR23" s="189"/>
      <c r="BIS23" s="176"/>
      <c r="BIT23" s="189"/>
      <c r="BIU23" s="176"/>
      <c r="BIV23" s="189"/>
      <c r="BIW23" s="176"/>
      <c r="BIX23" s="189"/>
      <c r="BIY23" s="176"/>
      <c r="BIZ23" s="189"/>
      <c r="BJA23" s="176"/>
      <c r="BJB23" s="189"/>
      <c r="BJC23" s="176"/>
      <c r="BJD23" s="189"/>
      <c r="BJE23" s="176"/>
      <c r="BJF23" s="189"/>
      <c r="BJG23" s="176"/>
      <c r="BJH23" s="189"/>
      <c r="BJI23" s="176"/>
      <c r="BJJ23" s="189"/>
      <c r="BJK23" s="176"/>
      <c r="BJL23" s="189"/>
      <c r="BJM23" s="176"/>
      <c r="BJN23" s="189"/>
      <c r="BJO23" s="176"/>
      <c r="BJP23" s="189"/>
      <c r="BJQ23" s="176"/>
      <c r="BJR23" s="189"/>
      <c r="BJS23" s="176"/>
      <c r="BJT23" s="189"/>
      <c r="BJU23" s="176"/>
      <c r="BJV23" s="189"/>
      <c r="BJW23" s="176"/>
      <c r="BJX23" s="189"/>
      <c r="BJY23" s="176"/>
      <c r="BJZ23" s="189"/>
      <c r="BKA23" s="176"/>
      <c r="BKB23" s="189"/>
      <c r="BKC23" s="176"/>
      <c r="BKD23" s="189"/>
      <c r="BKE23" s="176"/>
      <c r="BKF23" s="189"/>
      <c r="BKG23" s="176"/>
      <c r="BKH23" s="189"/>
      <c r="BKI23" s="176"/>
      <c r="BKJ23" s="189"/>
      <c r="BKK23" s="176"/>
      <c r="BKL23" s="189"/>
      <c r="BKM23" s="176"/>
      <c r="BKN23" s="189"/>
      <c r="BKO23" s="176"/>
      <c r="BKP23" s="189"/>
      <c r="BKQ23" s="176"/>
      <c r="BKR23" s="189"/>
      <c r="BKS23" s="176"/>
      <c r="BKT23" s="189"/>
      <c r="BKU23" s="176"/>
      <c r="BKV23" s="189"/>
      <c r="BKW23" s="176"/>
      <c r="BKX23" s="189"/>
      <c r="BKY23" s="176"/>
      <c r="BKZ23" s="189"/>
      <c r="BLA23" s="176"/>
      <c r="BLB23" s="189"/>
      <c r="BLC23" s="176"/>
      <c r="BLD23" s="189"/>
      <c r="BLE23" s="176"/>
      <c r="BLF23" s="189"/>
      <c r="BLG23" s="176"/>
      <c r="BLH23" s="189"/>
      <c r="BLI23" s="176"/>
      <c r="BLJ23" s="189"/>
      <c r="BLK23" s="176"/>
      <c r="BLL23" s="189"/>
      <c r="BLM23" s="176"/>
      <c r="BLN23" s="189"/>
      <c r="BLO23" s="176"/>
      <c r="BLP23" s="189"/>
      <c r="BLQ23" s="176"/>
      <c r="BLR23" s="189"/>
      <c r="BLS23" s="176"/>
      <c r="BLT23" s="189"/>
      <c r="BLU23" s="176"/>
      <c r="BLV23" s="189"/>
      <c r="BLW23" s="176"/>
      <c r="BLX23" s="189"/>
      <c r="BLY23" s="176"/>
      <c r="BLZ23" s="189"/>
      <c r="BMA23" s="176"/>
      <c r="BMB23" s="189"/>
      <c r="BMC23" s="176"/>
      <c r="BMD23" s="189"/>
      <c r="BME23" s="176"/>
      <c r="BMF23" s="189"/>
      <c r="BMG23" s="176"/>
      <c r="BMH23" s="189"/>
      <c r="BMI23" s="176"/>
      <c r="BMJ23" s="189"/>
      <c r="BMK23" s="176"/>
      <c r="BML23" s="189"/>
      <c r="BMM23" s="176"/>
      <c r="BMN23" s="189"/>
      <c r="BMO23" s="176"/>
      <c r="BMP23" s="189"/>
      <c r="BMQ23" s="176"/>
      <c r="BMR23" s="189"/>
      <c r="BMS23" s="176"/>
      <c r="BMT23" s="189"/>
      <c r="BMU23" s="176"/>
      <c r="BMV23" s="189"/>
      <c r="BMW23" s="176"/>
      <c r="BMX23" s="189"/>
      <c r="BMY23" s="176"/>
      <c r="BMZ23" s="189"/>
      <c r="BNA23" s="176"/>
      <c r="BNB23" s="189"/>
      <c r="BNC23" s="176"/>
      <c r="BND23" s="189"/>
      <c r="BNE23" s="176"/>
      <c r="BNF23" s="189"/>
      <c r="BNG23" s="176"/>
      <c r="BNH23" s="189"/>
      <c r="BNI23" s="176"/>
      <c r="BNJ23" s="189"/>
      <c r="BNK23" s="176"/>
      <c r="BNL23" s="189"/>
      <c r="BNM23" s="176"/>
      <c r="BNN23" s="189"/>
      <c r="BNO23" s="176"/>
      <c r="BNP23" s="189"/>
      <c r="BNQ23" s="176"/>
      <c r="BNR23" s="189"/>
      <c r="BNS23" s="176"/>
      <c r="BNT23" s="189"/>
      <c r="BNU23" s="176"/>
      <c r="BNV23" s="189"/>
      <c r="BNW23" s="176"/>
      <c r="BNX23" s="189"/>
      <c r="BNY23" s="176"/>
      <c r="BNZ23" s="189"/>
      <c r="BOA23" s="176"/>
      <c r="BOB23" s="189"/>
      <c r="BOC23" s="176"/>
      <c r="BOD23" s="189"/>
      <c r="BOE23" s="176"/>
      <c r="BOF23" s="189"/>
      <c r="BOG23" s="176"/>
      <c r="BOH23" s="189"/>
      <c r="BOI23" s="176"/>
      <c r="BOJ23" s="189"/>
      <c r="BOK23" s="176"/>
      <c r="BOL23" s="189"/>
      <c r="BOM23" s="176"/>
      <c r="BON23" s="189"/>
      <c r="BOO23" s="176"/>
      <c r="BOP23" s="189"/>
      <c r="BOQ23" s="176"/>
      <c r="BOR23" s="189"/>
      <c r="BOS23" s="176"/>
      <c r="BOT23" s="189"/>
      <c r="BOU23" s="176"/>
      <c r="BOV23" s="189"/>
      <c r="BOW23" s="176"/>
      <c r="BOX23" s="189"/>
      <c r="BOY23" s="176"/>
      <c r="BOZ23" s="189"/>
      <c r="BPA23" s="176"/>
      <c r="BPB23" s="189"/>
      <c r="BPC23" s="176"/>
      <c r="BPD23" s="189"/>
      <c r="BPE23" s="176"/>
      <c r="BPF23" s="189"/>
      <c r="BPG23" s="176"/>
      <c r="BPH23" s="189"/>
      <c r="BPI23" s="176"/>
      <c r="BPJ23" s="189"/>
      <c r="BPK23" s="176"/>
      <c r="BPL23" s="189"/>
      <c r="BPM23" s="176"/>
      <c r="BPN23" s="189"/>
      <c r="BPO23" s="176"/>
      <c r="BPP23" s="189"/>
      <c r="BPQ23" s="176"/>
      <c r="BPR23" s="189"/>
      <c r="BPS23" s="176"/>
      <c r="BPT23" s="189"/>
      <c r="BPU23" s="176"/>
      <c r="BPV23" s="189"/>
      <c r="BPW23" s="176"/>
      <c r="BPX23" s="189"/>
      <c r="BPY23" s="176"/>
      <c r="BPZ23" s="189"/>
      <c r="BQA23" s="176"/>
      <c r="BQB23" s="189"/>
      <c r="BQC23" s="176"/>
      <c r="BQD23" s="189"/>
      <c r="BQE23" s="176"/>
      <c r="BQF23" s="189"/>
      <c r="BQG23" s="176"/>
      <c r="BQH23" s="189"/>
      <c r="BQI23" s="176"/>
      <c r="BQJ23" s="189"/>
      <c r="BQK23" s="176"/>
      <c r="BQL23" s="189"/>
      <c r="BQM23" s="176"/>
      <c r="BQN23" s="189"/>
      <c r="BQO23" s="176"/>
      <c r="BQP23" s="189"/>
      <c r="BQQ23" s="176"/>
      <c r="BQR23" s="189"/>
      <c r="BQS23" s="176"/>
      <c r="BQT23" s="189"/>
      <c r="BQU23" s="176"/>
      <c r="BQV23" s="189"/>
      <c r="BQW23" s="176"/>
      <c r="BQX23" s="189"/>
      <c r="BQY23" s="176"/>
      <c r="BQZ23" s="189"/>
      <c r="BRA23" s="176"/>
      <c r="BRB23" s="189"/>
      <c r="BRC23" s="176"/>
      <c r="BRD23" s="189"/>
      <c r="BRE23" s="176"/>
      <c r="BRF23" s="189"/>
      <c r="BRG23" s="176"/>
      <c r="BRH23" s="189"/>
      <c r="BRI23" s="176"/>
      <c r="BRJ23" s="189"/>
      <c r="BRK23" s="176"/>
      <c r="BRL23" s="189"/>
      <c r="BRM23" s="176"/>
      <c r="BRN23" s="189"/>
      <c r="BRO23" s="176"/>
      <c r="BRP23" s="189"/>
      <c r="BRQ23" s="176"/>
      <c r="BRR23" s="189"/>
      <c r="BRS23" s="176"/>
      <c r="BRT23" s="189"/>
      <c r="BRU23" s="176"/>
      <c r="BRV23" s="189"/>
      <c r="BRW23" s="176"/>
      <c r="BRX23" s="189"/>
      <c r="BRY23" s="176"/>
      <c r="BRZ23" s="189"/>
      <c r="BSA23" s="176"/>
      <c r="BSB23" s="189"/>
      <c r="BSC23" s="176"/>
      <c r="BSD23" s="189"/>
      <c r="BSE23" s="176"/>
      <c r="BSF23" s="189"/>
      <c r="BSG23" s="176"/>
      <c r="BSH23" s="189"/>
      <c r="BSI23" s="176"/>
      <c r="BSJ23" s="189"/>
      <c r="BSK23" s="176"/>
      <c r="BSL23" s="189"/>
      <c r="BSM23" s="176"/>
      <c r="BSN23" s="189"/>
      <c r="BSO23" s="176"/>
      <c r="BSP23" s="189"/>
      <c r="BSQ23" s="176"/>
      <c r="BSR23" s="189"/>
      <c r="BSS23" s="176"/>
      <c r="BST23" s="189"/>
      <c r="BSU23" s="176"/>
      <c r="BSV23" s="189"/>
      <c r="BSW23" s="176"/>
      <c r="BSX23" s="189"/>
      <c r="BSY23" s="176"/>
      <c r="BSZ23" s="189"/>
      <c r="BTA23" s="176"/>
      <c r="BTB23" s="189"/>
      <c r="BTC23" s="176"/>
      <c r="BTD23" s="189"/>
      <c r="BTE23" s="176"/>
      <c r="BTF23" s="189"/>
      <c r="BTG23" s="176"/>
      <c r="BTH23" s="189"/>
      <c r="BTI23" s="176"/>
      <c r="BTJ23" s="189"/>
      <c r="BTK23" s="176"/>
      <c r="BTL23" s="189"/>
      <c r="BTM23" s="176"/>
      <c r="BTN23" s="189"/>
      <c r="BTO23" s="176"/>
      <c r="BTP23" s="189"/>
      <c r="BTQ23" s="176"/>
      <c r="BTR23" s="189"/>
      <c r="BTS23" s="176"/>
      <c r="BTT23" s="189"/>
      <c r="BTU23" s="176"/>
      <c r="BTV23" s="189"/>
      <c r="BTW23" s="176"/>
      <c r="BTX23" s="189"/>
      <c r="BTY23" s="176"/>
      <c r="BTZ23" s="189"/>
      <c r="BUA23" s="176"/>
      <c r="BUB23" s="189"/>
      <c r="BUC23" s="176"/>
      <c r="BUD23" s="189"/>
      <c r="BUE23" s="176"/>
      <c r="BUF23" s="189"/>
      <c r="BUG23" s="176"/>
      <c r="BUH23" s="189"/>
      <c r="BUI23" s="176"/>
      <c r="BUJ23" s="189"/>
      <c r="BUK23" s="176"/>
      <c r="BUL23" s="189"/>
      <c r="BUM23" s="176"/>
      <c r="BUN23" s="189"/>
      <c r="BUO23" s="176"/>
      <c r="BUP23" s="189"/>
      <c r="BUQ23" s="176"/>
      <c r="BUR23" s="189"/>
      <c r="BUS23" s="176"/>
      <c r="BUT23" s="189"/>
      <c r="BUU23" s="176"/>
      <c r="BUV23" s="189"/>
      <c r="BUW23" s="176"/>
      <c r="BUX23" s="189"/>
      <c r="BUY23" s="176"/>
      <c r="BUZ23" s="189"/>
      <c r="BVA23" s="176"/>
      <c r="BVB23" s="189"/>
      <c r="BVC23" s="176"/>
      <c r="BVD23" s="189"/>
      <c r="BVE23" s="176"/>
      <c r="BVF23" s="189"/>
      <c r="BVG23" s="176"/>
      <c r="BVH23" s="189"/>
      <c r="BVI23" s="176"/>
      <c r="BVJ23" s="189"/>
      <c r="BVK23" s="176"/>
      <c r="BVL23" s="189"/>
      <c r="BVM23" s="176"/>
      <c r="BVN23" s="189"/>
      <c r="BVO23" s="176"/>
      <c r="BVP23" s="189"/>
      <c r="BVQ23" s="176"/>
      <c r="BVR23" s="189"/>
      <c r="BVS23" s="176"/>
      <c r="BVT23" s="189"/>
      <c r="BVU23" s="176"/>
      <c r="BVV23" s="189"/>
      <c r="BVW23" s="176"/>
      <c r="BVX23" s="189"/>
      <c r="BVY23" s="176"/>
      <c r="BVZ23" s="189"/>
      <c r="BWA23" s="176"/>
      <c r="BWB23" s="189"/>
      <c r="BWC23" s="176"/>
      <c r="BWD23" s="189"/>
      <c r="BWE23" s="176"/>
      <c r="BWF23" s="189"/>
      <c r="BWG23" s="176"/>
      <c r="BWH23" s="189"/>
      <c r="BWI23" s="176"/>
      <c r="BWJ23" s="189"/>
      <c r="BWK23" s="176"/>
      <c r="BWL23" s="189"/>
      <c r="BWM23" s="176"/>
      <c r="BWN23" s="189"/>
      <c r="BWO23" s="176"/>
      <c r="BWP23" s="189"/>
      <c r="BWQ23" s="176"/>
      <c r="BWR23" s="189"/>
      <c r="BWS23" s="176"/>
      <c r="BWT23" s="189"/>
      <c r="BWU23" s="176"/>
      <c r="BWV23" s="189"/>
      <c r="BWW23" s="176"/>
      <c r="BWX23" s="189"/>
      <c r="BWY23" s="176"/>
      <c r="BWZ23" s="189"/>
      <c r="BXA23" s="176"/>
      <c r="BXB23" s="189"/>
      <c r="BXC23" s="176"/>
      <c r="BXD23" s="189"/>
      <c r="BXE23" s="176"/>
      <c r="BXF23" s="189"/>
      <c r="BXG23" s="176"/>
      <c r="BXH23" s="189"/>
      <c r="BXI23" s="176"/>
      <c r="BXJ23" s="189"/>
      <c r="BXK23" s="176"/>
      <c r="BXL23" s="189"/>
      <c r="BXM23" s="176"/>
      <c r="BXN23" s="189"/>
      <c r="BXO23" s="176"/>
      <c r="BXP23" s="189"/>
      <c r="BXQ23" s="176"/>
      <c r="BXR23" s="189"/>
      <c r="BXS23" s="176"/>
      <c r="BXT23" s="189"/>
      <c r="BXU23" s="176"/>
      <c r="BXV23" s="189"/>
      <c r="BXW23" s="176"/>
      <c r="BXX23" s="189"/>
      <c r="BXY23" s="176"/>
      <c r="BXZ23" s="189"/>
      <c r="BYA23" s="176"/>
      <c r="BYB23" s="189"/>
      <c r="BYC23" s="176"/>
      <c r="BYD23" s="189"/>
      <c r="BYE23" s="176"/>
      <c r="BYF23" s="189"/>
      <c r="BYG23" s="176"/>
      <c r="BYH23" s="189"/>
      <c r="BYI23" s="176"/>
      <c r="BYJ23" s="189"/>
      <c r="BYK23" s="176"/>
      <c r="BYL23" s="189"/>
      <c r="BYM23" s="176"/>
      <c r="BYN23" s="189"/>
      <c r="BYO23" s="176"/>
      <c r="BYP23" s="189"/>
      <c r="BYQ23" s="176"/>
      <c r="BYR23" s="189"/>
      <c r="BYS23" s="176"/>
      <c r="BYT23" s="189"/>
      <c r="BYU23" s="176"/>
      <c r="BYV23" s="189"/>
      <c r="BYW23" s="176"/>
      <c r="BYX23" s="189"/>
      <c r="BYY23" s="176"/>
      <c r="BYZ23" s="189"/>
      <c r="BZA23" s="176"/>
      <c r="BZB23" s="189"/>
      <c r="BZC23" s="176"/>
      <c r="BZD23" s="189"/>
      <c r="BZE23" s="176"/>
      <c r="BZF23" s="189"/>
      <c r="BZG23" s="176"/>
      <c r="BZH23" s="189"/>
      <c r="BZI23" s="176"/>
      <c r="BZJ23" s="189"/>
      <c r="BZK23" s="176"/>
      <c r="BZL23" s="189"/>
      <c r="BZM23" s="176"/>
      <c r="BZN23" s="189"/>
      <c r="BZO23" s="176"/>
      <c r="BZP23" s="189"/>
      <c r="BZQ23" s="176"/>
      <c r="BZR23" s="189"/>
      <c r="BZS23" s="176"/>
      <c r="BZT23" s="189"/>
      <c r="BZU23" s="176"/>
      <c r="BZV23" s="189"/>
      <c r="BZW23" s="176"/>
      <c r="BZX23" s="189"/>
      <c r="BZY23" s="176"/>
      <c r="BZZ23" s="189"/>
      <c r="CAA23" s="176"/>
      <c r="CAB23" s="189"/>
      <c r="CAC23" s="176"/>
      <c r="CAD23" s="189"/>
      <c r="CAE23" s="176"/>
      <c r="CAF23" s="189"/>
      <c r="CAG23" s="176"/>
      <c r="CAH23" s="189"/>
      <c r="CAI23" s="176"/>
      <c r="CAJ23" s="189"/>
      <c r="CAK23" s="176"/>
      <c r="CAL23" s="189"/>
      <c r="CAM23" s="176"/>
      <c r="CAN23" s="189"/>
      <c r="CAO23" s="176"/>
      <c r="CAP23" s="189"/>
      <c r="CAQ23" s="176"/>
      <c r="CAR23" s="189"/>
      <c r="CAS23" s="176"/>
      <c r="CAT23" s="189"/>
      <c r="CAU23" s="176"/>
      <c r="CAV23" s="189"/>
      <c r="CAW23" s="176"/>
      <c r="CAX23" s="189"/>
      <c r="CAY23" s="176"/>
      <c r="CAZ23" s="189"/>
      <c r="CBA23" s="176"/>
      <c r="CBB23" s="189"/>
      <c r="CBC23" s="176"/>
      <c r="CBD23" s="189"/>
      <c r="CBE23" s="176"/>
      <c r="CBF23" s="189"/>
      <c r="CBG23" s="176"/>
      <c r="CBH23" s="189"/>
      <c r="CBI23" s="176"/>
      <c r="CBJ23" s="189"/>
      <c r="CBK23" s="176"/>
      <c r="CBL23" s="189"/>
      <c r="CBM23" s="176"/>
      <c r="CBN23" s="189"/>
      <c r="CBO23" s="176"/>
      <c r="CBP23" s="189"/>
      <c r="CBQ23" s="176"/>
      <c r="CBR23" s="189"/>
      <c r="CBS23" s="176"/>
      <c r="CBT23" s="189"/>
      <c r="CBU23" s="176"/>
      <c r="CBV23" s="189"/>
      <c r="CBW23" s="176"/>
      <c r="CBX23" s="189"/>
      <c r="CBY23" s="176"/>
      <c r="CBZ23" s="189"/>
      <c r="CCA23" s="176"/>
      <c r="CCB23" s="189"/>
      <c r="CCC23" s="176"/>
      <c r="CCD23" s="189"/>
      <c r="CCE23" s="176"/>
      <c r="CCF23" s="189"/>
      <c r="CCG23" s="176"/>
      <c r="CCH23" s="189"/>
      <c r="CCI23" s="176"/>
      <c r="CCJ23" s="189"/>
      <c r="CCK23" s="176"/>
      <c r="CCL23" s="189"/>
      <c r="CCM23" s="176"/>
      <c r="CCN23" s="189"/>
      <c r="CCO23" s="176"/>
      <c r="CCP23" s="189"/>
      <c r="CCQ23" s="176"/>
      <c r="CCR23" s="189"/>
      <c r="CCS23" s="176"/>
      <c r="CCT23" s="189"/>
      <c r="CCU23" s="176"/>
      <c r="CCV23" s="189"/>
      <c r="CCW23" s="176"/>
      <c r="CCX23" s="189"/>
      <c r="CCY23" s="176"/>
      <c r="CCZ23" s="189"/>
      <c r="CDA23" s="176"/>
      <c r="CDB23" s="189"/>
      <c r="CDC23" s="176"/>
      <c r="CDD23" s="189"/>
      <c r="CDE23" s="176"/>
      <c r="CDF23" s="189"/>
      <c r="CDG23" s="176"/>
      <c r="CDH23" s="189"/>
      <c r="CDI23" s="176"/>
      <c r="CDJ23" s="189"/>
      <c r="CDK23" s="176"/>
      <c r="CDL23" s="189"/>
      <c r="CDM23" s="176"/>
      <c r="CDN23" s="189"/>
      <c r="CDO23" s="176"/>
      <c r="CDP23" s="189"/>
      <c r="CDQ23" s="176"/>
      <c r="CDR23" s="189"/>
      <c r="CDS23" s="176"/>
      <c r="CDT23" s="189"/>
      <c r="CDU23" s="176"/>
      <c r="CDV23" s="189"/>
      <c r="CDW23" s="176"/>
      <c r="CDX23" s="189"/>
      <c r="CDY23" s="176"/>
      <c r="CDZ23" s="189"/>
      <c r="CEA23" s="176"/>
      <c r="CEB23" s="189"/>
      <c r="CEC23" s="176"/>
      <c r="CED23" s="189"/>
      <c r="CEE23" s="176"/>
      <c r="CEF23" s="189"/>
      <c r="CEG23" s="176"/>
      <c r="CEH23" s="189"/>
      <c r="CEI23" s="176"/>
      <c r="CEJ23" s="189"/>
      <c r="CEK23" s="176"/>
      <c r="CEL23" s="189"/>
      <c r="CEM23" s="176"/>
      <c r="CEN23" s="189"/>
      <c r="CEO23" s="176"/>
      <c r="CEP23" s="189"/>
      <c r="CEQ23" s="176"/>
      <c r="CER23" s="189"/>
      <c r="CES23" s="176"/>
      <c r="CET23" s="189"/>
      <c r="CEU23" s="176"/>
      <c r="CEV23" s="189"/>
      <c r="CEW23" s="176"/>
      <c r="CEX23" s="189"/>
      <c r="CEY23" s="176"/>
      <c r="CEZ23" s="189"/>
      <c r="CFA23" s="176"/>
      <c r="CFB23" s="189"/>
      <c r="CFC23" s="176"/>
      <c r="CFD23" s="189"/>
      <c r="CFE23" s="176"/>
      <c r="CFF23" s="189"/>
      <c r="CFG23" s="176"/>
      <c r="CFH23" s="189"/>
      <c r="CFI23" s="176"/>
      <c r="CFJ23" s="189"/>
      <c r="CFK23" s="176"/>
      <c r="CFL23" s="189"/>
      <c r="CFM23" s="176"/>
      <c r="CFN23" s="189"/>
      <c r="CFO23" s="176"/>
      <c r="CFP23" s="189"/>
      <c r="CFQ23" s="176"/>
      <c r="CFR23" s="189"/>
      <c r="CFS23" s="176"/>
      <c r="CFT23" s="189"/>
      <c r="CFU23" s="176"/>
      <c r="CFV23" s="189"/>
      <c r="CFW23" s="176"/>
      <c r="CFX23" s="189"/>
      <c r="CFY23" s="176"/>
      <c r="CFZ23" s="189"/>
      <c r="CGA23" s="176"/>
      <c r="CGB23" s="189"/>
      <c r="CGC23" s="176"/>
      <c r="CGD23" s="189"/>
      <c r="CGE23" s="176"/>
      <c r="CGF23" s="189"/>
      <c r="CGG23" s="176"/>
      <c r="CGH23" s="189"/>
      <c r="CGI23" s="176"/>
      <c r="CGJ23" s="189"/>
      <c r="CGK23" s="176"/>
      <c r="CGL23" s="189"/>
      <c r="CGM23" s="176"/>
      <c r="CGN23" s="189"/>
      <c r="CGO23" s="176"/>
      <c r="CGP23" s="189"/>
      <c r="CGQ23" s="176"/>
      <c r="CGR23" s="189"/>
      <c r="CGS23" s="176"/>
      <c r="CGT23" s="189"/>
      <c r="CGU23" s="176"/>
      <c r="CGV23" s="189"/>
      <c r="CGW23" s="176"/>
      <c r="CGX23" s="189"/>
      <c r="CGY23" s="176"/>
      <c r="CGZ23" s="189"/>
      <c r="CHA23" s="176"/>
      <c r="CHB23" s="189"/>
      <c r="CHC23" s="176"/>
      <c r="CHD23" s="189"/>
      <c r="CHE23" s="176"/>
      <c r="CHF23" s="189"/>
      <c r="CHG23" s="176"/>
      <c r="CHH23" s="189"/>
      <c r="CHI23" s="176"/>
      <c r="CHJ23" s="189"/>
      <c r="CHK23" s="176"/>
      <c r="CHL23" s="189"/>
      <c r="CHM23" s="176"/>
      <c r="CHN23" s="189"/>
      <c r="CHO23" s="176"/>
      <c r="CHP23" s="189"/>
      <c r="CHQ23" s="176"/>
      <c r="CHR23" s="189"/>
      <c r="CHS23" s="176"/>
      <c r="CHT23" s="189"/>
      <c r="CHU23" s="176"/>
      <c r="CHV23" s="189"/>
      <c r="CHW23" s="176"/>
      <c r="CHX23" s="189"/>
      <c r="CHY23" s="176"/>
      <c r="CHZ23" s="189"/>
      <c r="CIA23" s="176"/>
      <c r="CIB23" s="189"/>
      <c r="CIC23" s="176"/>
      <c r="CID23" s="189"/>
      <c r="CIE23" s="176"/>
      <c r="CIF23" s="189"/>
      <c r="CIG23" s="176"/>
      <c r="CIH23" s="189"/>
      <c r="CII23" s="176"/>
      <c r="CIJ23" s="189"/>
      <c r="CIK23" s="176"/>
      <c r="CIL23" s="189"/>
      <c r="CIM23" s="176"/>
      <c r="CIN23" s="189"/>
      <c r="CIO23" s="176"/>
      <c r="CIP23" s="189"/>
      <c r="CIQ23" s="176"/>
      <c r="CIR23" s="189"/>
      <c r="CIS23" s="176"/>
      <c r="CIT23" s="189"/>
      <c r="CIU23" s="176"/>
      <c r="CIV23" s="189"/>
      <c r="CIW23" s="176"/>
      <c r="CIX23" s="189"/>
      <c r="CIY23" s="176"/>
      <c r="CIZ23" s="189"/>
      <c r="CJA23" s="176"/>
      <c r="CJB23" s="189"/>
      <c r="CJC23" s="176"/>
      <c r="CJD23" s="189"/>
      <c r="CJE23" s="176"/>
      <c r="CJF23" s="189"/>
      <c r="CJG23" s="176"/>
      <c r="CJH23" s="189"/>
      <c r="CJI23" s="176"/>
      <c r="CJJ23" s="189"/>
      <c r="CJK23" s="176"/>
      <c r="CJL23" s="189"/>
      <c r="CJM23" s="176"/>
      <c r="CJN23" s="189"/>
      <c r="CJO23" s="176"/>
      <c r="CJP23" s="189"/>
      <c r="CJQ23" s="176"/>
      <c r="CJR23" s="189"/>
      <c r="CJS23" s="176"/>
      <c r="CJT23" s="189"/>
      <c r="CJU23" s="176"/>
      <c r="CJV23" s="189"/>
      <c r="CJW23" s="176"/>
      <c r="CJX23" s="189"/>
      <c r="CJY23" s="176"/>
      <c r="CJZ23" s="189"/>
      <c r="CKA23" s="176"/>
      <c r="CKB23" s="189"/>
      <c r="CKC23" s="176"/>
      <c r="CKD23" s="189"/>
      <c r="CKE23" s="176"/>
      <c r="CKF23" s="189"/>
      <c r="CKG23" s="176"/>
      <c r="CKH23" s="189"/>
      <c r="CKI23" s="176"/>
      <c r="CKJ23" s="189"/>
      <c r="CKK23" s="176"/>
      <c r="CKL23" s="189"/>
      <c r="CKM23" s="176"/>
      <c r="CKN23" s="189"/>
      <c r="CKO23" s="176"/>
      <c r="CKP23" s="189"/>
      <c r="CKQ23" s="176"/>
      <c r="CKR23" s="189"/>
      <c r="CKS23" s="176"/>
      <c r="CKT23" s="189"/>
      <c r="CKU23" s="176"/>
      <c r="CKV23" s="189"/>
      <c r="CKW23" s="176"/>
      <c r="CKX23" s="189"/>
      <c r="CKY23" s="176"/>
      <c r="CKZ23" s="189"/>
      <c r="CLA23" s="176"/>
      <c r="CLB23" s="189"/>
      <c r="CLC23" s="176"/>
      <c r="CLD23" s="189"/>
      <c r="CLE23" s="176"/>
      <c r="CLF23" s="189"/>
      <c r="CLG23" s="176"/>
      <c r="CLH23" s="189"/>
      <c r="CLI23" s="176"/>
      <c r="CLJ23" s="189"/>
      <c r="CLK23" s="176"/>
      <c r="CLL23" s="189"/>
      <c r="CLM23" s="176"/>
      <c r="CLN23" s="189"/>
      <c r="CLO23" s="176"/>
      <c r="CLP23" s="189"/>
      <c r="CLQ23" s="176"/>
      <c r="CLR23" s="189"/>
      <c r="CLS23" s="176"/>
      <c r="CLT23" s="189"/>
      <c r="CLU23" s="176"/>
      <c r="CLV23" s="189"/>
      <c r="CLW23" s="176"/>
      <c r="CLX23" s="189"/>
      <c r="CLY23" s="176"/>
      <c r="CLZ23" s="189"/>
      <c r="CMA23" s="176"/>
      <c r="CMB23" s="189"/>
      <c r="CMC23" s="176"/>
      <c r="CMD23" s="189"/>
      <c r="CME23" s="176"/>
      <c r="CMF23" s="189"/>
      <c r="CMG23" s="176"/>
      <c r="CMH23" s="189"/>
      <c r="CMI23" s="176"/>
      <c r="CMJ23" s="189"/>
      <c r="CMK23" s="176"/>
      <c r="CML23" s="189"/>
      <c r="CMM23" s="176"/>
      <c r="CMN23" s="189"/>
      <c r="CMO23" s="176"/>
      <c r="CMP23" s="189"/>
      <c r="CMQ23" s="176"/>
      <c r="CMR23" s="189"/>
      <c r="CMS23" s="176"/>
      <c r="CMT23" s="189"/>
      <c r="CMU23" s="176"/>
      <c r="CMV23" s="189"/>
      <c r="CMW23" s="176"/>
      <c r="CMX23" s="189"/>
      <c r="CMY23" s="176"/>
      <c r="CMZ23" s="189"/>
      <c r="CNA23" s="176"/>
      <c r="CNB23" s="189"/>
      <c r="CNC23" s="176"/>
      <c r="CND23" s="189"/>
      <c r="CNE23" s="176"/>
      <c r="CNF23" s="189"/>
      <c r="CNG23" s="176"/>
      <c r="CNH23" s="189"/>
      <c r="CNI23" s="176"/>
      <c r="CNJ23" s="189"/>
      <c r="CNK23" s="176"/>
      <c r="CNL23" s="189"/>
      <c r="CNM23" s="176"/>
      <c r="CNN23" s="189"/>
      <c r="CNO23" s="176"/>
      <c r="CNP23" s="189"/>
      <c r="CNQ23" s="176"/>
      <c r="CNR23" s="189"/>
      <c r="CNS23" s="176"/>
      <c r="CNT23" s="189"/>
      <c r="CNU23" s="176"/>
      <c r="CNV23" s="189"/>
      <c r="CNW23" s="176"/>
      <c r="CNX23" s="189"/>
      <c r="CNY23" s="176"/>
      <c r="CNZ23" s="189"/>
      <c r="COA23" s="176"/>
      <c r="COB23" s="189"/>
      <c r="COC23" s="176"/>
      <c r="COD23" s="189"/>
      <c r="COE23" s="176"/>
      <c r="COF23" s="189"/>
      <c r="COG23" s="176"/>
      <c r="COH23" s="189"/>
      <c r="COI23" s="176"/>
      <c r="COJ23" s="189"/>
      <c r="COK23" s="176"/>
      <c r="COL23" s="189"/>
      <c r="COM23" s="176"/>
      <c r="CON23" s="189"/>
      <c r="COO23" s="176"/>
      <c r="COP23" s="189"/>
      <c r="COQ23" s="176"/>
      <c r="COR23" s="189"/>
      <c r="COS23" s="176"/>
      <c r="COT23" s="189"/>
      <c r="COU23" s="176"/>
      <c r="COV23" s="189"/>
      <c r="COW23" s="176"/>
      <c r="COX23" s="189"/>
      <c r="COY23" s="176"/>
      <c r="COZ23" s="189"/>
      <c r="CPA23" s="176"/>
      <c r="CPB23" s="189"/>
      <c r="CPC23" s="176"/>
      <c r="CPD23" s="189"/>
      <c r="CPE23" s="176"/>
      <c r="CPF23" s="189"/>
      <c r="CPG23" s="176"/>
      <c r="CPH23" s="189"/>
      <c r="CPI23" s="176"/>
      <c r="CPJ23" s="189"/>
      <c r="CPK23" s="176"/>
      <c r="CPL23" s="189"/>
      <c r="CPM23" s="176"/>
      <c r="CPN23" s="189"/>
      <c r="CPO23" s="176"/>
      <c r="CPP23" s="189"/>
      <c r="CPQ23" s="176"/>
      <c r="CPR23" s="189"/>
      <c r="CPS23" s="176"/>
      <c r="CPT23" s="189"/>
      <c r="CPU23" s="176"/>
      <c r="CPV23" s="189"/>
      <c r="CPW23" s="176"/>
      <c r="CPX23" s="189"/>
      <c r="CPY23" s="176"/>
      <c r="CPZ23" s="189"/>
      <c r="CQA23" s="176"/>
      <c r="CQB23" s="189"/>
      <c r="CQC23" s="176"/>
      <c r="CQD23" s="189"/>
      <c r="CQE23" s="176"/>
      <c r="CQF23" s="189"/>
      <c r="CQG23" s="176"/>
      <c r="CQH23" s="189"/>
      <c r="CQI23" s="176"/>
      <c r="CQJ23" s="189"/>
      <c r="CQK23" s="176"/>
      <c r="CQL23" s="189"/>
      <c r="CQM23" s="176"/>
      <c r="CQN23" s="189"/>
      <c r="CQO23" s="176"/>
      <c r="CQP23" s="189"/>
      <c r="CQQ23" s="176"/>
      <c r="CQR23" s="189"/>
      <c r="CQS23" s="176"/>
      <c r="CQT23" s="189"/>
      <c r="CQU23" s="176"/>
      <c r="CQV23" s="189"/>
      <c r="CQW23" s="176"/>
      <c r="CQX23" s="189"/>
      <c r="CQY23" s="176"/>
      <c r="CQZ23" s="189"/>
      <c r="CRA23" s="176"/>
      <c r="CRB23" s="189"/>
      <c r="CRC23" s="176"/>
      <c r="CRD23" s="189"/>
      <c r="CRE23" s="176"/>
      <c r="CRF23" s="189"/>
      <c r="CRG23" s="176"/>
      <c r="CRH23" s="189"/>
      <c r="CRI23" s="176"/>
      <c r="CRJ23" s="189"/>
      <c r="CRK23" s="176"/>
      <c r="CRL23" s="189"/>
      <c r="CRM23" s="176"/>
      <c r="CRN23" s="189"/>
      <c r="CRO23" s="176"/>
      <c r="CRP23" s="189"/>
      <c r="CRQ23" s="176"/>
      <c r="CRR23" s="189"/>
      <c r="CRS23" s="176"/>
      <c r="CRT23" s="189"/>
      <c r="CRU23" s="176"/>
      <c r="CRV23" s="189"/>
      <c r="CRW23" s="176"/>
      <c r="CRX23" s="189"/>
      <c r="CRY23" s="176"/>
      <c r="CRZ23" s="189"/>
      <c r="CSA23" s="176"/>
      <c r="CSB23" s="189"/>
      <c r="CSC23" s="176"/>
      <c r="CSD23" s="189"/>
      <c r="CSE23" s="176"/>
      <c r="CSF23" s="189"/>
      <c r="CSG23" s="176"/>
      <c r="CSH23" s="189"/>
      <c r="CSI23" s="176"/>
      <c r="CSJ23" s="189"/>
      <c r="CSK23" s="176"/>
      <c r="CSL23" s="189"/>
      <c r="CSM23" s="176"/>
      <c r="CSN23" s="189"/>
      <c r="CSO23" s="176"/>
      <c r="CSP23" s="189"/>
      <c r="CSQ23" s="176"/>
      <c r="CSR23" s="189"/>
      <c r="CSS23" s="176"/>
      <c r="CST23" s="189"/>
      <c r="CSU23" s="176"/>
      <c r="CSV23" s="189"/>
      <c r="CSW23" s="176"/>
      <c r="CSX23" s="189"/>
      <c r="CSY23" s="176"/>
      <c r="CSZ23" s="189"/>
      <c r="CTA23" s="176"/>
      <c r="CTB23" s="189"/>
      <c r="CTC23" s="176"/>
      <c r="CTD23" s="189"/>
      <c r="CTE23" s="176"/>
      <c r="CTF23" s="189"/>
      <c r="CTG23" s="176"/>
      <c r="CTH23" s="189"/>
      <c r="CTI23" s="176"/>
      <c r="CTJ23" s="189"/>
      <c r="CTK23" s="176"/>
      <c r="CTL23" s="189"/>
      <c r="CTM23" s="176"/>
      <c r="CTN23" s="189"/>
      <c r="CTO23" s="176"/>
      <c r="CTP23" s="189"/>
      <c r="CTQ23" s="176"/>
      <c r="CTR23" s="189"/>
      <c r="CTS23" s="176"/>
      <c r="CTT23" s="189"/>
      <c r="CTU23" s="176"/>
      <c r="CTV23" s="189"/>
      <c r="CTW23" s="176"/>
      <c r="CTX23" s="189"/>
      <c r="CTY23" s="176"/>
      <c r="CTZ23" s="189"/>
      <c r="CUA23" s="176"/>
      <c r="CUB23" s="189"/>
      <c r="CUC23" s="176"/>
      <c r="CUD23" s="189"/>
      <c r="CUE23" s="176"/>
      <c r="CUF23" s="189"/>
      <c r="CUG23" s="176"/>
      <c r="CUH23" s="189"/>
      <c r="CUI23" s="176"/>
      <c r="CUJ23" s="189"/>
      <c r="CUK23" s="176"/>
      <c r="CUL23" s="189"/>
      <c r="CUM23" s="176"/>
      <c r="CUN23" s="189"/>
      <c r="CUO23" s="176"/>
      <c r="CUP23" s="189"/>
      <c r="CUQ23" s="176"/>
      <c r="CUR23" s="189"/>
      <c r="CUS23" s="176"/>
      <c r="CUT23" s="189"/>
      <c r="CUU23" s="176"/>
      <c r="CUV23" s="189"/>
      <c r="CUW23" s="176"/>
      <c r="CUX23" s="189"/>
      <c r="CUY23" s="176"/>
      <c r="CUZ23" s="189"/>
      <c r="CVA23" s="176"/>
      <c r="CVB23" s="189"/>
      <c r="CVC23" s="176"/>
      <c r="CVD23" s="189"/>
      <c r="CVE23" s="176"/>
      <c r="CVF23" s="189"/>
      <c r="CVG23" s="176"/>
      <c r="CVH23" s="189"/>
      <c r="CVI23" s="176"/>
      <c r="CVJ23" s="189"/>
      <c r="CVK23" s="176"/>
      <c r="CVL23" s="189"/>
      <c r="CVM23" s="176"/>
      <c r="CVN23" s="189"/>
      <c r="CVO23" s="176"/>
      <c r="CVP23" s="189"/>
      <c r="CVQ23" s="176"/>
      <c r="CVR23" s="189"/>
      <c r="CVS23" s="176"/>
      <c r="CVT23" s="189"/>
      <c r="CVU23" s="176"/>
      <c r="CVV23" s="189"/>
      <c r="CVW23" s="176"/>
      <c r="CVX23" s="189"/>
      <c r="CVY23" s="176"/>
      <c r="CVZ23" s="189"/>
      <c r="CWA23" s="176"/>
      <c r="CWB23" s="189"/>
      <c r="CWC23" s="176"/>
      <c r="CWD23" s="189"/>
      <c r="CWE23" s="176"/>
      <c r="CWF23" s="189"/>
      <c r="CWG23" s="176"/>
      <c r="CWH23" s="189"/>
      <c r="CWI23" s="176"/>
      <c r="CWJ23" s="189"/>
      <c r="CWK23" s="176"/>
      <c r="CWL23" s="189"/>
      <c r="CWM23" s="176"/>
      <c r="CWN23" s="189"/>
      <c r="CWO23" s="176"/>
      <c r="CWP23" s="189"/>
      <c r="CWQ23" s="176"/>
      <c r="CWR23" s="189"/>
      <c r="CWS23" s="176"/>
      <c r="CWT23" s="189"/>
      <c r="CWU23" s="176"/>
      <c r="CWV23" s="189"/>
      <c r="CWW23" s="176"/>
      <c r="CWX23" s="189"/>
      <c r="CWY23" s="176"/>
      <c r="CWZ23" s="189"/>
      <c r="CXA23" s="176"/>
      <c r="CXB23" s="189"/>
      <c r="CXC23" s="176"/>
      <c r="CXD23" s="189"/>
      <c r="CXE23" s="176"/>
      <c r="CXF23" s="189"/>
      <c r="CXG23" s="176"/>
      <c r="CXH23" s="189"/>
      <c r="CXI23" s="176"/>
      <c r="CXJ23" s="189"/>
      <c r="CXK23" s="176"/>
      <c r="CXL23" s="189"/>
      <c r="CXM23" s="176"/>
      <c r="CXN23" s="189"/>
      <c r="CXO23" s="176"/>
      <c r="CXP23" s="189"/>
      <c r="CXQ23" s="176"/>
      <c r="CXR23" s="189"/>
      <c r="CXS23" s="176"/>
      <c r="CXT23" s="189"/>
      <c r="CXU23" s="176"/>
      <c r="CXV23" s="189"/>
      <c r="CXW23" s="176"/>
      <c r="CXX23" s="189"/>
      <c r="CXY23" s="176"/>
      <c r="CXZ23" s="189"/>
      <c r="CYA23" s="176"/>
      <c r="CYB23" s="189"/>
      <c r="CYC23" s="176"/>
      <c r="CYD23" s="189"/>
      <c r="CYE23" s="176"/>
      <c r="CYF23" s="189"/>
      <c r="CYG23" s="176"/>
      <c r="CYH23" s="189"/>
      <c r="CYI23" s="176"/>
      <c r="CYJ23" s="189"/>
      <c r="CYK23" s="176"/>
      <c r="CYL23" s="189"/>
      <c r="CYM23" s="176"/>
      <c r="CYN23" s="189"/>
      <c r="CYO23" s="176"/>
      <c r="CYP23" s="189"/>
      <c r="CYQ23" s="176"/>
      <c r="CYR23" s="189"/>
      <c r="CYS23" s="176"/>
      <c r="CYT23" s="189"/>
      <c r="CYU23" s="176"/>
      <c r="CYV23" s="189"/>
      <c r="CYW23" s="176"/>
      <c r="CYX23" s="189"/>
      <c r="CYY23" s="176"/>
      <c r="CYZ23" s="189"/>
      <c r="CZA23" s="176"/>
      <c r="CZB23" s="189"/>
      <c r="CZC23" s="176"/>
      <c r="CZD23" s="189"/>
      <c r="CZE23" s="176"/>
      <c r="CZF23" s="189"/>
      <c r="CZG23" s="176"/>
      <c r="CZH23" s="189"/>
      <c r="CZI23" s="176"/>
      <c r="CZJ23" s="189"/>
      <c r="CZK23" s="176"/>
      <c r="CZL23" s="189"/>
      <c r="CZM23" s="176"/>
      <c r="CZN23" s="189"/>
      <c r="CZO23" s="176"/>
      <c r="CZP23" s="189"/>
      <c r="CZQ23" s="176"/>
      <c r="CZR23" s="189"/>
      <c r="CZS23" s="176"/>
      <c r="CZT23" s="189"/>
      <c r="CZU23" s="176"/>
      <c r="CZV23" s="189"/>
      <c r="CZW23" s="176"/>
      <c r="CZX23" s="189"/>
      <c r="CZY23" s="176"/>
      <c r="CZZ23" s="189"/>
      <c r="DAA23" s="176"/>
      <c r="DAB23" s="189"/>
      <c r="DAC23" s="176"/>
      <c r="DAD23" s="189"/>
      <c r="DAE23" s="176"/>
      <c r="DAF23" s="189"/>
      <c r="DAG23" s="176"/>
      <c r="DAH23" s="189"/>
      <c r="DAI23" s="176"/>
      <c r="DAJ23" s="189"/>
      <c r="DAK23" s="176"/>
      <c r="DAL23" s="189"/>
      <c r="DAM23" s="176"/>
      <c r="DAN23" s="189"/>
      <c r="DAO23" s="176"/>
      <c r="DAP23" s="189"/>
      <c r="DAQ23" s="176"/>
      <c r="DAR23" s="189"/>
      <c r="DAS23" s="176"/>
      <c r="DAT23" s="189"/>
      <c r="DAU23" s="176"/>
      <c r="DAV23" s="189"/>
      <c r="DAW23" s="176"/>
      <c r="DAX23" s="189"/>
      <c r="DAY23" s="176"/>
      <c r="DAZ23" s="189"/>
      <c r="DBA23" s="176"/>
      <c r="DBB23" s="189"/>
      <c r="DBC23" s="176"/>
      <c r="DBD23" s="189"/>
      <c r="DBE23" s="176"/>
      <c r="DBF23" s="189"/>
      <c r="DBG23" s="176"/>
      <c r="DBH23" s="189"/>
      <c r="DBI23" s="176"/>
      <c r="DBJ23" s="189"/>
      <c r="DBK23" s="176"/>
      <c r="DBL23" s="189"/>
      <c r="DBM23" s="176"/>
      <c r="DBN23" s="189"/>
      <c r="DBO23" s="176"/>
      <c r="DBP23" s="189"/>
      <c r="DBQ23" s="176"/>
      <c r="DBR23" s="189"/>
      <c r="DBS23" s="176"/>
      <c r="DBT23" s="189"/>
      <c r="DBU23" s="176"/>
      <c r="DBV23" s="189"/>
      <c r="DBW23" s="176"/>
      <c r="DBX23" s="189"/>
      <c r="DBY23" s="176"/>
      <c r="DBZ23" s="189"/>
      <c r="DCA23" s="176"/>
      <c r="DCB23" s="189"/>
      <c r="DCC23" s="176"/>
      <c r="DCD23" s="189"/>
      <c r="DCE23" s="176"/>
      <c r="DCF23" s="189"/>
      <c r="DCG23" s="176"/>
      <c r="DCH23" s="189"/>
      <c r="DCI23" s="176"/>
      <c r="DCJ23" s="189"/>
      <c r="DCK23" s="176"/>
      <c r="DCL23" s="189"/>
      <c r="DCM23" s="176"/>
      <c r="DCN23" s="189"/>
      <c r="DCO23" s="176"/>
      <c r="DCP23" s="189"/>
      <c r="DCQ23" s="176"/>
      <c r="DCR23" s="189"/>
      <c r="DCS23" s="176"/>
      <c r="DCT23" s="189"/>
      <c r="DCU23" s="176"/>
      <c r="DCV23" s="189"/>
      <c r="DCW23" s="176"/>
      <c r="DCX23" s="189"/>
      <c r="DCY23" s="176"/>
      <c r="DCZ23" s="189"/>
      <c r="DDA23" s="176"/>
      <c r="DDB23" s="189"/>
      <c r="DDC23" s="176"/>
      <c r="DDD23" s="189"/>
      <c r="DDE23" s="176"/>
      <c r="DDF23" s="189"/>
      <c r="DDG23" s="176"/>
      <c r="DDH23" s="189"/>
      <c r="DDI23" s="176"/>
      <c r="DDJ23" s="189"/>
      <c r="DDK23" s="176"/>
      <c r="DDL23" s="189"/>
      <c r="DDM23" s="176"/>
      <c r="DDN23" s="189"/>
      <c r="DDO23" s="176"/>
      <c r="DDP23" s="189"/>
      <c r="DDQ23" s="176"/>
      <c r="DDR23" s="189"/>
      <c r="DDS23" s="176"/>
      <c r="DDT23" s="189"/>
      <c r="DDU23" s="176"/>
      <c r="DDV23" s="189"/>
      <c r="DDW23" s="176"/>
      <c r="DDX23" s="189"/>
      <c r="DDY23" s="176"/>
      <c r="DDZ23" s="189"/>
      <c r="DEA23" s="176"/>
      <c r="DEB23" s="189"/>
      <c r="DEC23" s="176"/>
      <c r="DED23" s="189"/>
      <c r="DEE23" s="176"/>
      <c r="DEF23" s="189"/>
      <c r="DEG23" s="176"/>
      <c r="DEH23" s="189"/>
      <c r="DEI23" s="176"/>
      <c r="DEJ23" s="189"/>
      <c r="DEK23" s="176"/>
      <c r="DEL23" s="189"/>
      <c r="DEM23" s="176"/>
      <c r="DEN23" s="189"/>
      <c r="DEO23" s="176"/>
      <c r="DEP23" s="189"/>
      <c r="DEQ23" s="176"/>
      <c r="DER23" s="189"/>
      <c r="DES23" s="176"/>
      <c r="DET23" s="189"/>
      <c r="DEU23" s="176"/>
      <c r="DEV23" s="189"/>
      <c r="DEW23" s="176"/>
      <c r="DEX23" s="189"/>
      <c r="DEY23" s="176"/>
      <c r="DEZ23" s="189"/>
      <c r="DFA23" s="176"/>
      <c r="DFB23" s="189"/>
      <c r="DFC23" s="176"/>
      <c r="DFD23" s="189"/>
      <c r="DFE23" s="176"/>
      <c r="DFF23" s="189"/>
      <c r="DFG23" s="176"/>
      <c r="DFH23" s="189"/>
      <c r="DFI23" s="176"/>
      <c r="DFJ23" s="189"/>
      <c r="DFK23" s="176"/>
      <c r="DFL23" s="189"/>
      <c r="DFM23" s="176"/>
      <c r="DFN23" s="189"/>
      <c r="DFO23" s="176"/>
      <c r="DFP23" s="189"/>
      <c r="DFQ23" s="176"/>
      <c r="DFR23" s="189"/>
      <c r="DFS23" s="176"/>
      <c r="DFT23" s="189"/>
      <c r="DFU23" s="176"/>
      <c r="DFV23" s="189"/>
      <c r="DFW23" s="176"/>
      <c r="DFX23" s="189"/>
      <c r="DFY23" s="176"/>
      <c r="DFZ23" s="189"/>
      <c r="DGA23" s="176"/>
      <c r="DGB23" s="189"/>
      <c r="DGC23" s="176"/>
      <c r="DGD23" s="189"/>
      <c r="DGE23" s="176"/>
      <c r="DGF23" s="189"/>
      <c r="DGG23" s="176"/>
      <c r="DGH23" s="189"/>
      <c r="DGI23" s="176"/>
      <c r="DGJ23" s="189"/>
      <c r="DGK23" s="176"/>
      <c r="DGL23" s="189"/>
      <c r="DGM23" s="176"/>
      <c r="DGN23" s="189"/>
      <c r="DGO23" s="176"/>
      <c r="DGP23" s="189"/>
      <c r="DGQ23" s="176"/>
      <c r="DGR23" s="189"/>
      <c r="DGS23" s="176"/>
      <c r="DGT23" s="189"/>
      <c r="DGU23" s="176"/>
      <c r="DGV23" s="189"/>
      <c r="DGW23" s="176"/>
      <c r="DGX23" s="189"/>
      <c r="DGY23" s="176"/>
      <c r="DGZ23" s="189"/>
      <c r="DHA23" s="176"/>
      <c r="DHB23" s="189"/>
      <c r="DHC23" s="176"/>
      <c r="DHD23" s="189"/>
      <c r="DHE23" s="176"/>
      <c r="DHF23" s="189"/>
      <c r="DHG23" s="176"/>
      <c r="DHH23" s="189"/>
      <c r="DHI23" s="176"/>
      <c r="DHJ23" s="189"/>
      <c r="DHK23" s="176"/>
      <c r="DHL23" s="189"/>
      <c r="DHM23" s="176"/>
      <c r="DHN23" s="189"/>
      <c r="DHO23" s="176"/>
      <c r="DHP23" s="189"/>
      <c r="DHQ23" s="176"/>
      <c r="DHR23" s="189"/>
      <c r="DHS23" s="176"/>
      <c r="DHT23" s="189"/>
      <c r="DHU23" s="176"/>
      <c r="DHV23" s="189"/>
      <c r="DHW23" s="176"/>
      <c r="DHX23" s="189"/>
      <c r="DHY23" s="176"/>
      <c r="DHZ23" s="189"/>
      <c r="DIA23" s="176"/>
      <c r="DIB23" s="189"/>
      <c r="DIC23" s="176"/>
      <c r="DID23" s="189"/>
      <c r="DIE23" s="176"/>
      <c r="DIF23" s="189"/>
      <c r="DIG23" s="176"/>
      <c r="DIH23" s="189"/>
      <c r="DII23" s="176"/>
      <c r="DIJ23" s="189"/>
      <c r="DIK23" s="176"/>
      <c r="DIL23" s="189"/>
      <c r="DIM23" s="176"/>
      <c r="DIN23" s="189"/>
      <c r="DIO23" s="176"/>
      <c r="DIP23" s="189"/>
      <c r="DIQ23" s="176"/>
      <c r="DIR23" s="189"/>
      <c r="DIS23" s="176"/>
      <c r="DIT23" s="189"/>
      <c r="DIU23" s="176"/>
      <c r="DIV23" s="189"/>
      <c r="DIW23" s="176"/>
      <c r="DIX23" s="189"/>
      <c r="DIY23" s="176"/>
      <c r="DIZ23" s="189"/>
      <c r="DJA23" s="176"/>
      <c r="DJB23" s="189"/>
      <c r="DJC23" s="176"/>
      <c r="DJD23" s="189"/>
      <c r="DJE23" s="176"/>
      <c r="DJF23" s="189"/>
      <c r="DJG23" s="176"/>
      <c r="DJH23" s="189"/>
      <c r="DJI23" s="176"/>
      <c r="DJJ23" s="189"/>
      <c r="DJK23" s="176"/>
      <c r="DJL23" s="189"/>
      <c r="DJM23" s="176"/>
      <c r="DJN23" s="189"/>
      <c r="DJO23" s="176"/>
      <c r="DJP23" s="189"/>
      <c r="DJQ23" s="176"/>
      <c r="DJR23" s="189"/>
      <c r="DJS23" s="176"/>
      <c r="DJT23" s="189"/>
      <c r="DJU23" s="176"/>
      <c r="DJV23" s="189"/>
      <c r="DJW23" s="176"/>
      <c r="DJX23" s="189"/>
      <c r="DJY23" s="176"/>
      <c r="DJZ23" s="189"/>
      <c r="DKA23" s="176"/>
      <c r="DKB23" s="189"/>
      <c r="DKC23" s="176"/>
      <c r="DKD23" s="189"/>
      <c r="DKE23" s="176"/>
      <c r="DKF23" s="189"/>
      <c r="DKG23" s="176"/>
      <c r="DKH23" s="189"/>
      <c r="DKI23" s="176"/>
      <c r="DKJ23" s="189"/>
      <c r="DKK23" s="176"/>
      <c r="DKL23" s="189"/>
      <c r="DKM23" s="176"/>
      <c r="DKN23" s="189"/>
      <c r="DKO23" s="176"/>
      <c r="DKP23" s="189"/>
      <c r="DKQ23" s="176"/>
      <c r="DKR23" s="189"/>
      <c r="DKS23" s="176"/>
      <c r="DKT23" s="189"/>
      <c r="DKU23" s="176"/>
      <c r="DKV23" s="189"/>
      <c r="DKW23" s="176"/>
      <c r="DKX23" s="189"/>
      <c r="DKY23" s="176"/>
      <c r="DKZ23" s="189"/>
      <c r="DLA23" s="176"/>
      <c r="DLB23" s="189"/>
      <c r="DLC23" s="176"/>
      <c r="DLD23" s="189"/>
      <c r="DLE23" s="176"/>
      <c r="DLF23" s="189"/>
      <c r="DLG23" s="176"/>
      <c r="DLH23" s="189"/>
      <c r="DLI23" s="176"/>
      <c r="DLJ23" s="189"/>
      <c r="DLK23" s="176"/>
      <c r="DLL23" s="189"/>
      <c r="DLM23" s="176"/>
      <c r="DLN23" s="189"/>
      <c r="DLO23" s="176"/>
      <c r="DLP23" s="189"/>
      <c r="DLQ23" s="176"/>
      <c r="DLR23" s="189"/>
      <c r="DLS23" s="176"/>
      <c r="DLT23" s="189"/>
      <c r="DLU23" s="176"/>
      <c r="DLV23" s="189"/>
      <c r="DLW23" s="176"/>
      <c r="DLX23" s="189"/>
      <c r="DLY23" s="176"/>
      <c r="DLZ23" s="189"/>
      <c r="DMA23" s="176"/>
      <c r="DMB23" s="189"/>
      <c r="DMC23" s="176"/>
      <c r="DMD23" s="189"/>
      <c r="DME23" s="176"/>
      <c r="DMF23" s="189"/>
      <c r="DMG23" s="176"/>
      <c r="DMH23" s="189"/>
      <c r="DMI23" s="176"/>
      <c r="DMJ23" s="189"/>
      <c r="DMK23" s="176"/>
      <c r="DML23" s="189"/>
      <c r="DMM23" s="176"/>
      <c r="DMN23" s="189"/>
      <c r="DMO23" s="176"/>
      <c r="DMP23" s="189"/>
      <c r="DMQ23" s="176"/>
      <c r="DMR23" s="189"/>
      <c r="DMS23" s="176"/>
      <c r="DMT23" s="189"/>
      <c r="DMU23" s="176"/>
      <c r="DMV23" s="189"/>
      <c r="DMW23" s="176"/>
      <c r="DMX23" s="189"/>
      <c r="DMY23" s="176"/>
      <c r="DMZ23" s="189"/>
      <c r="DNA23" s="176"/>
      <c r="DNB23" s="189"/>
      <c r="DNC23" s="176"/>
      <c r="DND23" s="189"/>
      <c r="DNE23" s="176"/>
      <c r="DNF23" s="189"/>
      <c r="DNG23" s="176"/>
      <c r="DNH23" s="189"/>
      <c r="DNI23" s="176"/>
      <c r="DNJ23" s="189"/>
      <c r="DNK23" s="176"/>
      <c r="DNL23" s="189"/>
      <c r="DNM23" s="176"/>
      <c r="DNN23" s="189"/>
      <c r="DNO23" s="176"/>
      <c r="DNP23" s="189"/>
      <c r="DNQ23" s="176"/>
      <c r="DNR23" s="189"/>
      <c r="DNS23" s="176"/>
      <c r="DNT23" s="189"/>
      <c r="DNU23" s="176"/>
      <c r="DNV23" s="189"/>
      <c r="DNW23" s="176"/>
      <c r="DNX23" s="189"/>
      <c r="DNY23" s="176"/>
      <c r="DNZ23" s="189"/>
      <c r="DOA23" s="176"/>
      <c r="DOB23" s="189"/>
      <c r="DOC23" s="176"/>
      <c r="DOD23" s="189"/>
      <c r="DOE23" s="176"/>
      <c r="DOF23" s="189"/>
      <c r="DOG23" s="176"/>
      <c r="DOH23" s="189"/>
      <c r="DOI23" s="176"/>
      <c r="DOJ23" s="189"/>
      <c r="DOK23" s="176"/>
      <c r="DOL23" s="189"/>
      <c r="DOM23" s="176"/>
      <c r="DON23" s="189"/>
      <c r="DOO23" s="176"/>
      <c r="DOP23" s="189"/>
      <c r="DOQ23" s="176"/>
      <c r="DOR23" s="189"/>
      <c r="DOS23" s="176"/>
      <c r="DOT23" s="189"/>
      <c r="DOU23" s="176"/>
      <c r="DOV23" s="189"/>
      <c r="DOW23" s="176"/>
      <c r="DOX23" s="189"/>
      <c r="DOY23" s="176"/>
      <c r="DOZ23" s="189"/>
      <c r="DPA23" s="176"/>
      <c r="DPB23" s="189"/>
      <c r="DPC23" s="176"/>
      <c r="DPD23" s="189"/>
      <c r="DPE23" s="176"/>
      <c r="DPF23" s="189"/>
      <c r="DPG23" s="176"/>
      <c r="DPH23" s="189"/>
      <c r="DPI23" s="176"/>
      <c r="DPJ23" s="189"/>
      <c r="DPK23" s="176"/>
      <c r="DPL23" s="189"/>
      <c r="DPM23" s="176"/>
      <c r="DPN23" s="189"/>
      <c r="DPO23" s="176"/>
      <c r="DPP23" s="189"/>
      <c r="DPQ23" s="176"/>
      <c r="DPR23" s="189"/>
      <c r="DPS23" s="176"/>
      <c r="DPT23" s="189"/>
      <c r="DPU23" s="176"/>
      <c r="DPV23" s="189"/>
      <c r="DPW23" s="176"/>
      <c r="DPX23" s="189"/>
      <c r="DPY23" s="176"/>
      <c r="DPZ23" s="189"/>
      <c r="DQA23" s="176"/>
      <c r="DQB23" s="189"/>
      <c r="DQC23" s="176"/>
      <c r="DQD23" s="189"/>
      <c r="DQE23" s="176"/>
      <c r="DQF23" s="189"/>
      <c r="DQG23" s="176"/>
      <c r="DQH23" s="189"/>
      <c r="DQI23" s="176"/>
      <c r="DQJ23" s="189"/>
      <c r="DQK23" s="176"/>
      <c r="DQL23" s="189"/>
      <c r="DQM23" s="176"/>
      <c r="DQN23" s="189"/>
      <c r="DQO23" s="176"/>
      <c r="DQP23" s="189"/>
      <c r="DQQ23" s="176"/>
      <c r="DQR23" s="189"/>
      <c r="DQS23" s="176"/>
      <c r="DQT23" s="189"/>
      <c r="DQU23" s="176"/>
      <c r="DQV23" s="189"/>
      <c r="DQW23" s="176"/>
      <c r="DQX23" s="189"/>
      <c r="DQY23" s="176"/>
      <c r="DQZ23" s="189"/>
      <c r="DRA23" s="176"/>
      <c r="DRB23" s="189"/>
      <c r="DRC23" s="176"/>
      <c r="DRD23" s="189"/>
      <c r="DRE23" s="176"/>
      <c r="DRF23" s="189"/>
      <c r="DRG23" s="176"/>
      <c r="DRH23" s="189"/>
      <c r="DRI23" s="176"/>
      <c r="DRJ23" s="189"/>
      <c r="DRK23" s="176"/>
      <c r="DRL23" s="189"/>
      <c r="DRM23" s="176"/>
      <c r="DRN23" s="189"/>
      <c r="DRO23" s="176"/>
      <c r="DRP23" s="189"/>
      <c r="DRQ23" s="176"/>
      <c r="DRR23" s="189"/>
      <c r="DRS23" s="176"/>
      <c r="DRT23" s="189"/>
      <c r="DRU23" s="176"/>
      <c r="DRV23" s="189"/>
      <c r="DRW23" s="176"/>
      <c r="DRX23" s="189"/>
      <c r="DRY23" s="176"/>
      <c r="DRZ23" s="189"/>
      <c r="DSA23" s="176"/>
      <c r="DSB23" s="189"/>
      <c r="DSC23" s="176"/>
      <c r="DSD23" s="189"/>
      <c r="DSE23" s="176"/>
      <c r="DSF23" s="189"/>
      <c r="DSG23" s="176"/>
      <c r="DSH23" s="189"/>
      <c r="DSI23" s="176"/>
      <c r="DSJ23" s="189"/>
      <c r="DSK23" s="176"/>
      <c r="DSL23" s="189"/>
      <c r="DSM23" s="176"/>
      <c r="DSN23" s="189"/>
      <c r="DSO23" s="176"/>
      <c r="DSP23" s="189"/>
      <c r="DSQ23" s="176"/>
      <c r="DSR23" s="189"/>
      <c r="DSS23" s="176"/>
      <c r="DST23" s="189"/>
      <c r="DSU23" s="176"/>
      <c r="DSV23" s="189"/>
      <c r="DSW23" s="176"/>
      <c r="DSX23" s="189"/>
      <c r="DSY23" s="176"/>
      <c r="DSZ23" s="189"/>
      <c r="DTA23" s="176"/>
      <c r="DTB23" s="189"/>
      <c r="DTC23" s="176"/>
      <c r="DTD23" s="189"/>
      <c r="DTE23" s="176"/>
      <c r="DTF23" s="189"/>
      <c r="DTG23" s="176"/>
      <c r="DTH23" s="189"/>
      <c r="DTI23" s="176"/>
      <c r="DTJ23" s="189"/>
      <c r="DTK23" s="176"/>
      <c r="DTL23" s="189"/>
      <c r="DTM23" s="176"/>
      <c r="DTN23" s="189"/>
      <c r="DTO23" s="176"/>
      <c r="DTP23" s="189"/>
      <c r="DTQ23" s="176"/>
      <c r="DTR23" s="189"/>
      <c r="DTS23" s="176"/>
      <c r="DTT23" s="189"/>
      <c r="DTU23" s="176"/>
      <c r="DTV23" s="189"/>
      <c r="DTW23" s="176"/>
      <c r="DTX23" s="189"/>
      <c r="DTY23" s="176"/>
      <c r="DTZ23" s="189"/>
      <c r="DUA23" s="176"/>
      <c r="DUB23" s="189"/>
      <c r="DUC23" s="176"/>
      <c r="DUD23" s="189"/>
      <c r="DUE23" s="176"/>
      <c r="DUF23" s="189"/>
      <c r="DUG23" s="176"/>
      <c r="DUH23" s="189"/>
      <c r="DUI23" s="176"/>
      <c r="DUJ23" s="189"/>
      <c r="DUK23" s="176"/>
      <c r="DUL23" s="189"/>
      <c r="DUM23" s="176"/>
      <c r="DUN23" s="189"/>
      <c r="DUO23" s="176"/>
      <c r="DUP23" s="189"/>
      <c r="DUQ23" s="176"/>
      <c r="DUR23" s="189"/>
      <c r="DUS23" s="176"/>
      <c r="DUT23" s="189"/>
      <c r="DUU23" s="176"/>
      <c r="DUV23" s="189"/>
      <c r="DUW23" s="176"/>
      <c r="DUX23" s="189"/>
      <c r="DUY23" s="176"/>
      <c r="DUZ23" s="189"/>
      <c r="DVA23" s="176"/>
      <c r="DVB23" s="189"/>
      <c r="DVC23" s="176"/>
      <c r="DVD23" s="189"/>
      <c r="DVE23" s="176"/>
      <c r="DVF23" s="189"/>
      <c r="DVG23" s="176"/>
      <c r="DVH23" s="189"/>
      <c r="DVI23" s="176"/>
      <c r="DVJ23" s="189"/>
      <c r="DVK23" s="176"/>
      <c r="DVL23" s="189"/>
      <c r="DVM23" s="176"/>
      <c r="DVN23" s="189"/>
      <c r="DVO23" s="176"/>
      <c r="DVP23" s="189"/>
      <c r="DVQ23" s="176"/>
      <c r="DVR23" s="189"/>
      <c r="DVS23" s="176"/>
      <c r="DVT23" s="189"/>
      <c r="DVU23" s="176"/>
      <c r="DVV23" s="189"/>
      <c r="DVW23" s="176"/>
      <c r="DVX23" s="189"/>
      <c r="DVY23" s="176"/>
      <c r="DVZ23" s="189"/>
      <c r="DWA23" s="176"/>
      <c r="DWB23" s="189"/>
      <c r="DWC23" s="176"/>
      <c r="DWD23" s="189"/>
      <c r="DWE23" s="176"/>
      <c r="DWF23" s="189"/>
      <c r="DWG23" s="176"/>
      <c r="DWH23" s="189"/>
      <c r="DWI23" s="176"/>
      <c r="DWJ23" s="189"/>
      <c r="DWK23" s="176"/>
      <c r="DWL23" s="189"/>
      <c r="DWM23" s="176"/>
      <c r="DWN23" s="189"/>
      <c r="DWO23" s="176"/>
      <c r="DWP23" s="189"/>
      <c r="DWQ23" s="176"/>
      <c r="DWR23" s="189"/>
      <c r="DWS23" s="176"/>
      <c r="DWT23" s="189"/>
      <c r="DWU23" s="176"/>
      <c r="DWV23" s="189"/>
      <c r="DWW23" s="176"/>
      <c r="DWX23" s="189"/>
      <c r="DWY23" s="176"/>
      <c r="DWZ23" s="189"/>
      <c r="DXA23" s="176"/>
      <c r="DXB23" s="189"/>
      <c r="DXC23" s="176"/>
      <c r="DXD23" s="189"/>
      <c r="DXE23" s="176"/>
      <c r="DXF23" s="189"/>
      <c r="DXG23" s="176"/>
      <c r="DXH23" s="189"/>
      <c r="DXI23" s="176"/>
      <c r="DXJ23" s="189"/>
      <c r="DXK23" s="176"/>
      <c r="DXL23" s="189"/>
      <c r="DXM23" s="176"/>
      <c r="DXN23" s="189"/>
      <c r="DXO23" s="176"/>
      <c r="DXP23" s="189"/>
      <c r="DXQ23" s="176"/>
      <c r="DXR23" s="189"/>
      <c r="DXS23" s="176"/>
      <c r="DXT23" s="189"/>
      <c r="DXU23" s="176"/>
      <c r="DXV23" s="189"/>
      <c r="DXW23" s="176"/>
      <c r="DXX23" s="189"/>
      <c r="DXY23" s="176"/>
      <c r="DXZ23" s="189"/>
      <c r="DYA23" s="176"/>
      <c r="DYB23" s="189"/>
      <c r="DYC23" s="176"/>
      <c r="DYD23" s="189"/>
      <c r="DYE23" s="176"/>
      <c r="DYF23" s="189"/>
      <c r="DYG23" s="176"/>
      <c r="DYH23" s="189"/>
      <c r="DYI23" s="176"/>
      <c r="DYJ23" s="189"/>
      <c r="DYK23" s="176"/>
      <c r="DYL23" s="189"/>
      <c r="DYM23" s="176"/>
      <c r="DYN23" s="189"/>
      <c r="DYO23" s="176"/>
      <c r="DYP23" s="189"/>
      <c r="DYQ23" s="176"/>
      <c r="DYR23" s="189"/>
      <c r="DYS23" s="176"/>
      <c r="DYT23" s="189"/>
      <c r="DYU23" s="176"/>
      <c r="DYV23" s="189"/>
      <c r="DYW23" s="176"/>
      <c r="DYX23" s="189"/>
      <c r="DYY23" s="176"/>
      <c r="DYZ23" s="189"/>
      <c r="DZA23" s="176"/>
      <c r="DZB23" s="189"/>
      <c r="DZC23" s="176"/>
      <c r="DZD23" s="189"/>
      <c r="DZE23" s="176"/>
      <c r="DZF23" s="189"/>
      <c r="DZG23" s="176"/>
      <c r="DZH23" s="189"/>
      <c r="DZI23" s="176"/>
      <c r="DZJ23" s="189"/>
      <c r="DZK23" s="176"/>
      <c r="DZL23" s="189"/>
      <c r="DZM23" s="176"/>
      <c r="DZN23" s="189"/>
      <c r="DZO23" s="176"/>
      <c r="DZP23" s="189"/>
      <c r="DZQ23" s="176"/>
      <c r="DZR23" s="189"/>
      <c r="DZS23" s="176"/>
      <c r="DZT23" s="189"/>
      <c r="DZU23" s="176"/>
      <c r="DZV23" s="189"/>
      <c r="DZW23" s="176"/>
      <c r="DZX23" s="189"/>
      <c r="DZY23" s="176"/>
      <c r="DZZ23" s="189"/>
      <c r="EAA23" s="176"/>
      <c r="EAB23" s="189"/>
      <c r="EAC23" s="176"/>
      <c r="EAD23" s="189"/>
      <c r="EAE23" s="176"/>
      <c r="EAF23" s="189"/>
      <c r="EAG23" s="176"/>
      <c r="EAH23" s="189"/>
      <c r="EAI23" s="176"/>
      <c r="EAJ23" s="189"/>
      <c r="EAK23" s="176"/>
      <c r="EAL23" s="189"/>
      <c r="EAM23" s="176"/>
      <c r="EAN23" s="189"/>
      <c r="EAO23" s="176"/>
      <c r="EAP23" s="189"/>
      <c r="EAQ23" s="176"/>
      <c r="EAR23" s="189"/>
      <c r="EAS23" s="176"/>
      <c r="EAT23" s="189"/>
      <c r="EAU23" s="176"/>
      <c r="EAV23" s="189"/>
      <c r="EAW23" s="176"/>
      <c r="EAX23" s="189"/>
      <c r="EAY23" s="176"/>
      <c r="EAZ23" s="189"/>
      <c r="EBA23" s="176"/>
      <c r="EBB23" s="189"/>
      <c r="EBC23" s="176"/>
      <c r="EBD23" s="189"/>
      <c r="EBE23" s="176"/>
      <c r="EBF23" s="189"/>
      <c r="EBG23" s="176"/>
      <c r="EBH23" s="189"/>
      <c r="EBI23" s="176"/>
      <c r="EBJ23" s="189"/>
      <c r="EBK23" s="176"/>
      <c r="EBL23" s="189"/>
      <c r="EBM23" s="176"/>
      <c r="EBN23" s="189"/>
      <c r="EBO23" s="176"/>
      <c r="EBP23" s="189"/>
      <c r="EBQ23" s="176"/>
      <c r="EBR23" s="189"/>
      <c r="EBS23" s="176"/>
      <c r="EBT23" s="189"/>
      <c r="EBU23" s="176"/>
      <c r="EBV23" s="189"/>
      <c r="EBW23" s="176"/>
      <c r="EBX23" s="189"/>
      <c r="EBY23" s="176"/>
      <c r="EBZ23" s="189"/>
      <c r="ECA23" s="176"/>
      <c r="ECB23" s="189"/>
      <c r="ECC23" s="176"/>
      <c r="ECD23" s="189"/>
      <c r="ECE23" s="176"/>
      <c r="ECF23" s="189"/>
      <c r="ECG23" s="176"/>
      <c r="ECH23" s="189"/>
      <c r="ECI23" s="176"/>
      <c r="ECJ23" s="189"/>
      <c r="ECK23" s="176"/>
      <c r="ECL23" s="189"/>
      <c r="ECM23" s="176"/>
      <c r="ECN23" s="189"/>
      <c r="ECO23" s="176"/>
      <c r="ECP23" s="189"/>
      <c r="ECQ23" s="176"/>
      <c r="ECR23" s="189"/>
      <c r="ECS23" s="176"/>
      <c r="ECT23" s="189"/>
      <c r="ECU23" s="176"/>
      <c r="ECV23" s="189"/>
      <c r="ECW23" s="176"/>
      <c r="ECX23" s="189"/>
      <c r="ECY23" s="176"/>
      <c r="ECZ23" s="189"/>
      <c r="EDA23" s="176"/>
      <c r="EDB23" s="189"/>
      <c r="EDC23" s="176"/>
      <c r="EDD23" s="189"/>
      <c r="EDE23" s="176"/>
      <c r="EDF23" s="189"/>
      <c r="EDG23" s="176"/>
      <c r="EDH23" s="189"/>
      <c r="EDI23" s="176"/>
      <c r="EDJ23" s="189"/>
      <c r="EDK23" s="176"/>
      <c r="EDL23" s="189"/>
      <c r="EDM23" s="176"/>
      <c r="EDN23" s="189"/>
      <c r="EDO23" s="176"/>
      <c r="EDP23" s="189"/>
      <c r="EDQ23" s="176"/>
      <c r="EDR23" s="189"/>
      <c r="EDS23" s="176"/>
      <c r="EDT23" s="189"/>
      <c r="EDU23" s="176"/>
      <c r="EDV23" s="189"/>
      <c r="EDW23" s="176"/>
      <c r="EDX23" s="189"/>
      <c r="EDY23" s="176"/>
      <c r="EDZ23" s="189"/>
      <c r="EEA23" s="176"/>
      <c r="EEB23" s="189"/>
      <c r="EEC23" s="176"/>
      <c r="EED23" s="189"/>
      <c r="EEE23" s="176"/>
      <c r="EEF23" s="189"/>
      <c r="EEG23" s="176"/>
      <c r="EEH23" s="189"/>
      <c r="EEI23" s="176"/>
      <c r="EEJ23" s="189"/>
      <c r="EEK23" s="176"/>
      <c r="EEL23" s="189"/>
      <c r="EEM23" s="176"/>
      <c r="EEN23" s="189"/>
      <c r="EEO23" s="176"/>
      <c r="EEP23" s="189"/>
      <c r="EEQ23" s="176"/>
      <c r="EER23" s="189"/>
      <c r="EES23" s="176"/>
      <c r="EET23" s="189"/>
      <c r="EEU23" s="176"/>
      <c r="EEV23" s="189"/>
      <c r="EEW23" s="176"/>
      <c r="EEX23" s="189"/>
      <c r="EEY23" s="176"/>
      <c r="EEZ23" s="189"/>
      <c r="EFA23" s="176"/>
      <c r="EFB23" s="189"/>
      <c r="EFC23" s="176"/>
      <c r="EFD23" s="189"/>
      <c r="EFE23" s="176"/>
      <c r="EFF23" s="189"/>
      <c r="EFG23" s="176"/>
      <c r="EFH23" s="189"/>
      <c r="EFI23" s="176"/>
      <c r="EFJ23" s="189"/>
      <c r="EFK23" s="176"/>
      <c r="EFL23" s="189"/>
      <c r="EFM23" s="176"/>
      <c r="EFN23" s="189"/>
      <c r="EFO23" s="176"/>
      <c r="EFP23" s="189"/>
      <c r="EFQ23" s="176"/>
      <c r="EFR23" s="189"/>
      <c r="EFS23" s="176"/>
      <c r="EFT23" s="189"/>
      <c r="EFU23" s="176"/>
      <c r="EFV23" s="189"/>
      <c r="EFW23" s="176"/>
      <c r="EFX23" s="189"/>
      <c r="EFY23" s="176"/>
      <c r="EFZ23" s="189"/>
      <c r="EGA23" s="176"/>
      <c r="EGB23" s="189"/>
      <c r="EGC23" s="176"/>
      <c r="EGD23" s="189"/>
      <c r="EGE23" s="176"/>
      <c r="EGF23" s="189"/>
      <c r="EGG23" s="176"/>
      <c r="EGH23" s="189"/>
      <c r="EGI23" s="176"/>
      <c r="EGJ23" s="189"/>
      <c r="EGK23" s="176"/>
      <c r="EGL23" s="189"/>
      <c r="EGM23" s="176"/>
      <c r="EGN23" s="189"/>
      <c r="EGO23" s="176"/>
      <c r="EGP23" s="189"/>
      <c r="EGQ23" s="176"/>
      <c r="EGR23" s="189"/>
      <c r="EGS23" s="176"/>
      <c r="EGT23" s="189"/>
      <c r="EGU23" s="176"/>
      <c r="EGV23" s="189"/>
      <c r="EGW23" s="176"/>
      <c r="EGX23" s="189"/>
      <c r="EGY23" s="176"/>
      <c r="EGZ23" s="189"/>
      <c r="EHA23" s="176"/>
      <c r="EHB23" s="189"/>
      <c r="EHC23" s="176"/>
      <c r="EHD23" s="189"/>
      <c r="EHE23" s="176"/>
      <c r="EHF23" s="189"/>
      <c r="EHG23" s="176"/>
      <c r="EHH23" s="189"/>
      <c r="EHI23" s="176"/>
      <c r="EHJ23" s="189"/>
      <c r="EHK23" s="176"/>
      <c r="EHL23" s="189"/>
      <c r="EHM23" s="176"/>
      <c r="EHN23" s="189"/>
      <c r="EHO23" s="176"/>
      <c r="EHP23" s="189"/>
      <c r="EHQ23" s="176"/>
      <c r="EHR23" s="189"/>
      <c r="EHS23" s="176"/>
      <c r="EHT23" s="189"/>
      <c r="EHU23" s="176"/>
      <c r="EHV23" s="189"/>
      <c r="EHW23" s="176"/>
      <c r="EHX23" s="189"/>
      <c r="EHY23" s="176"/>
      <c r="EHZ23" s="189"/>
      <c r="EIA23" s="176"/>
      <c r="EIB23" s="189"/>
      <c r="EIC23" s="176"/>
      <c r="EID23" s="189"/>
      <c r="EIE23" s="176"/>
      <c r="EIF23" s="189"/>
      <c r="EIG23" s="176"/>
      <c r="EIH23" s="189"/>
      <c r="EII23" s="176"/>
      <c r="EIJ23" s="189"/>
      <c r="EIK23" s="176"/>
      <c r="EIL23" s="189"/>
      <c r="EIM23" s="176"/>
      <c r="EIN23" s="189"/>
      <c r="EIO23" s="176"/>
      <c r="EIP23" s="189"/>
      <c r="EIQ23" s="176"/>
      <c r="EIR23" s="189"/>
      <c r="EIS23" s="176"/>
      <c r="EIT23" s="189"/>
      <c r="EIU23" s="176"/>
      <c r="EIV23" s="189"/>
      <c r="EIW23" s="176"/>
      <c r="EIX23" s="189"/>
      <c r="EIY23" s="176"/>
      <c r="EIZ23" s="189"/>
      <c r="EJA23" s="176"/>
      <c r="EJB23" s="189"/>
      <c r="EJC23" s="176"/>
      <c r="EJD23" s="189"/>
      <c r="EJE23" s="176"/>
      <c r="EJF23" s="189"/>
      <c r="EJG23" s="176"/>
      <c r="EJH23" s="189"/>
      <c r="EJI23" s="176"/>
      <c r="EJJ23" s="189"/>
      <c r="EJK23" s="176"/>
      <c r="EJL23" s="189"/>
      <c r="EJM23" s="176"/>
      <c r="EJN23" s="189"/>
      <c r="EJO23" s="176"/>
      <c r="EJP23" s="189"/>
      <c r="EJQ23" s="176"/>
      <c r="EJR23" s="189"/>
      <c r="EJS23" s="176"/>
      <c r="EJT23" s="189"/>
      <c r="EJU23" s="176"/>
      <c r="EJV23" s="189"/>
      <c r="EJW23" s="176"/>
      <c r="EJX23" s="189"/>
      <c r="EJY23" s="176"/>
      <c r="EJZ23" s="189"/>
      <c r="EKA23" s="176"/>
      <c r="EKB23" s="189"/>
      <c r="EKC23" s="176"/>
      <c r="EKD23" s="189"/>
      <c r="EKE23" s="176"/>
      <c r="EKF23" s="189"/>
      <c r="EKG23" s="176"/>
      <c r="EKH23" s="189"/>
      <c r="EKI23" s="176"/>
      <c r="EKJ23" s="189"/>
      <c r="EKK23" s="176"/>
      <c r="EKL23" s="189"/>
      <c r="EKM23" s="176"/>
      <c r="EKN23" s="189"/>
      <c r="EKO23" s="176"/>
      <c r="EKP23" s="189"/>
      <c r="EKQ23" s="176"/>
      <c r="EKR23" s="189"/>
      <c r="EKS23" s="176"/>
      <c r="EKT23" s="189"/>
      <c r="EKU23" s="176"/>
      <c r="EKV23" s="189"/>
      <c r="EKW23" s="176"/>
      <c r="EKX23" s="189"/>
      <c r="EKY23" s="176"/>
      <c r="EKZ23" s="189"/>
      <c r="ELA23" s="176"/>
      <c r="ELB23" s="189"/>
      <c r="ELC23" s="176"/>
      <c r="ELD23" s="189"/>
      <c r="ELE23" s="176"/>
      <c r="ELF23" s="189"/>
      <c r="ELG23" s="176"/>
      <c r="ELH23" s="189"/>
      <c r="ELI23" s="176"/>
      <c r="ELJ23" s="189"/>
      <c r="ELK23" s="176"/>
      <c r="ELL23" s="189"/>
      <c r="ELM23" s="176"/>
      <c r="ELN23" s="189"/>
      <c r="ELO23" s="176"/>
      <c r="ELP23" s="189"/>
      <c r="ELQ23" s="176"/>
      <c r="ELR23" s="189"/>
      <c r="ELS23" s="176"/>
      <c r="ELT23" s="189"/>
      <c r="ELU23" s="176"/>
      <c r="ELV23" s="189"/>
      <c r="ELW23" s="176"/>
      <c r="ELX23" s="189"/>
      <c r="ELY23" s="176"/>
      <c r="ELZ23" s="189"/>
      <c r="EMA23" s="176"/>
      <c r="EMB23" s="189"/>
      <c r="EMC23" s="176"/>
      <c r="EMD23" s="189"/>
      <c r="EME23" s="176"/>
      <c r="EMF23" s="189"/>
      <c r="EMG23" s="176"/>
      <c r="EMH23" s="189"/>
      <c r="EMI23" s="176"/>
      <c r="EMJ23" s="189"/>
      <c r="EMK23" s="176"/>
      <c r="EML23" s="189"/>
      <c r="EMM23" s="176"/>
      <c r="EMN23" s="189"/>
      <c r="EMO23" s="176"/>
      <c r="EMP23" s="189"/>
      <c r="EMQ23" s="176"/>
      <c r="EMR23" s="189"/>
      <c r="EMS23" s="176"/>
      <c r="EMT23" s="189"/>
      <c r="EMU23" s="176"/>
      <c r="EMV23" s="189"/>
      <c r="EMW23" s="176"/>
      <c r="EMX23" s="189"/>
      <c r="EMY23" s="176"/>
      <c r="EMZ23" s="189"/>
      <c r="ENA23" s="176"/>
      <c r="ENB23" s="189"/>
      <c r="ENC23" s="176"/>
      <c r="END23" s="189"/>
      <c r="ENE23" s="176"/>
      <c r="ENF23" s="189"/>
      <c r="ENG23" s="176"/>
      <c r="ENH23" s="189"/>
      <c r="ENI23" s="176"/>
      <c r="ENJ23" s="189"/>
      <c r="ENK23" s="176"/>
      <c r="ENL23" s="189"/>
      <c r="ENM23" s="176"/>
      <c r="ENN23" s="189"/>
      <c r="ENO23" s="176"/>
      <c r="ENP23" s="189"/>
      <c r="ENQ23" s="176"/>
      <c r="ENR23" s="189"/>
      <c r="ENS23" s="176"/>
      <c r="ENT23" s="189"/>
      <c r="ENU23" s="176"/>
      <c r="ENV23" s="189"/>
      <c r="ENW23" s="176"/>
      <c r="ENX23" s="189"/>
      <c r="ENY23" s="176"/>
      <c r="ENZ23" s="189"/>
      <c r="EOA23" s="176"/>
      <c r="EOB23" s="189"/>
      <c r="EOC23" s="176"/>
      <c r="EOD23" s="189"/>
      <c r="EOE23" s="176"/>
      <c r="EOF23" s="189"/>
      <c r="EOG23" s="176"/>
      <c r="EOH23" s="189"/>
      <c r="EOI23" s="176"/>
      <c r="EOJ23" s="189"/>
      <c r="EOK23" s="176"/>
      <c r="EOL23" s="189"/>
      <c r="EOM23" s="176"/>
      <c r="EON23" s="189"/>
      <c r="EOO23" s="176"/>
      <c r="EOP23" s="189"/>
      <c r="EOQ23" s="176"/>
      <c r="EOR23" s="189"/>
      <c r="EOS23" s="176"/>
      <c r="EOT23" s="189"/>
      <c r="EOU23" s="176"/>
      <c r="EOV23" s="189"/>
      <c r="EOW23" s="176"/>
      <c r="EOX23" s="189"/>
      <c r="EOY23" s="176"/>
      <c r="EOZ23" s="189"/>
      <c r="EPA23" s="176"/>
      <c r="EPB23" s="189"/>
      <c r="EPC23" s="176"/>
      <c r="EPD23" s="189"/>
      <c r="EPE23" s="176"/>
      <c r="EPF23" s="189"/>
      <c r="EPG23" s="176"/>
      <c r="EPH23" s="189"/>
      <c r="EPI23" s="176"/>
      <c r="EPJ23" s="189"/>
      <c r="EPK23" s="176"/>
      <c r="EPL23" s="189"/>
      <c r="EPM23" s="176"/>
      <c r="EPN23" s="189"/>
      <c r="EPO23" s="176"/>
      <c r="EPP23" s="189"/>
      <c r="EPQ23" s="176"/>
      <c r="EPR23" s="189"/>
      <c r="EPS23" s="176"/>
      <c r="EPT23" s="189"/>
      <c r="EPU23" s="176"/>
      <c r="EPV23" s="189"/>
      <c r="EPW23" s="176"/>
      <c r="EPX23" s="189"/>
      <c r="EPY23" s="176"/>
      <c r="EPZ23" s="189"/>
      <c r="EQA23" s="176"/>
      <c r="EQB23" s="189"/>
      <c r="EQC23" s="176"/>
      <c r="EQD23" s="189"/>
      <c r="EQE23" s="176"/>
      <c r="EQF23" s="189"/>
      <c r="EQG23" s="176"/>
      <c r="EQH23" s="189"/>
      <c r="EQI23" s="176"/>
      <c r="EQJ23" s="189"/>
      <c r="EQK23" s="176"/>
      <c r="EQL23" s="189"/>
      <c r="EQM23" s="176"/>
      <c r="EQN23" s="189"/>
      <c r="EQO23" s="176"/>
      <c r="EQP23" s="189"/>
      <c r="EQQ23" s="176"/>
      <c r="EQR23" s="189"/>
      <c r="EQS23" s="176"/>
      <c r="EQT23" s="189"/>
      <c r="EQU23" s="176"/>
      <c r="EQV23" s="189"/>
      <c r="EQW23" s="176"/>
      <c r="EQX23" s="189"/>
      <c r="EQY23" s="176"/>
      <c r="EQZ23" s="189"/>
      <c r="ERA23" s="176"/>
      <c r="ERB23" s="189"/>
      <c r="ERC23" s="176"/>
      <c r="ERD23" s="189"/>
      <c r="ERE23" s="176"/>
      <c r="ERF23" s="189"/>
      <c r="ERG23" s="176"/>
      <c r="ERH23" s="189"/>
      <c r="ERI23" s="176"/>
      <c r="ERJ23" s="189"/>
      <c r="ERK23" s="176"/>
      <c r="ERL23" s="189"/>
      <c r="ERM23" s="176"/>
      <c r="ERN23" s="189"/>
      <c r="ERO23" s="176"/>
      <c r="ERP23" s="189"/>
      <c r="ERQ23" s="176"/>
      <c r="ERR23" s="189"/>
      <c r="ERS23" s="176"/>
      <c r="ERT23" s="189"/>
      <c r="ERU23" s="176"/>
      <c r="ERV23" s="189"/>
      <c r="ERW23" s="176"/>
      <c r="ERX23" s="189"/>
      <c r="ERY23" s="176"/>
      <c r="ERZ23" s="189"/>
      <c r="ESA23" s="176"/>
      <c r="ESB23" s="189"/>
      <c r="ESC23" s="176"/>
      <c r="ESD23" s="189"/>
      <c r="ESE23" s="176"/>
      <c r="ESF23" s="189"/>
      <c r="ESG23" s="176"/>
      <c r="ESH23" s="189"/>
      <c r="ESI23" s="176"/>
      <c r="ESJ23" s="189"/>
      <c r="ESK23" s="176"/>
      <c r="ESL23" s="189"/>
      <c r="ESM23" s="176"/>
      <c r="ESN23" s="189"/>
      <c r="ESO23" s="176"/>
      <c r="ESP23" s="189"/>
      <c r="ESQ23" s="176"/>
      <c r="ESR23" s="189"/>
      <c r="ESS23" s="176"/>
      <c r="EST23" s="189"/>
      <c r="ESU23" s="176"/>
      <c r="ESV23" s="189"/>
      <c r="ESW23" s="176"/>
      <c r="ESX23" s="189"/>
      <c r="ESY23" s="176"/>
      <c r="ESZ23" s="189"/>
      <c r="ETA23" s="176"/>
      <c r="ETB23" s="189"/>
      <c r="ETC23" s="176"/>
      <c r="ETD23" s="189"/>
      <c r="ETE23" s="176"/>
      <c r="ETF23" s="189"/>
      <c r="ETG23" s="176"/>
      <c r="ETH23" s="189"/>
      <c r="ETI23" s="176"/>
      <c r="ETJ23" s="189"/>
      <c r="ETK23" s="176"/>
      <c r="ETL23" s="189"/>
      <c r="ETM23" s="176"/>
      <c r="ETN23" s="189"/>
      <c r="ETO23" s="176"/>
      <c r="ETP23" s="189"/>
      <c r="ETQ23" s="176"/>
      <c r="ETR23" s="189"/>
      <c r="ETS23" s="176"/>
      <c r="ETT23" s="189"/>
      <c r="ETU23" s="176"/>
      <c r="ETV23" s="189"/>
      <c r="ETW23" s="176"/>
      <c r="ETX23" s="189"/>
      <c r="ETY23" s="176"/>
      <c r="ETZ23" s="189"/>
      <c r="EUA23" s="176"/>
      <c r="EUB23" s="189"/>
      <c r="EUC23" s="176"/>
      <c r="EUD23" s="189"/>
      <c r="EUE23" s="176"/>
      <c r="EUF23" s="189"/>
      <c r="EUG23" s="176"/>
      <c r="EUH23" s="189"/>
      <c r="EUI23" s="176"/>
      <c r="EUJ23" s="189"/>
      <c r="EUK23" s="176"/>
      <c r="EUL23" s="189"/>
      <c r="EUM23" s="176"/>
      <c r="EUN23" s="189"/>
      <c r="EUO23" s="176"/>
      <c r="EUP23" s="189"/>
      <c r="EUQ23" s="176"/>
      <c r="EUR23" s="189"/>
      <c r="EUS23" s="176"/>
      <c r="EUT23" s="189"/>
      <c r="EUU23" s="176"/>
      <c r="EUV23" s="189"/>
      <c r="EUW23" s="176"/>
      <c r="EUX23" s="189"/>
      <c r="EUY23" s="176"/>
      <c r="EUZ23" s="189"/>
      <c r="EVA23" s="176"/>
      <c r="EVB23" s="189"/>
      <c r="EVC23" s="176"/>
      <c r="EVD23" s="189"/>
      <c r="EVE23" s="176"/>
      <c r="EVF23" s="189"/>
      <c r="EVG23" s="176"/>
      <c r="EVH23" s="189"/>
      <c r="EVI23" s="176"/>
      <c r="EVJ23" s="189"/>
      <c r="EVK23" s="176"/>
      <c r="EVL23" s="189"/>
      <c r="EVM23" s="176"/>
      <c r="EVN23" s="189"/>
      <c r="EVO23" s="176"/>
      <c r="EVP23" s="189"/>
      <c r="EVQ23" s="176"/>
      <c r="EVR23" s="189"/>
      <c r="EVS23" s="176"/>
      <c r="EVT23" s="189"/>
      <c r="EVU23" s="176"/>
      <c r="EVV23" s="189"/>
      <c r="EVW23" s="176"/>
      <c r="EVX23" s="189"/>
      <c r="EVY23" s="176"/>
      <c r="EVZ23" s="189"/>
      <c r="EWA23" s="176"/>
      <c r="EWB23" s="189"/>
      <c r="EWC23" s="176"/>
      <c r="EWD23" s="189"/>
      <c r="EWE23" s="176"/>
      <c r="EWF23" s="189"/>
      <c r="EWG23" s="176"/>
      <c r="EWH23" s="189"/>
      <c r="EWI23" s="176"/>
      <c r="EWJ23" s="189"/>
      <c r="EWK23" s="176"/>
      <c r="EWL23" s="189"/>
      <c r="EWM23" s="176"/>
      <c r="EWN23" s="189"/>
      <c r="EWO23" s="176"/>
      <c r="EWP23" s="189"/>
      <c r="EWQ23" s="176"/>
      <c r="EWR23" s="189"/>
      <c r="EWS23" s="176"/>
      <c r="EWT23" s="189"/>
      <c r="EWU23" s="176"/>
      <c r="EWV23" s="189"/>
      <c r="EWW23" s="176"/>
      <c r="EWX23" s="189"/>
      <c r="EWY23" s="176"/>
      <c r="EWZ23" s="189"/>
      <c r="EXA23" s="176"/>
      <c r="EXB23" s="189"/>
      <c r="EXC23" s="176"/>
      <c r="EXD23" s="189"/>
      <c r="EXE23" s="176"/>
      <c r="EXF23" s="189"/>
      <c r="EXG23" s="176"/>
      <c r="EXH23" s="189"/>
      <c r="EXI23" s="176"/>
      <c r="EXJ23" s="189"/>
      <c r="EXK23" s="176"/>
      <c r="EXL23" s="189"/>
      <c r="EXM23" s="176"/>
      <c r="EXN23" s="189"/>
      <c r="EXO23" s="176"/>
      <c r="EXP23" s="189"/>
      <c r="EXQ23" s="176"/>
      <c r="EXR23" s="189"/>
      <c r="EXS23" s="176"/>
      <c r="EXT23" s="189"/>
      <c r="EXU23" s="176"/>
      <c r="EXV23" s="189"/>
      <c r="EXW23" s="176"/>
      <c r="EXX23" s="189"/>
      <c r="EXY23" s="176"/>
      <c r="EXZ23" s="189"/>
      <c r="EYA23" s="176"/>
      <c r="EYB23" s="189"/>
      <c r="EYC23" s="176"/>
      <c r="EYD23" s="189"/>
      <c r="EYE23" s="176"/>
      <c r="EYF23" s="189"/>
      <c r="EYG23" s="176"/>
      <c r="EYH23" s="189"/>
      <c r="EYI23" s="176"/>
      <c r="EYJ23" s="189"/>
      <c r="EYK23" s="176"/>
      <c r="EYL23" s="189"/>
      <c r="EYM23" s="176"/>
      <c r="EYN23" s="189"/>
      <c r="EYO23" s="176"/>
      <c r="EYP23" s="189"/>
      <c r="EYQ23" s="176"/>
      <c r="EYR23" s="189"/>
      <c r="EYS23" s="176"/>
      <c r="EYT23" s="189"/>
      <c r="EYU23" s="176"/>
      <c r="EYV23" s="189"/>
      <c r="EYW23" s="176"/>
      <c r="EYX23" s="189"/>
      <c r="EYY23" s="176"/>
      <c r="EYZ23" s="189"/>
      <c r="EZA23" s="176"/>
      <c r="EZB23" s="189"/>
      <c r="EZC23" s="176"/>
      <c r="EZD23" s="189"/>
      <c r="EZE23" s="176"/>
      <c r="EZF23" s="189"/>
      <c r="EZG23" s="176"/>
      <c r="EZH23" s="189"/>
      <c r="EZI23" s="176"/>
      <c r="EZJ23" s="189"/>
      <c r="EZK23" s="176"/>
      <c r="EZL23" s="189"/>
      <c r="EZM23" s="176"/>
      <c r="EZN23" s="189"/>
      <c r="EZO23" s="176"/>
      <c r="EZP23" s="189"/>
      <c r="EZQ23" s="176"/>
      <c r="EZR23" s="189"/>
      <c r="EZS23" s="176"/>
      <c r="EZT23" s="189"/>
      <c r="EZU23" s="176"/>
      <c r="EZV23" s="189"/>
      <c r="EZW23" s="176"/>
      <c r="EZX23" s="189"/>
      <c r="EZY23" s="176"/>
      <c r="EZZ23" s="189"/>
      <c r="FAA23" s="176"/>
      <c r="FAB23" s="189"/>
      <c r="FAC23" s="176"/>
      <c r="FAD23" s="189"/>
      <c r="FAE23" s="176"/>
      <c r="FAF23" s="189"/>
      <c r="FAG23" s="176"/>
      <c r="FAH23" s="189"/>
      <c r="FAI23" s="176"/>
      <c r="FAJ23" s="189"/>
      <c r="FAK23" s="176"/>
      <c r="FAL23" s="189"/>
      <c r="FAM23" s="176"/>
      <c r="FAN23" s="189"/>
      <c r="FAO23" s="176"/>
      <c r="FAP23" s="189"/>
      <c r="FAQ23" s="176"/>
      <c r="FAR23" s="189"/>
      <c r="FAS23" s="176"/>
      <c r="FAT23" s="189"/>
      <c r="FAU23" s="176"/>
      <c r="FAV23" s="189"/>
      <c r="FAW23" s="176"/>
      <c r="FAX23" s="189"/>
      <c r="FAY23" s="176"/>
      <c r="FAZ23" s="189"/>
      <c r="FBA23" s="176"/>
      <c r="FBB23" s="189"/>
      <c r="FBC23" s="176"/>
      <c r="FBD23" s="189"/>
      <c r="FBE23" s="176"/>
      <c r="FBF23" s="189"/>
      <c r="FBG23" s="176"/>
      <c r="FBH23" s="189"/>
      <c r="FBI23" s="176"/>
      <c r="FBJ23" s="189"/>
      <c r="FBK23" s="176"/>
      <c r="FBL23" s="189"/>
      <c r="FBM23" s="176"/>
      <c r="FBN23" s="189"/>
      <c r="FBO23" s="176"/>
      <c r="FBP23" s="189"/>
      <c r="FBQ23" s="176"/>
      <c r="FBR23" s="189"/>
      <c r="FBS23" s="176"/>
      <c r="FBT23" s="189"/>
      <c r="FBU23" s="176"/>
      <c r="FBV23" s="189"/>
      <c r="FBW23" s="176"/>
      <c r="FBX23" s="189"/>
      <c r="FBY23" s="176"/>
      <c r="FBZ23" s="189"/>
      <c r="FCA23" s="176"/>
      <c r="FCB23" s="189"/>
      <c r="FCC23" s="176"/>
      <c r="FCD23" s="189"/>
      <c r="FCE23" s="176"/>
      <c r="FCF23" s="189"/>
      <c r="FCG23" s="176"/>
      <c r="FCH23" s="189"/>
      <c r="FCI23" s="176"/>
      <c r="FCJ23" s="189"/>
      <c r="FCK23" s="176"/>
      <c r="FCL23" s="189"/>
      <c r="FCM23" s="176"/>
      <c r="FCN23" s="189"/>
      <c r="FCO23" s="176"/>
      <c r="FCP23" s="189"/>
      <c r="FCQ23" s="176"/>
      <c r="FCR23" s="189"/>
      <c r="FCS23" s="176"/>
      <c r="FCT23" s="189"/>
      <c r="FCU23" s="176"/>
      <c r="FCV23" s="189"/>
      <c r="FCW23" s="176"/>
      <c r="FCX23" s="189"/>
      <c r="FCY23" s="176"/>
      <c r="FCZ23" s="189"/>
      <c r="FDA23" s="176"/>
      <c r="FDB23" s="189"/>
      <c r="FDC23" s="176"/>
      <c r="FDD23" s="189"/>
      <c r="FDE23" s="176"/>
      <c r="FDF23" s="189"/>
      <c r="FDG23" s="176"/>
      <c r="FDH23" s="189"/>
      <c r="FDI23" s="176"/>
      <c r="FDJ23" s="189"/>
      <c r="FDK23" s="176"/>
      <c r="FDL23" s="189"/>
      <c r="FDM23" s="176"/>
      <c r="FDN23" s="189"/>
      <c r="FDO23" s="176"/>
      <c r="FDP23" s="189"/>
      <c r="FDQ23" s="176"/>
      <c r="FDR23" s="189"/>
      <c r="FDS23" s="176"/>
      <c r="FDT23" s="189"/>
      <c r="FDU23" s="176"/>
      <c r="FDV23" s="189"/>
      <c r="FDW23" s="176"/>
      <c r="FDX23" s="189"/>
      <c r="FDY23" s="176"/>
      <c r="FDZ23" s="189"/>
      <c r="FEA23" s="176"/>
      <c r="FEB23" s="189"/>
      <c r="FEC23" s="176"/>
      <c r="FED23" s="189"/>
      <c r="FEE23" s="176"/>
      <c r="FEF23" s="189"/>
      <c r="FEG23" s="176"/>
      <c r="FEH23" s="189"/>
      <c r="FEI23" s="176"/>
      <c r="FEJ23" s="189"/>
      <c r="FEK23" s="176"/>
      <c r="FEL23" s="189"/>
      <c r="FEM23" s="176"/>
      <c r="FEN23" s="189"/>
      <c r="FEO23" s="176"/>
      <c r="FEP23" s="189"/>
      <c r="FEQ23" s="176"/>
      <c r="FER23" s="189"/>
      <c r="FES23" s="176"/>
      <c r="FET23" s="189"/>
      <c r="FEU23" s="176"/>
      <c r="FEV23" s="189"/>
      <c r="FEW23" s="176"/>
      <c r="FEX23" s="189"/>
      <c r="FEY23" s="176"/>
      <c r="FEZ23" s="189"/>
      <c r="FFA23" s="176"/>
      <c r="FFB23" s="189"/>
      <c r="FFC23" s="176"/>
      <c r="FFD23" s="189"/>
      <c r="FFE23" s="176"/>
      <c r="FFF23" s="189"/>
      <c r="FFG23" s="176"/>
      <c r="FFH23" s="189"/>
      <c r="FFI23" s="176"/>
      <c r="FFJ23" s="189"/>
      <c r="FFK23" s="176"/>
      <c r="FFL23" s="189"/>
      <c r="FFM23" s="176"/>
      <c r="FFN23" s="189"/>
      <c r="FFO23" s="176"/>
      <c r="FFP23" s="189"/>
      <c r="FFQ23" s="176"/>
      <c r="FFR23" s="189"/>
      <c r="FFS23" s="176"/>
      <c r="FFT23" s="189"/>
      <c r="FFU23" s="176"/>
      <c r="FFV23" s="189"/>
      <c r="FFW23" s="176"/>
      <c r="FFX23" s="189"/>
      <c r="FFY23" s="176"/>
      <c r="FFZ23" s="189"/>
      <c r="FGA23" s="176"/>
      <c r="FGB23" s="189"/>
      <c r="FGC23" s="176"/>
      <c r="FGD23" s="189"/>
      <c r="FGE23" s="176"/>
      <c r="FGF23" s="189"/>
      <c r="FGG23" s="176"/>
      <c r="FGH23" s="189"/>
      <c r="FGI23" s="176"/>
      <c r="FGJ23" s="189"/>
      <c r="FGK23" s="176"/>
      <c r="FGL23" s="189"/>
      <c r="FGM23" s="176"/>
      <c r="FGN23" s="189"/>
      <c r="FGO23" s="176"/>
      <c r="FGP23" s="189"/>
      <c r="FGQ23" s="176"/>
      <c r="FGR23" s="189"/>
      <c r="FGS23" s="176"/>
      <c r="FGT23" s="189"/>
      <c r="FGU23" s="176"/>
      <c r="FGV23" s="189"/>
      <c r="FGW23" s="176"/>
      <c r="FGX23" s="189"/>
      <c r="FGY23" s="176"/>
      <c r="FGZ23" s="189"/>
      <c r="FHA23" s="176"/>
      <c r="FHB23" s="189"/>
      <c r="FHC23" s="176"/>
      <c r="FHD23" s="189"/>
      <c r="FHE23" s="176"/>
      <c r="FHF23" s="189"/>
      <c r="FHG23" s="176"/>
      <c r="FHH23" s="189"/>
      <c r="FHI23" s="176"/>
      <c r="FHJ23" s="189"/>
      <c r="FHK23" s="176"/>
      <c r="FHL23" s="189"/>
      <c r="FHM23" s="176"/>
      <c r="FHN23" s="189"/>
      <c r="FHO23" s="176"/>
      <c r="FHP23" s="189"/>
      <c r="FHQ23" s="176"/>
      <c r="FHR23" s="189"/>
      <c r="FHS23" s="176"/>
      <c r="FHT23" s="189"/>
      <c r="FHU23" s="176"/>
      <c r="FHV23" s="189"/>
      <c r="FHW23" s="176"/>
      <c r="FHX23" s="189"/>
      <c r="FHY23" s="176"/>
      <c r="FHZ23" s="189"/>
      <c r="FIA23" s="176"/>
      <c r="FIB23" s="189"/>
      <c r="FIC23" s="176"/>
      <c r="FID23" s="189"/>
      <c r="FIE23" s="176"/>
      <c r="FIF23" s="189"/>
      <c r="FIG23" s="176"/>
      <c r="FIH23" s="189"/>
      <c r="FII23" s="176"/>
      <c r="FIJ23" s="189"/>
      <c r="FIK23" s="176"/>
      <c r="FIL23" s="189"/>
      <c r="FIM23" s="176"/>
      <c r="FIN23" s="189"/>
      <c r="FIO23" s="176"/>
      <c r="FIP23" s="189"/>
      <c r="FIQ23" s="176"/>
      <c r="FIR23" s="189"/>
      <c r="FIS23" s="176"/>
      <c r="FIT23" s="189"/>
      <c r="FIU23" s="176"/>
      <c r="FIV23" s="189"/>
      <c r="FIW23" s="176"/>
      <c r="FIX23" s="189"/>
      <c r="FIY23" s="176"/>
      <c r="FIZ23" s="189"/>
      <c r="FJA23" s="176"/>
      <c r="FJB23" s="189"/>
      <c r="FJC23" s="176"/>
      <c r="FJD23" s="189"/>
      <c r="FJE23" s="176"/>
      <c r="FJF23" s="189"/>
      <c r="FJG23" s="176"/>
      <c r="FJH23" s="189"/>
      <c r="FJI23" s="176"/>
      <c r="FJJ23" s="189"/>
      <c r="FJK23" s="176"/>
      <c r="FJL23" s="189"/>
      <c r="FJM23" s="176"/>
      <c r="FJN23" s="189"/>
      <c r="FJO23" s="176"/>
      <c r="FJP23" s="189"/>
      <c r="FJQ23" s="176"/>
      <c r="FJR23" s="189"/>
      <c r="FJS23" s="176"/>
      <c r="FJT23" s="189"/>
      <c r="FJU23" s="176"/>
      <c r="FJV23" s="189"/>
      <c r="FJW23" s="176"/>
      <c r="FJX23" s="189"/>
      <c r="FJY23" s="176"/>
      <c r="FJZ23" s="189"/>
      <c r="FKA23" s="176"/>
      <c r="FKB23" s="189"/>
      <c r="FKC23" s="176"/>
      <c r="FKD23" s="189"/>
      <c r="FKE23" s="176"/>
      <c r="FKF23" s="189"/>
      <c r="FKG23" s="176"/>
      <c r="FKH23" s="189"/>
      <c r="FKI23" s="176"/>
      <c r="FKJ23" s="189"/>
      <c r="FKK23" s="176"/>
      <c r="FKL23" s="189"/>
      <c r="FKM23" s="176"/>
      <c r="FKN23" s="189"/>
      <c r="FKO23" s="176"/>
      <c r="FKP23" s="189"/>
      <c r="FKQ23" s="176"/>
      <c r="FKR23" s="189"/>
      <c r="FKS23" s="176"/>
      <c r="FKT23" s="189"/>
      <c r="FKU23" s="176"/>
      <c r="FKV23" s="189"/>
      <c r="FKW23" s="176"/>
      <c r="FKX23" s="189"/>
      <c r="FKY23" s="176"/>
      <c r="FKZ23" s="189"/>
      <c r="FLA23" s="176"/>
      <c r="FLB23" s="189"/>
      <c r="FLC23" s="176"/>
      <c r="FLD23" s="189"/>
      <c r="FLE23" s="176"/>
      <c r="FLF23" s="189"/>
      <c r="FLG23" s="176"/>
      <c r="FLH23" s="189"/>
      <c r="FLI23" s="176"/>
      <c r="FLJ23" s="189"/>
      <c r="FLK23" s="176"/>
      <c r="FLL23" s="189"/>
      <c r="FLM23" s="176"/>
      <c r="FLN23" s="189"/>
      <c r="FLO23" s="176"/>
      <c r="FLP23" s="189"/>
      <c r="FLQ23" s="176"/>
      <c r="FLR23" s="189"/>
      <c r="FLS23" s="176"/>
      <c r="FLT23" s="189"/>
      <c r="FLU23" s="176"/>
      <c r="FLV23" s="189"/>
      <c r="FLW23" s="176"/>
      <c r="FLX23" s="189"/>
      <c r="FLY23" s="176"/>
      <c r="FLZ23" s="189"/>
      <c r="FMA23" s="176"/>
      <c r="FMB23" s="189"/>
      <c r="FMC23" s="176"/>
      <c r="FMD23" s="189"/>
      <c r="FME23" s="176"/>
      <c r="FMF23" s="189"/>
      <c r="FMG23" s="176"/>
      <c r="FMH23" s="189"/>
      <c r="FMI23" s="176"/>
      <c r="FMJ23" s="189"/>
      <c r="FMK23" s="176"/>
      <c r="FML23" s="189"/>
      <c r="FMM23" s="176"/>
      <c r="FMN23" s="189"/>
      <c r="FMO23" s="176"/>
      <c r="FMP23" s="189"/>
      <c r="FMQ23" s="176"/>
      <c r="FMR23" s="189"/>
      <c r="FMS23" s="176"/>
      <c r="FMT23" s="189"/>
      <c r="FMU23" s="176"/>
      <c r="FMV23" s="189"/>
      <c r="FMW23" s="176"/>
      <c r="FMX23" s="189"/>
      <c r="FMY23" s="176"/>
      <c r="FMZ23" s="189"/>
      <c r="FNA23" s="176"/>
      <c r="FNB23" s="189"/>
      <c r="FNC23" s="176"/>
      <c r="FND23" s="189"/>
      <c r="FNE23" s="176"/>
      <c r="FNF23" s="189"/>
      <c r="FNG23" s="176"/>
      <c r="FNH23" s="189"/>
      <c r="FNI23" s="176"/>
      <c r="FNJ23" s="189"/>
      <c r="FNK23" s="176"/>
      <c r="FNL23" s="189"/>
      <c r="FNM23" s="176"/>
      <c r="FNN23" s="189"/>
      <c r="FNO23" s="176"/>
      <c r="FNP23" s="189"/>
      <c r="FNQ23" s="176"/>
      <c r="FNR23" s="189"/>
      <c r="FNS23" s="176"/>
      <c r="FNT23" s="189"/>
      <c r="FNU23" s="176"/>
      <c r="FNV23" s="189"/>
      <c r="FNW23" s="176"/>
      <c r="FNX23" s="189"/>
      <c r="FNY23" s="176"/>
      <c r="FNZ23" s="189"/>
      <c r="FOA23" s="176"/>
      <c r="FOB23" s="189"/>
      <c r="FOC23" s="176"/>
      <c r="FOD23" s="189"/>
      <c r="FOE23" s="176"/>
      <c r="FOF23" s="189"/>
      <c r="FOG23" s="176"/>
      <c r="FOH23" s="189"/>
      <c r="FOI23" s="176"/>
      <c r="FOJ23" s="189"/>
      <c r="FOK23" s="176"/>
      <c r="FOL23" s="189"/>
      <c r="FOM23" s="176"/>
      <c r="FON23" s="189"/>
      <c r="FOO23" s="176"/>
      <c r="FOP23" s="189"/>
      <c r="FOQ23" s="176"/>
      <c r="FOR23" s="189"/>
      <c r="FOS23" s="176"/>
      <c r="FOT23" s="189"/>
      <c r="FOU23" s="176"/>
      <c r="FOV23" s="189"/>
      <c r="FOW23" s="176"/>
      <c r="FOX23" s="189"/>
      <c r="FOY23" s="176"/>
      <c r="FOZ23" s="189"/>
      <c r="FPA23" s="176"/>
      <c r="FPB23" s="189"/>
      <c r="FPC23" s="176"/>
      <c r="FPD23" s="189"/>
      <c r="FPE23" s="176"/>
      <c r="FPF23" s="189"/>
      <c r="FPG23" s="176"/>
      <c r="FPH23" s="189"/>
      <c r="FPI23" s="176"/>
      <c r="FPJ23" s="189"/>
      <c r="FPK23" s="176"/>
      <c r="FPL23" s="189"/>
      <c r="FPM23" s="176"/>
      <c r="FPN23" s="189"/>
      <c r="FPO23" s="176"/>
      <c r="FPP23" s="189"/>
      <c r="FPQ23" s="176"/>
      <c r="FPR23" s="189"/>
      <c r="FPS23" s="176"/>
      <c r="FPT23" s="189"/>
      <c r="FPU23" s="176"/>
      <c r="FPV23" s="189"/>
      <c r="FPW23" s="176"/>
      <c r="FPX23" s="189"/>
      <c r="FPY23" s="176"/>
      <c r="FPZ23" s="189"/>
      <c r="FQA23" s="176"/>
      <c r="FQB23" s="189"/>
      <c r="FQC23" s="176"/>
      <c r="FQD23" s="189"/>
      <c r="FQE23" s="176"/>
      <c r="FQF23" s="189"/>
      <c r="FQG23" s="176"/>
      <c r="FQH23" s="189"/>
      <c r="FQI23" s="176"/>
      <c r="FQJ23" s="189"/>
      <c r="FQK23" s="176"/>
      <c r="FQL23" s="189"/>
      <c r="FQM23" s="176"/>
      <c r="FQN23" s="189"/>
      <c r="FQO23" s="176"/>
      <c r="FQP23" s="189"/>
      <c r="FQQ23" s="176"/>
      <c r="FQR23" s="189"/>
      <c r="FQS23" s="176"/>
      <c r="FQT23" s="189"/>
      <c r="FQU23" s="176"/>
      <c r="FQV23" s="189"/>
      <c r="FQW23" s="176"/>
      <c r="FQX23" s="189"/>
      <c r="FQY23" s="176"/>
      <c r="FQZ23" s="189"/>
      <c r="FRA23" s="176"/>
      <c r="FRB23" s="189"/>
      <c r="FRC23" s="176"/>
      <c r="FRD23" s="189"/>
      <c r="FRE23" s="176"/>
      <c r="FRF23" s="189"/>
      <c r="FRG23" s="176"/>
      <c r="FRH23" s="189"/>
      <c r="FRI23" s="176"/>
      <c r="FRJ23" s="189"/>
      <c r="FRK23" s="176"/>
      <c r="FRL23" s="189"/>
      <c r="FRM23" s="176"/>
      <c r="FRN23" s="189"/>
      <c r="FRO23" s="176"/>
      <c r="FRP23" s="189"/>
      <c r="FRQ23" s="176"/>
      <c r="FRR23" s="189"/>
      <c r="FRS23" s="176"/>
      <c r="FRT23" s="189"/>
      <c r="FRU23" s="176"/>
      <c r="FRV23" s="189"/>
      <c r="FRW23" s="176"/>
      <c r="FRX23" s="189"/>
      <c r="FRY23" s="176"/>
      <c r="FRZ23" s="189"/>
      <c r="FSA23" s="176"/>
      <c r="FSB23" s="189"/>
      <c r="FSC23" s="176"/>
      <c r="FSD23" s="189"/>
      <c r="FSE23" s="176"/>
      <c r="FSF23" s="189"/>
      <c r="FSG23" s="176"/>
      <c r="FSH23" s="189"/>
      <c r="FSI23" s="176"/>
      <c r="FSJ23" s="189"/>
      <c r="FSK23" s="176"/>
      <c r="FSL23" s="189"/>
      <c r="FSM23" s="176"/>
      <c r="FSN23" s="189"/>
      <c r="FSO23" s="176"/>
      <c r="FSP23" s="189"/>
      <c r="FSQ23" s="176"/>
      <c r="FSR23" s="189"/>
      <c r="FSS23" s="176"/>
      <c r="FST23" s="189"/>
      <c r="FSU23" s="176"/>
      <c r="FSV23" s="189"/>
      <c r="FSW23" s="176"/>
      <c r="FSX23" s="189"/>
      <c r="FSY23" s="176"/>
      <c r="FSZ23" s="189"/>
      <c r="FTA23" s="176"/>
      <c r="FTB23" s="189"/>
      <c r="FTC23" s="176"/>
      <c r="FTD23" s="189"/>
      <c r="FTE23" s="176"/>
      <c r="FTF23" s="189"/>
      <c r="FTG23" s="176"/>
      <c r="FTH23" s="189"/>
      <c r="FTI23" s="176"/>
      <c r="FTJ23" s="189"/>
      <c r="FTK23" s="176"/>
      <c r="FTL23" s="189"/>
      <c r="FTM23" s="176"/>
      <c r="FTN23" s="189"/>
      <c r="FTO23" s="176"/>
      <c r="FTP23" s="189"/>
      <c r="FTQ23" s="176"/>
      <c r="FTR23" s="189"/>
      <c r="FTS23" s="176"/>
      <c r="FTT23" s="189"/>
      <c r="FTU23" s="176"/>
      <c r="FTV23" s="189"/>
      <c r="FTW23" s="176"/>
      <c r="FTX23" s="189"/>
      <c r="FTY23" s="176"/>
      <c r="FTZ23" s="189"/>
      <c r="FUA23" s="176"/>
      <c r="FUB23" s="189"/>
      <c r="FUC23" s="176"/>
      <c r="FUD23" s="189"/>
      <c r="FUE23" s="176"/>
      <c r="FUF23" s="189"/>
      <c r="FUG23" s="176"/>
      <c r="FUH23" s="189"/>
      <c r="FUI23" s="176"/>
      <c r="FUJ23" s="189"/>
      <c r="FUK23" s="176"/>
      <c r="FUL23" s="189"/>
      <c r="FUM23" s="176"/>
      <c r="FUN23" s="189"/>
      <c r="FUO23" s="176"/>
      <c r="FUP23" s="189"/>
      <c r="FUQ23" s="176"/>
      <c r="FUR23" s="189"/>
      <c r="FUS23" s="176"/>
      <c r="FUT23" s="189"/>
      <c r="FUU23" s="176"/>
      <c r="FUV23" s="189"/>
      <c r="FUW23" s="176"/>
      <c r="FUX23" s="189"/>
      <c r="FUY23" s="176"/>
      <c r="FUZ23" s="189"/>
      <c r="FVA23" s="176"/>
      <c r="FVB23" s="189"/>
      <c r="FVC23" s="176"/>
      <c r="FVD23" s="189"/>
      <c r="FVE23" s="176"/>
      <c r="FVF23" s="189"/>
      <c r="FVG23" s="176"/>
      <c r="FVH23" s="189"/>
      <c r="FVI23" s="176"/>
      <c r="FVJ23" s="189"/>
      <c r="FVK23" s="176"/>
      <c r="FVL23" s="189"/>
      <c r="FVM23" s="176"/>
      <c r="FVN23" s="189"/>
      <c r="FVO23" s="176"/>
      <c r="FVP23" s="189"/>
      <c r="FVQ23" s="176"/>
      <c r="FVR23" s="189"/>
      <c r="FVS23" s="176"/>
      <c r="FVT23" s="189"/>
      <c r="FVU23" s="176"/>
      <c r="FVV23" s="189"/>
      <c r="FVW23" s="176"/>
      <c r="FVX23" s="189"/>
      <c r="FVY23" s="176"/>
      <c r="FVZ23" s="189"/>
      <c r="FWA23" s="176"/>
      <c r="FWB23" s="189"/>
      <c r="FWC23" s="176"/>
      <c r="FWD23" s="189"/>
      <c r="FWE23" s="176"/>
      <c r="FWF23" s="189"/>
      <c r="FWG23" s="176"/>
      <c r="FWH23" s="189"/>
      <c r="FWI23" s="176"/>
      <c r="FWJ23" s="189"/>
      <c r="FWK23" s="176"/>
      <c r="FWL23" s="189"/>
      <c r="FWM23" s="176"/>
      <c r="FWN23" s="189"/>
      <c r="FWO23" s="176"/>
      <c r="FWP23" s="189"/>
      <c r="FWQ23" s="176"/>
      <c r="FWR23" s="189"/>
      <c r="FWS23" s="176"/>
      <c r="FWT23" s="189"/>
      <c r="FWU23" s="176"/>
      <c r="FWV23" s="189"/>
      <c r="FWW23" s="176"/>
      <c r="FWX23" s="189"/>
      <c r="FWY23" s="176"/>
      <c r="FWZ23" s="189"/>
      <c r="FXA23" s="176"/>
      <c r="FXB23" s="189"/>
      <c r="FXC23" s="176"/>
      <c r="FXD23" s="189"/>
      <c r="FXE23" s="176"/>
      <c r="FXF23" s="189"/>
      <c r="FXG23" s="176"/>
      <c r="FXH23" s="189"/>
      <c r="FXI23" s="176"/>
      <c r="FXJ23" s="189"/>
      <c r="FXK23" s="176"/>
      <c r="FXL23" s="189"/>
      <c r="FXM23" s="176"/>
      <c r="FXN23" s="189"/>
      <c r="FXO23" s="176"/>
      <c r="FXP23" s="189"/>
      <c r="FXQ23" s="176"/>
      <c r="FXR23" s="189"/>
      <c r="FXS23" s="176"/>
      <c r="FXT23" s="189"/>
      <c r="FXU23" s="176"/>
      <c r="FXV23" s="189"/>
      <c r="FXW23" s="176"/>
      <c r="FXX23" s="189"/>
      <c r="FXY23" s="176"/>
      <c r="FXZ23" s="189"/>
      <c r="FYA23" s="176"/>
      <c r="FYB23" s="189"/>
      <c r="FYC23" s="176"/>
      <c r="FYD23" s="189"/>
      <c r="FYE23" s="176"/>
      <c r="FYF23" s="189"/>
      <c r="FYG23" s="176"/>
      <c r="FYH23" s="189"/>
      <c r="FYI23" s="176"/>
      <c r="FYJ23" s="189"/>
      <c r="FYK23" s="176"/>
      <c r="FYL23" s="189"/>
      <c r="FYM23" s="176"/>
      <c r="FYN23" s="189"/>
      <c r="FYO23" s="176"/>
      <c r="FYP23" s="189"/>
      <c r="FYQ23" s="176"/>
      <c r="FYR23" s="189"/>
      <c r="FYS23" s="176"/>
      <c r="FYT23" s="189"/>
      <c r="FYU23" s="176"/>
      <c r="FYV23" s="189"/>
      <c r="FYW23" s="176"/>
      <c r="FYX23" s="189"/>
      <c r="FYY23" s="176"/>
      <c r="FYZ23" s="189"/>
      <c r="FZA23" s="176"/>
      <c r="FZB23" s="189"/>
      <c r="FZC23" s="176"/>
      <c r="FZD23" s="189"/>
      <c r="FZE23" s="176"/>
      <c r="FZF23" s="189"/>
      <c r="FZG23" s="176"/>
      <c r="FZH23" s="189"/>
      <c r="FZI23" s="176"/>
      <c r="FZJ23" s="189"/>
      <c r="FZK23" s="176"/>
      <c r="FZL23" s="189"/>
      <c r="FZM23" s="176"/>
      <c r="FZN23" s="189"/>
      <c r="FZO23" s="176"/>
      <c r="FZP23" s="189"/>
      <c r="FZQ23" s="176"/>
      <c r="FZR23" s="189"/>
      <c r="FZS23" s="176"/>
      <c r="FZT23" s="189"/>
      <c r="FZU23" s="176"/>
      <c r="FZV23" s="189"/>
      <c r="FZW23" s="176"/>
      <c r="FZX23" s="189"/>
      <c r="FZY23" s="176"/>
      <c r="FZZ23" s="189"/>
      <c r="GAA23" s="176"/>
      <c r="GAB23" s="189"/>
      <c r="GAC23" s="176"/>
      <c r="GAD23" s="189"/>
      <c r="GAE23" s="176"/>
      <c r="GAF23" s="189"/>
      <c r="GAG23" s="176"/>
      <c r="GAH23" s="189"/>
      <c r="GAI23" s="176"/>
      <c r="GAJ23" s="189"/>
      <c r="GAK23" s="176"/>
      <c r="GAL23" s="189"/>
      <c r="GAM23" s="176"/>
      <c r="GAN23" s="189"/>
      <c r="GAO23" s="176"/>
      <c r="GAP23" s="189"/>
      <c r="GAQ23" s="176"/>
      <c r="GAR23" s="189"/>
      <c r="GAS23" s="176"/>
      <c r="GAT23" s="189"/>
      <c r="GAU23" s="176"/>
      <c r="GAV23" s="189"/>
      <c r="GAW23" s="176"/>
      <c r="GAX23" s="189"/>
      <c r="GAY23" s="176"/>
      <c r="GAZ23" s="189"/>
      <c r="GBA23" s="176"/>
      <c r="GBB23" s="189"/>
      <c r="GBC23" s="176"/>
      <c r="GBD23" s="189"/>
      <c r="GBE23" s="176"/>
      <c r="GBF23" s="189"/>
      <c r="GBG23" s="176"/>
      <c r="GBH23" s="189"/>
      <c r="GBI23" s="176"/>
      <c r="GBJ23" s="189"/>
      <c r="GBK23" s="176"/>
      <c r="GBL23" s="189"/>
      <c r="GBM23" s="176"/>
      <c r="GBN23" s="189"/>
      <c r="GBO23" s="176"/>
      <c r="GBP23" s="189"/>
      <c r="GBQ23" s="176"/>
      <c r="GBR23" s="189"/>
      <c r="GBS23" s="176"/>
      <c r="GBT23" s="189"/>
      <c r="GBU23" s="176"/>
      <c r="GBV23" s="189"/>
      <c r="GBW23" s="176"/>
      <c r="GBX23" s="189"/>
      <c r="GBY23" s="176"/>
      <c r="GBZ23" s="189"/>
      <c r="GCA23" s="176"/>
      <c r="GCB23" s="189"/>
      <c r="GCC23" s="176"/>
      <c r="GCD23" s="189"/>
      <c r="GCE23" s="176"/>
      <c r="GCF23" s="189"/>
      <c r="GCG23" s="176"/>
      <c r="GCH23" s="189"/>
      <c r="GCI23" s="176"/>
      <c r="GCJ23" s="189"/>
      <c r="GCK23" s="176"/>
      <c r="GCL23" s="189"/>
      <c r="GCM23" s="176"/>
      <c r="GCN23" s="189"/>
      <c r="GCO23" s="176"/>
      <c r="GCP23" s="189"/>
      <c r="GCQ23" s="176"/>
      <c r="GCR23" s="189"/>
      <c r="GCS23" s="176"/>
      <c r="GCT23" s="189"/>
      <c r="GCU23" s="176"/>
      <c r="GCV23" s="189"/>
      <c r="GCW23" s="176"/>
      <c r="GCX23" s="189"/>
      <c r="GCY23" s="176"/>
      <c r="GCZ23" s="189"/>
      <c r="GDA23" s="176"/>
      <c r="GDB23" s="189"/>
      <c r="GDC23" s="176"/>
      <c r="GDD23" s="189"/>
      <c r="GDE23" s="176"/>
      <c r="GDF23" s="189"/>
      <c r="GDG23" s="176"/>
      <c r="GDH23" s="189"/>
      <c r="GDI23" s="176"/>
      <c r="GDJ23" s="189"/>
      <c r="GDK23" s="176"/>
      <c r="GDL23" s="189"/>
      <c r="GDM23" s="176"/>
      <c r="GDN23" s="189"/>
      <c r="GDO23" s="176"/>
      <c r="GDP23" s="189"/>
      <c r="GDQ23" s="176"/>
      <c r="GDR23" s="189"/>
      <c r="GDS23" s="176"/>
      <c r="GDT23" s="189"/>
      <c r="GDU23" s="176"/>
      <c r="GDV23" s="189"/>
      <c r="GDW23" s="176"/>
      <c r="GDX23" s="189"/>
      <c r="GDY23" s="176"/>
      <c r="GDZ23" s="189"/>
      <c r="GEA23" s="176"/>
      <c r="GEB23" s="189"/>
      <c r="GEC23" s="176"/>
      <c r="GED23" s="189"/>
      <c r="GEE23" s="176"/>
      <c r="GEF23" s="189"/>
      <c r="GEG23" s="176"/>
      <c r="GEH23" s="189"/>
      <c r="GEI23" s="176"/>
      <c r="GEJ23" s="189"/>
      <c r="GEK23" s="176"/>
      <c r="GEL23" s="189"/>
      <c r="GEM23" s="176"/>
      <c r="GEN23" s="189"/>
      <c r="GEO23" s="176"/>
      <c r="GEP23" s="189"/>
      <c r="GEQ23" s="176"/>
      <c r="GER23" s="189"/>
      <c r="GES23" s="176"/>
      <c r="GET23" s="189"/>
      <c r="GEU23" s="176"/>
      <c r="GEV23" s="189"/>
      <c r="GEW23" s="176"/>
      <c r="GEX23" s="189"/>
      <c r="GEY23" s="176"/>
      <c r="GEZ23" s="189"/>
      <c r="GFA23" s="176"/>
      <c r="GFB23" s="189"/>
      <c r="GFC23" s="176"/>
      <c r="GFD23" s="189"/>
      <c r="GFE23" s="176"/>
      <c r="GFF23" s="189"/>
      <c r="GFG23" s="176"/>
      <c r="GFH23" s="189"/>
      <c r="GFI23" s="176"/>
      <c r="GFJ23" s="189"/>
      <c r="GFK23" s="176"/>
      <c r="GFL23" s="189"/>
      <c r="GFM23" s="176"/>
      <c r="GFN23" s="189"/>
      <c r="GFO23" s="176"/>
      <c r="GFP23" s="189"/>
      <c r="GFQ23" s="176"/>
      <c r="GFR23" s="189"/>
      <c r="GFS23" s="176"/>
      <c r="GFT23" s="189"/>
      <c r="GFU23" s="176"/>
      <c r="GFV23" s="189"/>
      <c r="GFW23" s="176"/>
      <c r="GFX23" s="189"/>
      <c r="GFY23" s="176"/>
      <c r="GFZ23" s="189"/>
      <c r="GGA23" s="176"/>
      <c r="GGB23" s="189"/>
      <c r="GGC23" s="176"/>
      <c r="GGD23" s="189"/>
      <c r="GGE23" s="176"/>
      <c r="GGF23" s="189"/>
      <c r="GGG23" s="176"/>
      <c r="GGH23" s="189"/>
      <c r="GGI23" s="176"/>
      <c r="GGJ23" s="189"/>
      <c r="GGK23" s="176"/>
      <c r="GGL23" s="189"/>
      <c r="GGM23" s="176"/>
      <c r="GGN23" s="189"/>
      <c r="GGO23" s="176"/>
      <c r="GGP23" s="189"/>
      <c r="GGQ23" s="176"/>
      <c r="GGR23" s="189"/>
      <c r="GGS23" s="176"/>
      <c r="GGT23" s="189"/>
      <c r="GGU23" s="176"/>
      <c r="GGV23" s="189"/>
      <c r="GGW23" s="176"/>
      <c r="GGX23" s="189"/>
      <c r="GGY23" s="176"/>
      <c r="GGZ23" s="189"/>
      <c r="GHA23" s="176"/>
      <c r="GHB23" s="189"/>
      <c r="GHC23" s="176"/>
      <c r="GHD23" s="189"/>
      <c r="GHE23" s="176"/>
      <c r="GHF23" s="189"/>
      <c r="GHG23" s="176"/>
      <c r="GHH23" s="189"/>
      <c r="GHI23" s="176"/>
      <c r="GHJ23" s="189"/>
      <c r="GHK23" s="176"/>
      <c r="GHL23" s="189"/>
      <c r="GHM23" s="176"/>
      <c r="GHN23" s="189"/>
      <c r="GHO23" s="176"/>
      <c r="GHP23" s="189"/>
      <c r="GHQ23" s="176"/>
      <c r="GHR23" s="189"/>
      <c r="GHS23" s="176"/>
      <c r="GHT23" s="189"/>
      <c r="GHU23" s="176"/>
      <c r="GHV23" s="189"/>
      <c r="GHW23" s="176"/>
      <c r="GHX23" s="189"/>
      <c r="GHY23" s="176"/>
      <c r="GHZ23" s="189"/>
      <c r="GIA23" s="176"/>
      <c r="GIB23" s="189"/>
      <c r="GIC23" s="176"/>
      <c r="GID23" s="189"/>
      <c r="GIE23" s="176"/>
      <c r="GIF23" s="189"/>
      <c r="GIG23" s="176"/>
      <c r="GIH23" s="189"/>
      <c r="GII23" s="176"/>
      <c r="GIJ23" s="189"/>
      <c r="GIK23" s="176"/>
      <c r="GIL23" s="189"/>
      <c r="GIM23" s="176"/>
      <c r="GIN23" s="189"/>
      <c r="GIO23" s="176"/>
      <c r="GIP23" s="189"/>
      <c r="GIQ23" s="176"/>
      <c r="GIR23" s="189"/>
      <c r="GIS23" s="176"/>
      <c r="GIT23" s="189"/>
      <c r="GIU23" s="176"/>
      <c r="GIV23" s="189"/>
      <c r="GIW23" s="176"/>
      <c r="GIX23" s="189"/>
      <c r="GIY23" s="176"/>
      <c r="GIZ23" s="189"/>
      <c r="GJA23" s="176"/>
      <c r="GJB23" s="189"/>
      <c r="GJC23" s="176"/>
      <c r="GJD23" s="189"/>
      <c r="GJE23" s="176"/>
      <c r="GJF23" s="189"/>
      <c r="GJG23" s="176"/>
      <c r="GJH23" s="189"/>
      <c r="GJI23" s="176"/>
      <c r="GJJ23" s="189"/>
      <c r="GJK23" s="176"/>
      <c r="GJL23" s="189"/>
      <c r="GJM23" s="176"/>
      <c r="GJN23" s="189"/>
      <c r="GJO23" s="176"/>
      <c r="GJP23" s="189"/>
      <c r="GJQ23" s="176"/>
      <c r="GJR23" s="189"/>
      <c r="GJS23" s="176"/>
      <c r="GJT23" s="189"/>
      <c r="GJU23" s="176"/>
      <c r="GJV23" s="189"/>
      <c r="GJW23" s="176"/>
      <c r="GJX23" s="189"/>
      <c r="GJY23" s="176"/>
      <c r="GJZ23" s="189"/>
      <c r="GKA23" s="176"/>
      <c r="GKB23" s="189"/>
      <c r="GKC23" s="176"/>
      <c r="GKD23" s="189"/>
      <c r="GKE23" s="176"/>
      <c r="GKF23" s="189"/>
      <c r="GKG23" s="176"/>
      <c r="GKH23" s="189"/>
      <c r="GKI23" s="176"/>
      <c r="GKJ23" s="189"/>
      <c r="GKK23" s="176"/>
      <c r="GKL23" s="189"/>
      <c r="GKM23" s="176"/>
      <c r="GKN23" s="189"/>
      <c r="GKO23" s="176"/>
      <c r="GKP23" s="189"/>
      <c r="GKQ23" s="176"/>
      <c r="GKR23" s="189"/>
      <c r="GKS23" s="176"/>
      <c r="GKT23" s="189"/>
      <c r="GKU23" s="176"/>
      <c r="GKV23" s="189"/>
      <c r="GKW23" s="176"/>
      <c r="GKX23" s="189"/>
      <c r="GKY23" s="176"/>
      <c r="GKZ23" s="189"/>
      <c r="GLA23" s="176"/>
      <c r="GLB23" s="189"/>
      <c r="GLC23" s="176"/>
      <c r="GLD23" s="189"/>
      <c r="GLE23" s="176"/>
      <c r="GLF23" s="189"/>
      <c r="GLG23" s="176"/>
      <c r="GLH23" s="189"/>
      <c r="GLI23" s="176"/>
      <c r="GLJ23" s="189"/>
      <c r="GLK23" s="176"/>
      <c r="GLL23" s="189"/>
      <c r="GLM23" s="176"/>
      <c r="GLN23" s="189"/>
      <c r="GLO23" s="176"/>
      <c r="GLP23" s="189"/>
      <c r="GLQ23" s="176"/>
      <c r="GLR23" s="189"/>
      <c r="GLS23" s="176"/>
      <c r="GLT23" s="189"/>
      <c r="GLU23" s="176"/>
      <c r="GLV23" s="189"/>
      <c r="GLW23" s="176"/>
      <c r="GLX23" s="189"/>
      <c r="GLY23" s="176"/>
      <c r="GLZ23" s="189"/>
      <c r="GMA23" s="176"/>
      <c r="GMB23" s="189"/>
      <c r="GMC23" s="176"/>
      <c r="GMD23" s="189"/>
      <c r="GME23" s="176"/>
      <c r="GMF23" s="189"/>
      <c r="GMG23" s="176"/>
      <c r="GMH23" s="189"/>
      <c r="GMI23" s="176"/>
      <c r="GMJ23" s="189"/>
      <c r="GMK23" s="176"/>
      <c r="GML23" s="189"/>
      <c r="GMM23" s="176"/>
      <c r="GMN23" s="189"/>
      <c r="GMO23" s="176"/>
      <c r="GMP23" s="189"/>
      <c r="GMQ23" s="176"/>
      <c r="GMR23" s="189"/>
      <c r="GMS23" s="176"/>
      <c r="GMT23" s="189"/>
      <c r="GMU23" s="176"/>
      <c r="GMV23" s="189"/>
      <c r="GMW23" s="176"/>
      <c r="GMX23" s="189"/>
      <c r="GMY23" s="176"/>
      <c r="GMZ23" s="189"/>
      <c r="GNA23" s="176"/>
      <c r="GNB23" s="189"/>
      <c r="GNC23" s="176"/>
      <c r="GND23" s="189"/>
      <c r="GNE23" s="176"/>
      <c r="GNF23" s="189"/>
      <c r="GNG23" s="176"/>
      <c r="GNH23" s="189"/>
      <c r="GNI23" s="176"/>
      <c r="GNJ23" s="189"/>
      <c r="GNK23" s="176"/>
      <c r="GNL23" s="189"/>
      <c r="GNM23" s="176"/>
      <c r="GNN23" s="189"/>
      <c r="GNO23" s="176"/>
      <c r="GNP23" s="189"/>
      <c r="GNQ23" s="176"/>
      <c r="GNR23" s="189"/>
      <c r="GNS23" s="176"/>
      <c r="GNT23" s="189"/>
      <c r="GNU23" s="176"/>
      <c r="GNV23" s="189"/>
      <c r="GNW23" s="176"/>
      <c r="GNX23" s="189"/>
      <c r="GNY23" s="176"/>
      <c r="GNZ23" s="189"/>
      <c r="GOA23" s="176"/>
      <c r="GOB23" s="189"/>
      <c r="GOC23" s="176"/>
      <c r="GOD23" s="189"/>
      <c r="GOE23" s="176"/>
      <c r="GOF23" s="189"/>
      <c r="GOG23" s="176"/>
      <c r="GOH23" s="189"/>
      <c r="GOI23" s="176"/>
      <c r="GOJ23" s="189"/>
      <c r="GOK23" s="176"/>
      <c r="GOL23" s="189"/>
      <c r="GOM23" s="176"/>
      <c r="GON23" s="189"/>
      <c r="GOO23" s="176"/>
      <c r="GOP23" s="189"/>
      <c r="GOQ23" s="176"/>
      <c r="GOR23" s="189"/>
      <c r="GOS23" s="176"/>
      <c r="GOT23" s="189"/>
      <c r="GOU23" s="176"/>
      <c r="GOV23" s="189"/>
      <c r="GOW23" s="176"/>
      <c r="GOX23" s="189"/>
      <c r="GOY23" s="176"/>
      <c r="GOZ23" s="189"/>
      <c r="GPA23" s="176"/>
      <c r="GPB23" s="189"/>
      <c r="GPC23" s="176"/>
      <c r="GPD23" s="189"/>
      <c r="GPE23" s="176"/>
      <c r="GPF23" s="189"/>
      <c r="GPG23" s="176"/>
      <c r="GPH23" s="189"/>
      <c r="GPI23" s="176"/>
      <c r="GPJ23" s="189"/>
      <c r="GPK23" s="176"/>
      <c r="GPL23" s="189"/>
      <c r="GPM23" s="176"/>
      <c r="GPN23" s="189"/>
      <c r="GPO23" s="176"/>
      <c r="GPP23" s="189"/>
      <c r="GPQ23" s="176"/>
      <c r="GPR23" s="189"/>
      <c r="GPS23" s="176"/>
      <c r="GPT23" s="189"/>
      <c r="GPU23" s="176"/>
      <c r="GPV23" s="189"/>
      <c r="GPW23" s="176"/>
      <c r="GPX23" s="189"/>
      <c r="GPY23" s="176"/>
      <c r="GPZ23" s="189"/>
      <c r="GQA23" s="176"/>
      <c r="GQB23" s="189"/>
      <c r="GQC23" s="176"/>
      <c r="GQD23" s="189"/>
      <c r="GQE23" s="176"/>
      <c r="GQF23" s="189"/>
      <c r="GQG23" s="176"/>
      <c r="GQH23" s="189"/>
      <c r="GQI23" s="176"/>
      <c r="GQJ23" s="189"/>
      <c r="GQK23" s="176"/>
      <c r="GQL23" s="189"/>
      <c r="GQM23" s="176"/>
      <c r="GQN23" s="189"/>
      <c r="GQO23" s="176"/>
      <c r="GQP23" s="189"/>
      <c r="GQQ23" s="176"/>
      <c r="GQR23" s="189"/>
      <c r="GQS23" s="176"/>
      <c r="GQT23" s="189"/>
      <c r="GQU23" s="176"/>
      <c r="GQV23" s="189"/>
      <c r="GQW23" s="176"/>
      <c r="GQX23" s="189"/>
      <c r="GQY23" s="176"/>
      <c r="GQZ23" s="189"/>
      <c r="GRA23" s="176"/>
      <c r="GRB23" s="189"/>
      <c r="GRC23" s="176"/>
      <c r="GRD23" s="189"/>
      <c r="GRE23" s="176"/>
      <c r="GRF23" s="189"/>
      <c r="GRG23" s="176"/>
      <c r="GRH23" s="189"/>
      <c r="GRI23" s="176"/>
      <c r="GRJ23" s="189"/>
      <c r="GRK23" s="176"/>
      <c r="GRL23" s="189"/>
      <c r="GRM23" s="176"/>
      <c r="GRN23" s="189"/>
      <c r="GRO23" s="176"/>
      <c r="GRP23" s="189"/>
      <c r="GRQ23" s="176"/>
      <c r="GRR23" s="189"/>
      <c r="GRS23" s="176"/>
      <c r="GRT23" s="189"/>
      <c r="GRU23" s="176"/>
      <c r="GRV23" s="189"/>
      <c r="GRW23" s="176"/>
      <c r="GRX23" s="189"/>
      <c r="GRY23" s="176"/>
      <c r="GRZ23" s="189"/>
      <c r="GSA23" s="176"/>
      <c r="GSB23" s="189"/>
      <c r="GSC23" s="176"/>
      <c r="GSD23" s="189"/>
      <c r="GSE23" s="176"/>
      <c r="GSF23" s="189"/>
      <c r="GSG23" s="176"/>
      <c r="GSH23" s="189"/>
      <c r="GSI23" s="176"/>
      <c r="GSJ23" s="189"/>
      <c r="GSK23" s="176"/>
      <c r="GSL23" s="189"/>
      <c r="GSM23" s="176"/>
      <c r="GSN23" s="189"/>
      <c r="GSO23" s="176"/>
      <c r="GSP23" s="189"/>
      <c r="GSQ23" s="176"/>
      <c r="GSR23" s="189"/>
      <c r="GSS23" s="176"/>
      <c r="GST23" s="189"/>
      <c r="GSU23" s="176"/>
      <c r="GSV23" s="189"/>
      <c r="GSW23" s="176"/>
      <c r="GSX23" s="189"/>
      <c r="GSY23" s="176"/>
      <c r="GSZ23" s="189"/>
      <c r="GTA23" s="176"/>
      <c r="GTB23" s="189"/>
      <c r="GTC23" s="176"/>
      <c r="GTD23" s="189"/>
      <c r="GTE23" s="176"/>
      <c r="GTF23" s="189"/>
      <c r="GTG23" s="176"/>
      <c r="GTH23" s="189"/>
      <c r="GTI23" s="176"/>
      <c r="GTJ23" s="189"/>
      <c r="GTK23" s="176"/>
      <c r="GTL23" s="189"/>
      <c r="GTM23" s="176"/>
      <c r="GTN23" s="189"/>
      <c r="GTO23" s="176"/>
      <c r="GTP23" s="189"/>
      <c r="GTQ23" s="176"/>
      <c r="GTR23" s="189"/>
      <c r="GTS23" s="176"/>
      <c r="GTT23" s="189"/>
      <c r="GTU23" s="176"/>
      <c r="GTV23" s="189"/>
      <c r="GTW23" s="176"/>
      <c r="GTX23" s="189"/>
      <c r="GTY23" s="176"/>
      <c r="GTZ23" s="189"/>
      <c r="GUA23" s="176"/>
      <c r="GUB23" s="189"/>
      <c r="GUC23" s="176"/>
      <c r="GUD23" s="189"/>
      <c r="GUE23" s="176"/>
      <c r="GUF23" s="189"/>
      <c r="GUG23" s="176"/>
      <c r="GUH23" s="189"/>
      <c r="GUI23" s="176"/>
      <c r="GUJ23" s="189"/>
      <c r="GUK23" s="176"/>
      <c r="GUL23" s="189"/>
      <c r="GUM23" s="176"/>
      <c r="GUN23" s="189"/>
      <c r="GUO23" s="176"/>
      <c r="GUP23" s="189"/>
      <c r="GUQ23" s="176"/>
      <c r="GUR23" s="189"/>
      <c r="GUS23" s="176"/>
      <c r="GUT23" s="189"/>
      <c r="GUU23" s="176"/>
      <c r="GUV23" s="189"/>
      <c r="GUW23" s="176"/>
      <c r="GUX23" s="189"/>
      <c r="GUY23" s="176"/>
      <c r="GUZ23" s="189"/>
      <c r="GVA23" s="176"/>
      <c r="GVB23" s="189"/>
      <c r="GVC23" s="176"/>
      <c r="GVD23" s="189"/>
      <c r="GVE23" s="176"/>
      <c r="GVF23" s="189"/>
      <c r="GVG23" s="176"/>
      <c r="GVH23" s="189"/>
      <c r="GVI23" s="176"/>
      <c r="GVJ23" s="189"/>
      <c r="GVK23" s="176"/>
      <c r="GVL23" s="189"/>
      <c r="GVM23" s="176"/>
      <c r="GVN23" s="189"/>
      <c r="GVO23" s="176"/>
      <c r="GVP23" s="189"/>
      <c r="GVQ23" s="176"/>
      <c r="GVR23" s="189"/>
      <c r="GVS23" s="176"/>
      <c r="GVT23" s="189"/>
      <c r="GVU23" s="176"/>
      <c r="GVV23" s="189"/>
      <c r="GVW23" s="176"/>
      <c r="GVX23" s="189"/>
      <c r="GVY23" s="176"/>
      <c r="GVZ23" s="189"/>
      <c r="GWA23" s="176"/>
      <c r="GWB23" s="189"/>
      <c r="GWC23" s="176"/>
      <c r="GWD23" s="189"/>
      <c r="GWE23" s="176"/>
      <c r="GWF23" s="189"/>
      <c r="GWG23" s="176"/>
      <c r="GWH23" s="189"/>
      <c r="GWI23" s="176"/>
      <c r="GWJ23" s="189"/>
      <c r="GWK23" s="176"/>
      <c r="GWL23" s="189"/>
      <c r="GWM23" s="176"/>
      <c r="GWN23" s="189"/>
      <c r="GWO23" s="176"/>
      <c r="GWP23" s="189"/>
      <c r="GWQ23" s="176"/>
      <c r="GWR23" s="189"/>
      <c r="GWS23" s="176"/>
      <c r="GWT23" s="189"/>
      <c r="GWU23" s="176"/>
      <c r="GWV23" s="189"/>
      <c r="GWW23" s="176"/>
      <c r="GWX23" s="189"/>
      <c r="GWY23" s="176"/>
      <c r="GWZ23" s="189"/>
      <c r="GXA23" s="176"/>
      <c r="GXB23" s="189"/>
      <c r="GXC23" s="176"/>
      <c r="GXD23" s="189"/>
      <c r="GXE23" s="176"/>
      <c r="GXF23" s="189"/>
      <c r="GXG23" s="176"/>
      <c r="GXH23" s="189"/>
      <c r="GXI23" s="176"/>
      <c r="GXJ23" s="189"/>
      <c r="GXK23" s="176"/>
      <c r="GXL23" s="189"/>
      <c r="GXM23" s="176"/>
      <c r="GXN23" s="189"/>
      <c r="GXO23" s="176"/>
      <c r="GXP23" s="189"/>
      <c r="GXQ23" s="176"/>
      <c r="GXR23" s="189"/>
      <c r="GXS23" s="176"/>
      <c r="GXT23" s="189"/>
      <c r="GXU23" s="176"/>
      <c r="GXV23" s="189"/>
      <c r="GXW23" s="176"/>
      <c r="GXX23" s="189"/>
      <c r="GXY23" s="176"/>
      <c r="GXZ23" s="189"/>
      <c r="GYA23" s="176"/>
      <c r="GYB23" s="189"/>
      <c r="GYC23" s="176"/>
      <c r="GYD23" s="189"/>
      <c r="GYE23" s="176"/>
      <c r="GYF23" s="189"/>
      <c r="GYG23" s="176"/>
      <c r="GYH23" s="189"/>
      <c r="GYI23" s="176"/>
      <c r="GYJ23" s="189"/>
      <c r="GYK23" s="176"/>
      <c r="GYL23" s="189"/>
      <c r="GYM23" s="176"/>
      <c r="GYN23" s="189"/>
      <c r="GYO23" s="176"/>
      <c r="GYP23" s="189"/>
      <c r="GYQ23" s="176"/>
      <c r="GYR23" s="189"/>
      <c r="GYS23" s="176"/>
      <c r="GYT23" s="189"/>
      <c r="GYU23" s="176"/>
      <c r="GYV23" s="189"/>
      <c r="GYW23" s="176"/>
      <c r="GYX23" s="189"/>
      <c r="GYY23" s="176"/>
      <c r="GYZ23" s="189"/>
      <c r="GZA23" s="176"/>
      <c r="GZB23" s="189"/>
      <c r="GZC23" s="176"/>
      <c r="GZD23" s="189"/>
      <c r="GZE23" s="176"/>
      <c r="GZF23" s="189"/>
      <c r="GZG23" s="176"/>
      <c r="GZH23" s="189"/>
      <c r="GZI23" s="176"/>
      <c r="GZJ23" s="189"/>
      <c r="GZK23" s="176"/>
      <c r="GZL23" s="189"/>
      <c r="GZM23" s="176"/>
      <c r="GZN23" s="189"/>
      <c r="GZO23" s="176"/>
      <c r="GZP23" s="189"/>
      <c r="GZQ23" s="176"/>
      <c r="GZR23" s="189"/>
      <c r="GZS23" s="176"/>
      <c r="GZT23" s="189"/>
      <c r="GZU23" s="176"/>
      <c r="GZV23" s="189"/>
      <c r="GZW23" s="176"/>
      <c r="GZX23" s="189"/>
      <c r="GZY23" s="176"/>
      <c r="GZZ23" s="189"/>
      <c r="HAA23" s="176"/>
      <c r="HAB23" s="189"/>
      <c r="HAC23" s="176"/>
      <c r="HAD23" s="189"/>
      <c r="HAE23" s="176"/>
      <c r="HAF23" s="189"/>
      <c r="HAG23" s="176"/>
      <c r="HAH23" s="189"/>
      <c r="HAI23" s="176"/>
      <c r="HAJ23" s="189"/>
      <c r="HAK23" s="176"/>
      <c r="HAL23" s="189"/>
      <c r="HAM23" s="176"/>
      <c r="HAN23" s="189"/>
      <c r="HAO23" s="176"/>
      <c r="HAP23" s="189"/>
      <c r="HAQ23" s="176"/>
      <c r="HAR23" s="189"/>
      <c r="HAS23" s="176"/>
      <c r="HAT23" s="189"/>
      <c r="HAU23" s="176"/>
      <c r="HAV23" s="189"/>
      <c r="HAW23" s="176"/>
      <c r="HAX23" s="189"/>
      <c r="HAY23" s="176"/>
      <c r="HAZ23" s="189"/>
      <c r="HBA23" s="176"/>
      <c r="HBB23" s="189"/>
      <c r="HBC23" s="176"/>
      <c r="HBD23" s="189"/>
      <c r="HBE23" s="176"/>
      <c r="HBF23" s="189"/>
      <c r="HBG23" s="176"/>
      <c r="HBH23" s="189"/>
      <c r="HBI23" s="176"/>
      <c r="HBJ23" s="189"/>
      <c r="HBK23" s="176"/>
      <c r="HBL23" s="189"/>
      <c r="HBM23" s="176"/>
      <c r="HBN23" s="189"/>
      <c r="HBO23" s="176"/>
      <c r="HBP23" s="189"/>
      <c r="HBQ23" s="176"/>
      <c r="HBR23" s="189"/>
      <c r="HBS23" s="176"/>
      <c r="HBT23" s="189"/>
      <c r="HBU23" s="176"/>
      <c r="HBV23" s="189"/>
      <c r="HBW23" s="176"/>
      <c r="HBX23" s="189"/>
      <c r="HBY23" s="176"/>
      <c r="HBZ23" s="189"/>
      <c r="HCA23" s="176"/>
      <c r="HCB23" s="189"/>
      <c r="HCC23" s="176"/>
      <c r="HCD23" s="189"/>
      <c r="HCE23" s="176"/>
      <c r="HCF23" s="189"/>
      <c r="HCG23" s="176"/>
      <c r="HCH23" s="189"/>
      <c r="HCI23" s="176"/>
      <c r="HCJ23" s="189"/>
      <c r="HCK23" s="176"/>
      <c r="HCL23" s="189"/>
      <c r="HCM23" s="176"/>
      <c r="HCN23" s="189"/>
      <c r="HCO23" s="176"/>
      <c r="HCP23" s="189"/>
      <c r="HCQ23" s="176"/>
      <c r="HCR23" s="189"/>
      <c r="HCS23" s="176"/>
      <c r="HCT23" s="189"/>
      <c r="HCU23" s="176"/>
      <c r="HCV23" s="189"/>
      <c r="HCW23" s="176"/>
      <c r="HCX23" s="189"/>
      <c r="HCY23" s="176"/>
      <c r="HCZ23" s="189"/>
      <c r="HDA23" s="176"/>
      <c r="HDB23" s="189"/>
      <c r="HDC23" s="176"/>
      <c r="HDD23" s="189"/>
      <c r="HDE23" s="176"/>
      <c r="HDF23" s="189"/>
      <c r="HDG23" s="176"/>
      <c r="HDH23" s="189"/>
      <c r="HDI23" s="176"/>
      <c r="HDJ23" s="189"/>
      <c r="HDK23" s="176"/>
      <c r="HDL23" s="189"/>
      <c r="HDM23" s="176"/>
      <c r="HDN23" s="189"/>
      <c r="HDO23" s="176"/>
      <c r="HDP23" s="189"/>
      <c r="HDQ23" s="176"/>
      <c r="HDR23" s="189"/>
      <c r="HDS23" s="176"/>
      <c r="HDT23" s="189"/>
      <c r="HDU23" s="176"/>
      <c r="HDV23" s="189"/>
      <c r="HDW23" s="176"/>
      <c r="HDX23" s="189"/>
      <c r="HDY23" s="176"/>
      <c r="HDZ23" s="189"/>
      <c r="HEA23" s="176"/>
      <c r="HEB23" s="189"/>
      <c r="HEC23" s="176"/>
      <c r="HED23" s="189"/>
      <c r="HEE23" s="176"/>
      <c r="HEF23" s="189"/>
      <c r="HEG23" s="176"/>
      <c r="HEH23" s="189"/>
      <c r="HEI23" s="176"/>
      <c r="HEJ23" s="189"/>
      <c r="HEK23" s="176"/>
      <c r="HEL23" s="189"/>
      <c r="HEM23" s="176"/>
      <c r="HEN23" s="189"/>
      <c r="HEO23" s="176"/>
      <c r="HEP23" s="189"/>
      <c r="HEQ23" s="176"/>
      <c r="HER23" s="189"/>
      <c r="HES23" s="176"/>
      <c r="HET23" s="189"/>
      <c r="HEU23" s="176"/>
      <c r="HEV23" s="189"/>
      <c r="HEW23" s="176"/>
      <c r="HEX23" s="189"/>
      <c r="HEY23" s="176"/>
      <c r="HEZ23" s="189"/>
      <c r="HFA23" s="176"/>
      <c r="HFB23" s="189"/>
      <c r="HFC23" s="176"/>
      <c r="HFD23" s="189"/>
      <c r="HFE23" s="176"/>
      <c r="HFF23" s="189"/>
      <c r="HFG23" s="176"/>
      <c r="HFH23" s="189"/>
      <c r="HFI23" s="176"/>
      <c r="HFJ23" s="189"/>
      <c r="HFK23" s="176"/>
      <c r="HFL23" s="189"/>
      <c r="HFM23" s="176"/>
      <c r="HFN23" s="189"/>
      <c r="HFO23" s="176"/>
      <c r="HFP23" s="189"/>
      <c r="HFQ23" s="176"/>
      <c r="HFR23" s="189"/>
      <c r="HFS23" s="176"/>
      <c r="HFT23" s="189"/>
      <c r="HFU23" s="176"/>
      <c r="HFV23" s="189"/>
      <c r="HFW23" s="176"/>
      <c r="HFX23" s="189"/>
      <c r="HFY23" s="176"/>
      <c r="HFZ23" s="189"/>
      <c r="HGA23" s="176"/>
      <c r="HGB23" s="189"/>
      <c r="HGC23" s="176"/>
      <c r="HGD23" s="189"/>
      <c r="HGE23" s="176"/>
      <c r="HGF23" s="189"/>
      <c r="HGG23" s="176"/>
      <c r="HGH23" s="189"/>
      <c r="HGI23" s="176"/>
      <c r="HGJ23" s="189"/>
      <c r="HGK23" s="176"/>
      <c r="HGL23" s="189"/>
      <c r="HGM23" s="176"/>
      <c r="HGN23" s="189"/>
      <c r="HGO23" s="176"/>
      <c r="HGP23" s="189"/>
      <c r="HGQ23" s="176"/>
      <c r="HGR23" s="189"/>
      <c r="HGS23" s="176"/>
      <c r="HGT23" s="189"/>
      <c r="HGU23" s="176"/>
      <c r="HGV23" s="189"/>
      <c r="HGW23" s="176"/>
      <c r="HGX23" s="189"/>
      <c r="HGY23" s="176"/>
      <c r="HGZ23" s="189"/>
      <c r="HHA23" s="176"/>
      <c r="HHB23" s="189"/>
      <c r="HHC23" s="176"/>
      <c r="HHD23" s="189"/>
      <c r="HHE23" s="176"/>
      <c r="HHF23" s="189"/>
      <c r="HHG23" s="176"/>
      <c r="HHH23" s="189"/>
      <c r="HHI23" s="176"/>
      <c r="HHJ23" s="189"/>
      <c r="HHK23" s="176"/>
      <c r="HHL23" s="189"/>
      <c r="HHM23" s="176"/>
      <c r="HHN23" s="189"/>
      <c r="HHO23" s="176"/>
      <c r="HHP23" s="189"/>
      <c r="HHQ23" s="176"/>
      <c r="HHR23" s="189"/>
      <c r="HHS23" s="176"/>
      <c r="HHT23" s="189"/>
      <c r="HHU23" s="176"/>
      <c r="HHV23" s="189"/>
      <c r="HHW23" s="176"/>
      <c r="HHX23" s="189"/>
      <c r="HHY23" s="176"/>
      <c r="HHZ23" s="189"/>
      <c r="HIA23" s="176"/>
      <c r="HIB23" s="189"/>
      <c r="HIC23" s="176"/>
      <c r="HID23" s="189"/>
      <c r="HIE23" s="176"/>
      <c r="HIF23" s="189"/>
      <c r="HIG23" s="176"/>
      <c r="HIH23" s="189"/>
      <c r="HII23" s="176"/>
      <c r="HIJ23" s="189"/>
      <c r="HIK23" s="176"/>
      <c r="HIL23" s="189"/>
      <c r="HIM23" s="176"/>
      <c r="HIN23" s="189"/>
      <c r="HIO23" s="176"/>
      <c r="HIP23" s="189"/>
      <c r="HIQ23" s="176"/>
      <c r="HIR23" s="189"/>
      <c r="HIS23" s="176"/>
      <c r="HIT23" s="189"/>
      <c r="HIU23" s="176"/>
      <c r="HIV23" s="189"/>
      <c r="HIW23" s="176"/>
      <c r="HIX23" s="189"/>
      <c r="HIY23" s="176"/>
      <c r="HIZ23" s="189"/>
      <c r="HJA23" s="176"/>
      <c r="HJB23" s="189"/>
      <c r="HJC23" s="176"/>
      <c r="HJD23" s="189"/>
      <c r="HJE23" s="176"/>
      <c r="HJF23" s="189"/>
      <c r="HJG23" s="176"/>
      <c r="HJH23" s="189"/>
      <c r="HJI23" s="176"/>
      <c r="HJJ23" s="189"/>
      <c r="HJK23" s="176"/>
      <c r="HJL23" s="189"/>
      <c r="HJM23" s="176"/>
      <c r="HJN23" s="189"/>
      <c r="HJO23" s="176"/>
      <c r="HJP23" s="189"/>
      <c r="HJQ23" s="176"/>
      <c r="HJR23" s="189"/>
      <c r="HJS23" s="176"/>
      <c r="HJT23" s="189"/>
      <c r="HJU23" s="176"/>
      <c r="HJV23" s="189"/>
      <c r="HJW23" s="176"/>
      <c r="HJX23" s="189"/>
      <c r="HJY23" s="176"/>
      <c r="HJZ23" s="189"/>
      <c r="HKA23" s="176"/>
      <c r="HKB23" s="189"/>
      <c r="HKC23" s="176"/>
      <c r="HKD23" s="189"/>
      <c r="HKE23" s="176"/>
      <c r="HKF23" s="189"/>
      <c r="HKG23" s="176"/>
      <c r="HKH23" s="189"/>
      <c r="HKI23" s="176"/>
      <c r="HKJ23" s="189"/>
      <c r="HKK23" s="176"/>
      <c r="HKL23" s="189"/>
      <c r="HKM23" s="176"/>
      <c r="HKN23" s="189"/>
      <c r="HKO23" s="176"/>
      <c r="HKP23" s="189"/>
      <c r="HKQ23" s="176"/>
      <c r="HKR23" s="189"/>
      <c r="HKS23" s="176"/>
      <c r="HKT23" s="189"/>
      <c r="HKU23" s="176"/>
      <c r="HKV23" s="189"/>
      <c r="HKW23" s="176"/>
      <c r="HKX23" s="189"/>
      <c r="HKY23" s="176"/>
      <c r="HKZ23" s="189"/>
      <c r="HLA23" s="176"/>
      <c r="HLB23" s="189"/>
      <c r="HLC23" s="176"/>
      <c r="HLD23" s="189"/>
      <c r="HLE23" s="176"/>
      <c r="HLF23" s="189"/>
      <c r="HLG23" s="176"/>
      <c r="HLH23" s="189"/>
      <c r="HLI23" s="176"/>
      <c r="HLJ23" s="189"/>
      <c r="HLK23" s="176"/>
      <c r="HLL23" s="189"/>
      <c r="HLM23" s="176"/>
      <c r="HLN23" s="189"/>
      <c r="HLO23" s="176"/>
      <c r="HLP23" s="189"/>
      <c r="HLQ23" s="176"/>
      <c r="HLR23" s="189"/>
      <c r="HLS23" s="176"/>
      <c r="HLT23" s="189"/>
      <c r="HLU23" s="176"/>
      <c r="HLV23" s="189"/>
      <c r="HLW23" s="176"/>
      <c r="HLX23" s="189"/>
      <c r="HLY23" s="176"/>
      <c r="HLZ23" s="189"/>
      <c r="HMA23" s="176"/>
      <c r="HMB23" s="189"/>
      <c r="HMC23" s="176"/>
      <c r="HMD23" s="189"/>
      <c r="HME23" s="176"/>
      <c r="HMF23" s="189"/>
      <c r="HMG23" s="176"/>
      <c r="HMH23" s="189"/>
      <c r="HMI23" s="176"/>
      <c r="HMJ23" s="189"/>
      <c r="HMK23" s="176"/>
      <c r="HML23" s="189"/>
      <c r="HMM23" s="176"/>
      <c r="HMN23" s="189"/>
      <c r="HMO23" s="176"/>
      <c r="HMP23" s="189"/>
      <c r="HMQ23" s="176"/>
      <c r="HMR23" s="189"/>
      <c r="HMS23" s="176"/>
      <c r="HMT23" s="189"/>
      <c r="HMU23" s="176"/>
      <c r="HMV23" s="189"/>
      <c r="HMW23" s="176"/>
      <c r="HMX23" s="189"/>
      <c r="HMY23" s="176"/>
      <c r="HMZ23" s="189"/>
      <c r="HNA23" s="176"/>
      <c r="HNB23" s="189"/>
      <c r="HNC23" s="176"/>
      <c r="HND23" s="189"/>
      <c r="HNE23" s="176"/>
      <c r="HNF23" s="189"/>
      <c r="HNG23" s="176"/>
      <c r="HNH23" s="189"/>
      <c r="HNI23" s="176"/>
      <c r="HNJ23" s="189"/>
      <c r="HNK23" s="176"/>
      <c r="HNL23" s="189"/>
      <c r="HNM23" s="176"/>
      <c r="HNN23" s="189"/>
      <c r="HNO23" s="176"/>
      <c r="HNP23" s="189"/>
      <c r="HNQ23" s="176"/>
      <c r="HNR23" s="189"/>
      <c r="HNS23" s="176"/>
      <c r="HNT23" s="189"/>
      <c r="HNU23" s="176"/>
      <c r="HNV23" s="189"/>
      <c r="HNW23" s="176"/>
      <c r="HNX23" s="189"/>
      <c r="HNY23" s="176"/>
      <c r="HNZ23" s="189"/>
      <c r="HOA23" s="176"/>
      <c r="HOB23" s="189"/>
      <c r="HOC23" s="176"/>
      <c r="HOD23" s="189"/>
      <c r="HOE23" s="176"/>
      <c r="HOF23" s="189"/>
      <c r="HOG23" s="176"/>
      <c r="HOH23" s="189"/>
      <c r="HOI23" s="176"/>
      <c r="HOJ23" s="189"/>
      <c r="HOK23" s="176"/>
      <c r="HOL23" s="189"/>
      <c r="HOM23" s="176"/>
      <c r="HON23" s="189"/>
      <c r="HOO23" s="176"/>
      <c r="HOP23" s="189"/>
      <c r="HOQ23" s="176"/>
      <c r="HOR23" s="189"/>
      <c r="HOS23" s="176"/>
      <c r="HOT23" s="189"/>
      <c r="HOU23" s="176"/>
      <c r="HOV23" s="189"/>
      <c r="HOW23" s="176"/>
      <c r="HOX23" s="189"/>
      <c r="HOY23" s="176"/>
      <c r="HOZ23" s="189"/>
      <c r="HPA23" s="176"/>
      <c r="HPB23" s="189"/>
      <c r="HPC23" s="176"/>
      <c r="HPD23" s="189"/>
      <c r="HPE23" s="176"/>
      <c r="HPF23" s="189"/>
      <c r="HPG23" s="176"/>
      <c r="HPH23" s="189"/>
      <c r="HPI23" s="176"/>
      <c r="HPJ23" s="189"/>
      <c r="HPK23" s="176"/>
      <c r="HPL23" s="189"/>
      <c r="HPM23" s="176"/>
      <c r="HPN23" s="189"/>
      <c r="HPO23" s="176"/>
      <c r="HPP23" s="189"/>
      <c r="HPQ23" s="176"/>
      <c r="HPR23" s="189"/>
      <c r="HPS23" s="176"/>
      <c r="HPT23" s="189"/>
      <c r="HPU23" s="176"/>
      <c r="HPV23" s="189"/>
      <c r="HPW23" s="176"/>
      <c r="HPX23" s="189"/>
      <c r="HPY23" s="176"/>
      <c r="HPZ23" s="189"/>
      <c r="HQA23" s="176"/>
      <c r="HQB23" s="189"/>
      <c r="HQC23" s="176"/>
      <c r="HQD23" s="189"/>
      <c r="HQE23" s="176"/>
      <c r="HQF23" s="189"/>
      <c r="HQG23" s="176"/>
      <c r="HQH23" s="189"/>
      <c r="HQI23" s="176"/>
      <c r="HQJ23" s="189"/>
      <c r="HQK23" s="176"/>
      <c r="HQL23" s="189"/>
      <c r="HQM23" s="176"/>
      <c r="HQN23" s="189"/>
      <c r="HQO23" s="176"/>
      <c r="HQP23" s="189"/>
      <c r="HQQ23" s="176"/>
      <c r="HQR23" s="189"/>
      <c r="HQS23" s="176"/>
      <c r="HQT23" s="189"/>
      <c r="HQU23" s="176"/>
      <c r="HQV23" s="189"/>
      <c r="HQW23" s="176"/>
      <c r="HQX23" s="189"/>
      <c r="HQY23" s="176"/>
      <c r="HQZ23" s="189"/>
      <c r="HRA23" s="176"/>
      <c r="HRB23" s="189"/>
      <c r="HRC23" s="176"/>
      <c r="HRD23" s="189"/>
      <c r="HRE23" s="176"/>
      <c r="HRF23" s="189"/>
      <c r="HRG23" s="176"/>
      <c r="HRH23" s="189"/>
      <c r="HRI23" s="176"/>
      <c r="HRJ23" s="189"/>
      <c r="HRK23" s="176"/>
      <c r="HRL23" s="189"/>
      <c r="HRM23" s="176"/>
      <c r="HRN23" s="189"/>
      <c r="HRO23" s="176"/>
      <c r="HRP23" s="189"/>
      <c r="HRQ23" s="176"/>
      <c r="HRR23" s="189"/>
      <c r="HRS23" s="176"/>
      <c r="HRT23" s="189"/>
      <c r="HRU23" s="176"/>
      <c r="HRV23" s="189"/>
      <c r="HRW23" s="176"/>
      <c r="HRX23" s="189"/>
      <c r="HRY23" s="176"/>
      <c r="HRZ23" s="189"/>
      <c r="HSA23" s="176"/>
      <c r="HSB23" s="189"/>
      <c r="HSC23" s="176"/>
      <c r="HSD23" s="189"/>
      <c r="HSE23" s="176"/>
      <c r="HSF23" s="189"/>
      <c r="HSG23" s="176"/>
      <c r="HSH23" s="189"/>
      <c r="HSI23" s="176"/>
      <c r="HSJ23" s="189"/>
      <c r="HSK23" s="176"/>
      <c r="HSL23" s="189"/>
      <c r="HSM23" s="176"/>
      <c r="HSN23" s="189"/>
      <c r="HSO23" s="176"/>
      <c r="HSP23" s="189"/>
      <c r="HSQ23" s="176"/>
      <c r="HSR23" s="189"/>
      <c r="HSS23" s="176"/>
      <c r="HST23" s="189"/>
      <c r="HSU23" s="176"/>
      <c r="HSV23" s="189"/>
      <c r="HSW23" s="176"/>
      <c r="HSX23" s="189"/>
      <c r="HSY23" s="176"/>
      <c r="HSZ23" s="189"/>
      <c r="HTA23" s="176"/>
      <c r="HTB23" s="189"/>
      <c r="HTC23" s="176"/>
      <c r="HTD23" s="189"/>
      <c r="HTE23" s="176"/>
      <c r="HTF23" s="189"/>
      <c r="HTG23" s="176"/>
      <c r="HTH23" s="189"/>
      <c r="HTI23" s="176"/>
      <c r="HTJ23" s="189"/>
      <c r="HTK23" s="176"/>
      <c r="HTL23" s="189"/>
      <c r="HTM23" s="176"/>
      <c r="HTN23" s="189"/>
      <c r="HTO23" s="176"/>
      <c r="HTP23" s="189"/>
      <c r="HTQ23" s="176"/>
      <c r="HTR23" s="189"/>
      <c r="HTS23" s="176"/>
      <c r="HTT23" s="189"/>
      <c r="HTU23" s="176"/>
      <c r="HTV23" s="189"/>
      <c r="HTW23" s="176"/>
      <c r="HTX23" s="189"/>
      <c r="HTY23" s="176"/>
      <c r="HTZ23" s="189"/>
      <c r="HUA23" s="176"/>
      <c r="HUB23" s="189"/>
      <c r="HUC23" s="176"/>
      <c r="HUD23" s="189"/>
      <c r="HUE23" s="176"/>
      <c r="HUF23" s="189"/>
      <c r="HUG23" s="176"/>
      <c r="HUH23" s="189"/>
      <c r="HUI23" s="176"/>
      <c r="HUJ23" s="189"/>
      <c r="HUK23" s="176"/>
      <c r="HUL23" s="189"/>
      <c r="HUM23" s="176"/>
      <c r="HUN23" s="189"/>
      <c r="HUO23" s="176"/>
      <c r="HUP23" s="189"/>
      <c r="HUQ23" s="176"/>
      <c r="HUR23" s="189"/>
      <c r="HUS23" s="176"/>
      <c r="HUT23" s="189"/>
      <c r="HUU23" s="176"/>
      <c r="HUV23" s="189"/>
      <c r="HUW23" s="176"/>
      <c r="HUX23" s="189"/>
      <c r="HUY23" s="176"/>
      <c r="HUZ23" s="189"/>
      <c r="HVA23" s="176"/>
      <c r="HVB23" s="189"/>
      <c r="HVC23" s="176"/>
      <c r="HVD23" s="189"/>
      <c r="HVE23" s="176"/>
      <c r="HVF23" s="189"/>
      <c r="HVG23" s="176"/>
      <c r="HVH23" s="189"/>
      <c r="HVI23" s="176"/>
      <c r="HVJ23" s="189"/>
      <c r="HVK23" s="176"/>
      <c r="HVL23" s="189"/>
      <c r="HVM23" s="176"/>
      <c r="HVN23" s="189"/>
      <c r="HVO23" s="176"/>
      <c r="HVP23" s="189"/>
      <c r="HVQ23" s="176"/>
      <c r="HVR23" s="189"/>
      <c r="HVS23" s="176"/>
      <c r="HVT23" s="189"/>
      <c r="HVU23" s="176"/>
      <c r="HVV23" s="189"/>
      <c r="HVW23" s="176"/>
      <c r="HVX23" s="189"/>
      <c r="HVY23" s="176"/>
      <c r="HVZ23" s="189"/>
      <c r="HWA23" s="176"/>
      <c r="HWB23" s="189"/>
      <c r="HWC23" s="176"/>
      <c r="HWD23" s="189"/>
      <c r="HWE23" s="176"/>
      <c r="HWF23" s="189"/>
      <c r="HWG23" s="176"/>
      <c r="HWH23" s="189"/>
      <c r="HWI23" s="176"/>
      <c r="HWJ23" s="189"/>
      <c r="HWK23" s="176"/>
      <c r="HWL23" s="189"/>
      <c r="HWM23" s="176"/>
      <c r="HWN23" s="189"/>
      <c r="HWO23" s="176"/>
      <c r="HWP23" s="189"/>
      <c r="HWQ23" s="176"/>
      <c r="HWR23" s="189"/>
      <c r="HWS23" s="176"/>
      <c r="HWT23" s="189"/>
      <c r="HWU23" s="176"/>
      <c r="HWV23" s="189"/>
      <c r="HWW23" s="176"/>
      <c r="HWX23" s="189"/>
      <c r="HWY23" s="176"/>
      <c r="HWZ23" s="189"/>
      <c r="HXA23" s="176"/>
      <c r="HXB23" s="189"/>
      <c r="HXC23" s="176"/>
      <c r="HXD23" s="189"/>
      <c r="HXE23" s="176"/>
      <c r="HXF23" s="189"/>
      <c r="HXG23" s="176"/>
      <c r="HXH23" s="189"/>
      <c r="HXI23" s="176"/>
      <c r="HXJ23" s="189"/>
      <c r="HXK23" s="176"/>
      <c r="HXL23" s="189"/>
      <c r="HXM23" s="176"/>
      <c r="HXN23" s="189"/>
      <c r="HXO23" s="176"/>
      <c r="HXP23" s="189"/>
      <c r="HXQ23" s="176"/>
      <c r="HXR23" s="189"/>
      <c r="HXS23" s="176"/>
      <c r="HXT23" s="189"/>
      <c r="HXU23" s="176"/>
      <c r="HXV23" s="189"/>
      <c r="HXW23" s="176"/>
      <c r="HXX23" s="189"/>
      <c r="HXY23" s="176"/>
      <c r="HXZ23" s="189"/>
      <c r="HYA23" s="176"/>
      <c r="HYB23" s="189"/>
      <c r="HYC23" s="176"/>
      <c r="HYD23" s="189"/>
      <c r="HYE23" s="176"/>
      <c r="HYF23" s="189"/>
      <c r="HYG23" s="176"/>
      <c r="HYH23" s="189"/>
      <c r="HYI23" s="176"/>
      <c r="HYJ23" s="189"/>
      <c r="HYK23" s="176"/>
      <c r="HYL23" s="189"/>
      <c r="HYM23" s="176"/>
      <c r="HYN23" s="189"/>
      <c r="HYO23" s="176"/>
      <c r="HYP23" s="189"/>
      <c r="HYQ23" s="176"/>
      <c r="HYR23" s="189"/>
      <c r="HYS23" s="176"/>
      <c r="HYT23" s="189"/>
      <c r="HYU23" s="176"/>
      <c r="HYV23" s="189"/>
      <c r="HYW23" s="176"/>
      <c r="HYX23" s="189"/>
      <c r="HYY23" s="176"/>
      <c r="HYZ23" s="189"/>
      <c r="HZA23" s="176"/>
      <c r="HZB23" s="189"/>
      <c r="HZC23" s="176"/>
      <c r="HZD23" s="189"/>
      <c r="HZE23" s="176"/>
      <c r="HZF23" s="189"/>
      <c r="HZG23" s="176"/>
      <c r="HZH23" s="189"/>
      <c r="HZI23" s="176"/>
      <c r="HZJ23" s="189"/>
      <c r="HZK23" s="176"/>
      <c r="HZL23" s="189"/>
      <c r="HZM23" s="176"/>
      <c r="HZN23" s="189"/>
      <c r="HZO23" s="176"/>
      <c r="HZP23" s="189"/>
      <c r="HZQ23" s="176"/>
      <c r="HZR23" s="189"/>
      <c r="HZS23" s="176"/>
      <c r="HZT23" s="189"/>
      <c r="HZU23" s="176"/>
      <c r="HZV23" s="189"/>
      <c r="HZW23" s="176"/>
      <c r="HZX23" s="189"/>
      <c r="HZY23" s="176"/>
      <c r="HZZ23" s="189"/>
      <c r="IAA23" s="176"/>
      <c r="IAB23" s="189"/>
      <c r="IAC23" s="176"/>
      <c r="IAD23" s="189"/>
      <c r="IAE23" s="176"/>
      <c r="IAF23" s="189"/>
      <c r="IAG23" s="176"/>
      <c r="IAH23" s="189"/>
      <c r="IAI23" s="176"/>
      <c r="IAJ23" s="189"/>
      <c r="IAK23" s="176"/>
      <c r="IAL23" s="189"/>
      <c r="IAM23" s="176"/>
      <c r="IAN23" s="189"/>
      <c r="IAO23" s="176"/>
      <c r="IAP23" s="189"/>
      <c r="IAQ23" s="176"/>
      <c r="IAR23" s="189"/>
      <c r="IAS23" s="176"/>
      <c r="IAT23" s="189"/>
      <c r="IAU23" s="176"/>
      <c r="IAV23" s="189"/>
      <c r="IAW23" s="176"/>
      <c r="IAX23" s="189"/>
      <c r="IAY23" s="176"/>
      <c r="IAZ23" s="189"/>
      <c r="IBA23" s="176"/>
      <c r="IBB23" s="189"/>
      <c r="IBC23" s="176"/>
      <c r="IBD23" s="189"/>
      <c r="IBE23" s="176"/>
      <c r="IBF23" s="189"/>
      <c r="IBG23" s="176"/>
      <c r="IBH23" s="189"/>
      <c r="IBI23" s="176"/>
      <c r="IBJ23" s="189"/>
      <c r="IBK23" s="176"/>
      <c r="IBL23" s="189"/>
      <c r="IBM23" s="176"/>
      <c r="IBN23" s="189"/>
      <c r="IBO23" s="176"/>
      <c r="IBP23" s="189"/>
      <c r="IBQ23" s="176"/>
      <c r="IBR23" s="189"/>
      <c r="IBS23" s="176"/>
      <c r="IBT23" s="189"/>
      <c r="IBU23" s="176"/>
      <c r="IBV23" s="189"/>
      <c r="IBW23" s="176"/>
      <c r="IBX23" s="189"/>
      <c r="IBY23" s="176"/>
      <c r="IBZ23" s="189"/>
      <c r="ICA23" s="176"/>
      <c r="ICB23" s="189"/>
      <c r="ICC23" s="176"/>
      <c r="ICD23" s="189"/>
      <c r="ICE23" s="176"/>
      <c r="ICF23" s="189"/>
      <c r="ICG23" s="176"/>
      <c r="ICH23" s="189"/>
      <c r="ICI23" s="176"/>
      <c r="ICJ23" s="189"/>
      <c r="ICK23" s="176"/>
      <c r="ICL23" s="189"/>
      <c r="ICM23" s="176"/>
      <c r="ICN23" s="189"/>
      <c r="ICO23" s="176"/>
      <c r="ICP23" s="189"/>
      <c r="ICQ23" s="176"/>
      <c r="ICR23" s="189"/>
      <c r="ICS23" s="176"/>
      <c r="ICT23" s="189"/>
      <c r="ICU23" s="176"/>
      <c r="ICV23" s="189"/>
      <c r="ICW23" s="176"/>
      <c r="ICX23" s="189"/>
      <c r="ICY23" s="176"/>
      <c r="ICZ23" s="189"/>
      <c r="IDA23" s="176"/>
      <c r="IDB23" s="189"/>
      <c r="IDC23" s="176"/>
      <c r="IDD23" s="189"/>
      <c r="IDE23" s="176"/>
      <c r="IDF23" s="189"/>
      <c r="IDG23" s="176"/>
      <c r="IDH23" s="189"/>
      <c r="IDI23" s="176"/>
      <c r="IDJ23" s="189"/>
      <c r="IDK23" s="176"/>
      <c r="IDL23" s="189"/>
      <c r="IDM23" s="176"/>
      <c r="IDN23" s="189"/>
      <c r="IDO23" s="176"/>
      <c r="IDP23" s="189"/>
      <c r="IDQ23" s="176"/>
      <c r="IDR23" s="189"/>
      <c r="IDS23" s="176"/>
      <c r="IDT23" s="189"/>
      <c r="IDU23" s="176"/>
      <c r="IDV23" s="189"/>
      <c r="IDW23" s="176"/>
      <c r="IDX23" s="189"/>
      <c r="IDY23" s="176"/>
      <c r="IDZ23" s="189"/>
      <c r="IEA23" s="176"/>
      <c r="IEB23" s="189"/>
      <c r="IEC23" s="176"/>
      <c r="IED23" s="189"/>
      <c r="IEE23" s="176"/>
      <c r="IEF23" s="189"/>
      <c r="IEG23" s="176"/>
      <c r="IEH23" s="189"/>
      <c r="IEI23" s="176"/>
      <c r="IEJ23" s="189"/>
      <c r="IEK23" s="176"/>
      <c r="IEL23" s="189"/>
      <c r="IEM23" s="176"/>
      <c r="IEN23" s="189"/>
      <c r="IEO23" s="176"/>
      <c r="IEP23" s="189"/>
      <c r="IEQ23" s="176"/>
      <c r="IER23" s="189"/>
      <c r="IES23" s="176"/>
      <c r="IET23" s="189"/>
      <c r="IEU23" s="176"/>
      <c r="IEV23" s="189"/>
      <c r="IEW23" s="176"/>
      <c r="IEX23" s="189"/>
      <c r="IEY23" s="176"/>
      <c r="IEZ23" s="189"/>
      <c r="IFA23" s="176"/>
      <c r="IFB23" s="189"/>
      <c r="IFC23" s="176"/>
      <c r="IFD23" s="189"/>
      <c r="IFE23" s="176"/>
      <c r="IFF23" s="189"/>
      <c r="IFG23" s="176"/>
      <c r="IFH23" s="189"/>
      <c r="IFI23" s="176"/>
      <c r="IFJ23" s="189"/>
      <c r="IFK23" s="176"/>
      <c r="IFL23" s="189"/>
      <c r="IFM23" s="176"/>
      <c r="IFN23" s="189"/>
      <c r="IFO23" s="176"/>
      <c r="IFP23" s="189"/>
      <c r="IFQ23" s="176"/>
      <c r="IFR23" s="189"/>
      <c r="IFS23" s="176"/>
      <c r="IFT23" s="189"/>
      <c r="IFU23" s="176"/>
      <c r="IFV23" s="189"/>
      <c r="IFW23" s="176"/>
      <c r="IFX23" s="189"/>
      <c r="IFY23" s="176"/>
      <c r="IFZ23" s="189"/>
      <c r="IGA23" s="176"/>
      <c r="IGB23" s="189"/>
      <c r="IGC23" s="176"/>
      <c r="IGD23" s="189"/>
      <c r="IGE23" s="176"/>
      <c r="IGF23" s="189"/>
      <c r="IGG23" s="176"/>
      <c r="IGH23" s="189"/>
      <c r="IGI23" s="176"/>
      <c r="IGJ23" s="189"/>
      <c r="IGK23" s="176"/>
      <c r="IGL23" s="189"/>
      <c r="IGM23" s="176"/>
      <c r="IGN23" s="189"/>
      <c r="IGO23" s="176"/>
      <c r="IGP23" s="189"/>
      <c r="IGQ23" s="176"/>
      <c r="IGR23" s="189"/>
      <c r="IGS23" s="176"/>
      <c r="IGT23" s="189"/>
      <c r="IGU23" s="176"/>
      <c r="IGV23" s="189"/>
      <c r="IGW23" s="176"/>
      <c r="IGX23" s="189"/>
      <c r="IGY23" s="176"/>
      <c r="IGZ23" s="189"/>
      <c r="IHA23" s="176"/>
      <c r="IHB23" s="189"/>
      <c r="IHC23" s="176"/>
      <c r="IHD23" s="189"/>
      <c r="IHE23" s="176"/>
      <c r="IHF23" s="189"/>
      <c r="IHG23" s="176"/>
      <c r="IHH23" s="189"/>
      <c r="IHI23" s="176"/>
      <c r="IHJ23" s="189"/>
      <c r="IHK23" s="176"/>
      <c r="IHL23" s="189"/>
      <c r="IHM23" s="176"/>
      <c r="IHN23" s="189"/>
      <c r="IHO23" s="176"/>
      <c r="IHP23" s="189"/>
      <c r="IHQ23" s="176"/>
      <c r="IHR23" s="189"/>
      <c r="IHS23" s="176"/>
      <c r="IHT23" s="189"/>
      <c r="IHU23" s="176"/>
      <c r="IHV23" s="189"/>
      <c r="IHW23" s="176"/>
      <c r="IHX23" s="189"/>
      <c r="IHY23" s="176"/>
      <c r="IHZ23" s="189"/>
      <c r="IIA23" s="176"/>
      <c r="IIB23" s="189"/>
      <c r="IIC23" s="176"/>
      <c r="IID23" s="189"/>
      <c r="IIE23" s="176"/>
      <c r="IIF23" s="189"/>
      <c r="IIG23" s="176"/>
      <c r="IIH23" s="189"/>
      <c r="III23" s="176"/>
      <c r="IIJ23" s="189"/>
      <c r="IIK23" s="176"/>
      <c r="IIL23" s="189"/>
      <c r="IIM23" s="176"/>
      <c r="IIN23" s="189"/>
      <c r="IIO23" s="176"/>
      <c r="IIP23" s="189"/>
      <c r="IIQ23" s="176"/>
      <c r="IIR23" s="189"/>
      <c r="IIS23" s="176"/>
      <c r="IIT23" s="189"/>
      <c r="IIU23" s="176"/>
      <c r="IIV23" s="189"/>
      <c r="IIW23" s="176"/>
      <c r="IIX23" s="189"/>
      <c r="IIY23" s="176"/>
      <c r="IIZ23" s="189"/>
      <c r="IJA23" s="176"/>
      <c r="IJB23" s="189"/>
      <c r="IJC23" s="176"/>
      <c r="IJD23" s="189"/>
      <c r="IJE23" s="176"/>
      <c r="IJF23" s="189"/>
      <c r="IJG23" s="176"/>
      <c r="IJH23" s="189"/>
      <c r="IJI23" s="176"/>
      <c r="IJJ23" s="189"/>
      <c r="IJK23" s="176"/>
      <c r="IJL23" s="189"/>
      <c r="IJM23" s="176"/>
      <c r="IJN23" s="189"/>
      <c r="IJO23" s="176"/>
      <c r="IJP23" s="189"/>
      <c r="IJQ23" s="176"/>
      <c r="IJR23" s="189"/>
      <c r="IJS23" s="176"/>
      <c r="IJT23" s="189"/>
      <c r="IJU23" s="176"/>
      <c r="IJV23" s="189"/>
      <c r="IJW23" s="176"/>
      <c r="IJX23" s="189"/>
      <c r="IJY23" s="176"/>
      <c r="IJZ23" s="189"/>
      <c r="IKA23" s="176"/>
      <c r="IKB23" s="189"/>
      <c r="IKC23" s="176"/>
      <c r="IKD23" s="189"/>
      <c r="IKE23" s="176"/>
      <c r="IKF23" s="189"/>
      <c r="IKG23" s="176"/>
      <c r="IKH23" s="189"/>
      <c r="IKI23" s="176"/>
      <c r="IKJ23" s="189"/>
      <c r="IKK23" s="176"/>
      <c r="IKL23" s="189"/>
      <c r="IKM23" s="176"/>
      <c r="IKN23" s="189"/>
      <c r="IKO23" s="176"/>
      <c r="IKP23" s="189"/>
      <c r="IKQ23" s="176"/>
      <c r="IKR23" s="189"/>
      <c r="IKS23" s="176"/>
      <c r="IKT23" s="189"/>
      <c r="IKU23" s="176"/>
      <c r="IKV23" s="189"/>
      <c r="IKW23" s="176"/>
      <c r="IKX23" s="189"/>
      <c r="IKY23" s="176"/>
      <c r="IKZ23" s="189"/>
      <c r="ILA23" s="176"/>
      <c r="ILB23" s="189"/>
      <c r="ILC23" s="176"/>
      <c r="ILD23" s="189"/>
      <c r="ILE23" s="176"/>
      <c r="ILF23" s="189"/>
      <c r="ILG23" s="176"/>
      <c r="ILH23" s="189"/>
      <c r="ILI23" s="176"/>
      <c r="ILJ23" s="189"/>
      <c r="ILK23" s="176"/>
      <c r="ILL23" s="189"/>
      <c r="ILM23" s="176"/>
      <c r="ILN23" s="189"/>
      <c r="ILO23" s="176"/>
      <c r="ILP23" s="189"/>
      <c r="ILQ23" s="176"/>
      <c r="ILR23" s="189"/>
      <c r="ILS23" s="176"/>
      <c r="ILT23" s="189"/>
      <c r="ILU23" s="176"/>
      <c r="ILV23" s="189"/>
      <c r="ILW23" s="176"/>
      <c r="ILX23" s="189"/>
      <c r="ILY23" s="176"/>
      <c r="ILZ23" s="189"/>
      <c r="IMA23" s="176"/>
      <c r="IMB23" s="189"/>
      <c r="IMC23" s="176"/>
      <c r="IMD23" s="189"/>
      <c r="IME23" s="176"/>
      <c r="IMF23" s="189"/>
      <c r="IMG23" s="176"/>
      <c r="IMH23" s="189"/>
      <c r="IMI23" s="176"/>
      <c r="IMJ23" s="189"/>
      <c r="IMK23" s="176"/>
      <c r="IML23" s="189"/>
      <c r="IMM23" s="176"/>
      <c r="IMN23" s="189"/>
      <c r="IMO23" s="176"/>
      <c r="IMP23" s="189"/>
      <c r="IMQ23" s="176"/>
      <c r="IMR23" s="189"/>
      <c r="IMS23" s="176"/>
      <c r="IMT23" s="189"/>
      <c r="IMU23" s="176"/>
      <c r="IMV23" s="189"/>
      <c r="IMW23" s="176"/>
      <c r="IMX23" s="189"/>
      <c r="IMY23" s="176"/>
      <c r="IMZ23" s="189"/>
      <c r="INA23" s="176"/>
      <c r="INB23" s="189"/>
      <c r="INC23" s="176"/>
      <c r="IND23" s="189"/>
      <c r="INE23" s="176"/>
      <c r="INF23" s="189"/>
      <c r="ING23" s="176"/>
      <c r="INH23" s="189"/>
      <c r="INI23" s="176"/>
      <c r="INJ23" s="189"/>
      <c r="INK23" s="176"/>
      <c r="INL23" s="189"/>
      <c r="INM23" s="176"/>
      <c r="INN23" s="189"/>
      <c r="INO23" s="176"/>
      <c r="INP23" s="189"/>
      <c r="INQ23" s="176"/>
      <c r="INR23" s="189"/>
      <c r="INS23" s="176"/>
      <c r="INT23" s="189"/>
      <c r="INU23" s="176"/>
      <c r="INV23" s="189"/>
      <c r="INW23" s="176"/>
      <c r="INX23" s="189"/>
      <c r="INY23" s="176"/>
      <c r="INZ23" s="189"/>
      <c r="IOA23" s="176"/>
      <c r="IOB23" s="189"/>
      <c r="IOC23" s="176"/>
      <c r="IOD23" s="189"/>
      <c r="IOE23" s="176"/>
      <c r="IOF23" s="189"/>
      <c r="IOG23" s="176"/>
      <c r="IOH23" s="189"/>
      <c r="IOI23" s="176"/>
      <c r="IOJ23" s="189"/>
      <c r="IOK23" s="176"/>
      <c r="IOL23" s="189"/>
      <c r="IOM23" s="176"/>
      <c r="ION23" s="189"/>
      <c r="IOO23" s="176"/>
      <c r="IOP23" s="189"/>
      <c r="IOQ23" s="176"/>
      <c r="IOR23" s="189"/>
      <c r="IOS23" s="176"/>
      <c r="IOT23" s="189"/>
      <c r="IOU23" s="176"/>
      <c r="IOV23" s="189"/>
      <c r="IOW23" s="176"/>
      <c r="IOX23" s="189"/>
      <c r="IOY23" s="176"/>
      <c r="IOZ23" s="189"/>
      <c r="IPA23" s="176"/>
      <c r="IPB23" s="189"/>
      <c r="IPC23" s="176"/>
      <c r="IPD23" s="189"/>
      <c r="IPE23" s="176"/>
      <c r="IPF23" s="189"/>
      <c r="IPG23" s="176"/>
      <c r="IPH23" s="189"/>
      <c r="IPI23" s="176"/>
      <c r="IPJ23" s="189"/>
      <c r="IPK23" s="176"/>
      <c r="IPL23" s="189"/>
      <c r="IPM23" s="176"/>
      <c r="IPN23" s="189"/>
      <c r="IPO23" s="176"/>
      <c r="IPP23" s="189"/>
      <c r="IPQ23" s="176"/>
      <c r="IPR23" s="189"/>
      <c r="IPS23" s="176"/>
      <c r="IPT23" s="189"/>
      <c r="IPU23" s="176"/>
      <c r="IPV23" s="189"/>
      <c r="IPW23" s="176"/>
      <c r="IPX23" s="189"/>
      <c r="IPY23" s="176"/>
      <c r="IPZ23" s="189"/>
      <c r="IQA23" s="176"/>
      <c r="IQB23" s="189"/>
      <c r="IQC23" s="176"/>
      <c r="IQD23" s="189"/>
      <c r="IQE23" s="176"/>
      <c r="IQF23" s="189"/>
      <c r="IQG23" s="176"/>
      <c r="IQH23" s="189"/>
      <c r="IQI23" s="176"/>
      <c r="IQJ23" s="189"/>
      <c r="IQK23" s="176"/>
      <c r="IQL23" s="189"/>
      <c r="IQM23" s="176"/>
      <c r="IQN23" s="189"/>
      <c r="IQO23" s="176"/>
      <c r="IQP23" s="189"/>
      <c r="IQQ23" s="176"/>
      <c r="IQR23" s="189"/>
      <c r="IQS23" s="176"/>
      <c r="IQT23" s="189"/>
      <c r="IQU23" s="176"/>
      <c r="IQV23" s="189"/>
      <c r="IQW23" s="176"/>
      <c r="IQX23" s="189"/>
      <c r="IQY23" s="176"/>
      <c r="IQZ23" s="189"/>
      <c r="IRA23" s="176"/>
      <c r="IRB23" s="189"/>
      <c r="IRC23" s="176"/>
      <c r="IRD23" s="189"/>
      <c r="IRE23" s="176"/>
      <c r="IRF23" s="189"/>
      <c r="IRG23" s="176"/>
      <c r="IRH23" s="189"/>
      <c r="IRI23" s="176"/>
      <c r="IRJ23" s="189"/>
      <c r="IRK23" s="176"/>
      <c r="IRL23" s="189"/>
      <c r="IRM23" s="176"/>
      <c r="IRN23" s="189"/>
      <c r="IRO23" s="176"/>
      <c r="IRP23" s="189"/>
      <c r="IRQ23" s="176"/>
      <c r="IRR23" s="189"/>
      <c r="IRS23" s="176"/>
      <c r="IRT23" s="189"/>
      <c r="IRU23" s="176"/>
      <c r="IRV23" s="189"/>
      <c r="IRW23" s="176"/>
      <c r="IRX23" s="189"/>
      <c r="IRY23" s="176"/>
      <c r="IRZ23" s="189"/>
      <c r="ISA23" s="176"/>
      <c r="ISB23" s="189"/>
      <c r="ISC23" s="176"/>
      <c r="ISD23" s="189"/>
      <c r="ISE23" s="176"/>
      <c r="ISF23" s="189"/>
      <c r="ISG23" s="176"/>
      <c r="ISH23" s="189"/>
      <c r="ISI23" s="176"/>
      <c r="ISJ23" s="189"/>
      <c r="ISK23" s="176"/>
      <c r="ISL23" s="189"/>
      <c r="ISM23" s="176"/>
      <c r="ISN23" s="189"/>
      <c r="ISO23" s="176"/>
      <c r="ISP23" s="189"/>
      <c r="ISQ23" s="176"/>
      <c r="ISR23" s="189"/>
      <c r="ISS23" s="176"/>
      <c r="IST23" s="189"/>
      <c r="ISU23" s="176"/>
      <c r="ISV23" s="189"/>
      <c r="ISW23" s="176"/>
      <c r="ISX23" s="189"/>
      <c r="ISY23" s="176"/>
      <c r="ISZ23" s="189"/>
      <c r="ITA23" s="176"/>
      <c r="ITB23" s="189"/>
      <c r="ITC23" s="176"/>
      <c r="ITD23" s="189"/>
      <c r="ITE23" s="176"/>
      <c r="ITF23" s="189"/>
      <c r="ITG23" s="176"/>
      <c r="ITH23" s="189"/>
      <c r="ITI23" s="176"/>
      <c r="ITJ23" s="189"/>
      <c r="ITK23" s="176"/>
      <c r="ITL23" s="189"/>
      <c r="ITM23" s="176"/>
      <c r="ITN23" s="189"/>
      <c r="ITO23" s="176"/>
      <c r="ITP23" s="189"/>
      <c r="ITQ23" s="176"/>
      <c r="ITR23" s="189"/>
      <c r="ITS23" s="176"/>
      <c r="ITT23" s="189"/>
      <c r="ITU23" s="176"/>
      <c r="ITV23" s="189"/>
      <c r="ITW23" s="176"/>
      <c r="ITX23" s="189"/>
      <c r="ITY23" s="176"/>
      <c r="ITZ23" s="189"/>
      <c r="IUA23" s="176"/>
      <c r="IUB23" s="189"/>
      <c r="IUC23" s="176"/>
      <c r="IUD23" s="189"/>
      <c r="IUE23" s="176"/>
      <c r="IUF23" s="189"/>
      <c r="IUG23" s="176"/>
      <c r="IUH23" s="189"/>
      <c r="IUI23" s="176"/>
      <c r="IUJ23" s="189"/>
      <c r="IUK23" s="176"/>
      <c r="IUL23" s="189"/>
      <c r="IUM23" s="176"/>
      <c r="IUN23" s="189"/>
      <c r="IUO23" s="176"/>
      <c r="IUP23" s="189"/>
      <c r="IUQ23" s="176"/>
      <c r="IUR23" s="189"/>
      <c r="IUS23" s="176"/>
      <c r="IUT23" s="189"/>
      <c r="IUU23" s="176"/>
      <c r="IUV23" s="189"/>
      <c r="IUW23" s="176"/>
      <c r="IUX23" s="189"/>
      <c r="IUY23" s="176"/>
      <c r="IUZ23" s="189"/>
      <c r="IVA23" s="176"/>
      <c r="IVB23" s="189"/>
      <c r="IVC23" s="176"/>
      <c r="IVD23" s="189"/>
      <c r="IVE23" s="176"/>
      <c r="IVF23" s="189"/>
      <c r="IVG23" s="176"/>
      <c r="IVH23" s="189"/>
      <c r="IVI23" s="176"/>
      <c r="IVJ23" s="189"/>
      <c r="IVK23" s="176"/>
      <c r="IVL23" s="189"/>
      <c r="IVM23" s="176"/>
      <c r="IVN23" s="189"/>
      <c r="IVO23" s="176"/>
      <c r="IVP23" s="189"/>
      <c r="IVQ23" s="176"/>
      <c r="IVR23" s="189"/>
      <c r="IVS23" s="176"/>
      <c r="IVT23" s="189"/>
      <c r="IVU23" s="176"/>
      <c r="IVV23" s="189"/>
      <c r="IVW23" s="176"/>
      <c r="IVX23" s="189"/>
      <c r="IVY23" s="176"/>
      <c r="IVZ23" s="189"/>
      <c r="IWA23" s="176"/>
      <c r="IWB23" s="189"/>
      <c r="IWC23" s="176"/>
      <c r="IWD23" s="189"/>
      <c r="IWE23" s="176"/>
      <c r="IWF23" s="189"/>
      <c r="IWG23" s="176"/>
      <c r="IWH23" s="189"/>
      <c r="IWI23" s="176"/>
      <c r="IWJ23" s="189"/>
      <c r="IWK23" s="176"/>
      <c r="IWL23" s="189"/>
      <c r="IWM23" s="176"/>
      <c r="IWN23" s="189"/>
      <c r="IWO23" s="176"/>
      <c r="IWP23" s="189"/>
      <c r="IWQ23" s="176"/>
      <c r="IWR23" s="189"/>
      <c r="IWS23" s="176"/>
      <c r="IWT23" s="189"/>
      <c r="IWU23" s="176"/>
      <c r="IWV23" s="189"/>
      <c r="IWW23" s="176"/>
      <c r="IWX23" s="189"/>
      <c r="IWY23" s="176"/>
      <c r="IWZ23" s="189"/>
      <c r="IXA23" s="176"/>
      <c r="IXB23" s="189"/>
      <c r="IXC23" s="176"/>
      <c r="IXD23" s="189"/>
      <c r="IXE23" s="176"/>
      <c r="IXF23" s="189"/>
      <c r="IXG23" s="176"/>
      <c r="IXH23" s="189"/>
      <c r="IXI23" s="176"/>
      <c r="IXJ23" s="189"/>
      <c r="IXK23" s="176"/>
      <c r="IXL23" s="189"/>
      <c r="IXM23" s="176"/>
      <c r="IXN23" s="189"/>
      <c r="IXO23" s="176"/>
      <c r="IXP23" s="189"/>
      <c r="IXQ23" s="176"/>
      <c r="IXR23" s="189"/>
      <c r="IXS23" s="176"/>
      <c r="IXT23" s="189"/>
      <c r="IXU23" s="176"/>
      <c r="IXV23" s="189"/>
      <c r="IXW23" s="176"/>
      <c r="IXX23" s="189"/>
      <c r="IXY23" s="176"/>
      <c r="IXZ23" s="189"/>
      <c r="IYA23" s="176"/>
      <c r="IYB23" s="189"/>
      <c r="IYC23" s="176"/>
      <c r="IYD23" s="189"/>
      <c r="IYE23" s="176"/>
      <c r="IYF23" s="189"/>
      <c r="IYG23" s="176"/>
      <c r="IYH23" s="189"/>
      <c r="IYI23" s="176"/>
      <c r="IYJ23" s="189"/>
      <c r="IYK23" s="176"/>
      <c r="IYL23" s="189"/>
      <c r="IYM23" s="176"/>
      <c r="IYN23" s="189"/>
      <c r="IYO23" s="176"/>
      <c r="IYP23" s="189"/>
      <c r="IYQ23" s="176"/>
      <c r="IYR23" s="189"/>
      <c r="IYS23" s="176"/>
      <c r="IYT23" s="189"/>
      <c r="IYU23" s="176"/>
      <c r="IYV23" s="189"/>
      <c r="IYW23" s="176"/>
      <c r="IYX23" s="189"/>
      <c r="IYY23" s="176"/>
      <c r="IYZ23" s="189"/>
      <c r="IZA23" s="176"/>
      <c r="IZB23" s="189"/>
      <c r="IZC23" s="176"/>
      <c r="IZD23" s="189"/>
      <c r="IZE23" s="176"/>
      <c r="IZF23" s="189"/>
      <c r="IZG23" s="176"/>
      <c r="IZH23" s="189"/>
      <c r="IZI23" s="176"/>
      <c r="IZJ23" s="189"/>
      <c r="IZK23" s="176"/>
      <c r="IZL23" s="189"/>
      <c r="IZM23" s="176"/>
      <c r="IZN23" s="189"/>
      <c r="IZO23" s="176"/>
      <c r="IZP23" s="189"/>
      <c r="IZQ23" s="176"/>
      <c r="IZR23" s="189"/>
      <c r="IZS23" s="176"/>
      <c r="IZT23" s="189"/>
      <c r="IZU23" s="176"/>
      <c r="IZV23" s="189"/>
      <c r="IZW23" s="176"/>
      <c r="IZX23" s="189"/>
      <c r="IZY23" s="176"/>
      <c r="IZZ23" s="189"/>
      <c r="JAA23" s="176"/>
      <c r="JAB23" s="189"/>
      <c r="JAC23" s="176"/>
      <c r="JAD23" s="189"/>
      <c r="JAE23" s="176"/>
      <c r="JAF23" s="189"/>
      <c r="JAG23" s="176"/>
      <c r="JAH23" s="189"/>
      <c r="JAI23" s="176"/>
      <c r="JAJ23" s="189"/>
      <c r="JAK23" s="176"/>
      <c r="JAL23" s="189"/>
      <c r="JAM23" s="176"/>
      <c r="JAN23" s="189"/>
      <c r="JAO23" s="176"/>
      <c r="JAP23" s="189"/>
      <c r="JAQ23" s="176"/>
      <c r="JAR23" s="189"/>
      <c r="JAS23" s="176"/>
      <c r="JAT23" s="189"/>
      <c r="JAU23" s="176"/>
      <c r="JAV23" s="189"/>
      <c r="JAW23" s="176"/>
      <c r="JAX23" s="189"/>
      <c r="JAY23" s="176"/>
      <c r="JAZ23" s="189"/>
      <c r="JBA23" s="176"/>
      <c r="JBB23" s="189"/>
      <c r="JBC23" s="176"/>
      <c r="JBD23" s="189"/>
      <c r="JBE23" s="176"/>
      <c r="JBF23" s="189"/>
      <c r="JBG23" s="176"/>
      <c r="JBH23" s="189"/>
      <c r="JBI23" s="176"/>
      <c r="JBJ23" s="189"/>
      <c r="JBK23" s="176"/>
      <c r="JBL23" s="189"/>
      <c r="JBM23" s="176"/>
      <c r="JBN23" s="189"/>
      <c r="JBO23" s="176"/>
      <c r="JBP23" s="189"/>
      <c r="JBQ23" s="176"/>
      <c r="JBR23" s="189"/>
      <c r="JBS23" s="176"/>
      <c r="JBT23" s="189"/>
      <c r="JBU23" s="176"/>
      <c r="JBV23" s="189"/>
      <c r="JBW23" s="176"/>
      <c r="JBX23" s="189"/>
      <c r="JBY23" s="176"/>
      <c r="JBZ23" s="189"/>
      <c r="JCA23" s="176"/>
      <c r="JCB23" s="189"/>
      <c r="JCC23" s="176"/>
      <c r="JCD23" s="189"/>
      <c r="JCE23" s="176"/>
      <c r="JCF23" s="189"/>
      <c r="JCG23" s="176"/>
      <c r="JCH23" s="189"/>
      <c r="JCI23" s="176"/>
      <c r="JCJ23" s="189"/>
      <c r="JCK23" s="176"/>
      <c r="JCL23" s="189"/>
      <c r="JCM23" s="176"/>
      <c r="JCN23" s="189"/>
      <c r="JCO23" s="176"/>
      <c r="JCP23" s="189"/>
      <c r="JCQ23" s="176"/>
      <c r="JCR23" s="189"/>
      <c r="JCS23" s="176"/>
      <c r="JCT23" s="189"/>
      <c r="JCU23" s="176"/>
      <c r="JCV23" s="189"/>
      <c r="JCW23" s="176"/>
      <c r="JCX23" s="189"/>
      <c r="JCY23" s="176"/>
      <c r="JCZ23" s="189"/>
      <c r="JDA23" s="176"/>
      <c r="JDB23" s="189"/>
      <c r="JDC23" s="176"/>
      <c r="JDD23" s="189"/>
      <c r="JDE23" s="176"/>
      <c r="JDF23" s="189"/>
      <c r="JDG23" s="176"/>
      <c r="JDH23" s="189"/>
      <c r="JDI23" s="176"/>
      <c r="JDJ23" s="189"/>
      <c r="JDK23" s="176"/>
      <c r="JDL23" s="189"/>
      <c r="JDM23" s="176"/>
      <c r="JDN23" s="189"/>
      <c r="JDO23" s="176"/>
      <c r="JDP23" s="189"/>
      <c r="JDQ23" s="176"/>
      <c r="JDR23" s="189"/>
      <c r="JDS23" s="176"/>
      <c r="JDT23" s="189"/>
      <c r="JDU23" s="176"/>
      <c r="JDV23" s="189"/>
      <c r="JDW23" s="176"/>
      <c r="JDX23" s="189"/>
      <c r="JDY23" s="176"/>
      <c r="JDZ23" s="189"/>
      <c r="JEA23" s="176"/>
      <c r="JEB23" s="189"/>
      <c r="JEC23" s="176"/>
      <c r="JED23" s="189"/>
      <c r="JEE23" s="176"/>
      <c r="JEF23" s="189"/>
      <c r="JEG23" s="176"/>
      <c r="JEH23" s="189"/>
      <c r="JEI23" s="176"/>
      <c r="JEJ23" s="189"/>
      <c r="JEK23" s="176"/>
      <c r="JEL23" s="189"/>
      <c r="JEM23" s="176"/>
      <c r="JEN23" s="189"/>
      <c r="JEO23" s="176"/>
      <c r="JEP23" s="189"/>
      <c r="JEQ23" s="176"/>
      <c r="JER23" s="189"/>
      <c r="JES23" s="176"/>
      <c r="JET23" s="189"/>
      <c r="JEU23" s="176"/>
      <c r="JEV23" s="189"/>
      <c r="JEW23" s="176"/>
      <c r="JEX23" s="189"/>
      <c r="JEY23" s="176"/>
      <c r="JEZ23" s="189"/>
      <c r="JFA23" s="176"/>
      <c r="JFB23" s="189"/>
      <c r="JFC23" s="176"/>
      <c r="JFD23" s="189"/>
      <c r="JFE23" s="176"/>
      <c r="JFF23" s="189"/>
      <c r="JFG23" s="176"/>
      <c r="JFH23" s="189"/>
      <c r="JFI23" s="176"/>
      <c r="JFJ23" s="189"/>
      <c r="JFK23" s="176"/>
      <c r="JFL23" s="189"/>
      <c r="JFM23" s="176"/>
      <c r="JFN23" s="189"/>
      <c r="JFO23" s="176"/>
      <c r="JFP23" s="189"/>
      <c r="JFQ23" s="176"/>
      <c r="JFR23" s="189"/>
      <c r="JFS23" s="176"/>
      <c r="JFT23" s="189"/>
      <c r="JFU23" s="176"/>
      <c r="JFV23" s="189"/>
      <c r="JFW23" s="176"/>
      <c r="JFX23" s="189"/>
      <c r="JFY23" s="176"/>
      <c r="JFZ23" s="189"/>
      <c r="JGA23" s="176"/>
      <c r="JGB23" s="189"/>
      <c r="JGC23" s="176"/>
      <c r="JGD23" s="189"/>
      <c r="JGE23" s="176"/>
      <c r="JGF23" s="189"/>
      <c r="JGG23" s="176"/>
      <c r="JGH23" s="189"/>
      <c r="JGI23" s="176"/>
      <c r="JGJ23" s="189"/>
      <c r="JGK23" s="176"/>
      <c r="JGL23" s="189"/>
      <c r="JGM23" s="176"/>
      <c r="JGN23" s="189"/>
      <c r="JGO23" s="176"/>
      <c r="JGP23" s="189"/>
      <c r="JGQ23" s="176"/>
      <c r="JGR23" s="189"/>
      <c r="JGS23" s="176"/>
      <c r="JGT23" s="189"/>
      <c r="JGU23" s="176"/>
      <c r="JGV23" s="189"/>
      <c r="JGW23" s="176"/>
      <c r="JGX23" s="189"/>
      <c r="JGY23" s="176"/>
      <c r="JGZ23" s="189"/>
      <c r="JHA23" s="176"/>
      <c r="JHB23" s="189"/>
      <c r="JHC23" s="176"/>
      <c r="JHD23" s="189"/>
      <c r="JHE23" s="176"/>
      <c r="JHF23" s="189"/>
      <c r="JHG23" s="176"/>
      <c r="JHH23" s="189"/>
      <c r="JHI23" s="176"/>
      <c r="JHJ23" s="189"/>
      <c r="JHK23" s="176"/>
      <c r="JHL23" s="189"/>
      <c r="JHM23" s="176"/>
      <c r="JHN23" s="189"/>
      <c r="JHO23" s="176"/>
      <c r="JHP23" s="189"/>
      <c r="JHQ23" s="176"/>
      <c r="JHR23" s="189"/>
      <c r="JHS23" s="176"/>
      <c r="JHT23" s="189"/>
      <c r="JHU23" s="176"/>
      <c r="JHV23" s="189"/>
      <c r="JHW23" s="176"/>
      <c r="JHX23" s="189"/>
      <c r="JHY23" s="176"/>
      <c r="JHZ23" s="189"/>
      <c r="JIA23" s="176"/>
      <c r="JIB23" s="189"/>
      <c r="JIC23" s="176"/>
      <c r="JID23" s="189"/>
      <c r="JIE23" s="176"/>
      <c r="JIF23" s="189"/>
      <c r="JIG23" s="176"/>
      <c r="JIH23" s="189"/>
      <c r="JII23" s="176"/>
      <c r="JIJ23" s="189"/>
      <c r="JIK23" s="176"/>
      <c r="JIL23" s="189"/>
      <c r="JIM23" s="176"/>
      <c r="JIN23" s="189"/>
      <c r="JIO23" s="176"/>
      <c r="JIP23" s="189"/>
      <c r="JIQ23" s="176"/>
      <c r="JIR23" s="189"/>
      <c r="JIS23" s="176"/>
      <c r="JIT23" s="189"/>
      <c r="JIU23" s="176"/>
      <c r="JIV23" s="189"/>
      <c r="JIW23" s="176"/>
      <c r="JIX23" s="189"/>
      <c r="JIY23" s="176"/>
      <c r="JIZ23" s="189"/>
      <c r="JJA23" s="176"/>
      <c r="JJB23" s="189"/>
      <c r="JJC23" s="176"/>
      <c r="JJD23" s="189"/>
      <c r="JJE23" s="176"/>
      <c r="JJF23" s="189"/>
      <c r="JJG23" s="176"/>
      <c r="JJH23" s="189"/>
      <c r="JJI23" s="176"/>
      <c r="JJJ23" s="189"/>
      <c r="JJK23" s="176"/>
      <c r="JJL23" s="189"/>
      <c r="JJM23" s="176"/>
      <c r="JJN23" s="189"/>
      <c r="JJO23" s="176"/>
      <c r="JJP23" s="189"/>
      <c r="JJQ23" s="176"/>
      <c r="JJR23" s="189"/>
      <c r="JJS23" s="176"/>
      <c r="JJT23" s="189"/>
      <c r="JJU23" s="176"/>
      <c r="JJV23" s="189"/>
      <c r="JJW23" s="176"/>
      <c r="JJX23" s="189"/>
      <c r="JJY23" s="176"/>
      <c r="JJZ23" s="189"/>
      <c r="JKA23" s="176"/>
      <c r="JKB23" s="189"/>
      <c r="JKC23" s="176"/>
      <c r="JKD23" s="189"/>
      <c r="JKE23" s="176"/>
      <c r="JKF23" s="189"/>
      <c r="JKG23" s="176"/>
      <c r="JKH23" s="189"/>
      <c r="JKI23" s="176"/>
      <c r="JKJ23" s="189"/>
      <c r="JKK23" s="176"/>
      <c r="JKL23" s="189"/>
      <c r="JKM23" s="176"/>
      <c r="JKN23" s="189"/>
      <c r="JKO23" s="176"/>
      <c r="JKP23" s="189"/>
      <c r="JKQ23" s="176"/>
      <c r="JKR23" s="189"/>
      <c r="JKS23" s="176"/>
      <c r="JKT23" s="189"/>
      <c r="JKU23" s="176"/>
      <c r="JKV23" s="189"/>
      <c r="JKW23" s="176"/>
      <c r="JKX23" s="189"/>
      <c r="JKY23" s="176"/>
      <c r="JKZ23" s="189"/>
      <c r="JLA23" s="176"/>
      <c r="JLB23" s="189"/>
      <c r="JLC23" s="176"/>
      <c r="JLD23" s="189"/>
      <c r="JLE23" s="176"/>
      <c r="JLF23" s="189"/>
      <c r="JLG23" s="176"/>
      <c r="JLH23" s="189"/>
      <c r="JLI23" s="176"/>
      <c r="JLJ23" s="189"/>
      <c r="JLK23" s="176"/>
      <c r="JLL23" s="189"/>
      <c r="JLM23" s="176"/>
      <c r="JLN23" s="189"/>
      <c r="JLO23" s="176"/>
      <c r="JLP23" s="189"/>
      <c r="JLQ23" s="176"/>
      <c r="JLR23" s="189"/>
      <c r="JLS23" s="176"/>
      <c r="JLT23" s="189"/>
      <c r="JLU23" s="176"/>
      <c r="JLV23" s="189"/>
      <c r="JLW23" s="176"/>
      <c r="JLX23" s="189"/>
      <c r="JLY23" s="176"/>
      <c r="JLZ23" s="189"/>
      <c r="JMA23" s="176"/>
      <c r="JMB23" s="189"/>
      <c r="JMC23" s="176"/>
      <c r="JMD23" s="189"/>
      <c r="JME23" s="176"/>
      <c r="JMF23" s="189"/>
      <c r="JMG23" s="176"/>
      <c r="JMH23" s="189"/>
      <c r="JMI23" s="176"/>
      <c r="JMJ23" s="189"/>
      <c r="JMK23" s="176"/>
      <c r="JML23" s="189"/>
      <c r="JMM23" s="176"/>
      <c r="JMN23" s="189"/>
      <c r="JMO23" s="176"/>
      <c r="JMP23" s="189"/>
      <c r="JMQ23" s="176"/>
      <c r="JMR23" s="189"/>
      <c r="JMS23" s="176"/>
      <c r="JMT23" s="189"/>
      <c r="JMU23" s="176"/>
      <c r="JMV23" s="189"/>
      <c r="JMW23" s="176"/>
      <c r="JMX23" s="189"/>
      <c r="JMY23" s="176"/>
      <c r="JMZ23" s="189"/>
      <c r="JNA23" s="176"/>
      <c r="JNB23" s="189"/>
      <c r="JNC23" s="176"/>
      <c r="JND23" s="189"/>
      <c r="JNE23" s="176"/>
      <c r="JNF23" s="189"/>
      <c r="JNG23" s="176"/>
      <c r="JNH23" s="189"/>
      <c r="JNI23" s="176"/>
      <c r="JNJ23" s="189"/>
      <c r="JNK23" s="176"/>
      <c r="JNL23" s="189"/>
      <c r="JNM23" s="176"/>
      <c r="JNN23" s="189"/>
      <c r="JNO23" s="176"/>
      <c r="JNP23" s="189"/>
      <c r="JNQ23" s="176"/>
      <c r="JNR23" s="189"/>
      <c r="JNS23" s="176"/>
      <c r="JNT23" s="189"/>
      <c r="JNU23" s="176"/>
      <c r="JNV23" s="189"/>
      <c r="JNW23" s="176"/>
      <c r="JNX23" s="189"/>
      <c r="JNY23" s="176"/>
      <c r="JNZ23" s="189"/>
      <c r="JOA23" s="176"/>
      <c r="JOB23" s="189"/>
      <c r="JOC23" s="176"/>
      <c r="JOD23" s="189"/>
      <c r="JOE23" s="176"/>
      <c r="JOF23" s="189"/>
      <c r="JOG23" s="176"/>
      <c r="JOH23" s="189"/>
      <c r="JOI23" s="176"/>
      <c r="JOJ23" s="189"/>
      <c r="JOK23" s="176"/>
      <c r="JOL23" s="189"/>
      <c r="JOM23" s="176"/>
      <c r="JON23" s="189"/>
      <c r="JOO23" s="176"/>
      <c r="JOP23" s="189"/>
      <c r="JOQ23" s="176"/>
      <c r="JOR23" s="189"/>
      <c r="JOS23" s="176"/>
      <c r="JOT23" s="189"/>
      <c r="JOU23" s="176"/>
      <c r="JOV23" s="189"/>
      <c r="JOW23" s="176"/>
      <c r="JOX23" s="189"/>
      <c r="JOY23" s="176"/>
      <c r="JOZ23" s="189"/>
      <c r="JPA23" s="176"/>
      <c r="JPB23" s="189"/>
      <c r="JPC23" s="176"/>
      <c r="JPD23" s="189"/>
      <c r="JPE23" s="176"/>
      <c r="JPF23" s="189"/>
      <c r="JPG23" s="176"/>
      <c r="JPH23" s="189"/>
      <c r="JPI23" s="176"/>
      <c r="JPJ23" s="189"/>
      <c r="JPK23" s="176"/>
      <c r="JPL23" s="189"/>
      <c r="JPM23" s="176"/>
      <c r="JPN23" s="189"/>
      <c r="JPO23" s="176"/>
      <c r="JPP23" s="189"/>
      <c r="JPQ23" s="176"/>
      <c r="JPR23" s="189"/>
      <c r="JPS23" s="176"/>
      <c r="JPT23" s="189"/>
      <c r="JPU23" s="176"/>
      <c r="JPV23" s="189"/>
      <c r="JPW23" s="176"/>
      <c r="JPX23" s="189"/>
      <c r="JPY23" s="176"/>
      <c r="JPZ23" s="189"/>
      <c r="JQA23" s="176"/>
      <c r="JQB23" s="189"/>
      <c r="JQC23" s="176"/>
      <c r="JQD23" s="189"/>
      <c r="JQE23" s="176"/>
      <c r="JQF23" s="189"/>
      <c r="JQG23" s="176"/>
      <c r="JQH23" s="189"/>
      <c r="JQI23" s="176"/>
      <c r="JQJ23" s="189"/>
      <c r="JQK23" s="176"/>
      <c r="JQL23" s="189"/>
      <c r="JQM23" s="176"/>
      <c r="JQN23" s="189"/>
      <c r="JQO23" s="176"/>
      <c r="JQP23" s="189"/>
      <c r="JQQ23" s="176"/>
      <c r="JQR23" s="189"/>
      <c r="JQS23" s="176"/>
      <c r="JQT23" s="189"/>
      <c r="JQU23" s="176"/>
      <c r="JQV23" s="189"/>
      <c r="JQW23" s="176"/>
      <c r="JQX23" s="189"/>
      <c r="JQY23" s="176"/>
      <c r="JQZ23" s="189"/>
      <c r="JRA23" s="176"/>
      <c r="JRB23" s="189"/>
      <c r="JRC23" s="176"/>
      <c r="JRD23" s="189"/>
      <c r="JRE23" s="176"/>
      <c r="JRF23" s="189"/>
      <c r="JRG23" s="176"/>
      <c r="JRH23" s="189"/>
      <c r="JRI23" s="176"/>
      <c r="JRJ23" s="189"/>
      <c r="JRK23" s="176"/>
      <c r="JRL23" s="189"/>
      <c r="JRM23" s="176"/>
      <c r="JRN23" s="189"/>
      <c r="JRO23" s="176"/>
      <c r="JRP23" s="189"/>
      <c r="JRQ23" s="176"/>
      <c r="JRR23" s="189"/>
      <c r="JRS23" s="176"/>
      <c r="JRT23" s="189"/>
      <c r="JRU23" s="176"/>
      <c r="JRV23" s="189"/>
      <c r="JRW23" s="176"/>
      <c r="JRX23" s="189"/>
      <c r="JRY23" s="176"/>
      <c r="JRZ23" s="189"/>
      <c r="JSA23" s="176"/>
      <c r="JSB23" s="189"/>
      <c r="JSC23" s="176"/>
      <c r="JSD23" s="189"/>
      <c r="JSE23" s="176"/>
      <c r="JSF23" s="189"/>
      <c r="JSG23" s="176"/>
      <c r="JSH23" s="189"/>
      <c r="JSI23" s="176"/>
      <c r="JSJ23" s="189"/>
      <c r="JSK23" s="176"/>
      <c r="JSL23" s="189"/>
      <c r="JSM23" s="176"/>
      <c r="JSN23" s="189"/>
      <c r="JSO23" s="176"/>
      <c r="JSP23" s="189"/>
      <c r="JSQ23" s="176"/>
      <c r="JSR23" s="189"/>
      <c r="JSS23" s="176"/>
      <c r="JST23" s="189"/>
      <c r="JSU23" s="176"/>
      <c r="JSV23" s="189"/>
      <c r="JSW23" s="176"/>
      <c r="JSX23" s="189"/>
      <c r="JSY23" s="176"/>
      <c r="JSZ23" s="189"/>
      <c r="JTA23" s="176"/>
      <c r="JTB23" s="189"/>
      <c r="JTC23" s="176"/>
      <c r="JTD23" s="189"/>
      <c r="JTE23" s="176"/>
      <c r="JTF23" s="189"/>
      <c r="JTG23" s="176"/>
      <c r="JTH23" s="189"/>
      <c r="JTI23" s="176"/>
      <c r="JTJ23" s="189"/>
      <c r="JTK23" s="176"/>
      <c r="JTL23" s="189"/>
      <c r="JTM23" s="176"/>
      <c r="JTN23" s="189"/>
      <c r="JTO23" s="176"/>
      <c r="JTP23" s="189"/>
      <c r="JTQ23" s="176"/>
      <c r="JTR23" s="189"/>
      <c r="JTS23" s="176"/>
      <c r="JTT23" s="189"/>
      <c r="JTU23" s="176"/>
      <c r="JTV23" s="189"/>
      <c r="JTW23" s="176"/>
      <c r="JTX23" s="189"/>
      <c r="JTY23" s="176"/>
      <c r="JTZ23" s="189"/>
      <c r="JUA23" s="176"/>
      <c r="JUB23" s="189"/>
      <c r="JUC23" s="176"/>
      <c r="JUD23" s="189"/>
      <c r="JUE23" s="176"/>
      <c r="JUF23" s="189"/>
      <c r="JUG23" s="176"/>
      <c r="JUH23" s="189"/>
      <c r="JUI23" s="176"/>
      <c r="JUJ23" s="189"/>
      <c r="JUK23" s="176"/>
      <c r="JUL23" s="189"/>
      <c r="JUM23" s="176"/>
      <c r="JUN23" s="189"/>
      <c r="JUO23" s="176"/>
      <c r="JUP23" s="189"/>
      <c r="JUQ23" s="176"/>
      <c r="JUR23" s="189"/>
      <c r="JUS23" s="176"/>
      <c r="JUT23" s="189"/>
      <c r="JUU23" s="176"/>
      <c r="JUV23" s="189"/>
      <c r="JUW23" s="176"/>
      <c r="JUX23" s="189"/>
      <c r="JUY23" s="176"/>
      <c r="JUZ23" s="189"/>
      <c r="JVA23" s="176"/>
      <c r="JVB23" s="189"/>
      <c r="JVC23" s="176"/>
      <c r="JVD23" s="189"/>
      <c r="JVE23" s="176"/>
      <c r="JVF23" s="189"/>
      <c r="JVG23" s="176"/>
      <c r="JVH23" s="189"/>
      <c r="JVI23" s="176"/>
      <c r="JVJ23" s="189"/>
      <c r="JVK23" s="176"/>
      <c r="JVL23" s="189"/>
      <c r="JVM23" s="176"/>
      <c r="JVN23" s="189"/>
      <c r="JVO23" s="176"/>
      <c r="JVP23" s="189"/>
      <c r="JVQ23" s="176"/>
      <c r="JVR23" s="189"/>
      <c r="JVS23" s="176"/>
      <c r="JVT23" s="189"/>
      <c r="JVU23" s="176"/>
      <c r="JVV23" s="189"/>
      <c r="JVW23" s="176"/>
      <c r="JVX23" s="189"/>
      <c r="JVY23" s="176"/>
      <c r="JVZ23" s="189"/>
      <c r="JWA23" s="176"/>
      <c r="JWB23" s="189"/>
      <c r="JWC23" s="176"/>
      <c r="JWD23" s="189"/>
      <c r="JWE23" s="176"/>
      <c r="JWF23" s="189"/>
      <c r="JWG23" s="176"/>
      <c r="JWH23" s="189"/>
      <c r="JWI23" s="176"/>
      <c r="JWJ23" s="189"/>
      <c r="JWK23" s="176"/>
      <c r="JWL23" s="189"/>
      <c r="JWM23" s="176"/>
      <c r="JWN23" s="189"/>
      <c r="JWO23" s="176"/>
      <c r="JWP23" s="189"/>
      <c r="JWQ23" s="176"/>
      <c r="JWR23" s="189"/>
      <c r="JWS23" s="176"/>
      <c r="JWT23" s="189"/>
      <c r="JWU23" s="176"/>
      <c r="JWV23" s="189"/>
      <c r="JWW23" s="176"/>
      <c r="JWX23" s="189"/>
      <c r="JWY23" s="176"/>
      <c r="JWZ23" s="189"/>
      <c r="JXA23" s="176"/>
      <c r="JXB23" s="189"/>
      <c r="JXC23" s="176"/>
      <c r="JXD23" s="189"/>
      <c r="JXE23" s="176"/>
      <c r="JXF23" s="189"/>
      <c r="JXG23" s="176"/>
      <c r="JXH23" s="189"/>
      <c r="JXI23" s="176"/>
      <c r="JXJ23" s="189"/>
      <c r="JXK23" s="176"/>
      <c r="JXL23" s="189"/>
      <c r="JXM23" s="176"/>
      <c r="JXN23" s="189"/>
      <c r="JXO23" s="176"/>
      <c r="JXP23" s="189"/>
      <c r="JXQ23" s="176"/>
      <c r="JXR23" s="189"/>
      <c r="JXS23" s="176"/>
      <c r="JXT23" s="189"/>
      <c r="JXU23" s="176"/>
      <c r="JXV23" s="189"/>
      <c r="JXW23" s="176"/>
      <c r="JXX23" s="189"/>
      <c r="JXY23" s="176"/>
      <c r="JXZ23" s="189"/>
      <c r="JYA23" s="176"/>
      <c r="JYB23" s="189"/>
      <c r="JYC23" s="176"/>
      <c r="JYD23" s="189"/>
      <c r="JYE23" s="176"/>
      <c r="JYF23" s="189"/>
      <c r="JYG23" s="176"/>
      <c r="JYH23" s="189"/>
      <c r="JYI23" s="176"/>
      <c r="JYJ23" s="189"/>
      <c r="JYK23" s="176"/>
      <c r="JYL23" s="189"/>
      <c r="JYM23" s="176"/>
      <c r="JYN23" s="189"/>
      <c r="JYO23" s="176"/>
      <c r="JYP23" s="189"/>
      <c r="JYQ23" s="176"/>
      <c r="JYR23" s="189"/>
      <c r="JYS23" s="176"/>
      <c r="JYT23" s="189"/>
      <c r="JYU23" s="176"/>
      <c r="JYV23" s="189"/>
      <c r="JYW23" s="176"/>
      <c r="JYX23" s="189"/>
      <c r="JYY23" s="176"/>
      <c r="JYZ23" s="189"/>
      <c r="JZA23" s="176"/>
      <c r="JZB23" s="189"/>
      <c r="JZC23" s="176"/>
      <c r="JZD23" s="189"/>
      <c r="JZE23" s="176"/>
      <c r="JZF23" s="189"/>
      <c r="JZG23" s="176"/>
      <c r="JZH23" s="189"/>
      <c r="JZI23" s="176"/>
      <c r="JZJ23" s="189"/>
      <c r="JZK23" s="176"/>
      <c r="JZL23" s="189"/>
      <c r="JZM23" s="176"/>
      <c r="JZN23" s="189"/>
      <c r="JZO23" s="176"/>
      <c r="JZP23" s="189"/>
      <c r="JZQ23" s="176"/>
      <c r="JZR23" s="189"/>
      <c r="JZS23" s="176"/>
      <c r="JZT23" s="189"/>
      <c r="JZU23" s="176"/>
      <c r="JZV23" s="189"/>
      <c r="JZW23" s="176"/>
      <c r="JZX23" s="189"/>
      <c r="JZY23" s="176"/>
      <c r="JZZ23" s="189"/>
      <c r="KAA23" s="176"/>
      <c r="KAB23" s="189"/>
      <c r="KAC23" s="176"/>
      <c r="KAD23" s="189"/>
      <c r="KAE23" s="176"/>
      <c r="KAF23" s="189"/>
      <c r="KAG23" s="176"/>
      <c r="KAH23" s="189"/>
      <c r="KAI23" s="176"/>
      <c r="KAJ23" s="189"/>
      <c r="KAK23" s="176"/>
      <c r="KAL23" s="189"/>
      <c r="KAM23" s="176"/>
      <c r="KAN23" s="189"/>
      <c r="KAO23" s="176"/>
      <c r="KAP23" s="189"/>
      <c r="KAQ23" s="176"/>
      <c r="KAR23" s="189"/>
      <c r="KAS23" s="176"/>
      <c r="KAT23" s="189"/>
      <c r="KAU23" s="176"/>
      <c r="KAV23" s="189"/>
      <c r="KAW23" s="176"/>
      <c r="KAX23" s="189"/>
      <c r="KAY23" s="176"/>
      <c r="KAZ23" s="189"/>
      <c r="KBA23" s="176"/>
      <c r="KBB23" s="189"/>
      <c r="KBC23" s="176"/>
      <c r="KBD23" s="189"/>
      <c r="KBE23" s="176"/>
      <c r="KBF23" s="189"/>
      <c r="KBG23" s="176"/>
      <c r="KBH23" s="189"/>
      <c r="KBI23" s="176"/>
      <c r="KBJ23" s="189"/>
      <c r="KBK23" s="176"/>
      <c r="KBL23" s="189"/>
      <c r="KBM23" s="176"/>
      <c r="KBN23" s="189"/>
      <c r="KBO23" s="176"/>
      <c r="KBP23" s="189"/>
      <c r="KBQ23" s="176"/>
      <c r="KBR23" s="189"/>
      <c r="KBS23" s="176"/>
      <c r="KBT23" s="189"/>
      <c r="KBU23" s="176"/>
      <c r="KBV23" s="189"/>
      <c r="KBW23" s="176"/>
      <c r="KBX23" s="189"/>
      <c r="KBY23" s="176"/>
      <c r="KBZ23" s="189"/>
      <c r="KCA23" s="176"/>
      <c r="KCB23" s="189"/>
      <c r="KCC23" s="176"/>
      <c r="KCD23" s="189"/>
      <c r="KCE23" s="176"/>
      <c r="KCF23" s="189"/>
      <c r="KCG23" s="176"/>
      <c r="KCH23" s="189"/>
      <c r="KCI23" s="176"/>
      <c r="KCJ23" s="189"/>
      <c r="KCK23" s="176"/>
      <c r="KCL23" s="189"/>
      <c r="KCM23" s="176"/>
      <c r="KCN23" s="189"/>
      <c r="KCO23" s="176"/>
      <c r="KCP23" s="189"/>
      <c r="KCQ23" s="176"/>
      <c r="KCR23" s="189"/>
      <c r="KCS23" s="176"/>
      <c r="KCT23" s="189"/>
      <c r="KCU23" s="176"/>
      <c r="KCV23" s="189"/>
      <c r="KCW23" s="176"/>
      <c r="KCX23" s="189"/>
      <c r="KCY23" s="176"/>
      <c r="KCZ23" s="189"/>
      <c r="KDA23" s="176"/>
      <c r="KDB23" s="189"/>
      <c r="KDC23" s="176"/>
      <c r="KDD23" s="189"/>
      <c r="KDE23" s="176"/>
      <c r="KDF23" s="189"/>
      <c r="KDG23" s="176"/>
      <c r="KDH23" s="189"/>
      <c r="KDI23" s="176"/>
      <c r="KDJ23" s="189"/>
      <c r="KDK23" s="176"/>
      <c r="KDL23" s="189"/>
      <c r="KDM23" s="176"/>
      <c r="KDN23" s="189"/>
      <c r="KDO23" s="176"/>
      <c r="KDP23" s="189"/>
      <c r="KDQ23" s="176"/>
      <c r="KDR23" s="189"/>
      <c r="KDS23" s="176"/>
      <c r="KDT23" s="189"/>
      <c r="KDU23" s="176"/>
      <c r="KDV23" s="189"/>
      <c r="KDW23" s="176"/>
      <c r="KDX23" s="189"/>
      <c r="KDY23" s="176"/>
      <c r="KDZ23" s="189"/>
      <c r="KEA23" s="176"/>
      <c r="KEB23" s="189"/>
      <c r="KEC23" s="176"/>
      <c r="KED23" s="189"/>
      <c r="KEE23" s="176"/>
      <c r="KEF23" s="189"/>
      <c r="KEG23" s="176"/>
      <c r="KEH23" s="189"/>
      <c r="KEI23" s="176"/>
      <c r="KEJ23" s="189"/>
      <c r="KEK23" s="176"/>
      <c r="KEL23" s="189"/>
      <c r="KEM23" s="176"/>
      <c r="KEN23" s="189"/>
      <c r="KEO23" s="176"/>
      <c r="KEP23" s="189"/>
      <c r="KEQ23" s="176"/>
      <c r="KER23" s="189"/>
      <c r="KES23" s="176"/>
      <c r="KET23" s="189"/>
      <c r="KEU23" s="176"/>
      <c r="KEV23" s="189"/>
      <c r="KEW23" s="176"/>
      <c r="KEX23" s="189"/>
      <c r="KEY23" s="176"/>
      <c r="KEZ23" s="189"/>
      <c r="KFA23" s="176"/>
      <c r="KFB23" s="189"/>
      <c r="KFC23" s="176"/>
      <c r="KFD23" s="189"/>
      <c r="KFE23" s="176"/>
      <c r="KFF23" s="189"/>
      <c r="KFG23" s="176"/>
      <c r="KFH23" s="189"/>
      <c r="KFI23" s="176"/>
      <c r="KFJ23" s="189"/>
      <c r="KFK23" s="176"/>
      <c r="KFL23" s="189"/>
      <c r="KFM23" s="176"/>
      <c r="KFN23" s="189"/>
      <c r="KFO23" s="176"/>
      <c r="KFP23" s="189"/>
      <c r="KFQ23" s="176"/>
      <c r="KFR23" s="189"/>
      <c r="KFS23" s="176"/>
      <c r="KFT23" s="189"/>
      <c r="KFU23" s="176"/>
      <c r="KFV23" s="189"/>
      <c r="KFW23" s="176"/>
      <c r="KFX23" s="189"/>
      <c r="KFY23" s="176"/>
      <c r="KFZ23" s="189"/>
      <c r="KGA23" s="176"/>
      <c r="KGB23" s="189"/>
      <c r="KGC23" s="176"/>
      <c r="KGD23" s="189"/>
      <c r="KGE23" s="176"/>
      <c r="KGF23" s="189"/>
      <c r="KGG23" s="176"/>
      <c r="KGH23" s="189"/>
      <c r="KGI23" s="176"/>
      <c r="KGJ23" s="189"/>
      <c r="KGK23" s="176"/>
      <c r="KGL23" s="189"/>
      <c r="KGM23" s="176"/>
      <c r="KGN23" s="189"/>
      <c r="KGO23" s="176"/>
      <c r="KGP23" s="189"/>
      <c r="KGQ23" s="176"/>
      <c r="KGR23" s="189"/>
      <c r="KGS23" s="176"/>
      <c r="KGT23" s="189"/>
      <c r="KGU23" s="176"/>
      <c r="KGV23" s="189"/>
      <c r="KGW23" s="176"/>
      <c r="KGX23" s="189"/>
      <c r="KGY23" s="176"/>
      <c r="KGZ23" s="189"/>
      <c r="KHA23" s="176"/>
      <c r="KHB23" s="189"/>
      <c r="KHC23" s="176"/>
      <c r="KHD23" s="189"/>
      <c r="KHE23" s="176"/>
      <c r="KHF23" s="189"/>
      <c r="KHG23" s="176"/>
      <c r="KHH23" s="189"/>
      <c r="KHI23" s="176"/>
      <c r="KHJ23" s="189"/>
      <c r="KHK23" s="176"/>
      <c r="KHL23" s="189"/>
      <c r="KHM23" s="176"/>
      <c r="KHN23" s="189"/>
      <c r="KHO23" s="176"/>
      <c r="KHP23" s="189"/>
      <c r="KHQ23" s="176"/>
      <c r="KHR23" s="189"/>
      <c r="KHS23" s="176"/>
      <c r="KHT23" s="189"/>
      <c r="KHU23" s="176"/>
      <c r="KHV23" s="189"/>
      <c r="KHW23" s="176"/>
      <c r="KHX23" s="189"/>
      <c r="KHY23" s="176"/>
      <c r="KHZ23" s="189"/>
      <c r="KIA23" s="176"/>
      <c r="KIB23" s="189"/>
      <c r="KIC23" s="176"/>
      <c r="KID23" s="189"/>
      <c r="KIE23" s="176"/>
      <c r="KIF23" s="189"/>
      <c r="KIG23" s="176"/>
      <c r="KIH23" s="189"/>
      <c r="KII23" s="176"/>
      <c r="KIJ23" s="189"/>
      <c r="KIK23" s="176"/>
      <c r="KIL23" s="189"/>
      <c r="KIM23" s="176"/>
      <c r="KIN23" s="189"/>
      <c r="KIO23" s="176"/>
      <c r="KIP23" s="189"/>
      <c r="KIQ23" s="176"/>
      <c r="KIR23" s="189"/>
      <c r="KIS23" s="176"/>
      <c r="KIT23" s="189"/>
      <c r="KIU23" s="176"/>
      <c r="KIV23" s="189"/>
      <c r="KIW23" s="176"/>
      <c r="KIX23" s="189"/>
      <c r="KIY23" s="176"/>
      <c r="KIZ23" s="189"/>
      <c r="KJA23" s="176"/>
      <c r="KJB23" s="189"/>
      <c r="KJC23" s="176"/>
      <c r="KJD23" s="189"/>
      <c r="KJE23" s="176"/>
      <c r="KJF23" s="189"/>
      <c r="KJG23" s="176"/>
      <c r="KJH23" s="189"/>
      <c r="KJI23" s="176"/>
      <c r="KJJ23" s="189"/>
      <c r="KJK23" s="176"/>
      <c r="KJL23" s="189"/>
      <c r="KJM23" s="176"/>
      <c r="KJN23" s="189"/>
      <c r="KJO23" s="176"/>
      <c r="KJP23" s="189"/>
      <c r="KJQ23" s="176"/>
      <c r="KJR23" s="189"/>
      <c r="KJS23" s="176"/>
      <c r="KJT23" s="189"/>
      <c r="KJU23" s="176"/>
      <c r="KJV23" s="189"/>
      <c r="KJW23" s="176"/>
      <c r="KJX23" s="189"/>
      <c r="KJY23" s="176"/>
      <c r="KJZ23" s="189"/>
      <c r="KKA23" s="176"/>
      <c r="KKB23" s="189"/>
      <c r="KKC23" s="176"/>
      <c r="KKD23" s="189"/>
      <c r="KKE23" s="176"/>
      <c r="KKF23" s="189"/>
      <c r="KKG23" s="176"/>
      <c r="KKH23" s="189"/>
      <c r="KKI23" s="176"/>
      <c r="KKJ23" s="189"/>
      <c r="KKK23" s="176"/>
      <c r="KKL23" s="189"/>
      <c r="KKM23" s="176"/>
      <c r="KKN23" s="189"/>
      <c r="KKO23" s="176"/>
      <c r="KKP23" s="189"/>
      <c r="KKQ23" s="176"/>
      <c r="KKR23" s="189"/>
      <c r="KKS23" s="176"/>
      <c r="KKT23" s="189"/>
      <c r="KKU23" s="176"/>
      <c r="KKV23" s="189"/>
      <c r="KKW23" s="176"/>
      <c r="KKX23" s="189"/>
      <c r="KKY23" s="176"/>
      <c r="KKZ23" s="189"/>
      <c r="KLA23" s="176"/>
      <c r="KLB23" s="189"/>
      <c r="KLC23" s="176"/>
      <c r="KLD23" s="189"/>
      <c r="KLE23" s="176"/>
      <c r="KLF23" s="189"/>
      <c r="KLG23" s="176"/>
      <c r="KLH23" s="189"/>
      <c r="KLI23" s="176"/>
      <c r="KLJ23" s="189"/>
      <c r="KLK23" s="176"/>
      <c r="KLL23" s="189"/>
      <c r="KLM23" s="176"/>
      <c r="KLN23" s="189"/>
      <c r="KLO23" s="176"/>
      <c r="KLP23" s="189"/>
      <c r="KLQ23" s="176"/>
      <c r="KLR23" s="189"/>
      <c r="KLS23" s="176"/>
      <c r="KLT23" s="189"/>
      <c r="KLU23" s="176"/>
      <c r="KLV23" s="189"/>
      <c r="KLW23" s="176"/>
      <c r="KLX23" s="189"/>
      <c r="KLY23" s="176"/>
      <c r="KLZ23" s="189"/>
      <c r="KMA23" s="176"/>
      <c r="KMB23" s="189"/>
      <c r="KMC23" s="176"/>
      <c r="KMD23" s="189"/>
      <c r="KME23" s="176"/>
      <c r="KMF23" s="189"/>
      <c r="KMG23" s="176"/>
      <c r="KMH23" s="189"/>
      <c r="KMI23" s="176"/>
      <c r="KMJ23" s="189"/>
      <c r="KMK23" s="176"/>
      <c r="KML23" s="189"/>
      <c r="KMM23" s="176"/>
      <c r="KMN23" s="189"/>
      <c r="KMO23" s="176"/>
      <c r="KMP23" s="189"/>
      <c r="KMQ23" s="176"/>
      <c r="KMR23" s="189"/>
      <c r="KMS23" s="176"/>
      <c r="KMT23" s="189"/>
      <c r="KMU23" s="176"/>
      <c r="KMV23" s="189"/>
      <c r="KMW23" s="176"/>
      <c r="KMX23" s="189"/>
      <c r="KMY23" s="176"/>
      <c r="KMZ23" s="189"/>
      <c r="KNA23" s="176"/>
      <c r="KNB23" s="189"/>
      <c r="KNC23" s="176"/>
      <c r="KND23" s="189"/>
      <c r="KNE23" s="176"/>
      <c r="KNF23" s="189"/>
      <c r="KNG23" s="176"/>
      <c r="KNH23" s="189"/>
      <c r="KNI23" s="176"/>
      <c r="KNJ23" s="189"/>
      <c r="KNK23" s="176"/>
      <c r="KNL23" s="189"/>
      <c r="KNM23" s="176"/>
      <c r="KNN23" s="189"/>
      <c r="KNO23" s="176"/>
      <c r="KNP23" s="189"/>
      <c r="KNQ23" s="176"/>
      <c r="KNR23" s="189"/>
      <c r="KNS23" s="176"/>
      <c r="KNT23" s="189"/>
      <c r="KNU23" s="176"/>
      <c r="KNV23" s="189"/>
      <c r="KNW23" s="176"/>
      <c r="KNX23" s="189"/>
      <c r="KNY23" s="176"/>
      <c r="KNZ23" s="189"/>
      <c r="KOA23" s="176"/>
      <c r="KOB23" s="189"/>
      <c r="KOC23" s="176"/>
      <c r="KOD23" s="189"/>
      <c r="KOE23" s="176"/>
      <c r="KOF23" s="189"/>
      <c r="KOG23" s="176"/>
      <c r="KOH23" s="189"/>
      <c r="KOI23" s="176"/>
      <c r="KOJ23" s="189"/>
      <c r="KOK23" s="176"/>
      <c r="KOL23" s="189"/>
      <c r="KOM23" s="176"/>
      <c r="KON23" s="189"/>
      <c r="KOO23" s="176"/>
      <c r="KOP23" s="189"/>
      <c r="KOQ23" s="176"/>
      <c r="KOR23" s="189"/>
      <c r="KOS23" s="176"/>
      <c r="KOT23" s="189"/>
      <c r="KOU23" s="176"/>
      <c r="KOV23" s="189"/>
      <c r="KOW23" s="176"/>
      <c r="KOX23" s="189"/>
      <c r="KOY23" s="176"/>
      <c r="KOZ23" s="189"/>
      <c r="KPA23" s="176"/>
      <c r="KPB23" s="189"/>
      <c r="KPC23" s="176"/>
      <c r="KPD23" s="189"/>
      <c r="KPE23" s="176"/>
      <c r="KPF23" s="189"/>
      <c r="KPG23" s="176"/>
      <c r="KPH23" s="189"/>
      <c r="KPI23" s="176"/>
      <c r="KPJ23" s="189"/>
      <c r="KPK23" s="176"/>
      <c r="KPL23" s="189"/>
      <c r="KPM23" s="176"/>
      <c r="KPN23" s="189"/>
      <c r="KPO23" s="176"/>
      <c r="KPP23" s="189"/>
      <c r="KPQ23" s="176"/>
      <c r="KPR23" s="189"/>
      <c r="KPS23" s="176"/>
      <c r="KPT23" s="189"/>
      <c r="KPU23" s="176"/>
      <c r="KPV23" s="189"/>
      <c r="KPW23" s="176"/>
      <c r="KPX23" s="189"/>
      <c r="KPY23" s="176"/>
      <c r="KPZ23" s="189"/>
      <c r="KQA23" s="176"/>
      <c r="KQB23" s="189"/>
      <c r="KQC23" s="176"/>
      <c r="KQD23" s="189"/>
      <c r="KQE23" s="176"/>
      <c r="KQF23" s="189"/>
      <c r="KQG23" s="176"/>
      <c r="KQH23" s="189"/>
      <c r="KQI23" s="176"/>
      <c r="KQJ23" s="189"/>
      <c r="KQK23" s="176"/>
      <c r="KQL23" s="189"/>
      <c r="KQM23" s="176"/>
      <c r="KQN23" s="189"/>
      <c r="KQO23" s="176"/>
      <c r="KQP23" s="189"/>
      <c r="KQQ23" s="176"/>
      <c r="KQR23" s="189"/>
      <c r="KQS23" s="176"/>
      <c r="KQT23" s="189"/>
      <c r="KQU23" s="176"/>
      <c r="KQV23" s="189"/>
      <c r="KQW23" s="176"/>
      <c r="KQX23" s="189"/>
      <c r="KQY23" s="176"/>
      <c r="KQZ23" s="189"/>
      <c r="KRA23" s="176"/>
      <c r="KRB23" s="189"/>
      <c r="KRC23" s="176"/>
      <c r="KRD23" s="189"/>
      <c r="KRE23" s="176"/>
      <c r="KRF23" s="189"/>
      <c r="KRG23" s="176"/>
      <c r="KRH23" s="189"/>
      <c r="KRI23" s="176"/>
      <c r="KRJ23" s="189"/>
      <c r="KRK23" s="176"/>
      <c r="KRL23" s="189"/>
      <c r="KRM23" s="176"/>
      <c r="KRN23" s="189"/>
      <c r="KRO23" s="176"/>
      <c r="KRP23" s="189"/>
      <c r="KRQ23" s="176"/>
      <c r="KRR23" s="189"/>
      <c r="KRS23" s="176"/>
      <c r="KRT23" s="189"/>
      <c r="KRU23" s="176"/>
      <c r="KRV23" s="189"/>
      <c r="KRW23" s="176"/>
      <c r="KRX23" s="189"/>
      <c r="KRY23" s="176"/>
      <c r="KRZ23" s="189"/>
      <c r="KSA23" s="176"/>
      <c r="KSB23" s="189"/>
      <c r="KSC23" s="176"/>
      <c r="KSD23" s="189"/>
      <c r="KSE23" s="176"/>
      <c r="KSF23" s="189"/>
      <c r="KSG23" s="176"/>
      <c r="KSH23" s="189"/>
      <c r="KSI23" s="176"/>
      <c r="KSJ23" s="189"/>
      <c r="KSK23" s="176"/>
      <c r="KSL23" s="189"/>
      <c r="KSM23" s="176"/>
      <c r="KSN23" s="189"/>
      <c r="KSO23" s="176"/>
      <c r="KSP23" s="189"/>
      <c r="KSQ23" s="176"/>
      <c r="KSR23" s="189"/>
      <c r="KSS23" s="176"/>
      <c r="KST23" s="189"/>
      <c r="KSU23" s="176"/>
      <c r="KSV23" s="189"/>
      <c r="KSW23" s="176"/>
      <c r="KSX23" s="189"/>
      <c r="KSY23" s="176"/>
      <c r="KSZ23" s="189"/>
      <c r="KTA23" s="176"/>
      <c r="KTB23" s="189"/>
      <c r="KTC23" s="176"/>
      <c r="KTD23" s="189"/>
      <c r="KTE23" s="176"/>
      <c r="KTF23" s="189"/>
      <c r="KTG23" s="176"/>
      <c r="KTH23" s="189"/>
      <c r="KTI23" s="176"/>
      <c r="KTJ23" s="189"/>
      <c r="KTK23" s="176"/>
      <c r="KTL23" s="189"/>
      <c r="KTM23" s="176"/>
      <c r="KTN23" s="189"/>
      <c r="KTO23" s="176"/>
      <c r="KTP23" s="189"/>
      <c r="KTQ23" s="176"/>
      <c r="KTR23" s="189"/>
      <c r="KTS23" s="176"/>
      <c r="KTT23" s="189"/>
      <c r="KTU23" s="176"/>
      <c r="KTV23" s="189"/>
      <c r="KTW23" s="176"/>
      <c r="KTX23" s="189"/>
      <c r="KTY23" s="176"/>
      <c r="KTZ23" s="189"/>
      <c r="KUA23" s="176"/>
      <c r="KUB23" s="189"/>
      <c r="KUC23" s="176"/>
      <c r="KUD23" s="189"/>
      <c r="KUE23" s="176"/>
      <c r="KUF23" s="189"/>
      <c r="KUG23" s="176"/>
      <c r="KUH23" s="189"/>
      <c r="KUI23" s="176"/>
      <c r="KUJ23" s="189"/>
      <c r="KUK23" s="176"/>
      <c r="KUL23" s="189"/>
      <c r="KUM23" s="176"/>
      <c r="KUN23" s="189"/>
      <c r="KUO23" s="176"/>
      <c r="KUP23" s="189"/>
      <c r="KUQ23" s="176"/>
      <c r="KUR23" s="189"/>
      <c r="KUS23" s="176"/>
      <c r="KUT23" s="189"/>
      <c r="KUU23" s="176"/>
      <c r="KUV23" s="189"/>
      <c r="KUW23" s="176"/>
      <c r="KUX23" s="189"/>
      <c r="KUY23" s="176"/>
      <c r="KUZ23" s="189"/>
      <c r="KVA23" s="176"/>
      <c r="KVB23" s="189"/>
      <c r="KVC23" s="176"/>
      <c r="KVD23" s="189"/>
      <c r="KVE23" s="176"/>
      <c r="KVF23" s="189"/>
      <c r="KVG23" s="176"/>
      <c r="KVH23" s="189"/>
      <c r="KVI23" s="176"/>
      <c r="KVJ23" s="189"/>
      <c r="KVK23" s="176"/>
      <c r="KVL23" s="189"/>
      <c r="KVM23" s="176"/>
      <c r="KVN23" s="189"/>
      <c r="KVO23" s="176"/>
      <c r="KVP23" s="189"/>
      <c r="KVQ23" s="176"/>
      <c r="KVR23" s="189"/>
      <c r="KVS23" s="176"/>
      <c r="KVT23" s="189"/>
      <c r="KVU23" s="176"/>
      <c r="KVV23" s="189"/>
      <c r="KVW23" s="176"/>
      <c r="KVX23" s="189"/>
      <c r="KVY23" s="176"/>
      <c r="KVZ23" s="189"/>
      <c r="KWA23" s="176"/>
      <c r="KWB23" s="189"/>
      <c r="KWC23" s="176"/>
      <c r="KWD23" s="189"/>
      <c r="KWE23" s="176"/>
      <c r="KWF23" s="189"/>
      <c r="KWG23" s="176"/>
      <c r="KWH23" s="189"/>
      <c r="KWI23" s="176"/>
      <c r="KWJ23" s="189"/>
      <c r="KWK23" s="176"/>
      <c r="KWL23" s="189"/>
      <c r="KWM23" s="176"/>
      <c r="KWN23" s="189"/>
      <c r="KWO23" s="176"/>
      <c r="KWP23" s="189"/>
      <c r="KWQ23" s="176"/>
      <c r="KWR23" s="189"/>
      <c r="KWS23" s="176"/>
      <c r="KWT23" s="189"/>
      <c r="KWU23" s="176"/>
      <c r="KWV23" s="189"/>
      <c r="KWW23" s="176"/>
      <c r="KWX23" s="189"/>
      <c r="KWY23" s="176"/>
      <c r="KWZ23" s="189"/>
      <c r="KXA23" s="176"/>
      <c r="KXB23" s="189"/>
      <c r="KXC23" s="176"/>
      <c r="KXD23" s="189"/>
      <c r="KXE23" s="176"/>
      <c r="KXF23" s="189"/>
      <c r="KXG23" s="176"/>
      <c r="KXH23" s="189"/>
      <c r="KXI23" s="176"/>
      <c r="KXJ23" s="189"/>
      <c r="KXK23" s="176"/>
      <c r="KXL23" s="189"/>
      <c r="KXM23" s="176"/>
      <c r="KXN23" s="189"/>
      <c r="KXO23" s="176"/>
      <c r="KXP23" s="189"/>
      <c r="KXQ23" s="176"/>
      <c r="KXR23" s="189"/>
      <c r="KXS23" s="176"/>
      <c r="KXT23" s="189"/>
      <c r="KXU23" s="176"/>
      <c r="KXV23" s="189"/>
      <c r="KXW23" s="176"/>
      <c r="KXX23" s="189"/>
      <c r="KXY23" s="176"/>
      <c r="KXZ23" s="189"/>
      <c r="KYA23" s="176"/>
      <c r="KYB23" s="189"/>
      <c r="KYC23" s="176"/>
      <c r="KYD23" s="189"/>
      <c r="KYE23" s="176"/>
      <c r="KYF23" s="189"/>
      <c r="KYG23" s="176"/>
      <c r="KYH23" s="189"/>
      <c r="KYI23" s="176"/>
      <c r="KYJ23" s="189"/>
      <c r="KYK23" s="176"/>
      <c r="KYL23" s="189"/>
      <c r="KYM23" s="176"/>
      <c r="KYN23" s="189"/>
      <c r="KYO23" s="176"/>
      <c r="KYP23" s="189"/>
      <c r="KYQ23" s="176"/>
      <c r="KYR23" s="189"/>
      <c r="KYS23" s="176"/>
      <c r="KYT23" s="189"/>
      <c r="KYU23" s="176"/>
      <c r="KYV23" s="189"/>
      <c r="KYW23" s="176"/>
      <c r="KYX23" s="189"/>
      <c r="KYY23" s="176"/>
      <c r="KYZ23" s="189"/>
      <c r="KZA23" s="176"/>
      <c r="KZB23" s="189"/>
      <c r="KZC23" s="176"/>
      <c r="KZD23" s="189"/>
      <c r="KZE23" s="176"/>
      <c r="KZF23" s="189"/>
      <c r="KZG23" s="176"/>
      <c r="KZH23" s="189"/>
      <c r="KZI23" s="176"/>
      <c r="KZJ23" s="189"/>
      <c r="KZK23" s="176"/>
      <c r="KZL23" s="189"/>
      <c r="KZM23" s="176"/>
      <c r="KZN23" s="189"/>
      <c r="KZO23" s="176"/>
      <c r="KZP23" s="189"/>
      <c r="KZQ23" s="176"/>
      <c r="KZR23" s="189"/>
      <c r="KZS23" s="176"/>
      <c r="KZT23" s="189"/>
      <c r="KZU23" s="176"/>
      <c r="KZV23" s="189"/>
      <c r="KZW23" s="176"/>
      <c r="KZX23" s="189"/>
      <c r="KZY23" s="176"/>
      <c r="KZZ23" s="189"/>
      <c r="LAA23" s="176"/>
      <c r="LAB23" s="189"/>
      <c r="LAC23" s="176"/>
      <c r="LAD23" s="189"/>
      <c r="LAE23" s="176"/>
      <c r="LAF23" s="189"/>
      <c r="LAG23" s="176"/>
      <c r="LAH23" s="189"/>
      <c r="LAI23" s="176"/>
      <c r="LAJ23" s="189"/>
      <c r="LAK23" s="176"/>
      <c r="LAL23" s="189"/>
      <c r="LAM23" s="176"/>
      <c r="LAN23" s="189"/>
      <c r="LAO23" s="176"/>
      <c r="LAP23" s="189"/>
      <c r="LAQ23" s="176"/>
      <c r="LAR23" s="189"/>
      <c r="LAS23" s="176"/>
      <c r="LAT23" s="189"/>
      <c r="LAU23" s="176"/>
      <c r="LAV23" s="189"/>
      <c r="LAW23" s="176"/>
      <c r="LAX23" s="189"/>
      <c r="LAY23" s="176"/>
      <c r="LAZ23" s="189"/>
      <c r="LBA23" s="176"/>
      <c r="LBB23" s="189"/>
      <c r="LBC23" s="176"/>
      <c r="LBD23" s="189"/>
      <c r="LBE23" s="176"/>
      <c r="LBF23" s="189"/>
      <c r="LBG23" s="176"/>
      <c r="LBH23" s="189"/>
      <c r="LBI23" s="176"/>
      <c r="LBJ23" s="189"/>
      <c r="LBK23" s="176"/>
      <c r="LBL23" s="189"/>
      <c r="LBM23" s="176"/>
      <c r="LBN23" s="189"/>
      <c r="LBO23" s="176"/>
      <c r="LBP23" s="189"/>
      <c r="LBQ23" s="176"/>
      <c r="LBR23" s="189"/>
      <c r="LBS23" s="176"/>
      <c r="LBT23" s="189"/>
      <c r="LBU23" s="176"/>
      <c r="LBV23" s="189"/>
      <c r="LBW23" s="176"/>
      <c r="LBX23" s="189"/>
      <c r="LBY23" s="176"/>
      <c r="LBZ23" s="189"/>
      <c r="LCA23" s="176"/>
      <c r="LCB23" s="189"/>
      <c r="LCC23" s="176"/>
      <c r="LCD23" s="189"/>
      <c r="LCE23" s="176"/>
      <c r="LCF23" s="189"/>
      <c r="LCG23" s="176"/>
      <c r="LCH23" s="189"/>
      <c r="LCI23" s="176"/>
      <c r="LCJ23" s="189"/>
      <c r="LCK23" s="176"/>
      <c r="LCL23" s="189"/>
      <c r="LCM23" s="176"/>
      <c r="LCN23" s="189"/>
      <c r="LCO23" s="176"/>
      <c r="LCP23" s="189"/>
      <c r="LCQ23" s="176"/>
      <c r="LCR23" s="189"/>
      <c r="LCS23" s="176"/>
      <c r="LCT23" s="189"/>
      <c r="LCU23" s="176"/>
      <c r="LCV23" s="189"/>
      <c r="LCW23" s="176"/>
      <c r="LCX23" s="189"/>
      <c r="LCY23" s="176"/>
      <c r="LCZ23" s="189"/>
      <c r="LDA23" s="176"/>
      <c r="LDB23" s="189"/>
      <c r="LDC23" s="176"/>
      <c r="LDD23" s="189"/>
      <c r="LDE23" s="176"/>
      <c r="LDF23" s="189"/>
      <c r="LDG23" s="176"/>
      <c r="LDH23" s="189"/>
      <c r="LDI23" s="176"/>
      <c r="LDJ23" s="189"/>
      <c r="LDK23" s="176"/>
      <c r="LDL23" s="189"/>
      <c r="LDM23" s="176"/>
      <c r="LDN23" s="189"/>
      <c r="LDO23" s="176"/>
      <c r="LDP23" s="189"/>
      <c r="LDQ23" s="176"/>
      <c r="LDR23" s="189"/>
      <c r="LDS23" s="176"/>
      <c r="LDT23" s="189"/>
      <c r="LDU23" s="176"/>
      <c r="LDV23" s="189"/>
      <c r="LDW23" s="176"/>
      <c r="LDX23" s="189"/>
      <c r="LDY23" s="176"/>
      <c r="LDZ23" s="189"/>
      <c r="LEA23" s="176"/>
      <c r="LEB23" s="189"/>
      <c r="LEC23" s="176"/>
      <c r="LED23" s="189"/>
      <c r="LEE23" s="176"/>
      <c r="LEF23" s="189"/>
      <c r="LEG23" s="176"/>
      <c r="LEH23" s="189"/>
      <c r="LEI23" s="176"/>
      <c r="LEJ23" s="189"/>
      <c r="LEK23" s="176"/>
      <c r="LEL23" s="189"/>
      <c r="LEM23" s="176"/>
      <c r="LEN23" s="189"/>
      <c r="LEO23" s="176"/>
      <c r="LEP23" s="189"/>
      <c r="LEQ23" s="176"/>
      <c r="LER23" s="189"/>
      <c r="LES23" s="176"/>
      <c r="LET23" s="189"/>
      <c r="LEU23" s="176"/>
      <c r="LEV23" s="189"/>
      <c r="LEW23" s="176"/>
      <c r="LEX23" s="189"/>
      <c r="LEY23" s="176"/>
      <c r="LEZ23" s="189"/>
      <c r="LFA23" s="176"/>
      <c r="LFB23" s="189"/>
      <c r="LFC23" s="176"/>
      <c r="LFD23" s="189"/>
      <c r="LFE23" s="176"/>
      <c r="LFF23" s="189"/>
      <c r="LFG23" s="176"/>
      <c r="LFH23" s="189"/>
      <c r="LFI23" s="176"/>
      <c r="LFJ23" s="189"/>
      <c r="LFK23" s="176"/>
      <c r="LFL23" s="189"/>
      <c r="LFM23" s="176"/>
      <c r="LFN23" s="189"/>
      <c r="LFO23" s="176"/>
      <c r="LFP23" s="189"/>
      <c r="LFQ23" s="176"/>
      <c r="LFR23" s="189"/>
      <c r="LFS23" s="176"/>
      <c r="LFT23" s="189"/>
      <c r="LFU23" s="176"/>
      <c r="LFV23" s="189"/>
      <c r="LFW23" s="176"/>
      <c r="LFX23" s="189"/>
      <c r="LFY23" s="176"/>
      <c r="LFZ23" s="189"/>
      <c r="LGA23" s="176"/>
      <c r="LGB23" s="189"/>
      <c r="LGC23" s="176"/>
      <c r="LGD23" s="189"/>
      <c r="LGE23" s="176"/>
      <c r="LGF23" s="189"/>
      <c r="LGG23" s="176"/>
      <c r="LGH23" s="189"/>
      <c r="LGI23" s="176"/>
      <c r="LGJ23" s="189"/>
      <c r="LGK23" s="176"/>
      <c r="LGL23" s="189"/>
      <c r="LGM23" s="176"/>
      <c r="LGN23" s="189"/>
      <c r="LGO23" s="176"/>
      <c r="LGP23" s="189"/>
      <c r="LGQ23" s="176"/>
      <c r="LGR23" s="189"/>
      <c r="LGS23" s="176"/>
      <c r="LGT23" s="189"/>
      <c r="LGU23" s="176"/>
      <c r="LGV23" s="189"/>
      <c r="LGW23" s="176"/>
      <c r="LGX23" s="189"/>
      <c r="LGY23" s="176"/>
      <c r="LGZ23" s="189"/>
      <c r="LHA23" s="176"/>
      <c r="LHB23" s="189"/>
      <c r="LHC23" s="176"/>
      <c r="LHD23" s="189"/>
      <c r="LHE23" s="176"/>
      <c r="LHF23" s="189"/>
      <c r="LHG23" s="176"/>
      <c r="LHH23" s="189"/>
      <c r="LHI23" s="176"/>
      <c r="LHJ23" s="189"/>
      <c r="LHK23" s="176"/>
      <c r="LHL23" s="189"/>
      <c r="LHM23" s="176"/>
      <c r="LHN23" s="189"/>
      <c r="LHO23" s="176"/>
      <c r="LHP23" s="189"/>
      <c r="LHQ23" s="176"/>
      <c r="LHR23" s="189"/>
      <c r="LHS23" s="176"/>
      <c r="LHT23" s="189"/>
      <c r="LHU23" s="176"/>
      <c r="LHV23" s="189"/>
      <c r="LHW23" s="176"/>
      <c r="LHX23" s="189"/>
      <c r="LHY23" s="176"/>
      <c r="LHZ23" s="189"/>
      <c r="LIA23" s="176"/>
      <c r="LIB23" s="189"/>
      <c r="LIC23" s="176"/>
      <c r="LID23" s="189"/>
      <c r="LIE23" s="176"/>
      <c r="LIF23" s="189"/>
      <c r="LIG23" s="176"/>
      <c r="LIH23" s="189"/>
      <c r="LII23" s="176"/>
      <c r="LIJ23" s="189"/>
      <c r="LIK23" s="176"/>
      <c r="LIL23" s="189"/>
      <c r="LIM23" s="176"/>
      <c r="LIN23" s="189"/>
      <c r="LIO23" s="176"/>
      <c r="LIP23" s="189"/>
      <c r="LIQ23" s="176"/>
      <c r="LIR23" s="189"/>
      <c r="LIS23" s="176"/>
      <c r="LIT23" s="189"/>
      <c r="LIU23" s="176"/>
      <c r="LIV23" s="189"/>
      <c r="LIW23" s="176"/>
      <c r="LIX23" s="189"/>
      <c r="LIY23" s="176"/>
      <c r="LIZ23" s="189"/>
      <c r="LJA23" s="176"/>
      <c r="LJB23" s="189"/>
      <c r="LJC23" s="176"/>
      <c r="LJD23" s="189"/>
      <c r="LJE23" s="176"/>
      <c r="LJF23" s="189"/>
      <c r="LJG23" s="176"/>
      <c r="LJH23" s="189"/>
      <c r="LJI23" s="176"/>
      <c r="LJJ23" s="189"/>
      <c r="LJK23" s="176"/>
      <c r="LJL23" s="189"/>
      <c r="LJM23" s="176"/>
      <c r="LJN23" s="189"/>
      <c r="LJO23" s="176"/>
      <c r="LJP23" s="189"/>
      <c r="LJQ23" s="176"/>
      <c r="LJR23" s="189"/>
      <c r="LJS23" s="176"/>
      <c r="LJT23" s="189"/>
      <c r="LJU23" s="176"/>
      <c r="LJV23" s="189"/>
      <c r="LJW23" s="176"/>
      <c r="LJX23" s="189"/>
      <c r="LJY23" s="176"/>
      <c r="LJZ23" s="189"/>
      <c r="LKA23" s="176"/>
      <c r="LKB23" s="189"/>
      <c r="LKC23" s="176"/>
      <c r="LKD23" s="189"/>
      <c r="LKE23" s="176"/>
      <c r="LKF23" s="189"/>
      <c r="LKG23" s="176"/>
      <c r="LKH23" s="189"/>
      <c r="LKI23" s="176"/>
      <c r="LKJ23" s="189"/>
      <c r="LKK23" s="176"/>
      <c r="LKL23" s="189"/>
      <c r="LKM23" s="176"/>
      <c r="LKN23" s="189"/>
      <c r="LKO23" s="176"/>
      <c r="LKP23" s="189"/>
      <c r="LKQ23" s="176"/>
      <c r="LKR23" s="189"/>
      <c r="LKS23" s="176"/>
      <c r="LKT23" s="189"/>
      <c r="LKU23" s="176"/>
      <c r="LKV23" s="189"/>
      <c r="LKW23" s="176"/>
      <c r="LKX23" s="189"/>
      <c r="LKY23" s="176"/>
      <c r="LKZ23" s="189"/>
      <c r="LLA23" s="176"/>
      <c r="LLB23" s="189"/>
      <c r="LLC23" s="176"/>
      <c r="LLD23" s="189"/>
      <c r="LLE23" s="176"/>
      <c r="LLF23" s="189"/>
      <c r="LLG23" s="176"/>
      <c r="LLH23" s="189"/>
      <c r="LLI23" s="176"/>
      <c r="LLJ23" s="189"/>
      <c r="LLK23" s="176"/>
      <c r="LLL23" s="189"/>
      <c r="LLM23" s="176"/>
      <c r="LLN23" s="189"/>
      <c r="LLO23" s="176"/>
      <c r="LLP23" s="189"/>
      <c r="LLQ23" s="176"/>
      <c r="LLR23" s="189"/>
      <c r="LLS23" s="176"/>
      <c r="LLT23" s="189"/>
      <c r="LLU23" s="176"/>
      <c r="LLV23" s="189"/>
      <c r="LLW23" s="176"/>
      <c r="LLX23" s="189"/>
      <c r="LLY23" s="176"/>
      <c r="LLZ23" s="189"/>
      <c r="LMA23" s="176"/>
      <c r="LMB23" s="189"/>
      <c r="LMC23" s="176"/>
      <c r="LMD23" s="189"/>
      <c r="LME23" s="176"/>
      <c r="LMF23" s="189"/>
      <c r="LMG23" s="176"/>
      <c r="LMH23" s="189"/>
      <c r="LMI23" s="176"/>
      <c r="LMJ23" s="189"/>
      <c r="LMK23" s="176"/>
      <c r="LML23" s="189"/>
      <c r="LMM23" s="176"/>
      <c r="LMN23" s="189"/>
      <c r="LMO23" s="176"/>
      <c r="LMP23" s="189"/>
      <c r="LMQ23" s="176"/>
      <c r="LMR23" s="189"/>
      <c r="LMS23" s="176"/>
      <c r="LMT23" s="189"/>
      <c r="LMU23" s="176"/>
      <c r="LMV23" s="189"/>
      <c r="LMW23" s="176"/>
      <c r="LMX23" s="189"/>
      <c r="LMY23" s="176"/>
      <c r="LMZ23" s="189"/>
      <c r="LNA23" s="176"/>
      <c r="LNB23" s="189"/>
      <c r="LNC23" s="176"/>
      <c r="LND23" s="189"/>
      <c r="LNE23" s="176"/>
      <c r="LNF23" s="189"/>
      <c r="LNG23" s="176"/>
      <c r="LNH23" s="189"/>
      <c r="LNI23" s="176"/>
      <c r="LNJ23" s="189"/>
      <c r="LNK23" s="176"/>
      <c r="LNL23" s="189"/>
      <c r="LNM23" s="176"/>
      <c r="LNN23" s="189"/>
      <c r="LNO23" s="176"/>
      <c r="LNP23" s="189"/>
      <c r="LNQ23" s="176"/>
      <c r="LNR23" s="189"/>
      <c r="LNS23" s="176"/>
      <c r="LNT23" s="189"/>
      <c r="LNU23" s="176"/>
      <c r="LNV23" s="189"/>
      <c r="LNW23" s="176"/>
      <c r="LNX23" s="189"/>
      <c r="LNY23" s="176"/>
      <c r="LNZ23" s="189"/>
      <c r="LOA23" s="176"/>
      <c r="LOB23" s="189"/>
      <c r="LOC23" s="176"/>
      <c r="LOD23" s="189"/>
      <c r="LOE23" s="176"/>
      <c r="LOF23" s="189"/>
      <c r="LOG23" s="176"/>
      <c r="LOH23" s="189"/>
      <c r="LOI23" s="176"/>
      <c r="LOJ23" s="189"/>
      <c r="LOK23" s="176"/>
      <c r="LOL23" s="189"/>
      <c r="LOM23" s="176"/>
      <c r="LON23" s="189"/>
      <c r="LOO23" s="176"/>
      <c r="LOP23" s="189"/>
      <c r="LOQ23" s="176"/>
      <c r="LOR23" s="189"/>
      <c r="LOS23" s="176"/>
      <c r="LOT23" s="189"/>
      <c r="LOU23" s="176"/>
      <c r="LOV23" s="189"/>
      <c r="LOW23" s="176"/>
      <c r="LOX23" s="189"/>
      <c r="LOY23" s="176"/>
      <c r="LOZ23" s="189"/>
      <c r="LPA23" s="176"/>
      <c r="LPB23" s="189"/>
      <c r="LPC23" s="176"/>
      <c r="LPD23" s="189"/>
      <c r="LPE23" s="176"/>
      <c r="LPF23" s="189"/>
      <c r="LPG23" s="176"/>
      <c r="LPH23" s="189"/>
      <c r="LPI23" s="176"/>
      <c r="LPJ23" s="189"/>
      <c r="LPK23" s="176"/>
      <c r="LPL23" s="189"/>
      <c r="LPM23" s="176"/>
      <c r="LPN23" s="189"/>
      <c r="LPO23" s="176"/>
      <c r="LPP23" s="189"/>
      <c r="LPQ23" s="176"/>
      <c r="LPR23" s="189"/>
      <c r="LPS23" s="176"/>
      <c r="LPT23" s="189"/>
      <c r="LPU23" s="176"/>
      <c r="LPV23" s="189"/>
      <c r="LPW23" s="176"/>
      <c r="LPX23" s="189"/>
      <c r="LPY23" s="176"/>
      <c r="LPZ23" s="189"/>
      <c r="LQA23" s="176"/>
      <c r="LQB23" s="189"/>
      <c r="LQC23" s="176"/>
      <c r="LQD23" s="189"/>
      <c r="LQE23" s="176"/>
      <c r="LQF23" s="189"/>
      <c r="LQG23" s="176"/>
      <c r="LQH23" s="189"/>
      <c r="LQI23" s="176"/>
      <c r="LQJ23" s="189"/>
      <c r="LQK23" s="176"/>
      <c r="LQL23" s="189"/>
      <c r="LQM23" s="176"/>
      <c r="LQN23" s="189"/>
      <c r="LQO23" s="176"/>
      <c r="LQP23" s="189"/>
      <c r="LQQ23" s="176"/>
      <c r="LQR23" s="189"/>
      <c r="LQS23" s="176"/>
      <c r="LQT23" s="189"/>
      <c r="LQU23" s="176"/>
      <c r="LQV23" s="189"/>
      <c r="LQW23" s="176"/>
      <c r="LQX23" s="189"/>
      <c r="LQY23" s="176"/>
      <c r="LQZ23" s="189"/>
      <c r="LRA23" s="176"/>
      <c r="LRB23" s="189"/>
      <c r="LRC23" s="176"/>
      <c r="LRD23" s="189"/>
      <c r="LRE23" s="176"/>
      <c r="LRF23" s="189"/>
      <c r="LRG23" s="176"/>
      <c r="LRH23" s="189"/>
      <c r="LRI23" s="176"/>
      <c r="LRJ23" s="189"/>
      <c r="LRK23" s="176"/>
      <c r="LRL23" s="189"/>
      <c r="LRM23" s="176"/>
      <c r="LRN23" s="189"/>
      <c r="LRO23" s="176"/>
      <c r="LRP23" s="189"/>
      <c r="LRQ23" s="176"/>
      <c r="LRR23" s="189"/>
      <c r="LRS23" s="176"/>
      <c r="LRT23" s="189"/>
      <c r="LRU23" s="176"/>
      <c r="LRV23" s="189"/>
      <c r="LRW23" s="176"/>
      <c r="LRX23" s="189"/>
      <c r="LRY23" s="176"/>
      <c r="LRZ23" s="189"/>
      <c r="LSA23" s="176"/>
      <c r="LSB23" s="189"/>
      <c r="LSC23" s="176"/>
      <c r="LSD23" s="189"/>
      <c r="LSE23" s="176"/>
      <c r="LSF23" s="189"/>
      <c r="LSG23" s="176"/>
      <c r="LSH23" s="189"/>
      <c r="LSI23" s="176"/>
      <c r="LSJ23" s="189"/>
      <c r="LSK23" s="176"/>
      <c r="LSL23" s="189"/>
      <c r="LSM23" s="176"/>
      <c r="LSN23" s="189"/>
      <c r="LSO23" s="176"/>
      <c r="LSP23" s="189"/>
      <c r="LSQ23" s="176"/>
      <c r="LSR23" s="189"/>
      <c r="LSS23" s="176"/>
      <c r="LST23" s="189"/>
      <c r="LSU23" s="176"/>
      <c r="LSV23" s="189"/>
      <c r="LSW23" s="176"/>
      <c r="LSX23" s="189"/>
      <c r="LSY23" s="176"/>
      <c r="LSZ23" s="189"/>
      <c r="LTA23" s="176"/>
      <c r="LTB23" s="189"/>
      <c r="LTC23" s="176"/>
      <c r="LTD23" s="189"/>
      <c r="LTE23" s="176"/>
      <c r="LTF23" s="189"/>
      <c r="LTG23" s="176"/>
      <c r="LTH23" s="189"/>
      <c r="LTI23" s="176"/>
      <c r="LTJ23" s="189"/>
      <c r="LTK23" s="176"/>
      <c r="LTL23" s="189"/>
      <c r="LTM23" s="176"/>
      <c r="LTN23" s="189"/>
      <c r="LTO23" s="176"/>
      <c r="LTP23" s="189"/>
      <c r="LTQ23" s="176"/>
      <c r="LTR23" s="189"/>
      <c r="LTS23" s="176"/>
      <c r="LTT23" s="189"/>
      <c r="LTU23" s="176"/>
      <c r="LTV23" s="189"/>
      <c r="LTW23" s="176"/>
      <c r="LTX23" s="189"/>
      <c r="LTY23" s="176"/>
      <c r="LTZ23" s="189"/>
      <c r="LUA23" s="176"/>
      <c r="LUB23" s="189"/>
      <c r="LUC23" s="176"/>
      <c r="LUD23" s="189"/>
      <c r="LUE23" s="176"/>
      <c r="LUF23" s="189"/>
      <c r="LUG23" s="176"/>
      <c r="LUH23" s="189"/>
      <c r="LUI23" s="176"/>
      <c r="LUJ23" s="189"/>
      <c r="LUK23" s="176"/>
      <c r="LUL23" s="189"/>
      <c r="LUM23" s="176"/>
      <c r="LUN23" s="189"/>
      <c r="LUO23" s="176"/>
      <c r="LUP23" s="189"/>
      <c r="LUQ23" s="176"/>
      <c r="LUR23" s="189"/>
      <c r="LUS23" s="176"/>
      <c r="LUT23" s="189"/>
      <c r="LUU23" s="176"/>
      <c r="LUV23" s="189"/>
      <c r="LUW23" s="176"/>
      <c r="LUX23" s="189"/>
      <c r="LUY23" s="176"/>
      <c r="LUZ23" s="189"/>
      <c r="LVA23" s="176"/>
      <c r="LVB23" s="189"/>
      <c r="LVC23" s="176"/>
      <c r="LVD23" s="189"/>
      <c r="LVE23" s="176"/>
      <c r="LVF23" s="189"/>
      <c r="LVG23" s="176"/>
      <c r="LVH23" s="189"/>
      <c r="LVI23" s="176"/>
      <c r="LVJ23" s="189"/>
      <c r="LVK23" s="176"/>
      <c r="LVL23" s="189"/>
      <c r="LVM23" s="176"/>
      <c r="LVN23" s="189"/>
      <c r="LVO23" s="176"/>
      <c r="LVP23" s="189"/>
      <c r="LVQ23" s="176"/>
      <c r="LVR23" s="189"/>
      <c r="LVS23" s="176"/>
      <c r="LVT23" s="189"/>
      <c r="LVU23" s="176"/>
      <c r="LVV23" s="189"/>
      <c r="LVW23" s="176"/>
      <c r="LVX23" s="189"/>
      <c r="LVY23" s="176"/>
      <c r="LVZ23" s="189"/>
      <c r="LWA23" s="176"/>
      <c r="LWB23" s="189"/>
      <c r="LWC23" s="176"/>
      <c r="LWD23" s="189"/>
      <c r="LWE23" s="176"/>
      <c r="LWF23" s="189"/>
      <c r="LWG23" s="176"/>
      <c r="LWH23" s="189"/>
      <c r="LWI23" s="176"/>
      <c r="LWJ23" s="189"/>
      <c r="LWK23" s="176"/>
      <c r="LWL23" s="189"/>
      <c r="LWM23" s="176"/>
      <c r="LWN23" s="189"/>
      <c r="LWO23" s="176"/>
      <c r="LWP23" s="189"/>
      <c r="LWQ23" s="176"/>
      <c r="LWR23" s="189"/>
      <c r="LWS23" s="176"/>
      <c r="LWT23" s="189"/>
      <c r="LWU23" s="176"/>
      <c r="LWV23" s="189"/>
      <c r="LWW23" s="176"/>
      <c r="LWX23" s="189"/>
      <c r="LWY23" s="176"/>
      <c r="LWZ23" s="189"/>
      <c r="LXA23" s="176"/>
      <c r="LXB23" s="189"/>
      <c r="LXC23" s="176"/>
      <c r="LXD23" s="189"/>
      <c r="LXE23" s="176"/>
      <c r="LXF23" s="189"/>
      <c r="LXG23" s="176"/>
      <c r="LXH23" s="189"/>
      <c r="LXI23" s="176"/>
      <c r="LXJ23" s="189"/>
      <c r="LXK23" s="176"/>
      <c r="LXL23" s="189"/>
      <c r="LXM23" s="176"/>
      <c r="LXN23" s="189"/>
      <c r="LXO23" s="176"/>
      <c r="LXP23" s="189"/>
      <c r="LXQ23" s="176"/>
      <c r="LXR23" s="189"/>
      <c r="LXS23" s="176"/>
      <c r="LXT23" s="189"/>
      <c r="LXU23" s="176"/>
      <c r="LXV23" s="189"/>
      <c r="LXW23" s="176"/>
      <c r="LXX23" s="189"/>
      <c r="LXY23" s="176"/>
      <c r="LXZ23" s="189"/>
      <c r="LYA23" s="176"/>
      <c r="LYB23" s="189"/>
      <c r="LYC23" s="176"/>
      <c r="LYD23" s="189"/>
      <c r="LYE23" s="176"/>
      <c r="LYF23" s="189"/>
      <c r="LYG23" s="176"/>
      <c r="LYH23" s="189"/>
      <c r="LYI23" s="176"/>
      <c r="LYJ23" s="189"/>
      <c r="LYK23" s="176"/>
      <c r="LYL23" s="189"/>
      <c r="LYM23" s="176"/>
      <c r="LYN23" s="189"/>
      <c r="LYO23" s="176"/>
      <c r="LYP23" s="189"/>
      <c r="LYQ23" s="176"/>
      <c r="LYR23" s="189"/>
      <c r="LYS23" s="176"/>
      <c r="LYT23" s="189"/>
      <c r="LYU23" s="176"/>
      <c r="LYV23" s="189"/>
      <c r="LYW23" s="176"/>
      <c r="LYX23" s="189"/>
      <c r="LYY23" s="176"/>
      <c r="LYZ23" s="189"/>
      <c r="LZA23" s="176"/>
      <c r="LZB23" s="189"/>
      <c r="LZC23" s="176"/>
      <c r="LZD23" s="189"/>
      <c r="LZE23" s="176"/>
      <c r="LZF23" s="189"/>
      <c r="LZG23" s="176"/>
      <c r="LZH23" s="189"/>
      <c r="LZI23" s="176"/>
      <c r="LZJ23" s="189"/>
      <c r="LZK23" s="176"/>
      <c r="LZL23" s="189"/>
      <c r="LZM23" s="176"/>
      <c r="LZN23" s="189"/>
      <c r="LZO23" s="176"/>
      <c r="LZP23" s="189"/>
      <c r="LZQ23" s="176"/>
      <c r="LZR23" s="189"/>
      <c r="LZS23" s="176"/>
      <c r="LZT23" s="189"/>
      <c r="LZU23" s="176"/>
      <c r="LZV23" s="189"/>
      <c r="LZW23" s="176"/>
      <c r="LZX23" s="189"/>
      <c r="LZY23" s="176"/>
      <c r="LZZ23" s="189"/>
      <c r="MAA23" s="176"/>
      <c r="MAB23" s="189"/>
      <c r="MAC23" s="176"/>
      <c r="MAD23" s="189"/>
      <c r="MAE23" s="176"/>
      <c r="MAF23" s="189"/>
      <c r="MAG23" s="176"/>
      <c r="MAH23" s="189"/>
      <c r="MAI23" s="176"/>
      <c r="MAJ23" s="189"/>
      <c r="MAK23" s="176"/>
      <c r="MAL23" s="189"/>
      <c r="MAM23" s="176"/>
      <c r="MAN23" s="189"/>
      <c r="MAO23" s="176"/>
      <c r="MAP23" s="189"/>
      <c r="MAQ23" s="176"/>
      <c r="MAR23" s="189"/>
      <c r="MAS23" s="176"/>
      <c r="MAT23" s="189"/>
      <c r="MAU23" s="176"/>
      <c r="MAV23" s="189"/>
      <c r="MAW23" s="176"/>
      <c r="MAX23" s="189"/>
      <c r="MAY23" s="176"/>
      <c r="MAZ23" s="189"/>
      <c r="MBA23" s="176"/>
      <c r="MBB23" s="189"/>
      <c r="MBC23" s="176"/>
      <c r="MBD23" s="189"/>
      <c r="MBE23" s="176"/>
      <c r="MBF23" s="189"/>
      <c r="MBG23" s="176"/>
      <c r="MBH23" s="189"/>
      <c r="MBI23" s="176"/>
      <c r="MBJ23" s="189"/>
      <c r="MBK23" s="176"/>
      <c r="MBL23" s="189"/>
      <c r="MBM23" s="176"/>
      <c r="MBN23" s="189"/>
      <c r="MBO23" s="176"/>
      <c r="MBP23" s="189"/>
      <c r="MBQ23" s="176"/>
      <c r="MBR23" s="189"/>
      <c r="MBS23" s="176"/>
      <c r="MBT23" s="189"/>
      <c r="MBU23" s="176"/>
      <c r="MBV23" s="189"/>
      <c r="MBW23" s="176"/>
      <c r="MBX23" s="189"/>
      <c r="MBY23" s="176"/>
      <c r="MBZ23" s="189"/>
      <c r="MCA23" s="176"/>
      <c r="MCB23" s="189"/>
      <c r="MCC23" s="176"/>
      <c r="MCD23" s="189"/>
      <c r="MCE23" s="176"/>
      <c r="MCF23" s="189"/>
      <c r="MCG23" s="176"/>
      <c r="MCH23" s="189"/>
      <c r="MCI23" s="176"/>
      <c r="MCJ23" s="189"/>
      <c r="MCK23" s="176"/>
      <c r="MCL23" s="189"/>
      <c r="MCM23" s="176"/>
      <c r="MCN23" s="189"/>
      <c r="MCO23" s="176"/>
      <c r="MCP23" s="189"/>
      <c r="MCQ23" s="176"/>
      <c r="MCR23" s="189"/>
      <c r="MCS23" s="176"/>
      <c r="MCT23" s="189"/>
      <c r="MCU23" s="176"/>
      <c r="MCV23" s="189"/>
      <c r="MCW23" s="176"/>
      <c r="MCX23" s="189"/>
      <c r="MCY23" s="176"/>
      <c r="MCZ23" s="189"/>
      <c r="MDA23" s="176"/>
      <c r="MDB23" s="189"/>
      <c r="MDC23" s="176"/>
      <c r="MDD23" s="189"/>
      <c r="MDE23" s="176"/>
      <c r="MDF23" s="189"/>
      <c r="MDG23" s="176"/>
      <c r="MDH23" s="189"/>
      <c r="MDI23" s="176"/>
      <c r="MDJ23" s="189"/>
      <c r="MDK23" s="176"/>
      <c r="MDL23" s="189"/>
      <c r="MDM23" s="176"/>
      <c r="MDN23" s="189"/>
      <c r="MDO23" s="176"/>
      <c r="MDP23" s="189"/>
      <c r="MDQ23" s="176"/>
      <c r="MDR23" s="189"/>
      <c r="MDS23" s="176"/>
      <c r="MDT23" s="189"/>
      <c r="MDU23" s="176"/>
      <c r="MDV23" s="189"/>
      <c r="MDW23" s="176"/>
      <c r="MDX23" s="189"/>
      <c r="MDY23" s="176"/>
      <c r="MDZ23" s="189"/>
      <c r="MEA23" s="176"/>
      <c r="MEB23" s="189"/>
      <c r="MEC23" s="176"/>
      <c r="MED23" s="189"/>
      <c r="MEE23" s="176"/>
      <c r="MEF23" s="189"/>
      <c r="MEG23" s="176"/>
      <c r="MEH23" s="189"/>
      <c r="MEI23" s="176"/>
      <c r="MEJ23" s="189"/>
      <c r="MEK23" s="176"/>
      <c r="MEL23" s="189"/>
      <c r="MEM23" s="176"/>
      <c r="MEN23" s="189"/>
      <c r="MEO23" s="176"/>
      <c r="MEP23" s="189"/>
      <c r="MEQ23" s="176"/>
      <c r="MER23" s="189"/>
      <c r="MES23" s="176"/>
      <c r="MET23" s="189"/>
      <c r="MEU23" s="176"/>
      <c r="MEV23" s="189"/>
      <c r="MEW23" s="176"/>
      <c r="MEX23" s="189"/>
      <c r="MEY23" s="176"/>
      <c r="MEZ23" s="189"/>
      <c r="MFA23" s="176"/>
      <c r="MFB23" s="189"/>
      <c r="MFC23" s="176"/>
      <c r="MFD23" s="189"/>
      <c r="MFE23" s="176"/>
      <c r="MFF23" s="189"/>
      <c r="MFG23" s="176"/>
      <c r="MFH23" s="189"/>
      <c r="MFI23" s="176"/>
      <c r="MFJ23" s="189"/>
      <c r="MFK23" s="176"/>
      <c r="MFL23" s="189"/>
      <c r="MFM23" s="176"/>
      <c r="MFN23" s="189"/>
      <c r="MFO23" s="176"/>
      <c r="MFP23" s="189"/>
      <c r="MFQ23" s="176"/>
      <c r="MFR23" s="189"/>
      <c r="MFS23" s="176"/>
      <c r="MFT23" s="189"/>
      <c r="MFU23" s="176"/>
      <c r="MFV23" s="189"/>
      <c r="MFW23" s="176"/>
      <c r="MFX23" s="189"/>
      <c r="MFY23" s="176"/>
      <c r="MFZ23" s="189"/>
      <c r="MGA23" s="176"/>
      <c r="MGB23" s="189"/>
      <c r="MGC23" s="176"/>
      <c r="MGD23" s="189"/>
      <c r="MGE23" s="176"/>
      <c r="MGF23" s="189"/>
      <c r="MGG23" s="176"/>
      <c r="MGH23" s="189"/>
      <c r="MGI23" s="176"/>
      <c r="MGJ23" s="189"/>
      <c r="MGK23" s="176"/>
      <c r="MGL23" s="189"/>
      <c r="MGM23" s="176"/>
      <c r="MGN23" s="189"/>
      <c r="MGO23" s="176"/>
      <c r="MGP23" s="189"/>
      <c r="MGQ23" s="176"/>
      <c r="MGR23" s="189"/>
      <c r="MGS23" s="176"/>
      <c r="MGT23" s="189"/>
      <c r="MGU23" s="176"/>
      <c r="MGV23" s="189"/>
      <c r="MGW23" s="176"/>
      <c r="MGX23" s="189"/>
      <c r="MGY23" s="176"/>
      <c r="MGZ23" s="189"/>
      <c r="MHA23" s="176"/>
      <c r="MHB23" s="189"/>
      <c r="MHC23" s="176"/>
      <c r="MHD23" s="189"/>
      <c r="MHE23" s="176"/>
      <c r="MHF23" s="189"/>
      <c r="MHG23" s="176"/>
      <c r="MHH23" s="189"/>
      <c r="MHI23" s="176"/>
      <c r="MHJ23" s="189"/>
      <c r="MHK23" s="176"/>
      <c r="MHL23" s="189"/>
      <c r="MHM23" s="176"/>
      <c r="MHN23" s="189"/>
      <c r="MHO23" s="176"/>
      <c r="MHP23" s="189"/>
      <c r="MHQ23" s="176"/>
      <c r="MHR23" s="189"/>
      <c r="MHS23" s="176"/>
      <c r="MHT23" s="189"/>
      <c r="MHU23" s="176"/>
      <c r="MHV23" s="189"/>
      <c r="MHW23" s="176"/>
      <c r="MHX23" s="189"/>
      <c r="MHY23" s="176"/>
      <c r="MHZ23" s="189"/>
      <c r="MIA23" s="176"/>
      <c r="MIB23" s="189"/>
      <c r="MIC23" s="176"/>
      <c r="MID23" s="189"/>
      <c r="MIE23" s="176"/>
      <c r="MIF23" s="189"/>
      <c r="MIG23" s="176"/>
      <c r="MIH23" s="189"/>
      <c r="MII23" s="176"/>
      <c r="MIJ23" s="189"/>
      <c r="MIK23" s="176"/>
      <c r="MIL23" s="189"/>
      <c r="MIM23" s="176"/>
      <c r="MIN23" s="189"/>
      <c r="MIO23" s="176"/>
      <c r="MIP23" s="189"/>
      <c r="MIQ23" s="176"/>
      <c r="MIR23" s="189"/>
      <c r="MIS23" s="176"/>
      <c r="MIT23" s="189"/>
      <c r="MIU23" s="176"/>
      <c r="MIV23" s="189"/>
      <c r="MIW23" s="176"/>
      <c r="MIX23" s="189"/>
      <c r="MIY23" s="176"/>
      <c r="MIZ23" s="189"/>
      <c r="MJA23" s="176"/>
      <c r="MJB23" s="189"/>
      <c r="MJC23" s="176"/>
      <c r="MJD23" s="189"/>
      <c r="MJE23" s="176"/>
      <c r="MJF23" s="189"/>
      <c r="MJG23" s="176"/>
      <c r="MJH23" s="189"/>
      <c r="MJI23" s="176"/>
      <c r="MJJ23" s="189"/>
      <c r="MJK23" s="176"/>
      <c r="MJL23" s="189"/>
      <c r="MJM23" s="176"/>
      <c r="MJN23" s="189"/>
      <c r="MJO23" s="176"/>
      <c r="MJP23" s="189"/>
      <c r="MJQ23" s="176"/>
      <c r="MJR23" s="189"/>
      <c r="MJS23" s="176"/>
      <c r="MJT23" s="189"/>
      <c r="MJU23" s="176"/>
      <c r="MJV23" s="189"/>
      <c r="MJW23" s="176"/>
      <c r="MJX23" s="189"/>
      <c r="MJY23" s="176"/>
      <c r="MJZ23" s="189"/>
      <c r="MKA23" s="176"/>
      <c r="MKB23" s="189"/>
      <c r="MKC23" s="176"/>
      <c r="MKD23" s="189"/>
      <c r="MKE23" s="176"/>
      <c r="MKF23" s="189"/>
      <c r="MKG23" s="176"/>
      <c r="MKH23" s="189"/>
      <c r="MKI23" s="176"/>
      <c r="MKJ23" s="189"/>
      <c r="MKK23" s="176"/>
      <c r="MKL23" s="189"/>
      <c r="MKM23" s="176"/>
      <c r="MKN23" s="189"/>
      <c r="MKO23" s="176"/>
      <c r="MKP23" s="189"/>
      <c r="MKQ23" s="176"/>
      <c r="MKR23" s="189"/>
      <c r="MKS23" s="176"/>
      <c r="MKT23" s="189"/>
      <c r="MKU23" s="176"/>
      <c r="MKV23" s="189"/>
      <c r="MKW23" s="176"/>
      <c r="MKX23" s="189"/>
      <c r="MKY23" s="176"/>
      <c r="MKZ23" s="189"/>
      <c r="MLA23" s="176"/>
      <c r="MLB23" s="189"/>
      <c r="MLC23" s="176"/>
      <c r="MLD23" s="189"/>
      <c r="MLE23" s="176"/>
      <c r="MLF23" s="189"/>
      <c r="MLG23" s="176"/>
      <c r="MLH23" s="189"/>
      <c r="MLI23" s="176"/>
      <c r="MLJ23" s="189"/>
      <c r="MLK23" s="176"/>
      <c r="MLL23" s="189"/>
      <c r="MLM23" s="176"/>
      <c r="MLN23" s="189"/>
      <c r="MLO23" s="176"/>
      <c r="MLP23" s="189"/>
      <c r="MLQ23" s="176"/>
      <c r="MLR23" s="189"/>
      <c r="MLS23" s="176"/>
      <c r="MLT23" s="189"/>
      <c r="MLU23" s="176"/>
      <c r="MLV23" s="189"/>
      <c r="MLW23" s="176"/>
      <c r="MLX23" s="189"/>
      <c r="MLY23" s="176"/>
      <c r="MLZ23" s="189"/>
      <c r="MMA23" s="176"/>
      <c r="MMB23" s="189"/>
      <c r="MMC23" s="176"/>
      <c r="MMD23" s="189"/>
      <c r="MME23" s="176"/>
      <c r="MMF23" s="189"/>
      <c r="MMG23" s="176"/>
      <c r="MMH23" s="189"/>
      <c r="MMI23" s="176"/>
      <c r="MMJ23" s="189"/>
      <c r="MMK23" s="176"/>
      <c r="MML23" s="189"/>
      <c r="MMM23" s="176"/>
      <c r="MMN23" s="189"/>
      <c r="MMO23" s="176"/>
      <c r="MMP23" s="189"/>
      <c r="MMQ23" s="176"/>
      <c r="MMR23" s="189"/>
      <c r="MMS23" s="176"/>
      <c r="MMT23" s="189"/>
      <c r="MMU23" s="176"/>
      <c r="MMV23" s="189"/>
      <c r="MMW23" s="176"/>
      <c r="MMX23" s="189"/>
      <c r="MMY23" s="176"/>
      <c r="MMZ23" s="189"/>
      <c r="MNA23" s="176"/>
      <c r="MNB23" s="189"/>
      <c r="MNC23" s="176"/>
      <c r="MND23" s="189"/>
      <c r="MNE23" s="176"/>
      <c r="MNF23" s="189"/>
      <c r="MNG23" s="176"/>
      <c r="MNH23" s="189"/>
      <c r="MNI23" s="176"/>
      <c r="MNJ23" s="189"/>
      <c r="MNK23" s="176"/>
      <c r="MNL23" s="189"/>
      <c r="MNM23" s="176"/>
      <c r="MNN23" s="189"/>
      <c r="MNO23" s="176"/>
      <c r="MNP23" s="189"/>
      <c r="MNQ23" s="176"/>
      <c r="MNR23" s="189"/>
      <c r="MNS23" s="176"/>
      <c r="MNT23" s="189"/>
      <c r="MNU23" s="176"/>
      <c r="MNV23" s="189"/>
      <c r="MNW23" s="176"/>
      <c r="MNX23" s="189"/>
      <c r="MNY23" s="176"/>
      <c r="MNZ23" s="189"/>
      <c r="MOA23" s="176"/>
      <c r="MOB23" s="189"/>
      <c r="MOC23" s="176"/>
      <c r="MOD23" s="189"/>
      <c r="MOE23" s="176"/>
      <c r="MOF23" s="189"/>
      <c r="MOG23" s="176"/>
      <c r="MOH23" s="189"/>
      <c r="MOI23" s="176"/>
      <c r="MOJ23" s="189"/>
      <c r="MOK23" s="176"/>
      <c r="MOL23" s="189"/>
      <c r="MOM23" s="176"/>
      <c r="MON23" s="189"/>
      <c r="MOO23" s="176"/>
      <c r="MOP23" s="189"/>
      <c r="MOQ23" s="176"/>
      <c r="MOR23" s="189"/>
      <c r="MOS23" s="176"/>
      <c r="MOT23" s="189"/>
      <c r="MOU23" s="176"/>
      <c r="MOV23" s="189"/>
      <c r="MOW23" s="176"/>
      <c r="MOX23" s="189"/>
      <c r="MOY23" s="176"/>
      <c r="MOZ23" s="189"/>
      <c r="MPA23" s="176"/>
      <c r="MPB23" s="189"/>
      <c r="MPC23" s="176"/>
      <c r="MPD23" s="189"/>
      <c r="MPE23" s="176"/>
      <c r="MPF23" s="189"/>
      <c r="MPG23" s="176"/>
      <c r="MPH23" s="189"/>
      <c r="MPI23" s="176"/>
      <c r="MPJ23" s="189"/>
      <c r="MPK23" s="176"/>
      <c r="MPL23" s="189"/>
      <c r="MPM23" s="176"/>
      <c r="MPN23" s="189"/>
      <c r="MPO23" s="176"/>
      <c r="MPP23" s="189"/>
      <c r="MPQ23" s="176"/>
      <c r="MPR23" s="189"/>
      <c r="MPS23" s="176"/>
      <c r="MPT23" s="189"/>
      <c r="MPU23" s="176"/>
      <c r="MPV23" s="189"/>
      <c r="MPW23" s="176"/>
      <c r="MPX23" s="189"/>
      <c r="MPY23" s="176"/>
      <c r="MPZ23" s="189"/>
      <c r="MQA23" s="176"/>
      <c r="MQB23" s="189"/>
      <c r="MQC23" s="176"/>
      <c r="MQD23" s="189"/>
      <c r="MQE23" s="176"/>
      <c r="MQF23" s="189"/>
      <c r="MQG23" s="176"/>
      <c r="MQH23" s="189"/>
      <c r="MQI23" s="176"/>
      <c r="MQJ23" s="189"/>
      <c r="MQK23" s="176"/>
      <c r="MQL23" s="189"/>
      <c r="MQM23" s="176"/>
      <c r="MQN23" s="189"/>
      <c r="MQO23" s="176"/>
      <c r="MQP23" s="189"/>
      <c r="MQQ23" s="176"/>
      <c r="MQR23" s="189"/>
      <c r="MQS23" s="176"/>
      <c r="MQT23" s="189"/>
      <c r="MQU23" s="176"/>
      <c r="MQV23" s="189"/>
      <c r="MQW23" s="176"/>
      <c r="MQX23" s="189"/>
      <c r="MQY23" s="176"/>
      <c r="MQZ23" s="189"/>
      <c r="MRA23" s="176"/>
      <c r="MRB23" s="189"/>
      <c r="MRC23" s="176"/>
      <c r="MRD23" s="189"/>
      <c r="MRE23" s="176"/>
      <c r="MRF23" s="189"/>
      <c r="MRG23" s="176"/>
      <c r="MRH23" s="189"/>
      <c r="MRI23" s="176"/>
      <c r="MRJ23" s="189"/>
      <c r="MRK23" s="176"/>
      <c r="MRL23" s="189"/>
      <c r="MRM23" s="176"/>
      <c r="MRN23" s="189"/>
      <c r="MRO23" s="176"/>
      <c r="MRP23" s="189"/>
      <c r="MRQ23" s="176"/>
      <c r="MRR23" s="189"/>
      <c r="MRS23" s="176"/>
      <c r="MRT23" s="189"/>
      <c r="MRU23" s="176"/>
      <c r="MRV23" s="189"/>
      <c r="MRW23" s="176"/>
      <c r="MRX23" s="189"/>
      <c r="MRY23" s="176"/>
      <c r="MRZ23" s="189"/>
      <c r="MSA23" s="176"/>
      <c r="MSB23" s="189"/>
      <c r="MSC23" s="176"/>
      <c r="MSD23" s="189"/>
      <c r="MSE23" s="176"/>
      <c r="MSF23" s="189"/>
      <c r="MSG23" s="176"/>
      <c r="MSH23" s="189"/>
      <c r="MSI23" s="176"/>
      <c r="MSJ23" s="189"/>
      <c r="MSK23" s="176"/>
      <c r="MSL23" s="189"/>
      <c r="MSM23" s="176"/>
      <c r="MSN23" s="189"/>
      <c r="MSO23" s="176"/>
      <c r="MSP23" s="189"/>
      <c r="MSQ23" s="176"/>
      <c r="MSR23" s="189"/>
      <c r="MSS23" s="176"/>
      <c r="MST23" s="189"/>
      <c r="MSU23" s="176"/>
      <c r="MSV23" s="189"/>
      <c r="MSW23" s="176"/>
      <c r="MSX23" s="189"/>
      <c r="MSY23" s="176"/>
      <c r="MSZ23" s="189"/>
      <c r="MTA23" s="176"/>
      <c r="MTB23" s="189"/>
      <c r="MTC23" s="176"/>
      <c r="MTD23" s="189"/>
      <c r="MTE23" s="176"/>
      <c r="MTF23" s="189"/>
      <c r="MTG23" s="176"/>
      <c r="MTH23" s="189"/>
      <c r="MTI23" s="176"/>
      <c r="MTJ23" s="189"/>
      <c r="MTK23" s="176"/>
      <c r="MTL23" s="189"/>
      <c r="MTM23" s="176"/>
      <c r="MTN23" s="189"/>
      <c r="MTO23" s="176"/>
      <c r="MTP23" s="189"/>
      <c r="MTQ23" s="176"/>
      <c r="MTR23" s="189"/>
      <c r="MTS23" s="176"/>
      <c r="MTT23" s="189"/>
      <c r="MTU23" s="176"/>
      <c r="MTV23" s="189"/>
      <c r="MTW23" s="176"/>
      <c r="MTX23" s="189"/>
      <c r="MTY23" s="176"/>
      <c r="MTZ23" s="189"/>
      <c r="MUA23" s="176"/>
      <c r="MUB23" s="189"/>
      <c r="MUC23" s="176"/>
      <c r="MUD23" s="189"/>
      <c r="MUE23" s="176"/>
      <c r="MUF23" s="189"/>
      <c r="MUG23" s="176"/>
      <c r="MUH23" s="189"/>
      <c r="MUI23" s="176"/>
      <c r="MUJ23" s="189"/>
      <c r="MUK23" s="176"/>
      <c r="MUL23" s="189"/>
      <c r="MUM23" s="176"/>
      <c r="MUN23" s="189"/>
      <c r="MUO23" s="176"/>
      <c r="MUP23" s="189"/>
      <c r="MUQ23" s="176"/>
      <c r="MUR23" s="189"/>
      <c r="MUS23" s="176"/>
      <c r="MUT23" s="189"/>
      <c r="MUU23" s="176"/>
      <c r="MUV23" s="189"/>
      <c r="MUW23" s="176"/>
      <c r="MUX23" s="189"/>
      <c r="MUY23" s="176"/>
      <c r="MUZ23" s="189"/>
      <c r="MVA23" s="176"/>
      <c r="MVB23" s="189"/>
      <c r="MVC23" s="176"/>
      <c r="MVD23" s="189"/>
      <c r="MVE23" s="176"/>
      <c r="MVF23" s="189"/>
      <c r="MVG23" s="176"/>
      <c r="MVH23" s="189"/>
      <c r="MVI23" s="176"/>
      <c r="MVJ23" s="189"/>
      <c r="MVK23" s="176"/>
      <c r="MVL23" s="189"/>
      <c r="MVM23" s="176"/>
      <c r="MVN23" s="189"/>
      <c r="MVO23" s="176"/>
      <c r="MVP23" s="189"/>
      <c r="MVQ23" s="176"/>
      <c r="MVR23" s="189"/>
      <c r="MVS23" s="176"/>
      <c r="MVT23" s="189"/>
      <c r="MVU23" s="176"/>
      <c r="MVV23" s="189"/>
      <c r="MVW23" s="176"/>
      <c r="MVX23" s="189"/>
      <c r="MVY23" s="176"/>
      <c r="MVZ23" s="189"/>
      <c r="MWA23" s="176"/>
      <c r="MWB23" s="189"/>
      <c r="MWC23" s="176"/>
      <c r="MWD23" s="189"/>
      <c r="MWE23" s="176"/>
      <c r="MWF23" s="189"/>
      <c r="MWG23" s="176"/>
      <c r="MWH23" s="189"/>
      <c r="MWI23" s="176"/>
      <c r="MWJ23" s="189"/>
      <c r="MWK23" s="176"/>
      <c r="MWL23" s="189"/>
      <c r="MWM23" s="176"/>
      <c r="MWN23" s="189"/>
      <c r="MWO23" s="176"/>
      <c r="MWP23" s="189"/>
      <c r="MWQ23" s="176"/>
      <c r="MWR23" s="189"/>
      <c r="MWS23" s="176"/>
      <c r="MWT23" s="189"/>
      <c r="MWU23" s="176"/>
      <c r="MWV23" s="189"/>
      <c r="MWW23" s="176"/>
      <c r="MWX23" s="189"/>
      <c r="MWY23" s="176"/>
      <c r="MWZ23" s="189"/>
      <c r="MXA23" s="176"/>
      <c r="MXB23" s="189"/>
      <c r="MXC23" s="176"/>
      <c r="MXD23" s="189"/>
      <c r="MXE23" s="176"/>
      <c r="MXF23" s="189"/>
      <c r="MXG23" s="176"/>
      <c r="MXH23" s="189"/>
      <c r="MXI23" s="176"/>
      <c r="MXJ23" s="189"/>
      <c r="MXK23" s="176"/>
      <c r="MXL23" s="189"/>
      <c r="MXM23" s="176"/>
      <c r="MXN23" s="189"/>
      <c r="MXO23" s="176"/>
      <c r="MXP23" s="189"/>
      <c r="MXQ23" s="176"/>
      <c r="MXR23" s="189"/>
      <c r="MXS23" s="176"/>
      <c r="MXT23" s="189"/>
      <c r="MXU23" s="176"/>
      <c r="MXV23" s="189"/>
      <c r="MXW23" s="176"/>
      <c r="MXX23" s="189"/>
      <c r="MXY23" s="176"/>
      <c r="MXZ23" s="189"/>
      <c r="MYA23" s="176"/>
      <c r="MYB23" s="189"/>
      <c r="MYC23" s="176"/>
      <c r="MYD23" s="189"/>
      <c r="MYE23" s="176"/>
      <c r="MYF23" s="189"/>
      <c r="MYG23" s="176"/>
      <c r="MYH23" s="189"/>
      <c r="MYI23" s="176"/>
      <c r="MYJ23" s="189"/>
      <c r="MYK23" s="176"/>
      <c r="MYL23" s="189"/>
      <c r="MYM23" s="176"/>
      <c r="MYN23" s="189"/>
      <c r="MYO23" s="176"/>
      <c r="MYP23" s="189"/>
      <c r="MYQ23" s="176"/>
      <c r="MYR23" s="189"/>
      <c r="MYS23" s="176"/>
      <c r="MYT23" s="189"/>
      <c r="MYU23" s="176"/>
      <c r="MYV23" s="189"/>
      <c r="MYW23" s="176"/>
      <c r="MYX23" s="189"/>
      <c r="MYY23" s="176"/>
      <c r="MYZ23" s="189"/>
      <c r="MZA23" s="176"/>
      <c r="MZB23" s="189"/>
      <c r="MZC23" s="176"/>
      <c r="MZD23" s="189"/>
      <c r="MZE23" s="176"/>
      <c r="MZF23" s="189"/>
      <c r="MZG23" s="176"/>
      <c r="MZH23" s="189"/>
      <c r="MZI23" s="176"/>
      <c r="MZJ23" s="189"/>
      <c r="MZK23" s="176"/>
      <c r="MZL23" s="189"/>
      <c r="MZM23" s="176"/>
      <c r="MZN23" s="189"/>
      <c r="MZO23" s="176"/>
      <c r="MZP23" s="189"/>
      <c r="MZQ23" s="176"/>
      <c r="MZR23" s="189"/>
      <c r="MZS23" s="176"/>
      <c r="MZT23" s="189"/>
      <c r="MZU23" s="176"/>
      <c r="MZV23" s="189"/>
      <c r="MZW23" s="176"/>
      <c r="MZX23" s="189"/>
      <c r="MZY23" s="176"/>
      <c r="MZZ23" s="189"/>
      <c r="NAA23" s="176"/>
      <c r="NAB23" s="189"/>
      <c r="NAC23" s="176"/>
      <c r="NAD23" s="189"/>
      <c r="NAE23" s="176"/>
      <c r="NAF23" s="189"/>
      <c r="NAG23" s="176"/>
      <c r="NAH23" s="189"/>
      <c r="NAI23" s="176"/>
      <c r="NAJ23" s="189"/>
      <c r="NAK23" s="176"/>
      <c r="NAL23" s="189"/>
      <c r="NAM23" s="176"/>
      <c r="NAN23" s="189"/>
      <c r="NAO23" s="176"/>
      <c r="NAP23" s="189"/>
      <c r="NAQ23" s="176"/>
      <c r="NAR23" s="189"/>
      <c r="NAS23" s="176"/>
      <c r="NAT23" s="189"/>
      <c r="NAU23" s="176"/>
      <c r="NAV23" s="189"/>
      <c r="NAW23" s="176"/>
      <c r="NAX23" s="189"/>
      <c r="NAY23" s="176"/>
      <c r="NAZ23" s="189"/>
      <c r="NBA23" s="176"/>
      <c r="NBB23" s="189"/>
      <c r="NBC23" s="176"/>
      <c r="NBD23" s="189"/>
      <c r="NBE23" s="176"/>
      <c r="NBF23" s="189"/>
      <c r="NBG23" s="176"/>
      <c r="NBH23" s="189"/>
      <c r="NBI23" s="176"/>
      <c r="NBJ23" s="189"/>
      <c r="NBK23" s="176"/>
      <c r="NBL23" s="189"/>
      <c r="NBM23" s="176"/>
      <c r="NBN23" s="189"/>
      <c r="NBO23" s="176"/>
      <c r="NBP23" s="189"/>
      <c r="NBQ23" s="176"/>
      <c r="NBR23" s="189"/>
      <c r="NBS23" s="176"/>
      <c r="NBT23" s="189"/>
      <c r="NBU23" s="176"/>
      <c r="NBV23" s="189"/>
      <c r="NBW23" s="176"/>
      <c r="NBX23" s="189"/>
      <c r="NBY23" s="176"/>
      <c r="NBZ23" s="189"/>
      <c r="NCA23" s="176"/>
      <c r="NCB23" s="189"/>
      <c r="NCC23" s="176"/>
      <c r="NCD23" s="189"/>
      <c r="NCE23" s="176"/>
      <c r="NCF23" s="189"/>
      <c r="NCG23" s="176"/>
      <c r="NCH23" s="189"/>
      <c r="NCI23" s="176"/>
      <c r="NCJ23" s="189"/>
      <c r="NCK23" s="176"/>
      <c r="NCL23" s="189"/>
      <c r="NCM23" s="176"/>
      <c r="NCN23" s="189"/>
      <c r="NCO23" s="176"/>
      <c r="NCP23" s="189"/>
      <c r="NCQ23" s="176"/>
      <c r="NCR23" s="189"/>
      <c r="NCS23" s="176"/>
      <c r="NCT23" s="189"/>
      <c r="NCU23" s="176"/>
      <c r="NCV23" s="189"/>
      <c r="NCW23" s="176"/>
      <c r="NCX23" s="189"/>
      <c r="NCY23" s="176"/>
      <c r="NCZ23" s="189"/>
      <c r="NDA23" s="176"/>
      <c r="NDB23" s="189"/>
      <c r="NDC23" s="176"/>
      <c r="NDD23" s="189"/>
      <c r="NDE23" s="176"/>
      <c r="NDF23" s="189"/>
      <c r="NDG23" s="176"/>
      <c r="NDH23" s="189"/>
      <c r="NDI23" s="176"/>
      <c r="NDJ23" s="189"/>
      <c r="NDK23" s="176"/>
      <c r="NDL23" s="189"/>
      <c r="NDM23" s="176"/>
      <c r="NDN23" s="189"/>
      <c r="NDO23" s="176"/>
      <c r="NDP23" s="189"/>
      <c r="NDQ23" s="176"/>
      <c r="NDR23" s="189"/>
      <c r="NDS23" s="176"/>
      <c r="NDT23" s="189"/>
      <c r="NDU23" s="176"/>
      <c r="NDV23" s="189"/>
      <c r="NDW23" s="176"/>
      <c r="NDX23" s="189"/>
      <c r="NDY23" s="176"/>
      <c r="NDZ23" s="189"/>
      <c r="NEA23" s="176"/>
      <c r="NEB23" s="189"/>
      <c r="NEC23" s="176"/>
      <c r="NED23" s="189"/>
      <c r="NEE23" s="176"/>
      <c r="NEF23" s="189"/>
      <c r="NEG23" s="176"/>
      <c r="NEH23" s="189"/>
      <c r="NEI23" s="176"/>
      <c r="NEJ23" s="189"/>
      <c r="NEK23" s="176"/>
      <c r="NEL23" s="189"/>
      <c r="NEM23" s="176"/>
      <c r="NEN23" s="189"/>
      <c r="NEO23" s="176"/>
      <c r="NEP23" s="189"/>
      <c r="NEQ23" s="176"/>
      <c r="NER23" s="189"/>
      <c r="NES23" s="176"/>
      <c r="NET23" s="189"/>
      <c r="NEU23" s="176"/>
      <c r="NEV23" s="189"/>
      <c r="NEW23" s="176"/>
      <c r="NEX23" s="189"/>
      <c r="NEY23" s="176"/>
      <c r="NEZ23" s="189"/>
      <c r="NFA23" s="176"/>
      <c r="NFB23" s="189"/>
      <c r="NFC23" s="176"/>
      <c r="NFD23" s="189"/>
      <c r="NFE23" s="176"/>
      <c r="NFF23" s="189"/>
      <c r="NFG23" s="176"/>
      <c r="NFH23" s="189"/>
      <c r="NFI23" s="176"/>
      <c r="NFJ23" s="189"/>
      <c r="NFK23" s="176"/>
      <c r="NFL23" s="189"/>
      <c r="NFM23" s="176"/>
      <c r="NFN23" s="189"/>
      <c r="NFO23" s="176"/>
      <c r="NFP23" s="189"/>
      <c r="NFQ23" s="176"/>
      <c r="NFR23" s="189"/>
      <c r="NFS23" s="176"/>
      <c r="NFT23" s="189"/>
      <c r="NFU23" s="176"/>
      <c r="NFV23" s="189"/>
      <c r="NFW23" s="176"/>
      <c r="NFX23" s="189"/>
      <c r="NFY23" s="176"/>
      <c r="NFZ23" s="189"/>
      <c r="NGA23" s="176"/>
      <c r="NGB23" s="189"/>
      <c r="NGC23" s="176"/>
      <c r="NGD23" s="189"/>
      <c r="NGE23" s="176"/>
      <c r="NGF23" s="189"/>
      <c r="NGG23" s="176"/>
      <c r="NGH23" s="189"/>
      <c r="NGI23" s="176"/>
      <c r="NGJ23" s="189"/>
      <c r="NGK23" s="176"/>
      <c r="NGL23" s="189"/>
      <c r="NGM23" s="176"/>
      <c r="NGN23" s="189"/>
      <c r="NGO23" s="176"/>
      <c r="NGP23" s="189"/>
      <c r="NGQ23" s="176"/>
      <c r="NGR23" s="189"/>
      <c r="NGS23" s="176"/>
      <c r="NGT23" s="189"/>
      <c r="NGU23" s="176"/>
      <c r="NGV23" s="189"/>
      <c r="NGW23" s="176"/>
      <c r="NGX23" s="189"/>
      <c r="NGY23" s="176"/>
      <c r="NGZ23" s="189"/>
      <c r="NHA23" s="176"/>
      <c r="NHB23" s="189"/>
      <c r="NHC23" s="176"/>
      <c r="NHD23" s="189"/>
      <c r="NHE23" s="176"/>
      <c r="NHF23" s="189"/>
      <c r="NHG23" s="176"/>
      <c r="NHH23" s="189"/>
      <c r="NHI23" s="176"/>
      <c r="NHJ23" s="189"/>
      <c r="NHK23" s="176"/>
      <c r="NHL23" s="189"/>
      <c r="NHM23" s="176"/>
      <c r="NHN23" s="189"/>
      <c r="NHO23" s="176"/>
      <c r="NHP23" s="189"/>
      <c r="NHQ23" s="176"/>
      <c r="NHR23" s="189"/>
      <c r="NHS23" s="176"/>
      <c r="NHT23" s="189"/>
      <c r="NHU23" s="176"/>
      <c r="NHV23" s="189"/>
      <c r="NHW23" s="176"/>
      <c r="NHX23" s="189"/>
      <c r="NHY23" s="176"/>
      <c r="NHZ23" s="189"/>
      <c r="NIA23" s="176"/>
      <c r="NIB23" s="189"/>
      <c r="NIC23" s="176"/>
      <c r="NID23" s="189"/>
      <c r="NIE23" s="176"/>
      <c r="NIF23" s="189"/>
      <c r="NIG23" s="176"/>
      <c r="NIH23" s="189"/>
      <c r="NII23" s="176"/>
      <c r="NIJ23" s="189"/>
      <c r="NIK23" s="176"/>
      <c r="NIL23" s="189"/>
      <c r="NIM23" s="176"/>
      <c r="NIN23" s="189"/>
      <c r="NIO23" s="176"/>
      <c r="NIP23" s="189"/>
      <c r="NIQ23" s="176"/>
      <c r="NIR23" s="189"/>
      <c r="NIS23" s="176"/>
      <c r="NIT23" s="189"/>
      <c r="NIU23" s="176"/>
      <c r="NIV23" s="189"/>
      <c r="NIW23" s="176"/>
      <c r="NIX23" s="189"/>
      <c r="NIY23" s="176"/>
      <c r="NIZ23" s="189"/>
      <c r="NJA23" s="176"/>
      <c r="NJB23" s="189"/>
      <c r="NJC23" s="176"/>
      <c r="NJD23" s="189"/>
      <c r="NJE23" s="176"/>
      <c r="NJF23" s="189"/>
      <c r="NJG23" s="176"/>
      <c r="NJH23" s="189"/>
      <c r="NJI23" s="176"/>
      <c r="NJJ23" s="189"/>
      <c r="NJK23" s="176"/>
      <c r="NJL23" s="189"/>
      <c r="NJM23" s="176"/>
      <c r="NJN23" s="189"/>
      <c r="NJO23" s="176"/>
      <c r="NJP23" s="189"/>
      <c r="NJQ23" s="176"/>
      <c r="NJR23" s="189"/>
      <c r="NJS23" s="176"/>
      <c r="NJT23" s="189"/>
      <c r="NJU23" s="176"/>
      <c r="NJV23" s="189"/>
      <c r="NJW23" s="176"/>
      <c r="NJX23" s="189"/>
      <c r="NJY23" s="176"/>
      <c r="NJZ23" s="189"/>
      <c r="NKA23" s="176"/>
      <c r="NKB23" s="189"/>
      <c r="NKC23" s="176"/>
      <c r="NKD23" s="189"/>
      <c r="NKE23" s="176"/>
      <c r="NKF23" s="189"/>
      <c r="NKG23" s="176"/>
      <c r="NKH23" s="189"/>
      <c r="NKI23" s="176"/>
      <c r="NKJ23" s="189"/>
      <c r="NKK23" s="176"/>
      <c r="NKL23" s="189"/>
      <c r="NKM23" s="176"/>
      <c r="NKN23" s="189"/>
      <c r="NKO23" s="176"/>
      <c r="NKP23" s="189"/>
      <c r="NKQ23" s="176"/>
      <c r="NKR23" s="189"/>
      <c r="NKS23" s="176"/>
      <c r="NKT23" s="189"/>
      <c r="NKU23" s="176"/>
      <c r="NKV23" s="189"/>
      <c r="NKW23" s="176"/>
      <c r="NKX23" s="189"/>
      <c r="NKY23" s="176"/>
      <c r="NKZ23" s="189"/>
      <c r="NLA23" s="176"/>
      <c r="NLB23" s="189"/>
      <c r="NLC23" s="176"/>
      <c r="NLD23" s="189"/>
      <c r="NLE23" s="176"/>
      <c r="NLF23" s="189"/>
      <c r="NLG23" s="176"/>
      <c r="NLH23" s="189"/>
      <c r="NLI23" s="176"/>
      <c r="NLJ23" s="189"/>
      <c r="NLK23" s="176"/>
      <c r="NLL23" s="189"/>
      <c r="NLM23" s="176"/>
      <c r="NLN23" s="189"/>
      <c r="NLO23" s="176"/>
      <c r="NLP23" s="189"/>
      <c r="NLQ23" s="176"/>
      <c r="NLR23" s="189"/>
      <c r="NLS23" s="176"/>
      <c r="NLT23" s="189"/>
      <c r="NLU23" s="176"/>
      <c r="NLV23" s="189"/>
      <c r="NLW23" s="176"/>
      <c r="NLX23" s="189"/>
      <c r="NLY23" s="176"/>
      <c r="NLZ23" s="189"/>
      <c r="NMA23" s="176"/>
      <c r="NMB23" s="189"/>
      <c r="NMC23" s="176"/>
      <c r="NMD23" s="189"/>
      <c r="NME23" s="176"/>
      <c r="NMF23" s="189"/>
      <c r="NMG23" s="176"/>
      <c r="NMH23" s="189"/>
      <c r="NMI23" s="176"/>
      <c r="NMJ23" s="189"/>
      <c r="NMK23" s="176"/>
      <c r="NML23" s="189"/>
      <c r="NMM23" s="176"/>
      <c r="NMN23" s="189"/>
      <c r="NMO23" s="176"/>
      <c r="NMP23" s="189"/>
      <c r="NMQ23" s="176"/>
      <c r="NMR23" s="189"/>
      <c r="NMS23" s="176"/>
      <c r="NMT23" s="189"/>
      <c r="NMU23" s="176"/>
      <c r="NMV23" s="189"/>
      <c r="NMW23" s="176"/>
      <c r="NMX23" s="189"/>
      <c r="NMY23" s="176"/>
      <c r="NMZ23" s="189"/>
      <c r="NNA23" s="176"/>
      <c r="NNB23" s="189"/>
      <c r="NNC23" s="176"/>
      <c r="NND23" s="189"/>
      <c r="NNE23" s="176"/>
      <c r="NNF23" s="189"/>
      <c r="NNG23" s="176"/>
      <c r="NNH23" s="189"/>
      <c r="NNI23" s="176"/>
      <c r="NNJ23" s="189"/>
      <c r="NNK23" s="176"/>
      <c r="NNL23" s="189"/>
      <c r="NNM23" s="176"/>
      <c r="NNN23" s="189"/>
      <c r="NNO23" s="176"/>
      <c r="NNP23" s="189"/>
      <c r="NNQ23" s="176"/>
      <c r="NNR23" s="189"/>
      <c r="NNS23" s="176"/>
      <c r="NNT23" s="189"/>
      <c r="NNU23" s="176"/>
      <c r="NNV23" s="189"/>
      <c r="NNW23" s="176"/>
      <c r="NNX23" s="189"/>
      <c r="NNY23" s="176"/>
      <c r="NNZ23" s="189"/>
      <c r="NOA23" s="176"/>
      <c r="NOB23" s="189"/>
      <c r="NOC23" s="176"/>
      <c r="NOD23" s="189"/>
      <c r="NOE23" s="176"/>
      <c r="NOF23" s="189"/>
      <c r="NOG23" s="176"/>
      <c r="NOH23" s="189"/>
      <c r="NOI23" s="176"/>
      <c r="NOJ23" s="189"/>
      <c r="NOK23" s="176"/>
      <c r="NOL23" s="189"/>
      <c r="NOM23" s="176"/>
      <c r="NON23" s="189"/>
      <c r="NOO23" s="176"/>
      <c r="NOP23" s="189"/>
      <c r="NOQ23" s="176"/>
      <c r="NOR23" s="189"/>
      <c r="NOS23" s="176"/>
      <c r="NOT23" s="189"/>
      <c r="NOU23" s="176"/>
      <c r="NOV23" s="189"/>
      <c r="NOW23" s="176"/>
      <c r="NOX23" s="189"/>
      <c r="NOY23" s="176"/>
      <c r="NOZ23" s="189"/>
      <c r="NPA23" s="176"/>
      <c r="NPB23" s="189"/>
      <c r="NPC23" s="176"/>
      <c r="NPD23" s="189"/>
      <c r="NPE23" s="176"/>
      <c r="NPF23" s="189"/>
      <c r="NPG23" s="176"/>
      <c r="NPH23" s="189"/>
      <c r="NPI23" s="176"/>
      <c r="NPJ23" s="189"/>
      <c r="NPK23" s="176"/>
      <c r="NPL23" s="189"/>
      <c r="NPM23" s="176"/>
      <c r="NPN23" s="189"/>
      <c r="NPO23" s="176"/>
      <c r="NPP23" s="189"/>
      <c r="NPQ23" s="176"/>
      <c r="NPR23" s="189"/>
      <c r="NPS23" s="176"/>
      <c r="NPT23" s="189"/>
      <c r="NPU23" s="176"/>
      <c r="NPV23" s="189"/>
      <c r="NPW23" s="176"/>
      <c r="NPX23" s="189"/>
      <c r="NPY23" s="176"/>
      <c r="NPZ23" s="189"/>
      <c r="NQA23" s="176"/>
      <c r="NQB23" s="189"/>
      <c r="NQC23" s="176"/>
      <c r="NQD23" s="189"/>
      <c r="NQE23" s="176"/>
      <c r="NQF23" s="189"/>
      <c r="NQG23" s="176"/>
      <c r="NQH23" s="189"/>
      <c r="NQI23" s="176"/>
      <c r="NQJ23" s="189"/>
      <c r="NQK23" s="176"/>
      <c r="NQL23" s="189"/>
      <c r="NQM23" s="176"/>
      <c r="NQN23" s="189"/>
      <c r="NQO23" s="176"/>
      <c r="NQP23" s="189"/>
      <c r="NQQ23" s="176"/>
      <c r="NQR23" s="189"/>
      <c r="NQS23" s="176"/>
      <c r="NQT23" s="189"/>
      <c r="NQU23" s="176"/>
      <c r="NQV23" s="189"/>
      <c r="NQW23" s="176"/>
      <c r="NQX23" s="189"/>
      <c r="NQY23" s="176"/>
      <c r="NQZ23" s="189"/>
      <c r="NRA23" s="176"/>
      <c r="NRB23" s="189"/>
      <c r="NRC23" s="176"/>
      <c r="NRD23" s="189"/>
      <c r="NRE23" s="176"/>
      <c r="NRF23" s="189"/>
      <c r="NRG23" s="176"/>
      <c r="NRH23" s="189"/>
      <c r="NRI23" s="176"/>
      <c r="NRJ23" s="189"/>
      <c r="NRK23" s="176"/>
      <c r="NRL23" s="189"/>
      <c r="NRM23" s="176"/>
      <c r="NRN23" s="189"/>
      <c r="NRO23" s="176"/>
      <c r="NRP23" s="189"/>
      <c r="NRQ23" s="176"/>
      <c r="NRR23" s="189"/>
      <c r="NRS23" s="176"/>
      <c r="NRT23" s="189"/>
      <c r="NRU23" s="176"/>
      <c r="NRV23" s="189"/>
      <c r="NRW23" s="176"/>
      <c r="NRX23" s="189"/>
      <c r="NRY23" s="176"/>
      <c r="NRZ23" s="189"/>
      <c r="NSA23" s="176"/>
      <c r="NSB23" s="189"/>
      <c r="NSC23" s="176"/>
      <c r="NSD23" s="189"/>
      <c r="NSE23" s="176"/>
      <c r="NSF23" s="189"/>
      <c r="NSG23" s="176"/>
      <c r="NSH23" s="189"/>
      <c r="NSI23" s="176"/>
      <c r="NSJ23" s="189"/>
      <c r="NSK23" s="176"/>
      <c r="NSL23" s="189"/>
      <c r="NSM23" s="176"/>
      <c r="NSN23" s="189"/>
      <c r="NSO23" s="176"/>
      <c r="NSP23" s="189"/>
      <c r="NSQ23" s="176"/>
      <c r="NSR23" s="189"/>
      <c r="NSS23" s="176"/>
      <c r="NST23" s="189"/>
      <c r="NSU23" s="176"/>
      <c r="NSV23" s="189"/>
      <c r="NSW23" s="176"/>
      <c r="NSX23" s="189"/>
      <c r="NSY23" s="176"/>
      <c r="NSZ23" s="189"/>
      <c r="NTA23" s="176"/>
      <c r="NTB23" s="189"/>
      <c r="NTC23" s="176"/>
      <c r="NTD23" s="189"/>
      <c r="NTE23" s="176"/>
      <c r="NTF23" s="189"/>
      <c r="NTG23" s="176"/>
      <c r="NTH23" s="189"/>
      <c r="NTI23" s="176"/>
      <c r="NTJ23" s="189"/>
      <c r="NTK23" s="176"/>
      <c r="NTL23" s="189"/>
      <c r="NTM23" s="176"/>
      <c r="NTN23" s="189"/>
      <c r="NTO23" s="176"/>
      <c r="NTP23" s="189"/>
      <c r="NTQ23" s="176"/>
      <c r="NTR23" s="189"/>
      <c r="NTS23" s="176"/>
      <c r="NTT23" s="189"/>
      <c r="NTU23" s="176"/>
      <c r="NTV23" s="189"/>
      <c r="NTW23" s="176"/>
      <c r="NTX23" s="189"/>
      <c r="NTY23" s="176"/>
      <c r="NTZ23" s="189"/>
      <c r="NUA23" s="176"/>
      <c r="NUB23" s="189"/>
      <c r="NUC23" s="176"/>
      <c r="NUD23" s="189"/>
      <c r="NUE23" s="176"/>
      <c r="NUF23" s="189"/>
      <c r="NUG23" s="176"/>
      <c r="NUH23" s="189"/>
      <c r="NUI23" s="176"/>
      <c r="NUJ23" s="189"/>
      <c r="NUK23" s="176"/>
      <c r="NUL23" s="189"/>
      <c r="NUM23" s="176"/>
      <c r="NUN23" s="189"/>
      <c r="NUO23" s="176"/>
      <c r="NUP23" s="189"/>
      <c r="NUQ23" s="176"/>
      <c r="NUR23" s="189"/>
      <c r="NUS23" s="176"/>
      <c r="NUT23" s="189"/>
      <c r="NUU23" s="176"/>
      <c r="NUV23" s="189"/>
      <c r="NUW23" s="176"/>
      <c r="NUX23" s="189"/>
      <c r="NUY23" s="176"/>
      <c r="NUZ23" s="189"/>
      <c r="NVA23" s="176"/>
      <c r="NVB23" s="189"/>
      <c r="NVC23" s="176"/>
      <c r="NVD23" s="189"/>
      <c r="NVE23" s="176"/>
      <c r="NVF23" s="189"/>
      <c r="NVG23" s="176"/>
      <c r="NVH23" s="189"/>
      <c r="NVI23" s="176"/>
      <c r="NVJ23" s="189"/>
      <c r="NVK23" s="176"/>
      <c r="NVL23" s="189"/>
      <c r="NVM23" s="176"/>
      <c r="NVN23" s="189"/>
      <c r="NVO23" s="176"/>
      <c r="NVP23" s="189"/>
      <c r="NVQ23" s="176"/>
      <c r="NVR23" s="189"/>
      <c r="NVS23" s="176"/>
      <c r="NVT23" s="189"/>
      <c r="NVU23" s="176"/>
      <c r="NVV23" s="189"/>
      <c r="NVW23" s="176"/>
      <c r="NVX23" s="189"/>
      <c r="NVY23" s="176"/>
      <c r="NVZ23" s="189"/>
      <c r="NWA23" s="176"/>
      <c r="NWB23" s="189"/>
      <c r="NWC23" s="176"/>
      <c r="NWD23" s="189"/>
      <c r="NWE23" s="176"/>
      <c r="NWF23" s="189"/>
      <c r="NWG23" s="176"/>
      <c r="NWH23" s="189"/>
      <c r="NWI23" s="176"/>
      <c r="NWJ23" s="189"/>
      <c r="NWK23" s="176"/>
      <c r="NWL23" s="189"/>
      <c r="NWM23" s="176"/>
      <c r="NWN23" s="189"/>
      <c r="NWO23" s="176"/>
      <c r="NWP23" s="189"/>
      <c r="NWQ23" s="176"/>
      <c r="NWR23" s="189"/>
      <c r="NWS23" s="176"/>
      <c r="NWT23" s="189"/>
      <c r="NWU23" s="176"/>
      <c r="NWV23" s="189"/>
      <c r="NWW23" s="176"/>
      <c r="NWX23" s="189"/>
      <c r="NWY23" s="176"/>
      <c r="NWZ23" s="189"/>
      <c r="NXA23" s="176"/>
      <c r="NXB23" s="189"/>
      <c r="NXC23" s="176"/>
      <c r="NXD23" s="189"/>
      <c r="NXE23" s="176"/>
      <c r="NXF23" s="189"/>
      <c r="NXG23" s="176"/>
      <c r="NXH23" s="189"/>
      <c r="NXI23" s="176"/>
      <c r="NXJ23" s="189"/>
      <c r="NXK23" s="176"/>
      <c r="NXL23" s="189"/>
      <c r="NXM23" s="176"/>
      <c r="NXN23" s="189"/>
      <c r="NXO23" s="176"/>
      <c r="NXP23" s="189"/>
      <c r="NXQ23" s="176"/>
      <c r="NXR23" s="189"/>
      <c r="NXS23" s="176"/>
      <c r="NXT23" s="189"/>
      <c r="NXU23" s="176"/>
      <c r="NXV23" s="189"/>
      <c r="NXW23" s="176"/>
      <c r="NXX23" s="189"/>
      <c r="NXY23" s="176"/>
      <c r="NXZ23" s="189"/>
      <c r="NYA23" s="176"/>
      <c r="NYB23" s="189"/>
      <c r="NYC23" s="176"/>
      <c r="NYD23" s="189"/>
      <c r="NYE23" s="176"/>
      <c r="NYF23" s="189"/>
      <c r="NYG23" s="176"/>
      <c r="NYH23" s="189"/>
      <c r="NYI23" s="176"/>
      <c r="NYJ23" s="189"/>
      <c r="NYK23" s="176"/>
      <c r="NYL23" s="189"/>
      <c r="NYM23" s="176"/>
      <c r="NYN23" s="189"/>
      <c r="NYO23" s="176"/>
      <c r="NYP23" s="189"/>
      <c r="NYQ23" s="176"/>
      <c r="NYR23" s="189"/>
      <c r="NYS23" s="176"/>
      <c r="NYT23" s="189"/>
      <c r="NYU23" s="176"/>
      <c r="NYV23" s="189"/>
      <c r="NYW23" s="176"/>
      <c r="NYX23" s="189"/>
      <c r="NYY23" s="176"/>
      <c r="NYZ23" s="189"/>
      <c r="NZA23" s="176"/>
      <c r="NZB23" s="189"/>
      <c r="NZC23" s="176"/>
      <c r="NZD23" s="189"/>
      <c r="NZE23" s="176"/>
      <c r="NZF23" s="189"/>
      <c r="NZG23" s="176"/>
      <c r="NZH23" s="189"/>
      <c r="NZI23" s="176"/>
      <c r="NZJ23" s="189"/>
      <c r="NZK23" s="176"/>
      <c r="NZL23" s="189"/>
      <c r="NZM23" s="176"/>
      <c r="NZN23" s="189"/>
      <c r="NZO23" s="176"/>
      <c r="NZP23" s="189"/>
      <c r="NZQ23" s="176"/>
      <c r="NZR23" s="189"/>
      <c r="NZS23" s="176"/>
      <c r="NZT23" s="189"/>
      <c r="NZU23" s="176"/>
      <c r="NZV23" s="189"/>
      <c r="NZW23" s="176"/>
      <c r="NZX23" s="189"/>
      <c r="NZY23" s="176"/>
      <c r="NZZ23" s="189"/>
      <c r="OAA23" s="176"/>
      <c r="OAB23" s="189"/>
      <c r="OAC23" s="176"/>
      <c r="OAD23" s="189"/>
      <c r="OAE23" s="176"/>
      <c r="OAF23" s="189"/>
      <c r="OAG23" s="176"/>
      <c r="OAH23" s="189"/>
      <c r="OAI23" s="176"/>
      <c r="OAJ23" s="189"/>
      <c r="OAK23" s="176"/>
      <c r="OAL23" s="189"/>
      <c r="OAM23" s="176"/>
      <c r="OAN23" s="189"/>
      <c r="OAO23" s="176"/>
      <c r="OAP23" s="189"/>
      <c r="OAQ23" s="176"/>
      <c r="OAR23" s="189"/>
      <c r="OAS23" s="176"/>
      <c r="OAT23" s="189"/>
      <c r="OAU23" s="176"/>
      <c r="OAV23" s="189"/>
      <c r="OAW23" s="176"/>
      <c r="OAX23" s="189"/>
      <c r="OAY23" s="176"/>
      <c r="OAZ23" s="189"/>
      <c r="OBA23" s="176"/>
      <c r="OBB23" s="189"/>
      <c r="OBC23" s="176"/>
      <c r="OBD23" s="189"/>
      <c r="OBE23" s="176"/>
      <c r="OBF23" s="189"/>
      <c r="OBG23" s="176"/>
      <c r="OBH23" s="189"/>
      <c r="OBI23" s="176"/>
      <c r="OBJ23" s="189"/>
      <c r="OBK23" s="176"/>
      <c r="OBL23" s="189"/>
      <c r="OBM23" s="176"/>
      <c r="OBN23" s="189"/>
      <c r="OBO23" s="176"/>
      <c r="OBP23" s="189"/>
      <c r="OBQ23" s="176"/>
      <c r="OBR23" s="189"/>
      <c r="OBS23" s="176"/>
      <c r="OBT23" s="189"/>
      <c r="OBU23" s="176"/>
      <c r="OBV23" s="189"/>
      <c r="OBW23" s="176"/>
      <c r="OBX23" s="189"/>
      <c r="OBY23" s="176"/>
      <c r="OBZ23" s="189"/>
      <c r="OCA23" s="176"/>
      <c r="OCB23" s="189"/>
      <c r="OCC23" s="176"/>
      <c r="OCD23" s="189"/>
      <c r="OCE23" s="176"/>
      <c r="OCF23" s="189"/>
      <c r="OCG23" s="176"/>
      <c r="OCH23" s="189"/>
      <c r="OCI23" s="176"/>
      <c r="OCJ23" s="189"/>
      <c r="OCK23" s="176"/>
      <c r="OCL23" s="189"/>
      <c r="OCM23" s="176"/>
      <c r="OCN23" s="189"/>
      <c r="OCO23" s="176"/>
      <c r="OCP23" s="189"/>
      <c r="OCQ23" s="176"/>
      <c r="OCR23" s="189"/>
      <c r="OCS23" s="176"/>
      <c r="OCT23" s="189"/>
      <c r="OCU23" s="176"/>
      <c r="OCV23" s="189"/>
      <c r="OCW23" s="176"/>
      <c r="OCX23" s="189"/>
      <c r="OCY23" s="176"/>
      <c r="OCZ23" s="189"/>
      <c r="ODA23" s="176"/>
      <c r="ODB23" s="189"/>
      <c r="ODC23" s="176"/>
      <c r="ODD23" s="189"/>
      <c r="ODE23" s="176"/>
      <c r="ODF23" s="189"/>
      <c r="ODG23" s="176"/>
      <c r="ODH23" s="189"/>
      <c r="ODI23" s="176"/>
      <c r="ODJ23" s="189"/>
      <c r="ODK23" s="176"/>
      <c r="ODL23" s="189"/>
      <c r="ODM23" s="176"/>
      <c r="ODN23" s="189"/>
      <c r="ODO23" s="176"/>
      <c r="ODP23" s="189"/>
      <c r="ODQ23" s="176"/>
      <c r="ODR23" s="189"/>
      <c r="ODS23" s="176"/>
      <c r="ODT23" s="189"/>
      <c r="ODU23" s="176"/>
      <c r="ODV23" s="189"/>
      <c r="ODW23" s="176"/>
      <c r="ODX23" s="189"/>
      <c r="ODY23" s="176"/>
      <c r="ODZ23" s="189"/>
      <c r="OEA23" s="176"/>
      <c r="OEB23" s="189"/>
      <c r="OEC23" s="176"/>
      <c r="OED23" s="189"/>
      <c r="OEE23" s="176"/>
      <c r="OEF23" s="189"/>
      <c r="OEG23" s="176"/>
      <c r="OEH23" s="189"/>
      <c r="OEI23" s="176"/>
      <c r="OEJ23" s="189"/>
      <c r="OEK23" s="176"/>
      <c r="OEL23" s="189"/>
      <c r="OEM23" s="176"/>
      <c r="OEN23" s="189"/>
      <c r="OEO23" s="176"/>
      <c r="OEP23" s="189"/>
      <c r="OEQ23" s="176"/>
      <c r="OER23" s="189"/>
      <c r="OES23" s="176"/>
      <c r="OET23" s="189"/>
      <c r="OEU23" s="176"/>
      <c r="OEV23" s="189"/>
      <c r="OEW23" s="176"/>
      <c r="OEX23" s="189"/>
      <c r="OEY23" s="176"/>
      <c r="OEZ23" s="189"/>
      <c r="OFA23" s="176"/>
      <c r="OFB23" s="189"/>
      <c r="OFC23" s="176"/>
      <c r="OFD23" s="189"/>
      <c r="OFE23" s="176"/>
      <c r="OFF23" s="189"/>
      <c r="OFG23" s="176"/>
      <c r="OFH23" s="189"/>
      <c r="OFI23" s="176"/>
      <c r="OFJ23" s="189"/>
      <c r="OFK23" s="176"/>
      <c r="OFL23" s="189"/>
      <c r="OFM23" s="176"/>
      <c r="OFN23" s="189"/>
      <c r="OFO23" s="176"/>
      <c r="OFP23" s="189"/>
      <c r="OFQ23" s="176"/>
      <c r="OFR23" s="189"/>
      <c r="OFS23" s="176"/>
      <c r="OFT23" s="189"/>
      <c r="OFU23" s="176"/>
      <c r="OFV23" s="189"/>
      <c r="OFW23" s="176"/>
      <c r="OFX23" s="189"/>
      <c r="OFY23" s="176"/>
      <c r="OFZ23" s="189"/>
      <c r="OGA23" s="176"/>
      <c r="OGB23" s="189"/>
      <c r="OGC23" s="176"/>
      <c r="OGD23" s="189"/>
      <c r="OGE23" s="176"/>
      <c r="OGF23" s="189"/>
      <c r="OGG23" s="176"/>
      <c r="OGH23" s="189"/>
      <c r="OGI23" s="176"/>
      <c r="OGJ23" s="189"/>
      <c r="OGK23" s="176"/>
      <c r="OGL23" s="189"/>
      <c r="OGM23" s="176"/>
      <c r="OGN23" s="189"/>
      <c r="OGO23" s="176"/>
      <c r="OGP23" s="189"/>
      <c r="OGQ23" s="176"/>
      <c r="OGR23" s="189"/>
      <c r="OGS23" s="176"/>
      <c r="OGT23" s="189"/>
      <c r="OGU23" s="176"/>
      <c r="OGV23" s="189"/>
      <c r="OGW23" s="176"/>
      <c r="OGX23" s="189"/>
      <c r="OGY23" s="176"/>
      <c r="OGZ23" s="189"/>
      <c r="OHA23" s="176"/>
      <c r="OHB23" s="189"/>
      <c r="OHC23" s="176"/>
      <c r="OHD23" s="189"/>
      <c r="OHE23" s="176"/>
      <c r="OHF23" s="189"/>
      <c r="OHG23" s="176"/>
      <c r="OHH23" s="189"/>
      <c r="OHI23" s="176"/>
      <c r="OHJ23" s="189"/>
      <c r="OHK23" s="176"/>
      <c r="OHL23" s="189"/>
      <c r="OHM23" s="176"/>
      <c r="OHN23" s="189"/>
      <c r="OHO23" s="176"/>
      <c r="OHP23" s="189"/>
      <c r="OHQ23" s="176"/>
      <c r="OHR23" s="189"/>
      <c r="OHS23" s="176"/>
      <c r="OHT23" s="189"/>
      <c r="OHU23" s="176"/>
      <c r="OHV23" s="189"/>
      <c r="OHW23" s="176"/>
      <c r="OHX23" s="189"/>
      <c r="OHY23" s="176"/>
      <c r="OHZ23" s="189"/>
      <c r="OIA23" s="176"/>
      <c r="OIB23" s="189"/>
      <c r="OIC23" s="176"/>
      <c r="OID23" s="189"/>
      <c r="OIE23" s="176"/>
      <c r="OIF23" s="189"/>
      <c r="OIG23" s="176"/>
      <c r="OIH23" s="189"/>
      <c r="OII23" s="176"/>
      <c r="OIJ23" s="189"/>
      <c r="OIK23" s="176"/>
      <c r="OIL23" s="189"/>
      <c r="OIM23" s="176"/>
      <c r="OIN23" s="189"/>
      <c r="OIO23" s="176"/>
      <c r="OIP23" s="189"/>
      <c r="OIQ23" s="176"/>
      <c r="OIR23" s="189"/>
      <c r="OIS23" s="176"/>
      <c r="OIT23" s="189"/>
      <c r="OIU23" s="176"/>
      <c r="OIV23" s="189"/>
      <c r="OIW23" s="176"/>
      <c r="OIX23" s="189"/>
      <c r="OIY23" s="176"/>
      <c r="OIZ23" s="189"/>
      <c r="OJA23" s="176"/>
      <c r="OJB23" s="189"/>
      <c r="OJC23" s="176"/>
      <c r="OJD23" s="189"/>
      <c r="OJE23" s="176"/>
      <c r="OJF23" s="189"/>
      <c r="OJG23" s="176"/>
      <c r="OJH23" s="189"/>
      <c r="OJI23" s="176"/>
      <c r="OJJ23" s="189"/>
      <c r="OJK23" s="176"/>
      <c r="OJL23" s="189"/>
      <c r="OJM23" s="176"/>
      <c r="OJN23" s="189"/>
      <c r="OJO23" s="176"/>
      <c r="OJP23" s="189"/>
      <c r="OJQ23" s="176"/>
      <c r="OJR23" s="189"/>
      <c r="OJS23" s="176"/>
      <c r="OJT23" s="189"/>
      <c r="OJU23" s="176"/>
      <c r="OJV23" s="189"/>
      <c r="OJW23" s="176"/>
      <c r="OJX23" s="189"/>
      <c r="OJY23" s="176"/>
      <c r="OJZ23" s="189"/>
      <c r="OKA23" s="176"/>
      <c r="OKB23" s="189"/>
      <c r="OKC23" s="176"/>
      <c r="OKD23" s="189"/>
      <c r="OKE23" s="176"/>
      <c r="OKF23" s="189"/>
      <c r="OKG23" s="176"/>
      <c r="OKH23" s="189"/>
      <c r="OKI23" s="176"/>
      <c r="OKJ23" s="189"/>
      <c r="OKK23" s="176"/>
      <c r="OKL23" s="189"/>
      <c r="OKM23" s="176"/>
      <c r="OKN23" s="189"/>
      <c r="OKO23" s="176"/>
      <c r="OKP23" s="189"/>
      <c r="OKQ23" s="176"/>
      <c r="OKR23" s="189"/>
      <c r="OKS23" s="176"/>
      <c r="OKT23" s="189"/>
      <c r="OKU23" s="176"/>
      <c r="OKV23" s="189"/>
      <c r="OKW23" s="176"/>
      <c r="OKX23" s="189"/>
      <c r="OKY23" s="176"/>
      <c r="OKZ23" s="189"/>
      <c r="OLA23" s="176"/>
      <c r="OLB23" s="189"/>
      <c r="OLC23" s="176"/>
      <c r="OLD23" s="189"/>
      <c r="OLE23" s="176"/>
      <c r="OLF23" s="189"/>
      <c r="OLG23" s="176"/>
      <c r="OLH23" s="189"/>
      <c r="OLI23" s="176"/>
      <c r="OLJ23" s="189"/>
      <c r="OLK23" s="176"/>
      <c r="OLL23" s="189"/>
      <c r="OLM23" s="176"/>
      <c r="OLN23" s="189"/>
      <c r="OLO23" s="176"/>
      <c r="OLP23" s="189"/>
      <c r="OLQ23" s="176"/>
      <c r="OLR23" s="189"/>
      <c r="OLS23" s="176"/>
      <c r="OLT23" s="189"/>
      <c r="OLU23" s="176"/>
      <c r="OLV23" s="189"/>
      <c r="OLW23" s="176"/>
      <c r="OLX23" s="189"/>
      <c r="OLY23" s="176"/>
      <c r="OLZ23" s="189"/>
      <c r="OMA23" s="176"/>
      <c r="OMB23" s="189"/>
      <c r="OMC23" s="176"/>
      <c r="OMD23" s="189"/>
      <c r="OME23" s="176"/>
      <c r="OMF23" s="189"/>
      <c r="OMG23" s="176"/>
      <c r="OMH23" s="189"/>
      <c r="OMI23" s="176"/>
      <c r="OMJ23" s="189"/>
      <c r="OMK23" s="176"/>
      <c r="OML23" s="189"/>
      <c r="OMM23" s="176"/>
      <c r="OMN23" s="189"/>
      <c r="OMO23" s="176"/>
      <c r="OMP23" s="189"/>
      <c r="OMQ23" s="176"/>
      <c r="OMR23" s="189"/>
      <c r="OMS23" s="176"/>
      <c r="OMT23" s="189"/>
      <c r="OMU23" s="176"/>
      <c r="OMV23" s="189"/>
      <c r="OMW23" s="176"/>
      <c r="OMX23" s="189"/>
      <c r="OMY23" s="176"/>
      <c r="OMZ23" s="189"/>
      <c r="ONA23" s="176"/>
      <c r="ONB23" s="189"/>
      <c r="ONC23" s="176"/>
      <c r="OND23" s="189"/>
      <c r="ONE23" s="176"/>
      <c r="ONF23" s="189"/>
      <c r="ONG23" s="176"/>
      <c r="ONH23" s="189"/>
      <c r="ONI23" s="176"/>
      <c r="ONJ23" s="189"/>
      <c r="ONK23" s="176"/>
      <c r="ONL23" s="189"/>
      <c r="ONM23" s="176"/>
      <c r="ONN23" s="189"/>
      <c r="ONO23" s="176"/>
      <c r="ONP23" s="189"/>
      <c r="ONQ23" s="176"/>
      <c r="ONR23" s="189"/>
      <c r="ONS23" s="176"/>
      <c r="ONT23" s="189"/>
      <c r="ONU23" s="176"/>
      <c r="ONV23" s="189"/>
      <c r="ONW23" s="176"/>
      <c r="ONX23" s="189"/>
      <c r="ONY23" s="176"/>
      <c r="ONZ23" s="189"/>
      <c r="OOA23" s="176"/>
      <c r="OOB23" s="189"/>
      <c r="OOC23" s="176"/>
      <c r="OOD23" s="189"/>
      <c r="OOE23" s="176"/>
      <c r="OOF23" s="189"/>
      <c r="OOG23" s="176"/>
      <c r="OOH23" s="189"/>
      <c r="OOI23" s="176"/>
      <c r="OOJ23" s="189"/>
      <c r="OOK23" s="176"/>
      <c r="OOL23" s="189"/>
      <c r="OOM23" s="176"/>
      <c r="OON23" s="189"/>
      <c r="OOO23" s="176"/>
      <c r="OOP23" s="189"/>
      <c r="OOQ23" s="176"/>
      <c r="OOR23" s="189"/>
      <c r="OOS23" s="176"/>
      <c r="OOT23" s="189"/>
      <c r="OOU23" s="176"/>
      <c r="OOV23" s="189"/>
      <c r="OOW23" s="176"/>
      <c r="OOX23" s="189"/>
      <c r="OOY23" s="176"/>
      <c r="OOZ23" s="189"/>
      <c r="OPA23" s="176"/>
      <c r="OPB23" s="189"/>
      <c r="OPC23" s="176"/>
      <c r="OPD23" s="189"/>
      <c r="OPE23" s="176"/>
      <c r="OPF23" s="189"/>
      <c r="OPG23" s="176"/>
      <c r="OPH23" s="189"/>
      <c r="OPI23" s="176"/>
      <c r="OPJ23" s="189"/>
      <c r="OPK23" s="176"/>
      <c r="OPL23" s="189"/>
      <c r="OPM23" s="176"/>
      <c r="OPN23" s="189"/>
      <c r="OPO23" s="176"/>
      <c r="OPP23" s="189"/>
      <c r="OPQ23" s="176"/>
      <c r="OPR23" s="189"/>
      <c r="OPS23" s="176"/>
      <c r="OPT23" s="189"/>
      <c r="OPU23" s="176"/>
      <c r="OPV23" s="189"/>
      <c r="OPW23" s="176"/>
      <c r="OPX23" s="189"/>
      <c r="OPY23" s="176"/>
      <c r="OPZ23" s="189"/>
      <c r="OQA23" s="176"/>
      <c r="OQB23" s="189"/>
      <c r="OQC23" s="176"/>
      <c r="OQD23" s="189"/>
      <c r="OQE23" s="176"/>
      <c r="OQF23" s="189"/>
      <c r="OQG23" s="176"/>
      <c r="OQH23" s="189"/>
      <c r="OQI23" s="176"/>
      <c r="OQJ23" s="189"/>
      <c r="OQK23" s="176"/>
      <c r="OQL23" s="189"/>
      <c r="OQM23" s="176"/>
      <c r="OQN23" s="189"/>
      <c r="OQO23" s="176"/>
      <c r="OQP23" s="189"/>
      <c r="OQQ23" s="176"/>
      <c r="OQR23" s="189"/>
      <c r="OQS23" s="176"/>
      <c r="OQT23" s="189"/>
      <c r="OQU23" s="176"/>
      <c r="OQV23" s="189"/>
      <c r="OQW23" s="176"/>
      <c r="OQX23" s="189"/>
      <c r="OQY23" s="176"/>
      <c r="OQZ23" s="189"/>
      <c r="ORA23" s="176"/>
      <c r="ORB23" s="189"/>
      <c r="ORC23" s="176"/>
      <c r="ORD23" s="189"/>
      <c r="ORE23" s="176"/>
      <c r="ORF23" s="189"/>
      <c r="ORG23" s="176"/>
      <c r="ORH23" s="189"/>
      <c r="ORI23" s="176"/>
      <c r="ORJ23" s="189"/>
      <c r="ORK23" s="176"/>
      <c r="ORL23" s="189"/>
      <c r="ORM23" s="176"/>
      <c r="ORN23" s="189"/>
      <c r="ORO23" s="176"/>
      <c r="ORP23" s="189"/>
      <c r="ORQ23" s="176"/>
      <c r="ORR23" s="189"/>
      <c r="ORS23" s="176"/>
      <c r="ORT23" s="189"/>
      <c r="ORU23" s="176"/>
      <c r="ORV23" s="189"/>
      <c r="ORW23" s="176"/>
      <c r="ORX23" s="189"/>
      <c r="ORY23" s="176"/>
      <c r="ORZ23" s="189"/>
      <c r="OSA23" s="176"/>
      <c r="OSB23" s="189"/>
      <c r="OSC23" s="176"/>
      <c r="OSD23" s="189"/>
      <c r="OSE23" s="176"/>
      <c r="OSF23" s="189"/>
      <c r="OSG23" s="176"/>
      <c r="OSH23" s="189"/>
      <c r="OSI23" s="176"/>
      <c r="OSJ23" s="189"/>
      <c r="OSK23" s="176"/>
      <c r="OSL23" s="189"/>
      <c r="OSM23" s="176"/>
      <c r="OSN23" s="189"/>
      <c r="OSO23" s="176"/>
      <c r="OSP23" s="189"/>
      <c r="OSQ23" s="176"/>
      <c r="OSR23" s="189"/>
      <c r="OSS23" s="176"/>
      <c r="OST23" s="189"/>
      <c r="OSU23" s="176"/>
      <c r="OSV23" s="189"/>
      <c r="OSW23" s="176"/>
      <c r="OSX23" s="189"/>
      <c r="OSY23" s="176"/>
      <c r="OSZ23" s="189"/>
      <c r="OTA23" s="176"/>
      <c r="OTB23" s="189"/>
      <c r="OTC23" s="176"/>
      <c r="OTD23" s="189"/>
      <c r="OTE23" s="176"/>
      <c r="OTF23" s="189"/>
      <c r="OTG23" s="176"/>
      <c r="OTH23" s="189"/>
      <c r="OTI23" s="176"/>
      <c r="OTJ23" s="189"/>
      <c r="OTK23" s="176"/>
      <c r="OTL23" s="189"/>
      <c r="OTM23" s="176"/>
      <c r="OTN23" s="189"/>
      <c r="OTO23" s="176"/>
      <c r="OTP23" s="189"/>
      <c r="OTQ23" s="176"/>
      <c r="OTR23" s="189"/>
      <c r="OTS23" s="176"/>
      <c r="OTT23" s="189"/>
      <c r="OTU23" s="176"/>
      <c r="OTV23" s="189"/>
      <c r="OTW23" s="176"/>
      <c r="OTX23" s="189"/>
      <c r="OTY23" s="176"/>
      <c r="OTZ23" s="189"/>
      <c r="OUA23" s="176"/>
      <c r="OUB23" s="189"/>
      <c r="OUC23" s="176"/>
      <c r="OUD23" s="189"/>
      <c r="OUE23" s="176"/>
      <c r="OUF23" s="189"/>
      <c r="OUG23" s="176"/>
      <c r="OUH23" s="189"/>
      <c r="OUI23" s="176"/>
      <c r="OUJ23" s="189"/>
      <c r="OUK23" s="176"/>
      <c r="OUL23" s="189"/>
      <c r="OUM23" s="176"/>
      <c r="OUN23" s="189"/>
      <c r="OUO23" s="176"/>
      <c r="OUP23" s="189"/>
      <c r="OUQ23" s="176"/>
      <c r="OUR23" s="189"/>
      <c r="OUS23" s="176"/>
      <c r="OUT23" s="189"/>
      <c r="OUU23" s="176"/>
      <c r="OUV23" s="189"/>
      <c r="OUW23" s="176"/>
      <c r="OUX23" s="189"/>
      <c r="OUY23" s="176"/>
      <c r="OUZ23" s="189"/>
      <c r="OVA23" s="176"/>
      <c r="OVB23" s="189"/>
      <c r="OVC23" s="176"/>
      <c r="OVD23" s="189"/>
      <c r="OVE23" s="176"/>
      <c r="OVF23" s="189"/>
      <c r="OVG23" s="176"/>
      <c r="OVH23" s="189"/>
      <c r="OVI23" s="176"/>
      <c r="OVJ23" s="189"/>
      <c r="OVK23" s="176"/>
      <c r="OVL23" s="189"/>
      <c r="OVM23" s="176"/>
      <c r="OVN23" s="189"/>
      <c r="OVO23" s="176"/>
      <c r="OVP23" s="189"/>
      <c r="OVQ23" s="176"/>
      <c r="OVR23" s="189"/>
      <c r="OVS23" s="176"/>
      <c r="OVT23" s="189"/>
      <c r="OVU23" s="176"/>
      <c r="OVV23" s="189"/>
      <c r="OVW23" s="176"/>
      <c r="OVX23" s="189"/>
      <c r="OVY23" s="176"/>
      <c r="OVZ23" s="189"/>
      <c r="OWA23" s="176"/>
      <c r="OWB23" s="189"/>
      <c r="OWC23" s="176"/>
      <c r="OWD23" s="189"/>
      <c r="OWE23" s="176"/>
      <c r="OWF23" s="189"/>
      <c r="OWG23" s="176"/>
      <c r="OWH23" s="189"/>
      <c r="OWI23" s="176"/>
      <c r="OWJ23" s="189"/>
      <c r="OWK23" s="176"/>
      <c r="OWL23" s="189"/>
      <c r="OWM23" s="176"/>
      <c r="OWN23" s="189"/>
      <c r="OWO23" s="176"/>
      <c r="OWP23" s="189"/>
      <c r="OWQ23" s="176"/>
      <c r="OWR23" s="189"/>
      <c r="OWS23" s="176"/>
      <c r="OWT23" s="189"/>
      <c r="OWU23" s="176"/>
      <c r="OWV23" s="189"/>
      <c r="OWW23" s="176"/>
      <c r="OWX23" s="189"/>
      <c r="OWY23" s="176"/>
      <c r="OWZ23" s="189"/>
      <c r="OXA23" s="176"/>
      <c r="OXB23" s="189"/>
      <c r="OXC23" s="176"/>
      <c r="OXD23" s="189"/>
      <c r="OXE23" s="176"/>
      <c r="OXF23" s="189"/>
      <c r="OXG23" s="176"/>
      <c r="OXH23" s="189"/>
      <c r="OXI23" s="176"/>
      <c r="OXJ23" s="189"/>
      <c r="OXK23" s="176"/>
      <c r="OXL23" s="189"/>
      <c r="OXM23" s="176"/>
      <c r="OXN23" s="189"/>
      <c r="OXO23" s="176"/>
      <c r="OXP23" s="189"/>
      <c r="OXQ23" s="176"/>
      <c r="OXR23" s="189"/>
      <c r="OXS23" s="176"/>
      <c r="OXT23" s="189"/>
      <c r="OXU23" s="176"/>
      <c r="OXV23" s="189"/>
      <c r="OXW23" s="176"/>
      <c r="OXX23" s="189"/>
      <c r="OXY23" s="176"/>
      <c r="OXZ23" s="189"/>
      <c r="OYA23" s="176"/>
      <c r="OYB23" s="189"/>
      <c r="OYC23" s="176"/>
      <c r="OYD23" s="189"/>
      <c r="OYE23" s="176"/>
      <c r="OYF23" s="189"/>
      <c r="OYG23" s="176"/>
      <c r="OYH23" s="189"/>
      <c r="OYI23" s="176"/>
      <c r="OYJ23" s="189"/>
      <c r="OYK23" s="176"/>
      <c r="OYL23" s="189"/>
      <c r="OYM23" s="176"/>
      <c r="OYN23" s="189"/>
      <c r="OYO23" s="176"/>
      <c r="OYP23" s="189"/>
      <c r="OYQ23" s="176"/>
      <c r="OYR23" s="189"/>
      <c r="OYS23" s="176"/>
      <c r="OYT23" s="189"/>
      <c r="OYU23" s="176"/>
      <c r="OYV23" s="189"/>
      <c r="OYW23" s="176"/>
      <c r="OYX23" s="189"/>
      <c r="OYY23" s="176"/>
      <c r="OYZ23" s="189"/>
      <c r="OZA23" s="176"/>
      <c r="OZB23" s="189"/>
      <c r="OZC23" s="176"/>
      <c r="OZD23" s="189"/>
      <c r="OZE23" s="176"/>
      <c r="OZF23" s="189"/>
      <c r="OZG23" s="176"/>
      <c r="OZH23" s="189"/>
      <c r="OZI23" s="176"/>
      <c r="OZJ23" s="189"/>
      <c r="OZK23" s="176"/>
      <c r="OZL23" s="189"/>
      <c r="OZM23" s="176"/>
      <c r="OZN23" s="189"/>
      <c r="OZO23" s="176"/>
      <c r="OZP23" s="189"/>
      <c r="OZQ23" s="176"/>
      <c r="OZR23" s="189"/>
      <c r="OZS23" s="176"/>
      <c r="OZT23" s="189"/>
      <c r="OZU23" s="176"/>
      <c r="OZV23" s="189"/>
      <c r="OZW23" s="176"/>
      <c r="OZX23" s="189"/>
      <c r="OZY23" s="176"/>
      <c r="OZZ23" s="189"/>
      <c r="PAA23" s="176"/>
      <c r="PAB23" s="189"/>
      <c r="PAC23" s="176"/>
      <c r="PAD23" s="189"/>
      <c r="PAE23" s="176"/>
      <c r="PAF23" s="189"/>
      <c r="PAG23" s="176"/>
      <c r="PAH23" s="189"/>
      <c r="PAI23" s="176"/>
      <c r="PAJ23" s="189"/>
      <c r="PAK23" s="176"/>
      <c r="PAL23" s="189"/>
      <c r="PAM23" s="176"/>
      <c r="PAN23" s="189"/>
      <c r="PAO23" s="176"/>
      <c r="PAP23" s="189"/>
      <c r="PAQ23" s="176"/>
      <c r="PAR23" s="189"/>
      <c r="PAS23" s="176"/>
      <c r="PAT23" s="189"/>
      <c r="PAU23" s="176"/>
      <c r="PAV23" s="189"/>
      <c r="PAW23" s="176"/>
      <c r="PAX23" s="189"/>
      <c r="PAY23" s="176"/>
      <c r="PAZ23" s="189"/>
      <c r="PBA23" s="176"/>
      <c r="PBB23" s="189"/>
      <c r="PBC23" s="176"/>
      <c r="PBD23" s="189"/>
      <c r="PBE23" s="176"/>
      <c r="PBF23" s="189"/>
      <c r="PBG23" s="176"/>
      <c r="PBH23" s="189"/>
      <c r="PBI23" s="176"/>
      <c r="PBJ23" s="189"/>
      <c r="PBK23" s="176"/>
      <c r="PBL23" s="189"/>
      <c r="PBM23" s="176"/>
      <c r="PBN23" s="189"/>
      <c r="PBO23" s="176"/>
      <c r="PBP23" s="189"/>
      <c r="PBQ23" s="176"/>
      <c r="PBR23" s="189"/>
      <c r="PBS23" s="176"/>
      <c r="PBT23" s="189"/>
      <c r="PBU23" s="176"/>
      <c r="PBV23" s="189"/>
      <c r="PBW23" s="176"/>
      <c r="PBX23" s="189"/>
      <c r="PBY23" s="176"/>
      <c r="PBZ23" s="189"/>
      <c r="PCA23" s="176"/>
      <c r="PCB23" s="189"/>
      <c r="PCC23" s="176"/>
      <c r="PCD23" s="189"/>
      <c r="PCE23" s="176"/>
      <c r="PCF23" s="189"/>
      <c r="PCG23" s="176"/>
      <c r="PCH23" s="189"/>
      <c r="PCI23" s="176"/>
      <c r="PCJ23" s="189"/>
      <c r="PCK23" s="176"/>
      <c r="PCL23" s="189"/>
      <c r="PCM23" s="176"/>
      <c r="PCN23" s="189"/>
      <c r="PCO23" s="176"/>
      <c r="PCP23" s="189"/>
      <c r="PCQ23" s="176"/>
      <c r="PCR23" s="189"/>
      <c r="PCS23" s="176"/>
      <c r="PCT23" s="189"/>
      <c r="PCU23" s="176"/>
      <c r="PCV23" s="189"/>
      <c r="PCW23" s="176"/>
      <c r="PCX23" s="189"/>
      <c r="PCY23" s="176"/>
      <c r="PCZ23" s="189"/>
      <c r="PDA23" s="176"/>
      <c r="PDB23" s="189"/>
      <c r="PDC23" s="176"/>
      <c r="PDD23" s="189"/>
      <c r="PDE23" s="176"/>
      <c r="PDF23" s="189"/>
      <c r="PDG23" s="176"/>
      <c r="PDH23" s="189"/>
      <c r="PDI23" s="176"/>
      <c r="PDJ23" s="189"/>
      <c r="PDK23" s="176"/>
      <c r="PDL23" s="189"/>
      <c r="PDM23" s="176"/>
      <c r="PDN23" s="189"/>
      <c r="PDO23" s="176"/>
      <c r="PDP23" s="189"/>
      <c r="PDQ23" s="176"/>
      <c r="PDR23" s="189"/>
      <c r="PDS23" s="176"/>
      <c r="PDT23" s="189"/>
      <c r="PDU23" s="176"/>
      <c r="PDV23" s="189"/>
      <c r="PDW23" s="176"/>
      <c r="PDX23" s="189"/>
      <c r="PDY23" s="176"/>
      <c r="PDZ23" s="189"/>
      <c r="PEA23" s="176"/>
      <c r="PEB23" s="189"/>
      <c r="PEC23" s="176"/>
      <c r="PED23" s="189"/>
      <c r="PEE23" s="176"/>
      <c r="PEF23" s="189"/>
      <c r="PEG23" s="176"/>
      <c r="PEH23" s="189"/>
      <c r="PEI23" s="176"/>
      <c r="PEJ23" s="189"/>
      <c r="PEK23" s="176"/>
      <c r="PEL23" s="189"/>
      <c r="PEM23" s="176"/>
      <c r="PEN23" s="189"/>
      <c r="PEO23" s="176"/>
      <c r="PEP23" s="189"/>
      <c r="PEQ23" s="176"/>
      <c r="PER23" s="189"/>
      <c r="PES23" s="176"/>
      <c r="PET23" s="189"/>
      <c r="PEU23" s="176"/>
      <c r="PEV23" s="189"/>
      <c r="PEW23" s="176"/>
      <c r="PEX23" s="189"/>
      <c r="PEY23" s="176"/>
      <c r="PEZ23" s="189"/>
      <c r="PFA23" s="176"/>
      <c r="PFB23" s="189"/>
      <c r="PFC23" s="176"/>
      <c r="PFD23" s="189"/>
      <c r="PFE23" s="176"/>
      <c r="PFF23" s="189"/>
      <c r="PFG23" s="176"/>
      <c r="PFH23" s="189"/>
      <c r="PFI23" s="176"/>
      <c r="PFJ23" s="189"/>
      <c r="PFK23" s="176"/>
      <c r="PFL23" s="189"/>
      <c r="PFM23" s="176"/>
      <c r="PFN23" s="189"/>
      <c r="PFO23" s="176"/>
      <c r="PFP23" s="189"/>
      <c r="PFQ23" s="176"/>
      <c r="PFR23" s="189"/>
      <c r="PFS23" s="176"/>
      <c r="PFT23" s="189"/>
      <c r="PFU23" s="176"/>
      <c r="PFV23" s="189"/>
      <c r="PFW23" s="176"/>
      <c r="PFX23" s="189"/>
      <c r="PFY23" s="176"/>
      <c r="PFZ23" s="189"/>
      <c r="PGA23" s="176"/>
      <c r="PGB23" s="189"/>
      <c r="PGC23" s="176"/>
      <c r="PGD23" s="189"/>
      <c r="PGE23" s="176"/>
      <c r="PGF23" s="189"/>
      <c r="PGG23" s="176"/>
      <c r="PGH23" s="189"/>
      <c r="PGI23" s="176"/>
      <c r="PGJ23" s="189"/>
      <c r="PGK23" s="176"/>
      <c r="PGL23" s="189"/>
      <c r="PGM23" s="176"/>
      <c r="PGN23" s="189"/>
      <c r="PGO23" s="176"/>
      <c r="PGP23" s="189"/>
      <c r="PGQ23" s="176"/>
      <c r="PGR23" s="189"/>
      <c r="PGS23" s="176"/>
      <c r="PGT23" s="189"/>
      <c r="PGU23" s="176"/>
      <c r="PGV23" s="189"/>
      <c r="PGW23" s="176"/>
      <c r="PGX23" s="189"/>
      <c r="PGY23" s="176"/>
      <c r="PGZ23" s="189"/>
      <c r="PHA23" s="176"/>
      <c r="PHB23" s="189"/>
      <c r="PHC23" s="176"/>
      <c r="PHD23" s="189"/>
      <c r="PHE23" s="176"/>
      <c r="PHF23" s="189"/>
      <c r="PHG23" s="176"/>
      <c r="PHH23" s="189"/>
      <c r="PHI23" s="176"/>
      <c r="PHJ23" s="189"/>
      <c r="PHK23" s="176"/>
      <c r="PHL23" s="189"/>
      <c r="PHM23" s="176"/>
      <c r="PHN23" s="189"/>
      <c r="PHO23" s="176"/>
      <c r="PHP23" s="189"/>
      <c r="PHQ23" s="176"/>
      <c r="PHR23" s="189"/>
      <c r="PHS23" s="176"/>
      <c r="PHT23" s="189"/>
      <c r="PHU23" s="176"/>
      <c r="PHV23" s="189"/>
      <c r="PHW23" s="176"/>
      <c r="PHX23" s="189"/>
      <c r="PHY23" s="176"/>
      <c r="PHZ23" s="189"/>
      <c r="PIA23" s="176"/>
      <c r="PIB23" s="189"/>
      <c r="PIC23" s="176"/>
      <c r="PID23" s="189"/>
      <c r="PIE23" s="176"/>
      <c r="PIF23" s="189"/>
      <c r="PIG23" s="176"/>
      <c r="PIH23" s="189"/>
      <c r="PII23" s="176"/>
      <c r="PIJ23" s="189"/>
      <c r="PIK23" s="176"/>
      <c r="PIL23" s="189"/>
      <c r="PIM23" s="176"/>
      <c r="PIN23" s="189"/>
      <c r="PIO23" s="176"/>
      <c r="PIP23" s="189"/>
      <c r="PIQ23" s="176"/>
      <c r="PIR23" s="189"/>
      <c r="PIS23" s="176"/>
      <c r="PIT23" s="189"/>
      <c r="PIU23" s="176"/>
      <c r="PIV23" s="189"/>
      <c r="PIW23" s="176"/>
      <c r="PIX23" s="189"/>
      <c r="PIY23" s="176"/>
      <c r="PIZ23" s="189"/>
      <c r="PJA23" s="176"/>
      <c r="PJB23" s="189"/>
      <c r="PJC23" s="176"/>
      <c r="PJD23" s="189"/>
      <c r="PJE23" s="176"/>
      <c r="PJF23" s="189"/>
      <c r="PJG23" s="176"/>
      <c r="PJH23" s="189"/>
      <c r="PJI23" s="176"/>
      <c r="PJJ23" s="189"/>
      <c r="PJK23" s="176"/>
      <c r="PJL23" s="189"/>
      <c r="PJM23" s="176"/>
      <c r="PJN23" s="189"/>
      <c r="PJO23" s="176"/>
      <c r="PJP23" s="189"/>
      <c r="PJQ23" s="176"/>
      <c r="PJR23" s="189"/>
      <c r="PJS23" s="176"/>
      <c r="PJT23" s="189"/>
      <c r="PJU23" s="176"/>
      <c r="PJV23" s="189"/>
      <c r="PJW23" s="176"/>
      <c r="PJX23" s="189"/>
      <c r="PJY23" s="176"/>
      <c r="PJZ23" s="189"/>
      <c r="PKA23" s="176"/>
      <c r="PKB23" s="189"/>
      <c r="PKC23" s="176"/>
      <c r="PKD23" s="189"/>
      <c r="PKE23" s="176"/>
      <c r="PKF23" s="189"/>
      <c r="PKG23" s="176"/>
      <c r="PKH23" s="189"/>
      <c r="PKI23" s="176"/>
      <c r="PKJ23" s="189"/>
      <c r="PKK23" s="176"/>
      <c r="PKL23" s="189"/>
      <c r="PKM23" s="176"/>
      <c r="PKN23" s="189"/>
      <c r="PKO23" s="176"/>
      <c r="PKP23" s="189"/>
      <c r="PKQ23" s="176"/>
      <c r="PKR23" s="189"/>
      <c r="PKS23" s="176"/>
      <c r="PKT23" s="189"/>
      <c r="PKU23" s="176"/>
      <c r="PKV23" s="189"/>
      <c r="PKW23" s="176"/>
      <c r="PKX23" s="189"/>
      <c r="PKY23" s="176"/>
      <c r="PKZ23" s="189"/>
      <c r="PLA23" s="176"/>
      <c r="PLB23" s="189"/>
      <c r="PLC23" s="176"/>
      <c r="PLD23" s="189"/>
      <c r="PLE23" s="176"/>
      <c r="PLF23" s="189"/>
      <c r="PLG23" s="176"/>
      <c r="PLH23" s="189"/>
      <c r="PLI23" s="176"/>
      <c r="PLJ23" s="189"/>
      <c r="PLK23" s="176"/>
      <c r="PLL23" s="189"/>
      <c r="PLM23" s="176"/>
      <c r="PLN23" s="189"/>
      <c r="PLO23" s="176"/>
      <c r="PLP23" s="189"/>
      <c r="PLQ23" s="176"/>
      <c r="PLR23" s="189"/>
      <c r="PLS23" s="176"/>
      <c r="PLT23" s="189"/>
      <c r="PLU23" s="176"/>
      <c r="PLV23" s="189"/>
      <c r="PLW23" s="176"/>
      <c r="PLX23" s="189"/>
      <c r="PLY23" s="176"/>
      <c r="PLZ23" s="189"/>
      <c r="PMA23" s="176"/>
      <c r="PMB23" s="189"/>
      <c r="PMC23" s="176"/>
      <c r="PMD23" s="189"/>
      <c r="PME23" s="176"/>
      <c r="PMF23" s="189"/>
      <c r="PMG23" s="176"/>
      <c r="PMH23" s="189"/>
      <c r="PMI23" s="176"/>
      <c r="PMJ23" s="189"/>
      <c r="PMK23" s="176"/>
      <c r="PML23" s="189"/>
      <c r="PMM23" s="176"/>
      <c r="PMN23" s="189"/>
      <c r="PMO23" s="176"/>
      <c r="PMP23" s="189"/>
      <c r="PMQ23" s="176"/>
      <c r="PMR23" s="189"/>
      <c r="PMS23" s="176"/>
      <c r="PMT23" s="189"/>
      <c r="PMU23" s="176"/>
      <c r="PMV23" s="189"/>
      <c r="PMW23" s="176"/>
      <c r="PMX23" s="189"/>
      <c r="PMY23" s="176"/>
      <c r="PMZ23" s="189"/>
      <c r="PNA23" s="176"/>
      <c r="PNB23" s="189"/>
      <c r="PNC23" s="176"/>
      <c r="PND23" s="189"/>
      <c r="PNE23" s="176"/>
      <c r="PNF23" s="189"/>
      <c r="PNG23" s="176"/>
      <c r="PNH23" s="189"/>
      <c r="PNI23" s="176"/>
      <c r="PNJ23" s="189"/>
      <c r="PNK23" s="176"/>
      <c r="PNL23" s="189"/>
      <c r="PNM23" s="176"/>
      <c r="PNN23" s="189"/>
      <c r="PNO23" s="176"/>
      <c r="PNP23" s="189"/>
      <c r="PNQ23" s="176"/>
      <c r="PNR23" s="189"/>
      <c r="PNS23" s="176"/>
      <c r="PNT23" s="189"/>
      <c r="PNU23" s="176"/>
      <c r="PNV23" s="189"/>
      <c r="PNW23" s="176"/>
      <c r="PNX23" s="189"/>
      <c r="PNY23" s="176"/>
      <c r="PNZ23" s="189"/>
      <c r="POA23" s="176"/>
      <c r="POB23" s="189"/>
      <c r="POC23" s="176"/>
      <c r="POD23" s="189"/>
      <c r="POE23" s="176"/>
      <c r="POF23" s="189"/>
      <c r="POG23" s="176"/>
      <c r="POH23" s="189"/>
      <c r="POI23" s="176"/>
      <c r="POJ23" s="189"/>
      <c r="POK23" s="176"/>
      <c r="POL23" s="189"/>
      <c r="POM23" s="176"/>
      <c r="PON23" s="189"/>
      <c r="POO23" s="176"/>
      <c r="POP23" s="189"/>
      <c r="POQ23" s="176"/>
      <c r="POR23" s="189"/>
      <c r="POS23" s="176"/>
      <c r="POT23" s="189"/>
      <c r="POU23" s="176"/>
      <c r="POV23" s="189"/>
      <c r="POW23" s="176"/>
      <c r="POX23" s="189"/>
      <c r="POY23" s="176"/>
      <c r="POZ23" s="189"/>
      <c r="PPA23" s="176"/>
      <c r="PPB23" s="189"/>
      <c r="PPC23" s="176"/>
      <c r="PPD23" s="189"/>
      <c r="PPE23" s="176"/>
      <c r="PPF23" s="189"/>
      <c r="PPG23" s="176"/>
      <c r="PPH23" s="189"/>
      <c r="PPI23" s="176"/>
      <c r="PPJ23" s="189"/>
      <c r="PPK23" s="176"/>
      <c r="PPL23" s="189"/>
      <c r="PPM23" s="176"/>
      <c r="PPN23" s="189"/>
      <c r="PPO23" s="176"/>
      <c r="PPP23" s="189"/>
      <c r="PPQ23" s="176"/>
      <c r="PPR23" s="189"/>
      <c r="PPS23" s="176"/>
      <c r="PPT23" s="189"/>
      <c r="PPU23" s="176"/>
      <c r="PPV23" s="189"/>
      <c r="PPW23" s="176"/>
      <c r="PPX23" s="189"/>
      <c r="PPY23" s="176"/>
      <c r="PPZ23" s="189"/>
      <c r="PQA23" s="176"/>
      <c r="PQB23" s="189"/>
      <c r="PQC23" s="176"/>
      <c r="PQD23" s="189"/>
      <c r="PQE23" s="176"/>
      <c r="PQF23" s="189"/>
      <c r="PQG23" s="176"/>
      <c r="PQH23" s="189"/>
      <c r="PQI23" s="176"/>
      <c r="PQJ23" s="189"/>
      <c r="PQK23" s="176"/>
      <c r="PQL23" s="189"/>
      <c r="PQM23" s="176"/>
      <c r="PQN23" s="189"/>
      <c r="PQO23" s="176"/>
      <c r="PQP23" s="189"/>
      <c r="PQQ23" s="176"/>
      <c r="PQR23" s="189"/>
      <c r="PQS23" s="176"/>
      <c r="PQT23" s="189"/>
      <c r="PQU23" s="176"/>
      <c r="PQV23" s="189"/>
      <c r="PQW23" s="176"/>
      <c r="PQX23" s="189"/>
      <c r="PQY23" s="176"/>
      <c r="PQZ23" s="189"/>
      <c r="PRA23" s="176"/>
      <c r="PRB23" s="189"/>
      <c r="PRC23" s="176"/>
      <c r="PRD23" s="189"/>
      <c r="PRE23" s="176"/>
      <c r="PRF23" s="189"/>
      <c r="PRG23" s="176"/>
      <c r="PRH23" s="189"/>
      <c r="PRI23" s="176"/>
      <c r="PRJ23" s="189"/>
      <c r="PRK23" s="176"/>
      <c r="PRL23" s="189"/>
      <c r="PRM23" s="176"/>
      <c r="PRN23" s="189"/>
      <c r="PRO23" s="176"/>
      <c r="PRP23" s="189"/>
      <c r="PRQ23" s="176"/>
      <c r="PRR23" s="189"/>
      <c r="PRS23" s="176"/>
      <c r="PRT23" s="189"/>
      <c r="PRU23" s="176"/>
      <c r="PRV23" s="189"/>
      <c r="PRW23" s="176"/>
      <c r="PRX23" s="189"/>
      <c r="PRY23" s="176"/>
      <c r="PRZ23" s="189"/>
      <c r="PSA23" s="176"/>
      <c r="PSB23" s="189"/>
      <c r="PSC23" s="176"/>
      <c r="PSD23" s="189"/>
      <c r="PSE23" s="176"/>
      <c r="PSF23" s="189"/>
      <c r="PSG23" s="176"/>
      <c r="PSH23" s="189"/>
      <c r="PSI23" s="176"/>
      <c r="PSJ23" s="189"/>
      <c r="PSK23" s="176"/>
      <c r="PSL23" s="189"/>
      <c r="PSM23" s="176"/>
      <c r="PSN23" s="189"/>
      <c r="PSO23" s="176"/>
      <c r="PSP23" s="189"/>
      <c r="PSQ23" s="176"/>
      <c r="PSR23" s="189"/>
      <c r="PSS23" s="176"/>
      <c r="PST23" s="189"/>
      <c r="PSU23" s="176"/>
      <c r="PSV23" s="189"/>
      <c r="PSW23" s="176"/>
      <c r="PSX23" s="189"/>
      <c r="PSY23" s="176"/>
      <c r="PSZ23" s="189"/>
      <c r="PTA23" s="176"/>
      <c r="PTB23" s="189"/>
      <c r="PTC23" s="176"/>
      <c r="PTD23" s="189"/>
      <c r="PTE23" s="176"/>
      <c r="PTF23" s="189"/>
      <c r="PTG23" s="176"/>
      <c r="PTH23" s="189"/>
      <c r="PTI23" s="176"/>
      <c r="PTJ23" s="189"/>
      <c r="PTK23" s="176"/>
      <c r="PTL23" s="189"/>
      <c r="PTM23" s="176"/>
      <c r="PTN23" s="189"/>
      <c r="PTO23" s="176"/>
      <c r="PTP23" s="189"/>
      <c r="PTQ23" s="176"/>
      <c r="PTR23" s="189"/>
      <c r="PTS23" s="176"/>
      <c r="PTT23" s="189"/>
      <c r="PTU23" s="176"/>
      <c r="PTV23" s="189"/>
      <c r="PTW23" s="176"/>
      <c r="PTX23" s="189"/>
      <c r="PTY23" s="176"/>
      <c r="PTZ23" s="189"/>
      <c r="PUA23" s="176"/>
      <c r="PUB23" s="189"/>
      <c r="PUC23" s="176"/>
      <c r="PUD23" s="189"/>
      <c r="PUE23" s="176"/>
      <c r="PUF23" s="189"/>
      <c r="PUG23" s="176"/>
      <c r="PUH23" s="189"/>
      <c r="PUI23" s="176"/>
      <c r="PUJ23" s="189"/>
      <c r="PUK23" s="176"/>
      <c r="PUL23" s="189"/>
      <c r="PUM23" s="176"/>
      <c r="PUN23" s="189"/>
      <c r="PUO23" s="176"/>
      <c r="PUP23" s="189"/>
      <c r="PUQ23" s="176"/>
      <c r="PUR23" s="189"/>
      <c r="PUS23" s="176"/>
      <c r="PUT23" s="189"/>
      <c r="PUU23" s="176"/>
      <c r="PUV23" s="189"/>
      <c r="PUW23" s="176"/>
      <c r="PUX23" s="189"/>
      <c r="PUY23" s="176"/>
      <c r="PUZ23" s="189"/>
      <c r="PVA23" s="176"/>
      <c r="PVB23" s="189"/>
      <c r="PVC23" s="176"/>
      <c r="PVD23" s="189"/>
      <c r="PVE23" s="176"/>
      <c r="PVF23" s="189"/>
      <c r="PVG23" s="176"/>
      <c r="PVH23" s="189"/>
      <c r="PVI23" s="176"/>
      <c r="PVJ23" s="189"/>
      <c r="PVK23" s="176"/>
      <c r="PVL23" s="189"/>
      <c r="PVM23" s="176"/>
      <c r="PVN23" s="189"/>
      <c r="PVO23" s="176"/>
      <c r="PVP23" s="189"/>
      <c r="PVQ23" s="176"/>
      <c r="PVR23" s="189"/>
      <c r="PVS23" s="176"/>
      <c r="PVT23" s="189"/>
      <c r="PVU23" s="176"/>
      <c r="PVV23" s="189"/>
      <c r="PVW23" s="176"/>
      <c r="PVX23" s="189"/>
      <c r="PVY23" s="176"/>
      <c r="PVZ23" s="189"/>
      <c r="PWA23" s="176"/>
      <c r="PWB23" s="189"/>
      <c r="PWC23" s="176"/>
      <c r="PWD23" s="189"/>
      <c r="PWE23" s="176"/>
      <c r="PWF23" s="189"/>
      <c r="PWG23" s="176"/>
      <c r="PWH23" s="189"/>
      <c r="PWI23" s="176"/>
      <c r="PWJ23" s="189"/>
      <c r="PWK23" s="176"/>
      <c r="PWL23" s="189"/>
      <c r="PWM23" s="176"/>
      <c r="PWN23" s="189"/>
      <c r="PWO23" s="176"/>
      <c r="PWP23" s="189"/>
      <c r="PWQ23" s="176"/>
      <c r="PWR23" s="189"/>
      <c r="PWS23" s="176"/>
      <c r="PWT23" s="189"/>
      <c r="PWU23" s="176"/>
      <c r="PWV23" s="189"/>
      <c r="PWW23" s="176"/>
      <c r="PWX23" s="189"/>
      <c r="PWY23" s="176"/>
      <c r="PWZ23" s="189"/>
      <c r="PXA23" s="176"/>
      <c r="PXB23" s="189"/>
      <c r="PXC23" s="176"/>
      <c r="PXD23" s="189"/>
      <c r="PXE23" s="176"/>
      <c r="PXF23" s="189"/>
      <c r="PXG23" s="176"/>
      <c r="PXH23" s="189"/>
      <c r="PXI23" s="176"/>
      <c r="PXJ23" s="189"/>
      <c r="PXK23" s="176"/>
      <c r="PXL23" s="189"/>
      <c r="PXM23" s="176"/>
      <c r="PXN23" s="189"/>
      <c r="PXO23" s="176"/>
      <c r="PXP23" s="189"/>
      <c r="PXQ23" s="176"/>
      <c r="PXR23" s="189"/>
      <c r="PXS23" s="176"/>
      <c r="PXT23" s="189"/>
      <c r="PXU23" s="176"/>
      <c r="PXV23" s="189"/>
      <c r="PXW23" s="176"/>
      <c r="PXX23" s="189"/>
      <c r="PXY23" s="176"/>
      <c r="PXZ23" s="189"/>
      <c r="PYA23" s="176"/>
      <c r="PYB23" s="189"/>
      <c r="PYC23" s="176"/>
      <c r="PYD23" s="189"/>
      <c r="PYE23" s="176"/>
      <c r="PYF23" s="189"/>
      <c r="PYG23" s="176"/>
      <c r="PYH23" s="189"/>
      <c r="PYI23" s="176"/>
      <c r="PYJ23" s="189"/>
      <c r="PYK23" s="176"/>
      <c r="PYL23" s="189"/>
      <c r="PYM23" s="176"/>
      <c r="PYN23" s="189"/>
      <c r="PYO23" s="176"/>
      <c r="PYP23" s="189"/>
      <c r="PYQ23" s="176"/>
      <c r="PYR23" s="189"/>
      <c r="PYS23" s="176"/>
      <c r="PYT23" s="189"/>
      <c r="PYU23" s="176"/>
      <c r="PYV23" s="189"/>
      <c r="PYW23" s="176"/>
      <c r="PYX23" s="189"/>
      <c r="PYY23" s="176"/>
      <c r="PYZ23" s="189"/>
      <c r="PZA23" s="176"/>
      <c r="PZB23" s="189"/>
      <c r="PZC23" s="176"/>
      <c r="PZD23" s="189"/>
      <c r="PZE23" s="176"/>
      <c r="PZF23" s="189"/>
      <c r="PZG23" s="176"/>
      <c r="PZH23" s="189"/>
      <c r="PZI23" s="176"/>
      <c r="PZJ23" s="189"/>
      <c r="PZK23" s="176"/>
      <c r="PZL23" s="189"/>
      <c r="PZM23" s="176"/>
      <c r="PZN23" s="189"/>
      <c r="PZO23" s="176"/>
      <c r="PZP23" s="189"/>
      <c r="PZQ23" s="176"/>
      <c r="PZR23" s="189"/>
      <c r="PZS23" s="176"/>
      <c r="PZT23" s="189"/>
      <c r="PZU23" s="176"/>
      <c r="PZV23" s="189"/>
      <c r="PZW23" s="176"/>
      <c r="PZX23" s="189"/>
      <c r="PZY23" s="176"/>
      <c r="PZZ23" s="189"/>
      <c r="QAA23" s="176"/>
      <c r="QAB23" s="189"/>
      <c r="QAC23" s="176"/>
      <c r="QAD23" s="189"/>
      <c r="QAE23" s="176"/>
      <c r="QAF23" s="189"/>
      <c r="QAG23" s="176"/>
      <c r="QAH23" s="189"/>
      <c r="QAI23" s="176"/>
      <c r="QAJ23" s="189"/>
      <c r="QAK23" s="176"/>
      <c r="QAL23" s="189"/>
      <c r="QAM23" s="176"/>
      <c r="QAN23" s="189"/>
      <c r="QAO23" s="176"/>
      <c r="QAP23" s="189"/>
      <c r="QAQ23" s="176"/>
      <c r="QAR23" s="189"/>
      <c r="QAS23" s="176"/>
      <c r="QAT23" s="189"/>
      <c r="QAU23" s="176"/>
      <c r="QAV23" s="189"/>
      <c r="QAW23" s="176"/>
      <c r="QAX23" s="189"/>
      <c r="QAY23" s="176"/>
      <c r="QAZ23" s="189"/>
      <c r="QBA23" s="176"/>
      <c r="QBB23" s="189"/>
      <c r="QBC23" s="176"/>
      <c r="QBD23" s="189"/>
      <c r="QBE23" s="176"/>
      <c r="QBF23" s="189"/>
      <c r="QBG23" s="176"/>
      <c r="QBH23" s="189"/>
      <c r="QBI23" s="176"/>
      <c r="QBJ23" s="189"/>
      <c r="QBK23" s="176"/>
      <c r="QBL23" s="189"/>
      <c r="QBM23" s="176"/>
      <c r="QBN23" s="189"/>
      <c r="QBO23" s="176"/>
      <c r="QBP23" s="189"/>
      <c r="QBQ23" s="176"/>
      <c r="QBR23" s="189"/>
      <c r="QBS23" s="176"/>
      <c r="QBT23" s="189"/>
      <c r="QBU23" s="176"/>
      <c r="QBV23" s="189"/>
      <c r="QBW23" s="176"/>
      <c r="QBX23" s="189"/>
      <c r="QBY23" s="176"/>
      <c r="QBZ23" s="189"/>
      <c r="QCA23" s="176"/>
      <c r="QCB23" s="189"/>
      <c r="QCC23" s="176"/>
      <c r="QCD23" s="189"/>
      <c r="QCE23" s="176"/>
      <c r="QCF23" s="189"/>
      <c r="QCG23" s="176"/>
      <c r="QCH23" s="189"/>
      <c r="QCI23" s="176"/>
      <c r="QCJ23" s="189"/>
      <c r="QCK23" s="176"/>
      <c r="QCL23" s="189"/>
      <c r="QCM23" s="176"/>
      <c r="QCN23" s="189"/>
      <c r="QCO23" s="176"/>
      <c r="QCP23" s="189"/>
      <c r="QCQ23" s="176"/>
      <c r="QCR23" s="189"/>
      <c r="QCS23" s="176"/>
      <c r="QCT23" s="189"/>
      <c r="QCU23" s="176"/>
      <c r="QCV23" s="189"/>
      <c r="QCW23" s="176"/>
      <c r="QCX23" s="189"/>
      <c r="QCY23" s="176"/>
      <c r="QCZ23" s="189"/>
      <c r="QDA23" s="176"/>
      <c r="QDB23" s="189"/>
      <c r="QDC23" s="176"/>
      <c r="QDD23" s="189"/>
      <c r="QDE23" s="176"/>
      <c r="QDF23" s="189"/>
      <c r="QDG23" s="176"/>
      <c r="QDH23" s="189"/>
      <c r="QDI23" s="176"/>
      <c r="QDJ23" s="189"/>
      <c r="QDK23" s="176"/>
      <c r="QDL23" s="189"/>
      <c r="QDM23" s="176"/>
      <c r="QDN23" s="189"/>
      <c r="QDO23" s="176"/>
      <c r="QDP23" s="189"/>
      <c r="QDQ23" s="176"/>
      <c r="QDR23" s="189"/>
      <c r="QDS23" s="176"/>
      <c r="QDT23" s="189"/>
      <c r="QDU23" s="176"/>
      <c r="QDV23" s="189"/>
      <c r="QDW23" s="176"/>
      <c r="QDX23" s="189"/>
      <c r="QDY23" s="176"/>
      <c r="QDZ23" s="189"/>
      <c r="QEA23" s="176"/>
      <c r="QEB23" s="189"/>
      <c r="QEC23" s="176"/>
      <c r="QED23" s="189"/>
      <c r="QEE23" s="176"/>
      <c r="QEF23" s="189"/>
      <c r="QEG23" s="176"/>
      <c r="QEH23" s="189"/>
      <c r="QEI23" s="176"/>
      <c r="QEJ23" s="189"/>
      <c r="QEK23" s="176"/>
      <c r="QEL23" s="189"/>
      <c r="QEM23" s="176"/>
      <c r="QEN23" s="189"/>
      <c r="QEO23" s="176"/>
      <c r="QEP23" s="189"/>
      <c r="QEQ23" s="176"/>
      <c r="QER23" s="189"/>
      <c r="QES23" s="176"/>
      <c r="QET23" s="189"/>
      <c r="QEU23" s="176"/>
      <c r="QEV23" s="189"/>
      <c r="QEW23" s="176"/>
      <c r="QEX23" s="189"/>
      <c r="QEY23" s="176"/>
      <c r="QEZ23" s="189"/>
      <c r="QFA23" s="176"/>
      <c r="QFB23" s="189"/>
      <c r="QFC23" s="176"/>
      <c r="QFD23" s="189"/>
      <c r="QFE23" s="176"/>
      <c r="QFF23" s="189"/>
      <c r="QFG23" s="176"/>
      <c r="QFH23" s="189"/>
      <c r="QFI23" s="176"/>
      <c r="QFJ23" s="189"/>
      <c r="QFK23" s="176"/>
      <c r="QFL23" s="189"/>
      <c r="QFM23" s="176"/>
      <c r="QFN23" s="189"/>
      <c r="QFO23" s="176"/>
      <c r="QFP23" s="189"/>
      <c r="QFQ23" s="176"/>
      <c r="QFR23" s="189"/>
      <c r="QFS23" s="176"/>
      <c r="QFT23" s="189"/>
      <c r="QFU23" s="176"/>
      <c r="QFV23" s="189"/>
      <c r="QFW23" s="176"/>
      <c r="QFX23" s="189"/>
      <c r="QFY23" s="176"/>
      <c r="QFZ23" s="189"/>
      <c r="QGA23" s="176"/>
      <c r="QGB23" s="189"/>
      <c r="QGC23" s="176"/>
      <c r="QGD23" s="189"/>
      <c r="QGE23" s="176"/>
      <c r="QGF23" s="189"/>
      <c r="QGG23" s="176"/>
      <c r="QGH23" s="189"/>
      <c r="QGI23" s="176"/>
      <c r="QGJ23" s="189"/>
      <c r="QGK23" s="176"/>
      <c r="QGL23" s="189"/>
      <c r="QGM23" s="176"/>
      <c r="QGN23" s="189"/>
      <c r="QGO23" s="176"/>
      <c r="QGP23" s="189"/>
      <c r="QGQ23" s="176"/>
      <c r="QGR23" s="189"/>
      <c r="QGS23" s="176"/>
      <c r="QGT23" s="189"/>
      <c r="QGU23" s="176"/>
      <c r="QGV23" s="189"/>
      <c r="QGW23" s="176"/>
      <c r="QGX23" s="189"/>
      <c r="QGY23" s="176"/>
      <c r="QGZ23" s="189"/>
      <c r="QHA23" s="176"/>
      <c r="QHB23" s="189"/>
      <c r="QHC23" s="176"/>
      <c r="QHD23" s="189"/>
      <c r="QHE23" s="176"/>
      <c r="QHF23" s="189"/>
      <c r="QHG23" s="176"/>
      <c r="QHH23" s="189"/>
      <c r="QHI23" s="176"/>
      <c r="QHJ23" s="189"/>
      <c r="QHK23" s="176"/>
      <c r="QHL23" s="189"/>
      <c r="QHM23" s="176"/>
      <c r="QHN23" s="189"/>
      <c r="QHO23" s="176"/>
      <c r="QHP23" s="189"/>
      <c r="QHQ23" s="176"/>
      <c r="QHR23" s="189"/>
      <c r="QHS23" s="176"/>
      <c r="QHT23" s="189"/>
      <c r="QHU23" s="176"/>
      <c r="QHV23" s="189"/>
      <c r="QHW23" s="176"/>
      <c r="QHX23" s="189"/>
      <c r="QHY23" s="176"/>
      <c r="QHZ23" s="189"/>
      <c r="QIA23" s="176"/>
      <c r="QIB23" s="189"/>
      <c r="QIC23" s="176"/>
      <c r="QID23" s="189"/>
      <c r="QIE23" s="176"/>
      <c r="QIF23" s="189"/>
      <c r="QIG23" s="176"/>
      <c r="QIH23" s="189"/>
      <c r="QII23" s="176"/>
      <c r="QIJ23" s="189"/>
      <c r="QIK23" s="176"/>
      <c r="QIL23" s="189"/>
      <c r="QIM23" s="176"/>
      <c r="QIN23" s="189"/>
      <c r="QIO23" s="176"/>
      <c r="QIP23" s="189"/>
      <c r="QIQ23" s="176"/>
      <c r="QIR23" s="189"/>
      <c r="QIS23" s="176"/>
      <c r="QIT23" s="189"/>
      <c r="QIU23" s="176"/>
      <c r="QIV23" s="189"/>
      <c r="QIW23" s="176"/>
      <c r="QIX23" s="189"/>
      <c r="QIY23" s="176"/>
      <c r="QIZ23" s="189"/>
      <c r="QJA23" s="176"/>
      <c r="QJB23" s="189"/>
      <c r="QJC23" s="176"/>
      <c r="QJD23" s="189"/>
      <c r="QJE23" s="176"/>
      <c r="QJF23" s="189"/>
      <c r="QJG23" s="176"/>
      <c r="QJH23" s="189"/>
      <c r="QJI23" s="176"/>
      <c r="QJJ23" s="189"/>
      <c r="QJK23" s="176"/>
      <c r="QJL23" s="189"/>
      <c r="QJM23" s="176"/>
      <c r="QJN23" s="189"/>
      <c r="QJO23" s="176"/>
      <c r="QJP23" s="189"/>
      <c r="QJQ23" s="176"/>
      <c r="QJR23" s="189"/>
      <c r="QJS23" s="176"/>
      <c r="QJT23" s="189"/>
      <c r="QJU23" s="176"/>
      <c r="QJV23" s="189"/>
      <c r="QJW23" s="176"/>
      <c r="QJX23" s="189"/>
      <c r="QJY23" s="176"/>
      <c r="QJZ23" s="189"/>
      <c r="QKA23" s="176"/>
      <c r="QKB23" s="189"/>
      <c r="QKC23" s="176"/>
      <c r="QKD23" s="189"/>
      <c r="QKE23" s="176"/>
      <c r="QKF23" s="189"/>
      <c r="QKG23" s="176"/>
      <c r="QKH23" s="189"/>
      <c r="QKI23" s="176"/>
      <c r="QKJ23" s="189"/>
      <c r="QKK23" s="176"/>
      <c r="QKL23" s="189"/>
      <c r="QKM23" s="176"/>
      <c r="QKN23" s="189"/>
      <c r="QKO23" s="176"/>
      <c r="QKP23" s="189"/>
      <c r="QKQ23" s="176"/>
      <c r="QKR23" s="189"/>
      <c r="QKS23" s="176"/>
      <c r="QKT23" s="189"/>
      <c r="QKU23" s="176"/>
      <c r="QKV23" s="189"/>
      <c r="QKW23" s="176"/>
      <c r="QKX23" s="189"/>
      <c r="QKY23" s="176"/>
      <c r="QKZ23" s="189"/>
      <c r="QLA23" s="176"/>
      <c r="QLB23" s="189"/>
      <c r="QLC23" s="176"/>
      <c r="QLD23" s="189"/>
      <c r="QLE23" s="176"/>
      <c r="QLF23" s="189"/>
      <c r="QLG23" s="176"/>
      <c r="QLH23" s="189"/>
      <c r="QLI23" s="176"/>
      <c r="QLJ23" s="189"/>
      <c r="QLK23" s="176"/>
      <c r="QLL23" s="189"/>
      <c r="QLM23" s="176"/>
      <c r="QLN23" s="189"/>
      <c r="QLO23" s="176"/>
      <c r="QLP23" s="189"/>
      <c r="QLQ23" s="176"/>
      <c r="QLR23" s="189"/>
      <c r="QLS23" s="176"/>
      <c r="QLT23" s="189"/>
      <c r="QLU23" s="176"/>
      <c r="QLV23" s="189"/>
      <c r="QLW23" s="176"/>
      <c r="QLX23" s="189"/>
      <c r="QLY23" s="176"/>
      <c r="QLZ23" s="189"/>
      <c r="QMA23" s="176"/>
      <c r="QMB23" s="189"/>
      <c r="QMC23" s="176"/>
      <c r="QMD23" s="189"/>
      <c r="QME23" s="176"/>
      <c r="QMF23" s="189"/>
      <c r="QMG23" s="176"/>
      <c r="QMH23" s="189"/>
      <c r="QMI23" s="176"/>
      <c r="QMJ23" s="189"/>
      <c r="QMK23" s="176"/>
      <c r="QML23" s="189"/>
      <c r="QMM23" s="176"/>
      <c r="QMN23" s="189"/>
      <c r="QMO23" s="176"/>
      <c r="QMP23" s="189"/>
      <c r="QMQ23" s="176"/>
      <c r="QMR23" s="189"/>
      <c r="QMS23" s="176"/>
      <c r="QMT23" s="189"/>
      <c r="QMU23" s="176"/>
      <c r="QMV23" s="189"/>
      <c r="QMW23" s="176"/>
      <c r="QMX23" s="189"/>
      <c r="QMY23" s="176"/>
      <c r="QMZ23" s="189"/>
      <c r="QNA23" s="176"/>
      <c r="QNB23" s="189"/>
      <c r="QNC23" s="176"/>
      <c r="QND23" s="189"/>
      <c r="QNE23" s="176"/>
      <c r="QNF23" s="189"/>
      <c r="QNG23" s="176"/>
      <c r="QNH23" s="189"/>
      <c r="QNI23" s="176"/>
      <c r="QNJ23" s="189"/>
      <c r="QNK23" s="176"/>
      <c r="QNL23" s="189"/>
      <c r="QNM23" s="176"/>
      <c r="QNN23" s="189"/>
      <c r="QNO23" s="176"/>
      <c r="QNP23" s="189"/>
      <c r="QNQ23" s="176"/>
      <c r="QNR23" s="189"/>
      <c r="QNS23" s="176"/>
      <c r="QNT23" s="189"/>
      <c r="QNU23" s="176"/>
      <c r="QNV23" s="189"/>
      <c r="QNW23" s="176"/>
      <c r="QNX23" s="189"/>
      <c r="QNY23" s="176"/>
      <c r="QNZ23" s="189"/>
      <c r="QOA23" s="176"/>
      <c r="QOB23" s="189"/>
      <c r="QOC23" s="176"/>
      <c r="QOD23" s="189"/>
      <c r="QOE23" s="176"/>
      <c r="QOF23" s="189"/>
      <c r="QOG23" s="176"/>
      <c r="QOH23" s="189"/>
      <c r="QOI23" s="176"/>
      <c r="QOJ23" s="189"/>
      <c r="QOK23" s="176"/>
      <c r="QOL23" s="189"/>
      <c r="QOM23" s="176"/>
      <c r="QON23" s="189"/>
      <c r="QOO23" s="176"/>
      <c r="QOP23" s="189"/>
      <c r="QOQ23" s="176"/>
      <c r="QOR23" s="189"/>
      <c r="QOS23" s="176"/>
      <c r="QOT23" s="189"/>
      <c r="QOU23" s="176"/>
      <c r="QOV23" s="189"/>
      <c r="QOW23" s="176"/>
      <c r="QOX23" s="189"/>
      <c r="QOY23" s="176"/>
      <c r="QOZ23" s="189"/>
      <c r="QPA23" s="176"/>
      <c r="QPB23" s="189"/>
      <c r="QPC23" s="176"/>
      <c r="QPD23" s="189"/>
      <c r="QPE23" s="176"/>
      <c r="QPF23" s="189"/>
      <c r="QPG23" s="176"/>
      <c r="QPH23" s="189"/>
      <c r="QPI23" s="176"/>
      <c r="QPJ23" s="189"/>
      <c r="QPK23" s="176"/>
      <c r="QPL23" s="189"/>
      <c r="QPM23" s="176"/>
      <c r="QPN23" s="189"/>
      <c r="QPO23" s="176"/>
      <c r="QPP23" s="189"/>
      <c r="QPQ23" s="176"/>
      <c r="QPR23" s="189"/>
      <c r="QPS23" s="176"/>
      <c r="QPT23" s="189"/>
      <c r="QPU23" s="176"/>
      <c r="QPV23" s="189"/>
      <c r="QPW23" s="176"/>
      <c r="QPX23" s="189"/>
      <c r="QPY23" s="176"/>
      <c r="QPZ23" s="189"/>
      <c r="QQA23" s="176"/>
      <c r="QQB23" s="189"/>
      <c r="QQC23" s="176"/>
      <c r="QQD23" s="189"/>
      <c r="QQE23" s="176"/>
      <c r="QQF23" s="189"/>
      <c r="QQG23" s="176"/>
      <c r="QQH23" s="189"/>
      <c r="QQI23" s="176"/>
      <c r="QQJ23" s="189"/>
      <c r="QQK23" s="176"/>
      <c r="QQL23" s="189"/>
      <c r="QQM23" s="176"/>
      <c r="QQN23" s="189"/>
      <c r="QQO23" s="176"/>
      <c r="QQP23" s="189"/>
      <c r="QQQ23" s="176"/>
      <c r="QQR23" s="189"/>
      <c r="QQS23" s="176"/>
      <c r="QQT23" s="189"/>
      <c r="QQU23" s="176"/>
      <c r="QQV23" s="189"/>
      <c r="QQW23" s="176"/>
      <c r="QQX23" s="189"/>
      <c r="QQY23" s="176"/>
      <c r="QQZ23" s="189"/>
      <c r="QRA23" s="176"/>
      <c r="QRB23" s="189"/>
      <c r="QRC23" s="176"/>
      <c r="QRD23" s="189"/>
      <c r="QRE23" s="176"/>
      <c r="QRF23" s="189"/>
      <c r="QRG23" s="176"/>
      <c r="QRH23" s="189"/>
      <c r="QRI23" s="176"/>
      <c r="QRJ23" s="189"/>
      <c r="QRK23" s="176"/>
      <c r="QRL23" s="189"/>
      <c r="QRM23" s="176"/>
      <c r="QRN23" s="189"/>
      <c r="QRO23" s="176"/>
      <c r="QRP23" s="189"/>
      <c r="QRQ23" s="176"/>
      <c r="QRR23" s="189"/>
      <c r="QRS23" s="176"/>
      <c r="QRT23" s="189"/>
      <c r="QRU23" s="176"/>
      <c r="QRV23" s="189"/>
      <c r="QRW23" s="176"/>
      <c r="QRX23" s="189"/>
      <c r="QRY23" s="176"/>
      <c r="QRZ23" s="189"/>
      <c r="QSA23" s="176"/>
      <c r="QSB23" s="189"/>
      <c r="QSC23" s="176"/>
      <c r="QSD23" s="189"/>
      <c r="QSE23" s="176"/>
      <c r="QSF23" s="189"/>
      <c r="QSG23" s="176"/>
      <c r="QSH23" s="189"/>
      <c r="QSI23" s="176"/>
      <c r="QSJ23" s="189"/>
      <c r="QSK23" s="176"/>
      <c r="QSL23" s="189"/>
      <c r="QSM23" s="176"/>
      <c r="QSN23" s="189"/>
      <c r="QSO23" s="176"/>
      <c r="QSP23" s="189"/>
      <c r="QSQ23" s="176"/>
      <c r="QSR23" s="189"/>
      <c r="QSS23" s="176"/>
      <c r="QST23" s="189"/>
      <c r="QSU23" s="176"/>
      <c r="QSV23" s="189"/>
      <c r="QSW23" s="176"/>
      <c r="QSX23" s="189"/>
      <c r="QSY23" s="176"/>
      <c r="QSZ23" s="189"/>
      <c r="QTA23" s="176"/>
      <c r="QTB23" s="189"/>
      <c r="QTC23" s="176"/>
      <c r="QTD23" s="189"/>
      <c r="QTE23" s="176"/>
      <c r="QTF23" s="189"/>
      <c r="QTG23" s="176"/>
      <c r="QTH23" s="189"/>
      <c r="QTI23" s="176"/>
      <c r="QTJ23" s="189"/>
      <c r="QTK23" s="176"/>
      <c r="QTL23" s="189"/>
      <c r="QTM23" s="176"/>
      <c r="QTN23" s="189"/>
      <c r="QTO23" s="176"/>
      <c r="QTP23" s="189"/>
      <c r="QTQ23" s="176"/>
      <c r="QTR23" s="189"/>
      <c r="QTS23" s="176"/>
      <c r="QTT23" s="189"/>
      <c r="QTU23" s="176"/>
      <c r="QTV23" s="189"/>
      <c r="QTW23" s="176"/>
      <c r="QTX23" s="189"/>
      <c r="QTY23" s="176"/>
      <c r="QTZ23" s="189"/>
      <c r="QUA23" s="176"/>
      <c r="QUB23" s="189"/>
      <c r="QUC23" s="176"/>
      <c r="QUD23" s="189"/>
      <c r="QUE23" s="176"/>
      <c r="QUF23" s="189"/>
      <c r="QUG23" s="176"/>
      <c r="QUH23" s="189"/>
      <c r="QUI23" s="176"/>
      <c r="QUJ23" s="189"/>
      <c r="QUK23" s="176"/>
      <c r="QUL23" s="189"/>
      <c r="QUM23" s="176"/>
      <c r="QUN23" s="189"/>
      <c r="QUO23" s="176"/>
      <c r="QUP23" s="189"/>
      <c r="QUQ23" s="176"/>
      <c r="QUR23" s="189"/>
      <c r="QUS23" s="176"/>
      <c r="QUT23" s="189"/>
      <c r="QUU23" s="176"/>
      <c r="QUV23" s="189"/>
      <c r="QUW23" s="176"/>
      <c r="QUX23" s="189"/>
      <c r="QUY23" s="176"/>
      <c r="QUZ23" s="189"/>
      <c r="QVA23" s="176"/>
      <c r="QVB23" s="189"/>
      <c r="QVC23" s="176"/>
      <c r="QVD23" s="189"/>
      <c r="QVE23" s="176"/>
      <c r="QVF23" s="189"/>
      <c r="QVG23" s="176"/>
      <c r="QVH23" s="189"/>
      <c r="QVI23" s="176"/>
      <c r="QVJ23" s="189"/>
      <c r="QVK23" s="176"/>
      <c r="QVL23" s="189"/>
      <c r="QVM23" s="176"/>
      <c r="QVN23" s="189"/>
      <c r="QVO23" s="176"/>
      <c r="QVP23" s="189"/>
      <c r="QVQ23" s="176"/>
      <c r="QVR23" s="189"/>
      <c r="QVS23" s="176"/>
      <c r="QVT23" s="189"/>
      <c r="QVU23" s="176"/>
      <c r="QVV23" s="189"/>
      <c r="QVW23" s="176"/>
      <c r="QVX23" s="189"/>
      <c r="QVY23" s="176"/>
      <c r="QVZ23" s="189"/>
      <c r="QWA23" s="176"/>
      <c r="QWB23" s="189"/>
      <c r="QWC23" s="176"/>
      <c r="QWD23" s="189"/>
      <c r="QWE23" s="176"/>
      <c r="QWF23" s="189"/>
      <c r="QWG23" s="176"/>
      <c r="QWH23" s="189"/>
      <c r="QWI23" s="176"/>
      <c r="QWJ23" s="189"/>
      <c r="QWK23" s="176"/>
      <c r="QWL23" s="189"/>
      <c r="QWM23" s="176"/>
      <c r="QWN23" s="189"/>
      <c r="QWO23" s="176"/>
      <c r="QWP23" s="189"/>
      <c r="QWQ23" s="176"/>
      <c r="QWR23" s="189"/>
      <c r="QWS23" s="176"/>
      <c r="QWT23" s="189"/>
      <c r="QWU23" s="176"/>
      <c r="QWV23" s="189"/>
      <c r="QWW23" s="176"/>
      <c r="QWX23" s="189"/>
      <c r="QWY23" s="176"/>
      <c r="QWZ23" s="189"/>
      <c r="QXA23" s="176"/>
      <c r="QXB23" s="189"/>
      <c r="QXC23" s="176"/>
      <c r="QXD23" s="189"/>
      <c r="QXE23" s="176"/>
      <c r="QXF23" s="189"/>
      <c r="QXG23" s="176"/>
      <c r="QXH23" s="189"/>
      <c r="QXI23" s="176"/>
      <c r="QXJ23" s="189"/>
      <c r="QXK23" s="176"/>
      <c r="QXL23" s="189"/>
      <c r="QXM23" s="176"/>
      <c r="QXN23" s="189"/>
      <c r="QXO23" s="176"/>
      <c r="QXP23" s="189"/>
      <c r="QXQ23" s="176"/>
      <c r="QXR23" s="189"/>
      <c r="QXS23" s="176"/>
      <c r="QXT23" s="189"/>
      <c r="QXU23" s="176"/>
      <c r="QXV23" s="189"/>
      <c r="QXW23" s="176"/>
      <c r="QXX23" s="189"/>
      <c r="QXY23" s="176"/>
      <c r="QXZ23" s="189"/>
      <c r="QYA23" s="176"/>
      <c r="QYB23" s="189"/>
      <c r="QYC23" s="176"/>
      <c r="QYD23" s="189"/>
      <c r="QYE23" s="176"/>
      <c r="QYF23" s="189"/>
      <c r="QYG23" s="176"/>
      <c r="QYH23" s="189"/>
      <c r="QYI23" s="176"/>
      <c r="QYJ23" s="189"/>
      <c r="QYK23" s="176"/>
      <c r="QYL23" s="189"/>
      <c r="QYM23" s="176"/>
      <c r="QYN23" s="189"/>
      <c r="QYO23" s="176"/>
      <c r="QYP23" s="189"/>
      <c r="QYQ23" s="176"/>
      <c r="QYR23" s="189"/>
      <c r="QYS23" s="176"/>
      <c r="QYT23" s="189"/>
      <c r="QYU23" s="176"/>
      <c r="QYV23" s="189"/>
      <c r="QYW23" s="176"/>
      <c r="QYX23" s="189"/>
      <c r="QYY23" s="176"/>
      <c r="QYZ23" s="189"/>
      <c r="QZA23" s="176"/>
      <c r="QZB23" s="189"/>
      <c r="QZC23" s="176"/>
      <c r="QZD23" s="189"/>
      <c r="QZE23" s="176"/>
      <c r="QZF23" s="189"/>
      <c r="QZG23" s="176"/>
      <c r="QZH23" s="189"/>
      <c r="QZI23" s="176"/>
      <c r="QZJ23" s="189"/>
      <c r="QZK23" s="176"/>
      <c r="QZL23" s="189"/>
      <c r="QZM23" s="176"/>
      <c r="QZN23" s="189"/>
      <c r="QZO23" s="176"/>
      <c r="QZP23" s="189"/>
      <c r="QZQ23" s="176"/>
      <c r="QZR23" s="189"/>
      <c r="QZS23" s="176"/>
      <c r="QZT23" s="189"/>
      <c r="QZU23" s="176"/>
      <c r="QZV23" s="189"/>
      <c r="QZW23" s="176"/>
      <c r="QZX23" s="189"/>
      <c r="QZY23" s="176"/>
      <c r="QZZ23" s="189"/>
      <c r="RAA23" s="176"/>
      <c r="RAB23" s="189"/>
      <c r="RAC23" s="176"/>
      <c r="RAD23" s="189"/>
      <c r="RAE23" s="176"/>
      <c r="RAF23" s="189"/>
      <c r="RAG23" s="176"/>
      <c r="RAH23" s="189"/>
      <c r="RAI23" s="176"/>
      <c r="RAJ23" s="189"/>
      <c r="RAK23" s="176"/>
      <c r="RAL23" s="189"/>
      <c r="RAM23" s="176"/>
      <c r="RAN23" s="189"/>
      <c r="RAO23" s="176"/>
      <c r="RAP23" s="189"/>
      <c r="RAQ23" s="176"/>
      <c r="RAR23" s="189"/>
      <c r="RAS23" s="176"/>
      <c r="RAT23" s="189"/>
      <c r="RAU23" s="176"/>
      <c r="RAV23" s="189"/>
      <c r="RAW23" s="176"/>
      <c r="RAX23" s="189"/>
      <c r="RAY23" s="176"/>
      <c r="RAZ23" s="189"/>
      <c r="RBA23" s="176"/>
      <c r="RBB23" s="189"/>
      <c r="RBC23" s="176"/>
      <c r="RBD23" s="189"/>
      <c r="RBE23" s="176"/>
      <c r="RBF23" s="189"/>
      <c r="RBG23" s="176"/>
      <c r="RBH23" s="189"/>
      <c r="RBI23" s="176"/>
      <c r="RBJ23" s="189"/>
      <c r="RBK23" s="176"/>
      <c r="RBL23" s="189"/>
      <c r="RBM23" s="176"/>
      <c r="RBN23" s="189"/>
      <c r="RBO23" s="176"/>
      <c r="RBP23" s="189"/>
      <c r="RBQ23" s="176"/>
      <c r="RBR23" s="189"/>
      <c r="RBS23" s="176"/>
      <c r="RBT23" s="189"/>
      <c r="RBU23" s="176"/>
      <c r="RBV23" s="189"/>
      <c r="RBW23" s="176"/>
      <c r="RBX23" s="189"/>
      <c r="RBY23" s="176"/>
      <c r="RBZ23" s="189"/>
      <c r="RCA23" s="176"/>
      <c r="RCB23" s="189"/>
      <c r="RCC23" s="176"/>
      <c r="RCD23" s="189"/>
      <c r="RCE23" s="176"/>
      <c r="RCF23" s="189"/>
      <c r="RCG23" s="176"/>
      <c r="RCH23" s="189"/>
      <c r="RCI23" s="176"/>
      <c r="RCJ23" s="189"/>
      <c r="RCK23" s="176"/>
      <c r="RCL23" s="189"/>
      <c r="RCM23" s="176"/>
      <c r="RCN23" s="189"/>
      <c r="RCO23" s="176"/>
      <c r="RCP23" s="189"/>
      <c r="RCQ23" s="176"/>
      <c r="RCR23" s="189"/>
      <c r="RCS23" s="176"/>
      <c r="RCT23" s="189"/>
      <c r="RCU23" s="176"/>
      <c r="RCV23" s="189"/>
      <c r="RCW23" s="176"/>
      <c r="RCX23" s="189"/>
      <c r="RCY23" s="176"/>
      <c r="RCZ23" s="189"/>
      <c r="RDA23" s="176"/>
      <c r="RDB23" s="189"/>
      <c r="RDC23" s="176"/>
      <c r="RDD23" s="189"/>
      <c r="RDE23" s="176"/>
      <c r="RDF23" s="189"/>
      <c r="RDG23" s="176"/>
      <c r="RDH23" s="189"/>
      <c r="RDI23" s="176"/>
      <c r="RDJ23" s="189"/>
      <c r="RDK23" s="176"/>
      <c r="RDL23" s="189"/>
      <c r="RDM23" s="176"/>
      <c r="RDN23" s="189"/>
      <c r="RDO23" s="176"/>
      <c r="RDP23" s="189"/>
      <c r="RDQ23" s="176"/>
      <c r="RDR23" s="189"/>
      <c r="RDS23" s="176"/>
      <c r="RDT23" s="189"/>
      <c r="RDU23" s="176"/>
      <c r="RDV23" s="189"/>
      <c r="RDW23" s="176"/>
      <c r="RDX23" s="189"/>
      <c r="RDY23" s="176"/>
      <c r="RDZ23" s="189"/>
      <c r="REA23" s="176"/>
      <c r="REB23" s="189"/>
      <c r="REC23" s="176"/>
      <c r="RED23" s="189"/>
      <c r="REE23" s="176"/>
      <c r="REF23" s="189"/>
      <c r="REG23" s="176"/>
      <c r="REH23" s="189"/>
      <c r="REI23" s="176"/>
      <c r="REJ23" s="189"/>
      <c r="REK23" s="176"/>
      <c r="REL23" s="189"/>
      <c r="REM23" s="176"/>
      <c r="REN23" s="189"/>
      <c r="REO23" s="176"/>
      <c r="REP23" s="189"/>
      <c r="REQ23" s="176"/>
      <c r="RER23" s="189"/>
      <c r="RES23" s="176"/>
      <c r="RET23" s="189"/>
      <c r="REU23" s="176"/>
      <c r="REV23" s="189"/>
      <c r="REW23" s="176"/>
      <c r="REX23" s="189"/>
      <c r="REY23" s="176"/>
      <c r="REZ23" s="189"/>
      <c r="RFA23" s="176"/>
      <c r="RFB23" s="189"/>
      <c r="RFC23" s="176"/>
      <c r="RFD23" s="189"/>
      <c r="RFE23" s="176"/>
      <c r="RFF23" s="189"/>
      <c r="RFG23" s="176"/>
      <c r="RFH23" s="189"/>
      <c r="RFI23" s="176"/>
      <c r="RFJ23" s="189"/>
      <c r="RFK23" s="176"/>
      <c r="RFL23" s="189"/>
      <c r="RFM23" s="176"/>
      <c r="RFN23" s="189"/>
      <c r="RFO23" s="176"/>
      <c r="RFP23" s="189"/>
      <c r="RFQ23" s="176"/>
      <c r="RFR23" s="189"/>
      <c r="RFS23" s="176"/>
      <c r="RFT23" s="189"/>
      <c r="RFU23" s="176"/>
      <c r="RFV23" s="189"/>
      <c r="RFW23" s="176"/>
      <c r="RFX23" s="189"/>
      <c r="RFY23" s="176"/>
      <c r="RFZ23" s="189"/>
      <c r="RGA23" s="176"/>
      <c r="RGB23" s="189"/>
      <c r="RGC23" s="176"/>
      <c r="RGD23" s="189"/>
      <c r="RGE23" s="176"/>
      <c r="RGF23" s="189"/>
      <c r="RGG23" s="176"/>
      <c r="RGH23" s="189"/>
      <c r="RGI23" s="176"/>
      <c r="RGJ23" s="189"/>
      <c r="RGK23" s="176"/>
      <c r="RGL23" s="189"/>
      <c r="RGM23" s="176"/>
      <c r="RGN23" s="189"/>
      <c r="RGO23" s="176"/>
      <c r="RGP23" s="189"/>
      <c r="RGQ23" s="176"/>
      <c r="RGR23" s="189"/>
      <c r="RGS23" s="176"/>
      <c r="RGT23" s="189"/>
      <c r="RGU23" s="176"/>
      <c r="RGV23" s="189"/>
      <c r="RGW23" s="176"/>
      <c r="RGX23" s="189"/>
      <c r="RGY23" s="176"/>
      <c r="RGZ23" s="189"/>
      <c r="RHA23" s="176"/>
      <c r="RHB23" s="189"/>
      <c r="RHC23" s="176"/>
      <c r="RHD23" s="189"/>
      <c r="RHE23" s="176"/>
      <c r="RHF23" s="189"/>
      <c r="RHG23" s="176"/>
      <c r="RHH23" s="189"/>
      <c r="RHI23" s="176"/>
      <c r="RHJ23" s="189"/>
      <c r="RHK23" s="176"/>
      <c r="RHL23" s="189"/>
      <c r="RHM23" s="176"/>
      <c r="RHN23" s="189"/>
      <c r="RHO23" s="176"/>
      <c r="RHP23" s="189"/>
      <c r="RHQ23" s="176"/>
      <c r="RHR23" s="189"/>
      <c r="RHS23" s="176"/>
      <c r="RHT23" s="189"/>
      <c r="RHU23" s="176"/>
      <c r="RHV23" s="189"/>
      <c r="RHW23" s="176"/>
      <c r="RHX23" s="189"/>
      <c r="RHY23" s="176"/>
      <c r="RHZ23" s="189"/>
      <c r="RIA23" s="176"/>
      <c r="RIB23" s="189"/>
      <c r="RIC23" s="176"/>
      <c r="RID23" s="189"/>
      <c r="RIE23" s="176"/>
      <c r="RIF23" s="189"/>
      <c r="RIG23" s="176"/>
      <c r="RIH23" s="189"/>
      <c r="RII23" s="176"/>
      <c r="RIJ23" s="189"/>
      <c r="RIK23" s="176"/>
      <c r="RIL23" s="189"/>
      <c r="RIM23" s="176"/>
      <c r="RIN23" s="189"/>
      <c r="RIO23" s="176"/>
      <c r="RIP23" s="189"/>
      <c r="RIQ23" s="176"/>
      <c r="RIR23" s="189"/>
      <c r="RIS23" s="176"/>
      <c r="RIT23" s="189"/>
      <c r="RIU23" s="176"/>
      <c r="RIV23" s="189"/>
      <c r="RIW23" s="176"/>
      <c r="RIX23" s="189"/>
      <c r="RIY23" s="176"/>
      <c r="RIZ23" s="189"/>
      <c r="RJA23" s="176"/>
      <c r="RJB23" s="189"/>
      <c r="RJC23" s="176"/>
      <c r="RJD23" s="189"/>
      <c r="RJE23" s="176"/>
      <c r="RJF23" s="189"/>
      <c r="RJG23" s="176"/>
      <c r="RJH23" s="189"/>
      <c r="RJI23" s="176"/>
      <c r="RJJ23" s="189"/>
      <c r="RJK23" s="176"/>
      <c r="RJL23" s="189"/>
      <c r="RJM23" s="176"/>
      <c r="RJN23" s="189"/>
      <c r="RJO23" s="176"/>
      <c r="RJP23" s="189"/>
      <c r="RJQ23" s="176"/>
      <c r="RJR23" s="189"/>
      <c r="RJS23" s="176"/>
      <c r="RJT23" s="189"/>
      <c r="RJU23" s="176"/>
      <c r="RJV23" s="189"/>
      <c r="RJW23" s="176"/>
      <c r="RJX23" s="189"/>
      <c r="RJY23" s="176"/>
      <c r="RJZ23" s="189"/>
      <c r="RKA23" s="176"/>
      <c r="RKB23" s="189"/>
      <c r="RKC23" s="176"/>
      <c r="RKD23" s="189"/>
      <c r="RKE23" s="176"/>
      <c r="RKF23" s="189"/>
      <c r="RKG23" s="176"/>
      <c r="RKH23" s="189"/>
      <c r="RKI23" s="176"/>
      <c r="RKJ23" s="189"/>
      <c r="RKK23" s="176"/>
      <c r="RKL23" s="189"/>
      <c r="RKM23" s="176"/>
      <c r="RKN23" s="189"/>
      <c r="RKO23" s="176"/>
      <c r="RKP23" s="189"/>
      <c r="RKQ23" s="176"/>
      <c r="RKR23" s="189"/>
      <c r="RKS23" s="176"/>
      <c r="RKT23" s="189"/>
      <c r="RKU23" s="176"/>
      <c r="RKV23" s="189"/>
      <c r="RKW23" s="176"/>
      <c r="RKX23" s="189"/>
      <c r="RKY23" s="176"/>
      <c r="RKZ23" s="189"/>
      <c r="RLA23" s="176"/>
      <c r="RLB23" s="189"/>
      <c r="RLC23" s="176"/>
      <c r="RLD23" s="189"/>
      <c r="RLE23" s="176"/>
      <c r="RLF23" s="189"/>
      <c r="RLG23" s="176"/>
      <c r="RLH23" s="189"/>
      <c r="RLI23" s="176"/>
      <c r="RLJ23" s="189"/>
      <c r="RLK23" s="176"/>
      <c r="RLL23" s="189"/>
      <c r="RLM23" s="176"/>
      <c r="RLN23" s="189"/>
      <c r="RLO23" s="176"/>
      <c r="RLP23" s="189"/>
      <c r="RLQ23" s="176"/>
      <c r="RLR23" s="189"/>
      <c r="RLS23" s="176"/>
      <c r="RLT23" s="189"/>
      <c r="RLU23" s="176"/>
      <c r="RLV23" s="189"/>
      <c r="RLW23" s="176"/>
      <c r="RLX23" s="189"/>
      <c r="RLY23" s="176"/>
      <c r="RLZ23" s="189"/>
      <c r="RMA23" s="176"/>
      <c r="RMB23" s="189"/>
      <c r="RMC23" s="176"/>
      <c r="RMD23" s="189"/>
      <c r="RME23" s="176"/>
      <c r="RMF23" s="189"/>
      <c r="RMG23" s="176"/>
      <c r="RMH23" s="189"/>
      <c r="RMI23" s="176"/>
      <c r="RMJ23" s="189"/>
      <c r="RMK23" s="176"/>
      <c r="RML23" s="189"/>
      <c r="RMM23" s="176"/>
      <c r="RMN23" s="189"/>
      <c r="RMO23" s="176"/>
      <c r="RMP23" s="189"/>
      <c r="RMQ23" s="176"/>
      <c r="RMR23" s="189"/>
      <c r="RMS23" s="176"/>
      <c r="RMT23" s="189"/>
      <c r="RMU23" s="176"/>
      <c r="RMV23" s="189"/>
      <c r="RMW23" s="176"/>
      <c r="RMX23" s="189"/>
      <c r="RMY23" s="176"/>
      <c r="RMZ23" s="189"/>
      <c r="RNA23" s="176"/>
      <c r="RNB23" s="189"/>
      <c r="RNC23" s="176"/>
      <c r="RND23" s="189"/>
      <c r="RNE23" s="176"/>
      <c r="RNF23" s="189"/>
      <c r="RNG23" s="176"/>
      <c r="RNH23" s="189"/>
      <c r="RNI23" s="176"/>
      <c r="RNJ23" s="189"/>
      <c r="RNK23" s="176"/>
      <c r="RNL23" s="189"/>
      <c r="RNM23" s="176"/>
      <c r="RNN23" s="189"/>
      <c r="RNO23" s="176"/>
      <c r="RNP23" s="189"/>
      <c r="RNQ23" s="176"/>
      <c r="RNR23" s="189"/>
      <c r="RNS23" s="176"/>
      <c r="RNT23" s="189"/>
      <c r="RNU23" s="176"/>
      <c r="RNV23" s="189"/>
      <c r="RNW23" s="176"/>
      <c r="RNX23" s="189"/>
      <c r="RNY23" s="176"/>
      <c r="RNZ23" s="189"/>
      <c r="ROA23" s="176"/>
      <c r="ROB23" s="189"/>
      <c r="ROC23" s="176"/>
      <c r="ROD23" s="189"/>
      <c r="ROE23" s="176"/>
      <c r="ROF23" s="189"/>
      <c r="ROG23" s="176"/>
      <c r="ROH23" s="189"/>
      <c r="ROI23" s="176"/>
      <c r="ROJ23" s="189"/>
      <c r="ROK23" s="176"/>
      <c r="ROL23" s="189"/>
      <c r="ROM23" s="176"/>
      <c r="RON23" s="189"/>
      <c r="ROO23" s="176"/>
      <c r="ROP23" s="189"/>
      <c r="ROQ23" s="176"/>
      <c r="ROR23" s="189"/>
      <c r="ROS23" s="176"/>
      <c r="ROT23" s="189"/>
      <c r="ROU23" s="176"/>
      <c r="ROV23" s="189"/>
      <c r="ROW23" s="176"/>
      <c r="ROX23" s="189"/>
      <c r="ROY23" s="176"/>
      <c r="ROZ23" s="189"/>
      <c r="RPA23" s="176"/>
      <c r="RPB23" s="189"/>
      <c r="RPC23" s="176"/>
      <c r="RPD23" s="189"/>
      <c r="RPE23" s="176"/>
      <c r="RPF23" s="189"/>
      <c r="RPG23" s="176"/>
      <c r="RPH23" s="189"/>
      <c r="RPI23" s="176"/>
      <c r="RPJ23" s="189"/>
      <c r="RPK23" s="176"/>
      <c r="RPL23" s="189"/>
      <c r="RPM23" s="176"/>
      <c r="RPN23" s="189"/>
      <c r="RPO23" s="176"/>
      <c r="RPP23" s="189"/>
      <c r="RPQ23" s="176"/>
      <c r="RPR23" s="189"/>
      <c r="RPS23" s="176"/>
      <c r="RPT23" s="189"/>
      <c r="RPU23" s="176"/>
      <c r="RPV23" s="189"/>
      <c r="RPW23" s="176"/>
      <c r="RPX23" s="189"/>
      <c r="RPY23" s="176"/>
      <c r="RPZ23" s="189"/>
      <c r="RQA23" s="176"/>
      <c r="RQB23" s="189"/>
      <c r="RQC23" s="176"/>
      <c r="RQD23" s="189"/>
      <c r="RQE23" s="176"/>
      <c r="RQF23" s="189"/>
      <c r="RQG23" s="176"/>
      <c r="RQH23" s="189"/>
      <c r="RQI23" s="176"/>
      <c r="RQJ23" s="189"/>
      <c r="RQK23" s="176"/>
      <c r="RQL23" s="189"/>
      <c r="RQM23" s="176"/>
      <c r="RQN23" s="189"/>
      <c r="RQO23" s="176"/>
      <c r="RQP23" s="189"/>
      <c r="RQQ23" s="176"/>
      <c r="RQR23" s="189"/>
      <c r="RQS23" s="176"/>
      <c r="RQT23" s="189"/>
      <c r="RQU23" s="176"/>
      <c r="RQV23" s="189"/>
      <c r="RQW23" s="176"/>
      <c r="RQX23" s="189"/>
      <c r="RQY23" s="176"/>
      <c r="RQZ23" s="189"/>
      <c r="RRA23" s="176"/>
      <c r="RRB23" s="189"/>
      <c r="RRC23" s="176"/>
      <c r="RRD23" s="189"/>
      <c r="RRE23" s="176"/>
      <c r="RRF23" s="189"/>
      <c r="RRG23" s="176"/>
      <c r="RRH23" s="189"/>
      <c r="RRI23" s="176"/>
      <c r="RRJ23" s="189"/>
      <c r="RRK23" s="176"/>
      <c r="RRL23" s="189"/>
      <c r="RRM23" s="176"/>
      <c r="RRN23" s="189"/>
      <c r="RRO23" s="176"/>
      <c r="RRP23" s="189"/>
      <c r="RRQ23" s="176"/>
      <c r="RRR23" s="189"/>
      <c r="RRS23" s="176"/>
      <c r="RRT23" s="189"/>
      <c r="RRU23" s="176"/>
      <c r="RRV23" s="189"/>
      <c r="RRW23" s="176"/>
      <c r="RRX23" s="189"/>
      <c r="RRY23" s="176"/>
      <c r="RRZ23" s="189"/>
      <c r="RSA23" s="176"/>
      <c r="RSB23" s="189"/>
      <c r="RSC23" s="176"/>
      <c r="RSD23" s="189"/>
      <c r="RSE23" s="176"/>
      <c r="RSF23" s="189"/>
      <c r="RSG23" s="176"/>
      <c r="RSH23" s="189"/>
      <c r="RSI23" s="176"/>
      <c r="RSJ23" s="189"/>
      <c r="RSK23" s="176"/>
      <c r="RSL23" s="189"/>
      <c r="RSM23" s="176"/>
      <c r="RSN23" s="189"/>
      <c r="RSO23" s="176"/>
      <c r="RSP23" s="189"/>
      <c r="RSQ23" s="176"/>
      <c r="RSR23" s="189"/>
      <c r="RSS23" s="176"/>
      <c r="RST23" s="189"/>
      <c r="RSU23" s="176"/>
      <c r="RSV23" s="189"/>
      <c r="RSW23" s="176"/>
      <c r="RSX23" s="189"/>
      <c r="RSY23" s="176"/>
      <c r="RSZ23" s="189"/>
      <c r="RTA23" s="176"/>
      <c r="RTB23" s="189"/>
      <c r="RTC23" s="176"/>
      <c r="RTD23" s="189"/>
      <c r="RTE23" s="176"/>
      <c r="RTF23" s="189"/>
      <c r="RTG23" s="176"/>
      <c r="RTH23" s="189"/>
      <c r="RTI23" s="176"/>
      <c r="RTJ23" s="189"/>
      <c r="RTK23" s="176"/>
      <c r="RTL23" s="189"/>
      <c r="RTM23" s="176"/>
      <c r="RTN23" s="189"/>
      <c r="RTO23" s="176"/>
      <c r="RTP23" s="189"/>
      <c r="RTQ23" s="176"/>
      <c r="RTR23" s="189"/>
      <c r="RTS23" s="176"/>
      <c r="RTT23" s="189"/>
      <c r="RTU23" s="176"/>
      <c r="RTV23" s="189"/>
      <c r="RTW23" s="176"/>
      <c r="RTX23" s="189"/>
      <c r="RTY23" s="176"/>
      <c r="RTZ23" s="189"/>
      <c r="RUA23" s="176"/>
      <c r="RUB23" s="189"/>
      <c r="RUC23" s="176"/>
      <c r="RUD23" s="189"/>
      <c r="RUE23" s="176"/>
      <c r="RUF23" s="189"/>
      <c r="RUG23" s="176"/>
      <c r="RUH23" s="189"/>
      <c r="RUI23" s="176"/>
      <c r="RUJ23" s="189"/>
      <c r="RUK23" s="176"/>
      <c r="RUL23" s="189"/>
      <c r="RUM23" s="176"/>
      <c r="RUN23" s="189"/>
      <c r="RUO23" s="176"/>
      <c r="RUP23" s="189"/>
      <c r="RUQ23" s="176"/>
      <c r="RUR23" s="189"/>
      <c r="RUS23" s="176"/>
      <c r="RUT23" s="189"/>
      <c r="RUU23" s="176"/>
      <c r="RUV23" s="189"/>
      <c r="RUW23" s="176"/>
      <c r="RUX23" s="189"/>
      <c r="RUY23" s="176"/>
      <c r="RUZ23" s="189"/>
      <c r="RVA23" s="176"/>
      <c r="RVB23" s="189"/>
      <c r="RVC23" s="176"/>
      <c r="RVD23" s="189"/>
      <c r="RVE23" s="176"/>
      <c r="RVF23" s="189"/>
      <c r="RVG23" s="176"/>
      <c r="RVH23" s="189"/>
      <c r="RVI23" s="176"/>
      <c r="RVJ23" s="189"/>
      <c r="RVK23" s="176"/>
      <c r="RVL23" s="189"/>
      <c r="RVM23" s="176"/>
      <c r="RVN23" s="189"/>
      <c r="RVO23" s="176"/>
      <c r="RVP23" s="189"/>
      <c r="RVQ23" s="176"/>
      <c r="RVR23" s="189"/>
      <c r="RVS23" s="176"/>
      <c r="RVT23" s="189"/>
      <c r="RVU23" s="176"/>
      <c r="RVV23" s="189"/>
      <c r="RVW23" s="176"/>
      <c r="RVX23" s="189"/>
      <c r="RVY23" s="176"/>
      <c r="RVZ23" s="189"/>
      <c r="RWA23" s="176"/>
      <c r="RWB23" s="189"/>
      <c r="RWC23" s="176"/>
      <c r="RWD23" s="189"/>
      <c r="RWE23" s="176"/>
      <c r="RWF23" s="189"/>
      <c r="RWG23" s="176"/>
      <c r="RWH23" s="189"/>
      <c r="RWI23" s="176"/>
      <c r="RWJ23" s="189"/>
      <c r="RWK23" s="176"/>
      <c r="RWL23" s="189"/>
      <c r="RWM23" s="176"/>
      <c r="RWN23" s="189"/>
      <c r="RWO23" s="176"/>
      <c r="RWP23" s="189"/>
      <c r="RWQ23" s="176"/>
      <c r="RWR23" s="189"/>
      <c r="RWS23" s="176"/>
      <c r="RWT23" s="189"/>
      <c r="RWU23" s="176"/>
      <c r="RWV23" s="189"/>
      <c r="RWW23" s="176"/>
      <c r="RWX23" s="189"/>
      <c r="RWY23" s="176"/>
      <c r="RWZ23" s="189"/>
      <c r="RXA23" s="176"/>
      <c r="RXB23" s="189"/>
      <c r="RXC23" s="176"/>
      <c r="RXD23" s="189"/>
      <c r="RXE23" s="176"/>
      <c r="RXF23" s="189"/>
      <c r="RXG23" s="176"/>
      <c r="RXH23" s="189"/>
      <c r="RXI23" s="176"/>
      <c r="RXJ23" s="189"/>
      <c r="RXK23" s="176"/>
      <c r="RXL23" s="189"/>
      <c r="RXM23" s="176"/>
      <c r="RXN23" s="189"/>
      <c r="RXO23" s="176"/>
      <c r="RXP23" s="189"/>
      <c r="RXQ23" s="176"/>
      <c r="RXR23" s="189"/>
      <c r="RXS23" s="176"/>
      <c r="RXT23" s="189"/>
      <c r="RXU23" s="176"/>
      <c r="RXV23" s="189"/>
      <c r="RXW23" s="176"/>
      <c r="RXX23" s="189"/>
      <c r="RXY23" s="176"/>
      <c r="RXZ23" s="189"/>
      <c r="RYA23" s="176"/>
      <c r="RYB23" s="189"/>
      <c r="RYC23" s="176"/>
      <c r="RYD23" s="189"/>
      <c r="RYE23" s="176"/>
      <c r="RYF23" s="189"/>
      <c r="RYG23" s="176"/>
      <c r="RYH23" s="189"/>
      <c r="RYI23" s="176"/>
      <c r="RYJ23" s="189"/>
      <c r="RYK23" s="176"/>
      <c r="RYL23" s="189"/>
      <c r="RYM23" s="176"/>
      <c r="RYN23" s="189"/>
      <c r="RYO23" s="176"/>
      <c r="RYP23" s="189"/>
      <c r="RYQ23" s="176"/>
      <c r="RYR23" s="189"/>
      <c r="RYS23" s="176"/>
      <c r="RYT23" s="189"/>
      <c r="RYU23" s="176"/>
      <c r="RYV23" s="189"/>
      <c r="RYW23" s="176"/>
      <c r="RYX23" s="189"/>
      <c r="RYY23" s="176"/>
      <c r="RYZ23" s="189"/>
      <c r="RZA23" s="176"/>
      <c r="RZB23" s="189"/>
      <c r="RZC23" s="176"/>
      <c r="RZD23" s="189"/>
      <c r="RZE23" s="176"/>
      <c r="RZF23" s="189"/>
      <c r="RZG23" s="176"/>
      <c r="RZH23" s="189"/>
      <c r="RZI23" s="176"/>
      <c r="RZJ23" s="189"/>
      <c r="RZK23" s="176"/>
      <c r="RZL23" s="189"/>
      <c r="RZM23" s="176"/>
      <c r="RZN23" s="189"/>
      <c r="RZO23" s="176"/>
      <c r="RZP23" s="189"/>
      <c r="RZQ23" s="176"/>
      <c r="RZR23" s="189"/>
      <c r="RZS23" s="176"/>
      <c r="RZT23" s="189"/>
      <c r="RZU23" s="176"/>
      <c r="RZV23" s="189"/>
      <c r="RZW23" s="176"/>
      <c r="RZX23" s="189"/>
      <c r="RZY23" s="176"/>
      <c r="RZZ23" s="189"/>
      <c r="SAA23" s="176"/>
      <c r="SAB23" s="189"/>
      <c r="SAC23" s="176"/>
      <c r="SAD23" s="189"/>
      <c r="SAE23" s="176"/>
      <c r="SAF23" s="189"/>
      <c r="SAG23" s="176"/>
      <c r="SAH23" s="189"/>
      <c r="SAI23" s="176"/>
      <c r="SAJ23" s="189"/>
      <c r="SAK23" s="176"/>
      <c r="SAL23" s="189"/>
      <c r="SAM23" s="176"/>
      <c r="SAN23" s="189"/>
      <c r="SAO23" s="176"/>
      <c r="SAP23" s="189"/>
      <c r="SAQ23" s="176"/>
      <c r="SAR23" s="189"/>
      <c r="SAS23" s="176"/>
      <c r="SAT23" s="189"/>
      <c r="SAU23" s="176"/>
      <c r="SAV23" s="189"/>
      <c r="SAW23" s="176"/>
      <c r="SAX23" s="189"/>
      <c r="SAY23" s="176"/>
      <c r="SAZ23" s="189"/>
      <c r="SBA23" s="176"/>
      <c r="SBB23" s="189"/>
      <c r="SBC23" s="176"/>
      <c r="SBD23" s="189"/>
      <c r="SBE23" s="176"/>
      <c r="SBF23" s="189"/>
      <c r="SBG23" s="176"/>
      <c r="SBH23" s="189"/>
      <c r="SBI23" s="176"/>
      <c r="SBJ23" s="189"/>
      <c r="SBK23" s="176"/>
      <c r="SBL23" s="189"/>
      <c r="SBM23" s="176"/>
      <c r="SBN23" s="189"/>
      <c r="SBO23" s="176"/>
      <c r="SBP23" s="189"/>
      <c r="SBQ23" s="176"/>
      <c r="SBR23" s="189"/>
      <c r="SBS23" s="176"/>
      <c r="SBT23" s="189"/>
      <c r="SBU23" s="176"/>
      <c r="SBV23" s="189"/>
      <c r="SBW23" s="176"/>
      <c r="SBX23" s="189"/>
      <c r="SBY23" s="176"/>
      <c r="SBZ23" s="189"/>
      <c r="SCA23" s="176"/>
      <c r="SCB23" s="189"/>
      <c r="SCC23" s="176"/>
      <c r="SCD23" s="189"/>
      <c r="SCE23" s="176"/>
      <c r="SCF23" s="189"/>
      <c r="SCG23" s="176"/>
      <c r="SCH23" s="189"/>
      <c r="SCI23" s="176"/>
      <c r="SCJ23" s="189"/>
      <c r="SCK23" s="176"/>
      <c r="SCL23" s="189"/>
      <c r="SCM23" s="176"/>
      <c r="SCN23" s="189"/>
      <c r="SCO23" s="176"/>
      <c r="SCP23" s="189"/>
      <c r="SCQ23" s="176"/>
      <c r="SCR23" s="189"/>
      <c r="SCS23" s="176"/>
      <c r="SCT23" s="189"/>
      <c r="SCU23" s="176"/>
      <c r="SCV23" s="189"/>
      <c r="SCW23" s="176"/>
      <c r="SCX23" s="189"/>
      <c r="SCY23" s="176"/>
      <c r="SCZ23" s="189"/>
      <c r="SDA23" s="176"/>
      <c r="SDB23" s="189"/>
      <c r="SDC23" s="176"/>
      <c r="SDD23" s="189"/>
      <c r="SDE23" s="176"/>
      <c r="SDF23" s="189"/>
      <c r="SDG23" s="176"/>
      <c r="SDH23" s="189"/>
      <c r="SDI23" s="176"/>
      <c r="SDJ23" s="189"/>
      <c r="SDK23" s="176"/>
      <c r="SDL23" s="189"/>
      <c r="SDM23" s="176"/>
      <c r="SDN23" s="189"/>
      <c r="SDO23" s="176"/>
      <c r="SDP23" s="189"/>
      <c r="SDQ23" s="176"/>
      <c r="SDR23" s="189"/>
      <c r="SDS23" s="176"/>
      <c r="SDT23" s="189"/>
      <c r="SDU23" s="176"/>
      <c r="SDV23" s="189"/>
      <c r="SDW23" s="176"/>
      <c r="SDX23" s="189"/>
      <c r="SDY23" s="176"/>
      <c r="SDZ23" s="189"/>
      <c r="SEA23" s="176"/>
      <c r="SEB23" s="189"/>
      <c r="SEC23" s="176"/>
      <c r="SED23" s="189"/>
      <c r="SEE23" s="176"/>
      <c r="SEF23" s="189"/>
      <c r="SEG23" s="176"/>
      <c r="SEH23" s="189"/>
      <c r="SEI23" s="176"/>
      <c r="SEJ23" s="189"/>
      <c r="SEK23" s="176"/>
      <c r="SEL23" s="189"/>
      <c r="SEM23" s="176"/>
      <c r="SEN23" s="189"/>
      <c r="SEO23" s="176"/>
      <c r="SEP23" s="189"/>
      <c r="SEQ23" s="176"/>
      <c r="SER23" s="189"/>
      <c r="SES23" s="176"/>
      <c r="SET23" s="189"/>
      <c r="SEU23" s="176"/>
      <c r="SEV23" s="189"/>
      <c r="SEW23" s="176"/>
      <c r="SEX23" s="189"/>
      <c r="SEY23" s="176"/>
      <c r="SEZ23" s="189"/>
      <c r="SFA23" s="176"/>
      <c r="SFB23" s="189"/>
      <c r="SFC23" s="176"/>
      <c r="SFD23" s="189"/>
      <c r="SFE23" s="176"/>
      <c r="SFF23" s="189"/>
      <c r="SFG23" s="176"/>
      <c r="SFH23" s="189"/>
      <c r="SFI23" s="176"/>
      <c r="SFJ23" s="189"/>
      <c r="SFK23" s="176"/>
      <c r="SFL23" s="189"/>
      <c r="SFM23" s="176"/>
      <c r="SFN23" s="189"/>
      <c r="SFO23" s="176"/>
      <c r="SFP23" s="189"/>
      <c r="SFQ23" s="176"/>
      <c r="SFR23" s="189"/>
      <c r="SFS23" s="176"/>
      <c r="SFT23" s="189"/>
      <c r="SFU23" s="176"/>
      <c r="SFV23" s="189"/>
      <c r="SFW23" s="176"/>
      <c r="SFX23" s="189"/>
      <c r="SFY23" s="176"/>
      <c r="SFZ23" s="189"/>
      <c r="SGA23" s="176"/>
      <c r="SGB23" s="189"/>
      <c r="SGC23" s="176"/>
      <c r="SGD23" s="189"/>
      <c r="SGE23" s="176"/>
      <c r="SGF23" s="189"/>
      <c r="SGG23" s="176"/>
      <c r="SGH23" s="189"/>
      <c r="SGI23" s="176"/>
      <c r="SGJ23" s="189"/>
      <c r="SGK23" s="176"/>
      <c r="SGL23" s="189"/>
      <c r="SGM23" s="176"/>
      <c r="SGN23" s="189"/>
      <c r="SGO23" s="176"/>
      <c r="SGP23" s="189"/>
      <c r="SGQ23" s="176"/>
      <c r="SGR23" s="189"/>
      <c r="SGS23" s="176"/>
      <c r="SGT23" s="189"/>
      <c r="SGU23" s="176"/>
      <c r="SGV23" s="189"/>
      <c r="SGW23" s="176"/>
      <c r="SGX23" s="189"/>
      <c r="SGY23" s="176"/>
      <c r="SGZ23" s="189"/>
      <c r="SHA23" s="176"/>
      <c r="SHB23" s="189"/>
      <c r="SHC23" s="176"/>
      <c r="SHD23" s="189"/>
      <c r="SHE23" s="176"/>
      <c r="SHF23" s="189"/>
      <c r="SHG23" s="176"/>
      <c r="SHH23" s="189"/>
      <c r="SHI23" s="176"/>
      <c r="SHJ23" s="189"/>
      <c r="SHK23" s="176"/>
      <c r="SHL23" s="189"/>
      <c r="SHM23" s="176"/>
      <c r="SHN23" s="189"/>
      <c r="SHO23" s="176"/>
      <c r="SHP23" s="189"/>
      <c r="SHQ23" s="176"/>
      <c r="SHR23" s="189"/>
      <c r="SHS23" s="176"/>
      <c r="SHT23" s="189"/>
      <c r="SHU23" s="176"/>
      <c r="SHV23" s="189"/>
      <c r="SHW23" s="176"/>
      <c r="SHX23" s="189"/>
      <c r="SHY23" s="176"/>
      <c r="SHZ23" s="189"/>
      <c r="SIA23" s="176"/>
      <c r="SIB23" s="189"/>
      <c r="SIC23" s="176"/>
      <c r="SID23" s="189"/>
      <c r="SIE23" s="176"/>
      <c r="SIF23" s="189"/>
      <c r="SIG23" s="176"/>
      <c r="SIH23" s="189"/>
      <c r="SII23" s="176"/>
      <c r="SIJ23" s="189"/>
      <c r="SIK23" s="176"/>
      <c r="SIL23" s="189"/>
      <c r="SIM23" s="176"/>
      <c r="SIN23" s="189"/>
      <c r="SIO23" s="176"/>
      <c r="SIP23" s="189"/>
      <c r="SIQ23" s="176"/>
      <c r="SIR23" s="189"/>
      <c r="SIS23" s="176"/>
      <c r="SIT23" s="189"/>
      <c r="SIU23" s="176"/>
      <c r="SIV23" s="189"/>
      <c r="SIW23" s="176"/>
      <c r="SIX23" s="189"/>
      <c r="SIY23" s="176"/>
      <c r="SIZ23" s="189"/>
      <c r="SJA23" s="176"/>
      <c r="SJB23" s="189"/>
      <c r="SJC23" s="176"/>
      <c r="SJD23" s="189"/>
      <c r="SJE23" s="176"/>
      <c r="SJF23" s="189"/>
      <c r="SJG23" s="176"/>
      <c r="SJH23" s="189"/>
      <c r="SJI23" s="176"/>
      <c r="SJJ23" s="189"/>
      <c r="SJK23" s="176"/>
      <c r="SJL23" s="189"/>
      <c r="SJM23" s="176"/>
      <c r="SJN23" s="189"/>
      <c r="SJO23" s="176"/>
      <c r="SJP23" s="189"/>
      <c r="SJQ23" s="176"/>
      <c r="SJR23" s="189"/>
      <c r="SJS23" s="176"/>
      <c r="SJT23" s="189"/>
      <c r="SJU23" s="176"/>
      <c r="SJV23" s="189"/>
      <c r="SJW23" s="176"/>
      <c r="SJX23" s="189"/>
      <c r="SJY23" s="176"/>
      <c r="SJZ23" s="189"/>
      <c r="SKA23" s="176"/>
      <c r="SKB23" s="189"/>
      <c r="SKC23" s="176"/>
      <c r="SKD23" s="189"/>
      <c r="SKE23" s="176"/>
      <c r="SKF23" s="189"/>
      <c r="SKG23" s="176"/>
      <c r="SKH23" s="189"/>
      <c r="SKI23" s="176"/>
      <c r="SKJ23" s="189"/>
      <c r="SKK23" s="176"/>
      <c r="SKL23" s="189"/>
      <c r="SKM23" s="176"/>
      <c r="SKN23" s="189"/>
      <c r="SKO23" s="176"/>
      <c r="SKP23" s="189"/>
      <c r="SKQ23" s="176"/>
      <c r="SKR23" s="189"/>
      <c r="SKS23" s="176"/>
      <c r="SKT23" s="189"/>
      <c r="SKU23" s="176"/>
      <c r="SKV23" s="189"/>
      <c r="SKW23" s="176"/>
      <c r="SKX23" s="189"/>
      <c r="SKY23" s="176"/>
      <c r="SKZ23" s="189"/>
      <c r="SLA23" s="176"/>
      <c r="SLB23" s="189"/>
      <c r="SLC23" s="176"/>
      <c r="SLD23" s="189"/>
      <c r="SLE23" s="176"/>
      <c r="SLF23" s="189"/>
      <c r="SLG23" s="176"/>
      <c r="SLH23" s="189"/>
      <c r="SLI23" s="176"/>
      <c r="SLJ23" s="189"/>
      <c r="SLK23" s="176"/>
      <c r="SLL23" s="189"/>
      <c r="SLM23" s="176"/>
      <c r="SLN23" s="189"/>
      <c r="SLO23" s="176"/>
      <c r="SLP23" s="189"/>
      <c r="SLQ23" s="176"/>
      <c r="SLR23" s="189"/>
      <c r="SLS23" s="176"/>
      <c r="SLT23" s="189"/>
      <c r="SLU23" s="176"/>
      <c r="SLV23" s="189"/>
      <c r="SLW23" s="176"/>
      <c r="SLX23" s="189"/>
      <c r="SLY23" s="176"/>
      <c r="SLZ23" s="189"/>
      <c r="SMA23" s="176"/>
      <c r="SMB23" s="189"/>
      <c r="SMC23" s="176"/>
      <c r="SMD23" s="189"/>
      <c r="SME23" s="176"/>
      <c r="SMF23" s="189"/>
      <c r="SMG23" s="176"/>
      <c r="SMH23" s="189"/>
      <c r="SMI23" s="176"/>
      <c r="SMJ23" s="189"/>
      <c r="SMK23" s="176"/>
      <c r="SML23" s="189"/>
      <c r="SMM23" s="176"/>
      <c r="SMN23" s="189"/>
      <c r="SMO23" s="176"/>
      <c r="SMP23" s="189"/>
      <c r="SMQ23" s="176"/>
      <c r="SMR23" s="189"/>
      <c r="SMS23" s="176"/>
      <c r="SMT23" s="189"/>
      <c r="SMU23" s="176"/>
      <c r="SMV23" s="189"/>
      <c r="SMW23" s="176"/>
      <c r="SMX23" s="189"/>
      <c r="SMY23" s="176"/>
      <c r="SMZ23" s="189"/>
      <c r="SNA23" s="176"/>
      <c r="SNB23" s="189"/>
      <c r="SNC23" s="176"/>
      <c r="SND23" s="189"/>
      <c r="SNE23" s="176"/>
      <c r="SNF23" s="189"/>
      <c r="SNG23" s="176"/>
      <c r="SNH23" s="189"/>
      <c r="SNI23" s="176"/>
      <c r="SNJ23" s="189"/>
      <c r="SNK23" s="176"/>
      <c r="SNL23" s="189"/>
      <c r="SNM23" s="176"/>
      <c r="SNN23" s="189"/>
      <c r="SNO23" s="176"/>
      <c r="SNP23" s="189"/>
      <c r="SNQ23" s="176"/>
      <c r="SNR23" s="189"/>
      <c r="SNS23" s="176"/>
      <c r="SNT23" s="189"/>
      <c r="SNU23" s="176"/>
      <c r="SNV23" s="189"/>
      <c r="SNW23" s="176"/>
      <c r="SNX23" s="189"/>
      <c r="SNY23" s="176"/>
      <c r="SNZ23" s="189"/>
      <c r="SOA23" s="176"/>
      <c r="SOB23" s="189"/>
      <c r="SOC23" s="176"/>
      <c r="SOD23" s="189"/>
      <c r="SOE23" s="176"/>
      <c r="SOF23" s="189"/>
      <c r="SOG23" s="176"/>
      <c r="SOH23" s="189"/>
      <c r="SOI23" s="176"/>
      <c r="SOJ23" s="189"/>
      <c r="SOK23" s="176"/>
      <c r="SOL23" s="189"/>
      <c r="SOM23" s="176"/>
      <c r="SON23" s="189"/>
      <c r="SOO23" s="176"/>
      <c r="SOP23" s="189"/>
      <c r="SOQ23" s="176"/>
      <c r="SOR23" s="189"/>
      <c r="SOS23" s="176"/>
      <c r="SOT23" s="189"/>
      <c r="SOU23" s="176"/>
      <c r="SOV23" s="189"/>
      <c r="SOW23" s="176"/>
      <c r="SOX23" s="189"/>
      <c r="SOY23" s="176"/>
      <c r="SOZ23" s="189"/>
      <c r="SPA23" s="176"/>
      <c r="SPB23" s="189"/>
      <c r="SPC23" s="176"/>
      <c r="SPD23" s="189"/>
      <c r="SPE23" s="176"/>
      <c r="SPF23" s="189"/>
      <c r="SPG23" s="176"/>
      <c r="SPH23" s="189"/>
      <c r="SPI23" s="176"/>
      <c r="SPJ23" s="189"/>
      <c r="SPK23" s="176"/>
      <c r="SPL23" s="189"/>
      <c r="SPM23" s="176"/>
      <c r="SPN23" s="189"/>
      <c r="SPO23" s="176"/>
      <c r="SPP23" s="189"/>
      <c r="SPQ23" s="176"/>
      <c r="SPR23" s="189"/>
      <c r="SPS23" s="176"/>
      <c r="SPT23" s="189"/>
      <c r="SPU23" s="176"/>
      <c r="SPV23" s="189"/>
      <c r="SPW23" s="176"/>
      <c r="SPX23" s="189"/>
      <c r="SPY23" s="176"/>
      <c r="SPZ23" s="189"/>
      <c r="SQA23" s="176"/>
      <c r="SQB23" s="189"/>
      <c r="SQC23" s="176"/>
      <c r="SQD23" s="189"/>
      <c r="SQE23" s="176"/>
      <c r="SQF23" s="189"/>
      <c r="SQG23" s="176"/>
      <c r="SQH23" s="189"/>
      <c r="SQI23" s="176"/>
      <c r="SQJ23" s="189"/>
      <c r="SQK23" s="176"/>
      <c r="SQL23" s="189"/>
      <c r="SQM23" s="176"/>
      <c r="SQN23" s="189"/>
      <c r="SQO23" s="176"/>
      <c r="SQP23" s="189"/>
      <c r="SQQ23" s="176"/>
      <c r="SQR23" s="189"/>
      <c r="SQS23" s="176"/>
      <c r="SQT23" s="189"/>
      <c r="SQU23" s="176"/>
      <c r="SQV23" s="189"/>
      <c r="SQW23" s="176"/>
      <c r="SQX23" s="189"/>
      <c r="SQY23" s="176"/>
      <c r="SQZ23" s="189"/>
      <c r="SRA23" s="176"/>
      <c r="SRB23" s="189"/>
      <c r="SRC23" s="176"/>
      <c r="SRD23" s="189"/>
      <c r="SRE23" s="176"/>
      <c r="SRF23" s="189"/>
      <c r="SRG23" s="176"/>
      <c r="SRH23" s="189"/>
      <c r="SRI23" s="176"/>
      <c r="SRJ23" s="189"/>
      <c r="SRK23" s="176"/>
      <c r="SRL23" s="189"/>
      <c r="SRM23" s="176"/>
      <c r="SRN23" s="189"/>
      <c r="SRO23" s="176"/>
      <c r="SRP23" s="189"/>
      <c r="SRQ23" s="176"/>
      <c r="SRR23" s="189"/>
      <c r="SRS23" s="176"/>
      <c r="SRT23" s="189"/>
      <c r="SRU23" s="176"/>
      <c r="SRV23" s="189"/>
      <c r="SRW23" s="176"/>
      <c r="SRX23" s="189"/>
      <c r="SRY23" s="176"/>
      <c r="SRZ23" s="189"/>
      <c r="SSA23" s="176"/>
      <c r="SSB23" s="189"/>
      <c r="SSC23" s="176"/>
      <c r="SSD23" s="189"/>
      <c r="SSE23" s="176"/>
      <c r="SSF23" s="189"/>
      <c r="SSG23" s="176"/>
      <c r="SSH23" s="189"/>
      <c r="SSI23" s="176"/>
      <c r="SSJ23" s="189"/>
      <c r="SSK23" s="176"/>
      <c r="SSL23" s="189"/>
      <c r="SSM23" s="176"/>
      <c r="SSN23" s="189"/>
      <c r="SSO23" s="176"/>
      <c r="SSP23" s="189"/>
      <c r="SSQ23" s="176"/>
      <c r="SSR23" s="189"/>
      <c r="SSS23" s="176"/>
      <c r="SST23" s="189"/>
      <c r="SSU23" s="176"/>
      <c r="SSV23" s="189"/>
      <c r="SSW23" s="176"/>
      <c r="SSX23" s="189"/>
      <c r="SSY23" s="176"/>
      <c r="SSZ23" s="189"/>
      <c r="STA23" s="176"/>
      <c r="STB23" s="189"/>
      <c r="STC23" s="176"/>
      <c r="STD23" s="189"/>
      <c r="STE23" s="176"/>
      <c r="STF23" s="189"/>
      <c r="STG23" s="176"/>
      <c r="STH23" s="189"/>
      <c r="STI23" s="176"/>
      <c r="STJ23" s="189"/>
      <c r="STK23" s="176"/>
      <c r="STL23" s="189"/>
      <c r="STM23" s="176"/>
      <c r="STN23" s="189"/>
      <c r="STO23" s="176"/>
      <c r="STP23" s="189"/>
      <c r="STQ23" s="176"/>
      <c r="STR23" s="189"/>
      <c r="STS23" s="176"/>
      <c r="STT23" s="189"/>
      <c r="STU23" s="176"/>
      <c r="STV23" s="189"/>
      <c r="STW23" s="176"/>
      <c r="STX23" s="189"/>
      <c r="STY23" s="176"/>
      <c r="STZ23" s="189"/>
      <c r="SUA23" s="176"/>
      <c r="SUB23" s="189"/>
      <c r="SUC23" s="176"/>
      <c r="SUD23" s="189"/>
      <c r="SUE23" s="176"/>
      <c r="SUF23" s="189"/>
      <c r="SUG23" s="176"/>
      <c r="SUH23" s="189"/>
      <c r="SUI23" s="176"/>
      <c r="SUJ23" s="189"/>
      <c r="SUK23" s="176"/>
      <c r="SUL23" s="189"/>
      <c r="SUM23" s="176"/>
      <c r="SUN23" s="189"/>
      <c r="SUO23" s="176"/>
      <c r="SUP23" s="189"/>
      <c r="SUQ23" s="176"/>
      <c r="SUR23" s="189"/>
      <c r="SUS23" s="176"/>
      <c r="SUT23" s="189"/>
      <c r="SUU23" s="176"/>
      <c r="SUV23" s="189"/>
      <c r="SUW23" s="176"/>
      <c r="SUX23" s="189"/>
      <c r="SUY23" s="176"/>
      <c r="SUZ23" s="189"/>
      <c r="SVA23" s="176"/>
      <c r="SVB23" s="189"/>
      <c r="SVC23" s="176"/>
      <c r="SVD23" s="189"/>
      <c r="SVE23" s="176"/>
      <c r="SVF23" s="189"/>
      <c r="SVG23" s="176"/>
      <c r="SVH23" s="189"/>
      <c r="SVI23" s="176"/>
      <c r="SVJ23" s="189"/>
      <c r="SVK23" s="176"/>
      <c r="SVL23" s="189"/>
      <c r="SVM23" s="176"/>
      <c r="SVN23" s="189"/>
      <c r="SVO23" s="176"/>
      <c r="SVP23" s="189"/>
      <c r="SVQ23" s="176"/>
      <c r="SVR23" s="189"/>
      <c r="SVS23" s="176"/>
      <c r="SVT23" s="189"/>
      <c r="SVU23" s="176"/>
      <c r="SVV23" s="189"/>
      <c r="SVW23" s="176"/>
      <c r="SVX23" s="189"/>
      <c r="SVY23" s="176"/>
      <c r="SVZ23" s="189"/>
      <c r="SWA23" s="176"/>
      <c r="SWB23" s="189"/>
      <c r="SWC23" s="176"/>
      <c r="SWD23" s="189"/>
      <c r="SWE23" s="176"/>
      <c r="SWF23" s="189"/>
      <c r="SWG23" s="176"/>
      <c r="SWH23" s="189"/>
      <c r="SWI23" s="176"/>
      <c r="SWJ23" s="189"/>
      <c r="SWK23" s="176"/>
      <c r="SWL23" s="189"/>
      <c r="SWM23" s="176"/>
      <c r="SWN23" s="189"/>
      <c r="SWO23" s="176"/>
      <c r="SWP23" s="189"/>
      <c r="SWQ23" s="176"/>
      <c r="SWR23" s="189"/>
      <c r="SWS23" s="176"/>
      <c r="SWT23" s="189"/>
      <c r="SWU23" s="176"/>
      <c r="SWV23" s="189"/>
      <c r="SWW23" s="176"/>
      <c r="SWX23" s="189"/>
      <c r="SWY23" s="176"/>
      <c r="SWZ23" s="189"/>
      <c r="SXA23" s="176"/>
      <c r="SXB23" s="189"/>
      <c r="SXC23" s="176"/>
      <c r="SXD23" s="189"/>
      <c r="SXE23" s="176"/>
      <c r="SXF23" s="189"/>
      <c r="SXG23" s="176"/>
      <c r="SXH23" s="189"/>
      <c r="SXI23" s="176"/>
      <c r="SXJ23" s="189"/>
      <c r="SXK23" s="176"/>
      <c r="SXL23" s="189"/>
      <c r="SXM23" s="176"/>
      <c r="SXN23" s="189"/>
      <c r="SXO23" s="176"/>
      <c r="SXP23" s="189"/>
      <c r="SXQ23" s="176"/>
      <c r="SXR23" s="189"/>
      <c r="SXS23" s="176"/>
      <c r="SXT23" s="189"/>
      <c r="SXU23" s="176"/>
      <c r="SXV23" s="189"/>
      <c r="SXW23" s="176"/>
      <c r="SXX23" s="189"/>
      <c r="SXY23" s="176"/>
      <c r="SXZ23" s="189"/>
      <c r="SYA23" s="176"/>
      <c r="SYB23" s="189"/>
      <c r="SYC23" s="176"/>
      <c r="SYD23" s="189"/>
      <c r="SYE23" s="176"/>
      <c r="SYF23" s="189"/>
      <c r="SYG23" s="176"/>
      <c r="SYH23" s="189"/>
      <c r="SYI23" s="176"/>
      <c r="SYJ23" s="189"/>
      <c r="SYK23" s="176"/>
      <c r="SYL23" s="189"/>
      <c r="SYM23" s="176"/>
      <c r="SYN23" s="189"/>
      <c r="SYO23" s="176"/>
      <c r="SYP23" s="189"/>
      <c r="SYQ23" s="176"/>
      <c r="SYR23" s="189"/>
      <c r="SYS23" s="176"/>
      <c r="SYT23" s="189"/>
      <c r="SYU23" s="176"/>
      <c r="SYV23" s="189"/>
      <c r="SYW23" s="176"/>
      <c r="SYX23" s="189"/>
      <c r="SYY23" s="176"/>
      <c r="SYZ23" s="189"/>
      <c r="SZA23" s="176"/>
      <c r="SZB23" s="189"/>
      <c r="SZC23" s="176"/>
      <c r="SZD23" s="189"/>
      <c r="SZE23" s="176"/>
      <c r="SZF23" s="189"/>
      <c r="SZG23" s="176"/>
      <c r="SZH23" s="189"/>
      <c r="SZI23" s="176"/>
      <c r="SZJ23" s="189"/>
      <c r="SZK23" s="176"/>
      <c r="SZL23" s="189"/>
      <c r="SZM23" s="176"/>
      <c r="SZN23" s="189"/>
      <c r="SZO23" s="176"/>
      <c r="SZP23" s="189"/>
      <c r="SZQ23" s="176"/>
      <c r="SZR23" s="189"/>
      <c r="SZS23" s="176"/>
      <c r="SZT23" s="189"/>
      <c r="SZU23" s="176"/>
      <c r="SZV23" s="189"/>
      <c r="SZW23" s="176"/>
      <c r="SZX23" s="189"/>
      <c r="SZY23" s="176"/>
      <c r="SZZ23" s="189"/>
      <c r="TAA23" s="176"/>
      <c r="TAB23" s="189"/>
      <c r="TAC23" s="176"/>
      <c r="TAD23" s="189"/>
      <c r="TAE23" s="176"/>
      <c r="TAF23" s="189"/>
      <c r="TAG23" s="176"/>
      <c r="TAH23" s="189"/>
      <c r="TAI23" s="176"/>
      <c r="TAJ23" s="189"/>
      <c r="TAK23" s="176"/>
      <c r="TAL23" s="189"/>
      <c r="TAM23" s="176"/>
      <c r="TAN23" s="189"/>
      <c r="TAO23" s="176"/>
      <c r="TAP23" s="189"/>
      <c r="TAQ23" s="176"/>
      <c r="TAR23" s="189"/>
      <c r="TAS23" s="176"/>
      <c r="TAT23" s="189"/>
      <c r="TAU23" s="176"/>
      <c r="TAV23" s="189"/>
      <c r="TAW23" s="176"/>
      <c r="TAX23" s="189"/>
      <c r="TAY23" s="176"/>
      <c r="TAZ23" s="189"/>
      <c r="TBA23" s="176"/>
      <c r="TBB23" s="189"/>
      <c r="TBC23" s="176"/>
      <c r="TBD23" s="189"/>
      <c r="TBE23" s="176"/>
      <c r="TBF23" s="189"/>
      <c r="TBG23" s="176"/>
      <c r="TBH23" s="189"/>
      <c r="TBI23" s="176"/>
      <c r="TBJ23" s="189"/>
      <c r="TBK23" s="176"/>
      <c r="TBL23" s="189"/>
      <c r="TBM23" s="176"/>
      <c r="TBN23" s="189"/>
      <c r="TBO23" s="176"/>
      <c r="TBP23" s="189"/>
      <c r="TBQ23" s="176"/>
      <c r="TBR23" s="189"/>
      <c r="TBS23" s="176"/>
      <c r="TBT23" s="189"/>
      <c r="TBU23" s="176"/>
      <c r="TBV23" s="189"/>
      <c r="TBW23" s="176"/>
      <c r="TBX23" s="189"/>
      <c r="TBY23" s="176"/>
      <c r="TBZ23" s="189"/>
      <c r="TCA23" s="176"/>
      <c r="TCB23" s="189"/>
      <c r="TCC23" s="176"/>
      <c r="TCD23" s="189"/>
      <c r="TCE23" s="176"/>
      <c r="TCF23" s="189"/>
      <c r="TCG23" s="176"/>
      <c r="TCH23" s="189"/>
      <c r="TCI23" s="176"/>
      <c r="TCJ23" s="189"/>
      <c r="TCK23" s="176"/>
      <c r="TCL23" s="189"/>
      <c r="TCM23" s="176"/>
      <c r="TCN23" s="189"/>
      <c r="TCO23" s="176"/>
      <c r="TCP23" s="189"/>
      <c r="TCQ23" s="176"/>
      <c r="TCR23" s="189"/>
      <c r="TCS23" s="176"/>
      <c r="TCT23" s="189"/>
      <c r="TCU23" s="176"/>
      <c r="TCV23" s="189"/>
      <c r="TCW23" s="176"/>
      <c r="TCX23" s="189"/>
      <c r="TCY23" s="176"/>
      <c r="TCZ23" s="189"/>
      <c r="TDA23" s="176"/>
      <c r="TDB23" s="189"/>
      <c r="TDC23" s="176"/>
      <c r="TDD23" s="189"/>
      <c r="TDE23" s="176"/>
      <c r="TDF23" s="189"/>
      <c r="TDG23" s="176"/>
      <c r="TDH23" s="189"/>
      <c r="TDI23" s="176"/>
      <c r="TDJ23" s="189"/>
      <c r="TDK23" s="176"/>
      <c r="TDL23" s="189"/>
      <c r="TDM23" s="176"/>
      <c r="TDN23" s="189"/>
      <c r="TDO23" s="176"/>
      <c r="TDP23" s="189"/>
      <c r="TDQ23" s="176"/>
      <c r="TDR23" s="189"/>
      <c r="TDS23" s="176"/>
      <c r="TDT23" s="189"/>
      <c r="TDU23" s="176"/>
      <c r="TDV23" s="189"/>
      <c r="TDW23" s="176"/>
      <c r="TDX23" s="189"/>
      <c r="TDY23" s="176"/>
      <c r="TDZ23" s="189"/>
      <c r="TEA23" s="176"/>
      <c r="TEB23" s="189"/>
      <c r="TEC23" s="176"/>
      <c r="TED23" s="189"/>
      <c r="TEE23" s="176"/>
      <c r="TEF23" s="189"/>
      <c r="TEG23" s="176"/>
      <c r="TEH23" s="189"/>
      <c r="TEI23" s="176"/>
      <c r="TEJ23" s="189"/>
      <c r="TEK23" s="176"/>
      <c r="TEL23" s="189"/>
      <c r="TEM23" s="176"/>
      <c r="TEN23" s="189"/>
      <c r="TEO23" s="176"/>
      <c r="TEP23" s="189"/>
      <c r="TEQ23" s="176"/>
      <c r="TER23" s="189"/>
      <c r="TES23" s="176"/>
      <c r="TET23" s="189"/>
      <c r="TEU23" s="176"/>
      <c r="TEV23" s="189"/>
      <c r="TEW23" s="176"/>
      <c r="TEX23" s="189"/>
      <c r="TEY23" s="176"/>
      <c r="TEZ23" s="189"/>
      <c r="TFA23" s="176"/>
      <c r="TFB23" s="189"/>
      <c r="TFC23" s="176"/>
      <c r="TFD23" s="189"/>
      <c r="TFE23" s="176"/>
      <c r="TFF23" s="189"/>
      <c r="TFG23" s="176"/>
      <c r="TFH23" s="189"/>
      <c r="TFI23" s="176"/>
      <c r="TFJ23" s="189"/>
      <c r="TFK23" s="176"/>
      <c r="TFL23" s="189"/>
      <c r="TFM23" s="176"/>
      <c r="TFN23" s="189"/>
      <c r="TFO23" s="176"/>
      <c r="TFP23" s="189"/>
      <c r="TFQ23" s="176"/>
      <c r="TFR23" s="189"/>
      <c r="TFS23" s="176"/>
      <c r="TFT23" s="189"/>
      <c r="TFU23" s="176"/>
      <c r="TFV23" s="189"/>
      <c r="TFW23" s="176"/>
      <c r="TFX23" s="189"/>
      <c r="TFY23" s="176"/>
      <c r="TFZ23" s="189"/>
      <c r="TGA23" s="176"/>
      <c r="TGB23" s="189"/>
      <c r="TGC23" s="176"/>
      <c r="TGD23" s="189"/>
      <c r="TGE23" s="176"/>
      <c r="TGF23" s="189"/>
      <c r="TGG23" s="176"/>
      <c r="TGH23" s="189"/>
      <c r="TGI23" s="176"/>
      <c r="TGJ23" s="189"/>
      <c r="TGK23" s="176"/>
      <c r="TGL23" s="189"/>
      <c r="TGM23" s="176"/>
      <c r="TGN23" s="189"/>
      <c r="TGO23" s="176"/>
      <c r="TGP23" s="189"/>
      <c r="TGQ23" s="176"/>
      <c r="TGR23" s="189"/>
      <c r="TGS23" s="176"/>
      <c r="TGT23" s="189"/>
      <c r="TGU23" s="176"/>
      <c r="TGV23" s="189"/>
      <c r="TGW23" s="176"/>
      <c r="TGX23" s="189"/>
      <c r="TGY23" s="176"/>
      <c r="TGZ23" s="189"/>
      <c r="THA23" s="176"/>
      <c r="THB23" s="189"/>
      <c r="THC23" s="176"/>
      <c r="THD23" s="189"/>
      <c r="THE23" s="176"/>
      <c r="THF23" s="189"/>
      <c r="THG23" s="176"/>
      <c r="THH23" s="189"/>
      <c r="THI23" s="176"/>
      <c r="THJ23" s="189"/>
      <c r="THK23" s="176"/>
      <c r="THL23" s="189"/>
      <c r="THM23" s="176"/>
      <c r="THN23" s="189"/>
      <c r="THO23" s="176"/>
      <c r="THP23" s="189"/>
      <c r="THQ23" s="176"/>
      <c r="THR23" s="189"/>
      <c r="THS23" s="176"/>
      <c r="THT23" s="189"/>
      <c r="THU23" s="176"/>
      <c r="THV23" s="189"/>
      <c r="THW23" s="176"/>
      <c r="THX23" s="189"/>
      <c r="THY23" s="176"/>
      <c r="THZ23" s="189"/>
      <c r="TIA23" s="176"/>
      <c r="TIB23" s="189"/>
      <c r="TIC23" s="176"/>
      <c r="TID23" s="189"/>
      <c r="TIE23" s="176"/>
      <c r="TIF23" s="189"/>
      <c r="TIG23" s="176"/>
      <c r="TIH23" s="189"/>
      <c r="TII23" s="176"/>
      <c r="TIJ23" s="189"/>
      <c r="TIK23" s="176"/>
      <c r="TIL23" s="189"/>
      <c r="TIM23" s="176"/>
      <c r="TIN23" s="189"/>
      <c r="TIO23" s="176"/>
      <c r="TIP23" s="189"/>
      <c r="TIQ23" s="176"/>
      <c r="TIR23" s="189"/>
      <c r="TIS23" s="176"/>
      <c r="TIT23" s="189"/>
      <c r="TIU23" s="176"/>
      <c r="TIV23" s="189"/>
      <c r="TIW23" s="176"/>
      <c r="TIX23" s="189"/>
      <c r="TIY23" s="176"/>
      <c r="TIZ23" s="189"/>
      <c r="TJA23" s="176"/>
      <c r="TJB23" s="189"/>
      <c r="TJC23" s="176"/>
      <c r="TJD23" s="189"/>
      <c r="TJE23" s="176"/>
      <c r="TJF23" s="189"/>
      <c r="TJG23" s="176"/>
      <c r="TJH23" s="189"/>
      <c r="TJI23" s="176"/>
      <c r="TJJ23" s="189"/>
      <c r="TJK23" s="176"/>
      <c r="TJL23" s="189"/>
      <c r="TJM23" s="176"/>
      <c r="TJN23" s="189"/>
      <c r="TJO23" s="176"/>
      <c r="TJP23" s="189"/>
      <c r="TJQ23" s="176"/>
      <c r="TJR23" s="189"/>
      <c r="TJS23" s="176"/>
      <c r="TJT23" s="189"/>
      <c r="TJU23" s="176"/>
      <c r="TJV23" s="189"/>
      <c r="TJW23" s="176"/>
      <c r="TJX23" s="189"/>
      <c r="TJY23" s="176"/>
      <c r="TJZ23" s="189"/>
      <c r="TKA23" s="176"/>
      <c r="TKB23" s="189"/>
      <c r="TKC23" s="176"/>
      <c r="TKD23" s="189"/>
      <c r="TKE23" s="176"/>
      <c r="TKF23" s="189"/>
      <c r="TKG23" s="176"/>
      <c r="TKH23" s="189"/>
      <c r="TKI23" s="176"/>
      <c r="TKJ23" s="189"/>
      <c r="TKK23" s="176"/>
      <c r="TKL23" s="189"/>
      <c r="TKM23" s="176"/>
      <c r="TKN23" s="189"/>
      <c r="TKO23" s="176"/>
      <c r="TKP23" s="189"/>
      <c r="TKQ23" s="176"/>
      <c r="TKR23" s="189"/>
      <c r="TKS23" s="176"/>
      <c r="TKT23" s="189"/>
      <c r="TKU23" s="176"/>
      <c r="TKV23" s="189"/>
      <c r="TKW23" s="176"/>
      <c r="TKX23" s="189"/>
      <c r="TKY23" s="176"/>
      <c r="TKZ23" s="189"/>
      <c r="TLA23" s="176"/>
      <c r="TLB23" s="189"/>
      <c r="TLC23" s="176"/>
      <c r="TLD23" s="189"/>
      <c r="TLE23" s="176"/>
      <c r="TLF23" s="189"/>
      <c r="TLG23" s="176"/>
      <c r="TLH23" s="189"/>
      <c r="TLI23" s="176"/>
      <c r="TLJ23" s="189"/>
      <c r="TLK23" s="176"/>
      <c r="TLL23" s="189"/>
      <c r="TLM23" s="176"/>
      <c r="TLN23" s="189"/>
      <c r="TLO23" s="176"/>
      <c r="TLP23" s="189"/>
      <c r="TLQ23" s="176"/>
      <c r="TLR23" s="189"/>
      <c r="TLS23" s="176"/>
      <c r="TLT23" s="189"/>
      <c r="TLU23" s="176"/>
      <c r="TLV23" s="189"/>
      <c r="TLW23" s="176"/>
      <c r="TLX23" s="189"/>
      <c r="TLY23" s="176"/>
      <c r="TLZ23" s="189"/>
      <c r="TMA23" s="176"/>
      <c r="TMB23" s="189"/>
      <c r="TMC23" s="176"/>
      <c r="TMD23" s="189"/>
      <c r="TME23" s="176"/>
      <c r="TMF23" s="189"/>
      <c r="TMG23" s="176"/>
      <c r="TMH23" s="189"/>
      <c r="TMI23" s="176"/>
      <c r="TMJ23" s="189"/>
      <c r="TMK23" s="176"/>
      <c r="TML23" s="189"/>
      <c r="TMM23" s="176"/>
      <c r="TMN23" s="189"/>
      <c r="TMO23" s="176"/>
      <c r="TMP23" s="189"/>
      <c r="TMQ23" s="176"/>
      <c r="TMR23" s="189"/>
      <c r="TMS23" s="176"/>
      <c r="TMT23" s="189"/>
      <c r="TMU23" s="176"/>
      <c r="TMV23" s="189"/>
      <c r="TMW23" s="176"/>
      <c r="TMX23" s="189"/>
      <c r="TMY23" s="176"/>
      <c r="TMZ23" s="189"/>
      <c r="TNA23" s="176"/>
      <c r="TNB23" s="189"/>
      <c r="TNC23" s="176"/>
      <c r="TND23" s="189"/>
      <c r="TNE23" s="176"/>
      <c r="TNF23" s="189"/>
      <c r="TNG23" s="176"/>
      <c r="TNH23" s="189"/>
      <c r="TNI23" s="176"/>
      <c r="TNJ23" s="189"/>
      <c r="TNK23" s="176"/>
      <c r="TNL23" s="189"/>
      <c r="TNM23" s="176"/>
      <c r="TNN23" s="189"/>
      <c r="TNO23" s="176"/>
      <c r="TNP23" s="189"/>
      <c r="TNQ23" s="176"/>
      <c r="TNR23" s="189"/>
      <c r="TNS23" s="176"/>
      <c r="TNT23" s="189"/>
      <c r="TNU23" s="176"/>
      <c r="TNV23" s="189"/>
      <c r="TNW23" s="176"/>
      <c r="TNX23" s="189"/>
      <c r="TNY23" s="176"/>
      <c r="TNZ23" s="189"/>
      <c r="TOA23" s="176"/>
      <c r="TOB23" s="189"/>
      <c r="TOC23" s="176"/>
      <c r="TOD23" s="189"/>
      <c r="TOE23" s="176"/>
      <c r="TOF23" s="189"/>
      <c r="TOG23" s="176"/>
      <c r="TOH23" s="189"/>
      <c r="TOI23" s="176"/>
      <c r="TOJ23" s="189"/>
      <c r="TOK23" s="176"/>
      <c r="TOL23" s="189"/>
      <c r="TOM23" s="176"/>
      <c r="TON23" s="189"/>
      <c r="TOO23" s="176"/>
      <c r="TOP23" s="189"/>
      <c r="TOQ23" s="176"/>
      <c r="TOR23" s="189"/>
      <c r="TOS23" s="176"/>
      <c r="TOT23" s="189"/>
      <c r="TOU23" s="176"/>
      <c r="TOV23" s="189"/>
      <c r="TOW23" s="176"/>
      <c r="TOX23" s="189"/>
      <c r="TOY23" s="176"/>
      <c r="TOZ23" s="189"/>
      <c r="TPA23" s="176"/>
      <c r="TPB23" s="189"/>
      <c r="TPC23" s="176"/>
      <c r="TPD23" s="189"/>
      <c r="TPE23" s="176"/>
      <c r="TPF23" s="189"/>
      <c r="TPG23" s="176"/>
      <c r="TPH23" s="189"/>
      <c r="TPI23" s="176"/>
      <c r="TPJ23" s="189"/>
      <c r="TPK23" s="176"/>
      <c r="TPL23" s="189"/>
      <c r="TPM23" s="176"/>
      <c r="TPN23" s="189"/>
      <c r="TPO23" s="176"/>
      <c r="TPP23" s="189"/>
      <c r="TPQ23" s="176"/>
      <c r="TPR23" s="189"/>
      <c r="TPS23" s="176"/>
      <c r="TPT23" s="189"/>
      <c r="TPU23" s="176"/>
      <c r="TPV23" s="189"/>
      <c r="TPW23" s="176"/>
      <c r="TPX23" s="189"/>
      <c r="TPY23" s="176"/>
      <c r="TPZ23" s="189"/>
      <c r="TQA23" s="176"/>
      <c r="TQB23" s="189"/>
      <c r="TQC23" s="176"/>
      <c r="TQD23" s="189"/>
      <c r="TQE23" s="176"/>
      <c r="TQF23" s="189"/>
      <c r="TQG23" s="176"/>
      <c r="TQH23" s="189"/>
      <c r="TQI23" s="176"/>
      <c r="TQJ23" s="189"/>
      <c r="TQK23" s="176"/>
      <c r="TQL23" s="189"/>
      <c r="TQM23" s="176"/>
      <c r="TQN23" s="189"/>
      <c r="TQO23" s="176"/>
      <c r="TQP23" s="189"/>
      <c r="TQQ23" s="176"/>
      <c r="TQR23" s="189"/>
      <c r="TQS23" s="176"/>
      <c r="TQT23" s="189"/>
      <c r="TQU23" s="176"/>
      <c r="TQV23" s="189"/>
      <c r="TQW23" s="176"/>
      <c r="TQX23" s="189"/>
      <c r="TQY23" s="176"/>
      <c r="TQZ23" s="189"/>
      <c r="TRA23" s="176"/>
      <c r="TRB23" s="189"/>
      <c r="TRC23" s="176"/>
      <c r="TRD23" s="189"/>
      <c r="TRE23" s="176"/>
      <c r="TRF23" s="189"/>
      <c r="TRG23" s="176"/>
      <c r="TRH23" s="189"/>
      <c r="TRI23" s="176"/>
      <c r="TRJ23" s="189"/>
      <c r="TRK23" s="176"/>
      <c r="TRL23" s="189"/>
      <c r="TRM23" s="176"/>
      <c r="TRN23" s="189"/>
      <c r="TRO23" s="176"/>
      <c r="TRP23" s="189"/>
      <c r="TRQ23" s="176"/>
      <c r="TRR23" s="189"/>
      <c r="TRS23" s="176"/>
      <c r="TRT23" s="189"/>
      <c r="TRU23" s="176"/>
      <c r="TRV23" s="189"/>
      <c r="TRW23" s="176"/>
      <c r="TRX23" s="189"/>
      <c r="TRY23" s="176"/>
      <c r="TRZ23" s="189"/>
      <c r="TSA23" s="176"/>
      <c r="TSB23" s="189"/>
      <c r="TSC23" s="176"/>
      <c r="TSD23" s="189"/>
      <c r="TSE23" s="176"/>
      <c r="TSF23" s="189"/>
      <c r="TSG23" s="176"/>
      <c r="TSH23" s="189"/>
      <c r="TSI23" s="176"/>
      <c r="TSJ23" s="189"/>
      <c r="TSK23" s="176"/>
      <c r="TSL23" s="189"/>
      <c r="TSM23" s="176"/>
      <c r="TSN23" s="189"/>
      <c r="TSO23" s="176"/>
      <c r="TSP23" s="189"/>
      <c r="TSQ23" s="176"/>
      <c r="TSR23" s="189"/>
      <c r="TSS23" s="176"/>
      <c r="TST23" s="189"/>
      <c r="TSU23" s="176"/>
      <c r="TSV23" s="189"/>
      <c r="TSW23" s="176"/>
      <c r="TSX23" s="189"/>
      <c r="TSY23" s="176"/>
      <c r="TSZ23" s="189"/>
      <c r="TTA23" s="176"/>
      <c r="TTB23" s="189"/>
      <c r="TTC23" s="176"/>
      <c r="TTD23" s="189"/>
      <c r="TTE23" s="176"/>
      <c r="TTF23" s="189"/>
      <c r="TTG23" s="176"/>
      <c r="TTH23" s="189"/>
      <c r="TTI23" s="176"/>
      <c r="TTJ23" s="189"/>
      <c r="TTK23" s="176"/>
      <c r="TTL23" s="189"/>
      <c r="TTM23" s="176"/>
      <c r="TTN23" s="189"/>
      <c r="TTO23" s="176"/>
      <c r="TTP23" s="189"/>
      <c r="TTQ23" s="176"/>
      <c r="TTR23" s="189"/>
      <c r="TTS23" s="176"/>
      <c r="TTT23" s="189"/>
      <c r="TTU23" s="176"/>
      <c r="TTV23" s="189"/>
      <c r="TTW23" s="176"/>
      <c r="TTX23" s="189"/>
      <c r="TTY23" s="176"/>
      <c r="TTZ23" s="189"/>
      <c r="TUA23" s="176"/>
      <c r="TUB23" s="189"/>
      <c r="TUC23" s="176"/>
      <c r="TUD23" s="189"/>
      <c r="TUE23" s="176"/>
      <c r="TUF23" s="189"/>
      <c r="TUG23" s="176"/>
      <c r="TUH23" s="189"/>
      <c r="TUI23" s="176"/>
      <c r="TUJ23" s="189"/>
      <c r="TUK23" s="176"/>
      <c r="TUL23" s="189"/>
      <c r="TUM23" s="176"/>
      <c r="TUN23" s="189"/>
      <c r="TUO23" s="176"/>
      <c r="TUP23" s="189"/>
      <c r="TUQ23" s="176"/>
      <c r="TUR23" s="189"/>
      <c r="TUS23" s="176"/>
      <c r="TUT23" s="189"/>
      <c r="TUU23" s="176"/>
      <c r="TUV23" s="189"/>
      <c r="TUW23" s="176"/>
      <c r="TUX23" s="189"/>
      <c r="TUY23" s="176"/>
      <c r="TUZ23" s="189"/>
      <c r="TVA23" s="176"/>
      <c r="TVB23" s="189"/>
      <c r="TVC23" s="176"/>
      <c r="TVD23" s="189"/>
      <c r="TVE23" s="176"/>
      <c r="TVF23" s="189"/>
      <c r="TVG23" s="176"/>
      <c r="TVH23" s="189"/>
      <c r="TVI23" s="176"/>
      <c r="TVJ23" s="189"/>
      <c r="TVK23" s="176"/>
      <c r="TVL23" s="189"/>
      <c r="TVM23" s="176"/>
      <c r="TVN23" s="189"/>
      <c r="TVO23" s="176"/>
      <c r="TVP23" s="189"/>
      <c r="TVQ23" s="176"/>
      <c r="TVR23" s="189"/>
      <c r="TVS23" s="176"/>
      <c r="TVT23" s="189"/>
      <c r="TVU23" s="176"/>
      <c r="TVV23" s="189"/>
      <c r="TVW23" s="176"/>
      <c r="TVX23" s="189"/>
      <c r="TVY23" s="176"/>
      <c r="TVZ23" s="189"/>
      <c r="TWA23" s="176"/>
      <c r="TWB23" s="189"/>
      <c r="TWC23" s="176"/>
      <c r="TWD23" s="189"/>
      <c r="TWE23" s="176"/>
      <c r="TWF23" s="189"/>
      <c r="TWG23" s="176"/>
      <c r="TWH23" s="189"/>
      <c r="TWI23" s="176"/>
      <c r="TWJ23" s="189"/>
      <c r="TWK23" s="176"/>
      <c r="TWL23" s="189"/>
      <c r="TWM23" s="176"/>
      <c r="TWN23" s="189"/>
      <c r="TWO23" s="176"/>
      <c r="TWP23" s="189"/>
      <c r="TWQ23" s="176"/>
      <c r="TWR23" s="189"/>
      <c r="TWS23" s="176"/>
      <c r="TWT23" s="189"/>
      <c r="TWU23" s="176"/>
      <c r="TWV23" s="189"/>
      <c r="TWW23" s="176"/>
      <c r="TWX23" s="189"/>
      <c r="TWY23" s="176"/>
      <c r="TWZ23" s="189"/>
      <c r="TXA23" s="176"/>
      <c r="TXB23" s="189"/>
      <c r="TXC23" s="176"/>
      <c r="TXD23" s="189"/>
      <c r="TXE23" s="176"/>
      <c r="TXF23" s="189"/>
      <c r="TXG23" s="176"/>
      <c r="TXH23" s="189"/>
      <c r="TXI23" s="176"/>
      <c r="TXJ23" s="189"/>
      <c r="TXK23" s="176"/>
      <c r="TXL23" s="189"/>
      <c r="TXM23" s="176"/>
      <c r="TXN23" s="189"/>
      <c r="TXO23" s="176"/>
      <c r="TXP23" s="189"/>
      <c r="TXQ23" s="176"/>
      <c r="TXR23" s="189"/>
      <c r="TXS23" s="176"/>
      <c r="TXT23" s="189"/>
      <c r="TXU23" s="176"/>
      <c r="TXV23" s="189"/>
      <c r="TXW23" s="176"/>
      <c r="TXX23" s="189"/>
      <c r="TXY23" s="176"/>
      <c r="TXZ23" s="189"/>
      <c r="TYA23" s="176"/>
      <c r="TYB23" s="189"/>
      <c r="TYC23" s="176"/>
      <c r="TYD23" s="189"/>
      <c r="TYE23" s="176"/>
      <c r="TYF23" s="189"/>
      <c r="TYG23" s="176"/>
      <c r="TYH23" s="189"/>
      <c r="TYI23" s="176"/>
      <c r="TYJ23" s="189"/>
      <c r="TYK23" s="176"/>
      <c r="TYL23" s="189"/>
      <c r="TYM23" s="176"/>
      <c r="TYN23" s="189"/>
      <c r="TYO23" s="176"/>
      <c r="TYP23" s="189"/>
      <c r="TYQ23" s="176"/>
      <c r="TYR23" s="189"/>
      <c r="TYS23" s="176"/>
      <c r="TYT23" s="189"/>
      <c r="TYU23" s="176"/>
      <c r="TYV23" s="189"/>
      <c r="TYW23" s="176"/>
      <c r="TYX23" s="189"/>
      <c r="TYY23" s="176"/>
      <c r="TYZ23" s="189"/>
      <c r="TZA23" s="176"/>
      <c r="TZB23" s="189"/>
      <c r="TZC23" s="176"/>
      <c r="TZD23" s="189"/>
      <c r="TZE23" s="176"/>
      <c r="TZF23" s="189"/>
      <c r="TZG23" s="176"/>
      <c r="TZH23" s="189"/>
      <c r="TZI23" s="176"/>
      <c r="TZJ23" s="189"/>
      <c r="TZK23" s="176"/>
      <c r="TZL23" s="189"/>
      <c r="TZM23" s="176"/>
      <c r="TZN23" s="189"/>
      <c r="TZO23" s="176"/>
      <c r="TZP23" s="189"/>
      <c r="TZQ23" s="176"/>
      <c r="TZR23" s="189"/>
      <c r="TZS23" s="176"/>
      <c r="TZT23" s="189"/>
      <c r="TZU23" s="176"/>
      <c r="TZV23" s="189"/>
      <c r="TZW23" s="176"/>
      <c r="TZX23" s="189"/>
      <c r="TZY23" s="176"/>
      <c r="TZZ23" s="189"/>
      <c r="UAA23" s="176"/>
      <c r="UAB23" s="189"/>
      <c r="UAC23" s="176"/>
      <c r="UAD23" s="189"/>
      <c r="UAE23" s="176"/>
      <c r="UAF23" s="189"/>
      <c r="UAG23" s="176"/>
      <c r="UAH23" s="189"/>
      <c r="UAI23" s="176"/>
      <c r="UAJ23" s="189"/>
      <c r="UAK23" s="176"/>
      <c r="UAL23" s="189"/>
      <c r="UAM23" s="176"/>
      <c r="UAN23" s="189"/>
      <c r="UAO23" s="176"/>
      <c r="UAP23" s="189"/>
      <c r="UAQ23" s="176"/>
      <c r="UAR23" s="189"/>
      <c r="UAS23" s="176"/>
      <c r="UAT23" s="189"/>
      <c r="UAU23" s="176"/>
      <c r="UAV23" s="189"/>
      <c r="UAW23" s="176"/>
      <c r="UAX23" s="189"/>
      <c r="UAY23" s="176"/>
      <c r="UAZ23" s="189"/>
      <c r="UBA23" s="176"/>
      <c r="UBB23" s="189"/>
      <c r="UBC23" s="176"/>
      <c r="UBD23" s="189"/>
      <c r="UBE23" s="176"/>
      <c r="UBF23" s="189"/>
      <c r="UBG23" s="176"/>
      <c r="UBH23" s="189"/>
      <c r="UBI23" s="176"/>
      <c r="UBJ23" s="189"/>
      <c r="UBK23" s="176"/>
      <c r="UBL23" s="189"/>
      <c r="UBM23" s="176"/>
      <c r="UBN23" s="189"/>
      <c r="UBO23" s="176"/>
      <c r="UBP23" s="189"/>
      <c r="UBQ23" s="176"/>
      <c r="UBR23" s="189"/>
      <c r="UBS23" s="176"/>
      <c r="UBT23" s="189"/>
      <c r="UBU23" s="176"/>
      <c r="UBV23" s="189"/>
      <c r="UBW23" s="176"/>
      <c r="UBX23" s="189"/>
      <c r="UBY23" s="176"/>
      <c r="UBZ23" s="189"/>
      <c r="UCA23" s="176"/>
      <c r="UCB23" s="189"/>
      <c r="UCC23" s="176"/>
      <c r="UCD23" s="189"/>
      <c r="UCE23" s="176"/>
      <c r="UCF23" s="189"/>
      <c r="UCG23" s="176"/>
      <c r="UCH23" s="189"/>
      <c r="UCI23" s="176"/>
      <c r="UCJ23" s="189"/>
      <c r="UCK23" s="176"/>
      <c r="UCL23" s="189"/>
      <c r="UCM23" s="176"/>
      <c r="UCN23" s="189"/>
      <c r="UCO23" s="176"/>
      <c r="UCP23" s="189"/>
      <c r="UCQ23" s="176"/>
      <c r="UCR23" s="189"/>
      <c r="UCS23" s="176"/>
      <c r="UCT23" s="189"/>
      <c r="UCU23" s="176"/>
      <c r="UCV23" s="189"/>
      <c r="UCW23" s="176"/>
      <c r="UCX23" s="189"/>
      <c r="UCY23" s="176"/>
      <c r="UCZ23" s="189"/>
      <c r="UDA23" s="176"/>
      <c r="UDB23" s="189"/>
      <c r="UDC23" s="176"/>
      <c r="UDD23" s="189"/>
      <c r="UDE23" s="176"/>
      <c r="UDF23" s="189"/>
      <c r="UDG23" s="176"/>
      <c r="UDH23" s="189"/>
      <c r="UDI23" s="176"/>
      <c r="UDJ23" s="189"/>
      <c r="UDK23" s="176"/>
      <c r="UDL23" s="189"/>
      <c r="UDM23" s="176"/>
      <c r="UDN23" s="189"/>
      <c r="UDO23" s="176"/>
      <c r="UDP23" s="189"/>
      <c r="UDQ23" s="176"/>
      <c r="UDR23" s="189"/>
      <c r="UDS23" s="176"/>
      <c r="UDT23" s="189"/>
      <c r="UDU23" s="176"/>
      <c r="UDV23" s="189"/>
      <c r="UDW23" s="176"/>
      <c r="UDX23" s="189"/>
      <c r="UDY23" s="176"/>
      <c r="UDZ23" s="189"/>
      <c r="UEA23" s="176"/>
      <c r="UEB23" s="189"/>
      <c r="UEC23" s="176"/>
      <c r="UED23" s="189"/>
      <c r="UEE23" s="176"/>
      <c r="UEF23" s="189"/>
      <c r="UEG23" s="176"/>
      <c r="UEH23" s="189"/>
      <c r="UEI23" s="176"/>
      <c r="UEJ23" s="189"/>
      <c r="UEK23" s="176"/>
      <c r="UEL23" s="189"/>
      <c r="UEM23" s="176"/>
      <c r="UEN23" s="189"/>
      <c r="UEO23" s="176"/>
      <c r="UEP23" s="189"/>
      <c r="UEQ23" s="176"/>
      <c r="UER23" s="189"/>
      <c r="UES23" s="176"/>
      <c r="UET23" s="189"/>
      <c r="UEU23" s="176"/>
      <c r="UEV23" s="189"/>
      <c r="UEW23" s="176"/>
      <c r="UEX23" s="189"/>
      <c r="UEY23" s="176"/>
      <c r="UEZ23" s="189"/>
      <c r="UFA23" s="176"/>
      <c r="UFB23" s="189"/>
      <c r="UFC23" s="176"/>
      <c r="UFD23" s="189"/>
      <c r="UFE23" s="176"/>
      <c r="UFF23" s="189"/>
      <c r="UFG23" s="176"/>
      <c r="UFH23" s="189"/>
      <c r="UFI23" s="176"/>
      <c r="UFJ23" s="189"/>
      <c r="UFK23" s="176"/>
      <c r="UFL23" s="189"/>
      <c r="UFM23" s="176"/>
      <c r="UFN23" s="189"/>
      <c r="UFO23" s="176"/>
      <c r="UFP23" s="189"/>
      <c r="UFQ23" s="176"/>
      <c r="UFR23" s="189"/>
      <c r="UFS23" s="176"/>
      <c r="UFT23" s="189"/>
      <c r="UFU23" s="176"/>
      <c r="UFV23" s="189"/>
      <c r="UFW23" s="176"/>
      <c r="UFX23" s="189"/>
      <c r="UFY23" s="176"/>
      <c r="UFZ23" s="189"/>
      <c r="UGA23" s="176"/>
      <c r="UGB23" s="189"/>
      <c r="UGC23" s="176"/>
      <c r="UGD23" s="189"/>
      <c r="UGE23" s="176"/>
      <c r="UGF23" s="189"/>
      <c r="UGG23" s="176"/>
      <c r="UGH23" s="189"/>
      <c r="UGI23" s="176"/>
      <c r="UGJ23" s="189"/>
      <c r="UGK23" s="176"/>
      <c r="UGL23" s="189"/>
      <c r="UGM23" s="176"/>
      <c r="UGN23" s="189"/>
      <c r="UGO23" s="176"/>
      <c r="UGP23" s="189"/>
      <c r="UGQ23" s="176"/>
      <c r="UGR23" s="189"/>
      <c r="UGS23" s="176"/>
      <c r="UGT23" s="189"/>
      <c r="UGU23" s="176"/>
      <c r="UGV23" s="189"/>
      <c r="UGW23" s="176"/>
      <c r="UGX23" s="189"/>
      <c r="UGY23" s="176"/>
      <c r="UGZ23" s="189"/>
      <c r="UHA23" s="176"/>
      <c r="UHB23" s="189"/>
      <c r="UHC23" s="176"/>
      <c r="UHD23" s="189"/>
      <c r="UHE23" s="176"/>
      <c r="UHF23" s="189"/>
      <c r="UHG23" s="176"/>
      <c r="UHH23" s="189"/>
      <c r="UHI23" s="176"/>
      <c r="UHJ23" s="189"/>
      <c r="UHK23" s="176"/>
      <c r="UHL23" s="189"/>
      <c r="UHM23" s="176"/>
      <c r="UHN23" s="189"/>
      <c r="UHO23" s="176"/>
      <c r="UHP23" s="189"/>
      <c r="UHQ23" s="176"/>
      <c r="UHR23" s="189"/>
      <c r="UHS23" s="176"/>
      <c r="UHT23" s="189"/>
      <c r="UHU23" s="176"/>
      <c r="UHV23" s="189"/>
      <c r="UHW23" s="176"/>
      <c r="UHX23" s="189"/>
      <c r="UHY23" s="176"/>
      <c r="UHZ23" s="189"/>
      <c r="UIA23" s="176"/>
      <c r="UIB23" s="189"/>
      <c r="UIC23" s="176"/>
      <c r="UID23" s="189"/>
      <c r="UIE23" s="176"/>
      <c r="UIF23" s="189"/>
      <c r="UIG23" s="176"/>
      <c r="UIH23" s="189"/>
      <c r="UII23" s="176"/>
      <c r="UIJ23" s="189"/>
      <c r="UIK23" s="176"/>
      <c r="UIL23" s="189"/>
      <c r="UIM23" s="176"/>
      <c r="UIN23" s="189"/>
      <c r="UIO23" s="176"/>
      <c r="UIP23" s="189"/>
      <c r="UIQ23" s="176"/>
      <c r="UIR23" s="189"/>
      <c r="UIS23" s="176"/>
      <c r="UIT23" s="189"/>
      <c r="UIU23" s="176"/>
      <c r="UIV23" s="189"/>
      <c r="UIW23" s="176"/>
      <c r="UIX23" s="189"/>
      <c r="UIY23" s="176"/>
      <c r="UIZ23" s="189"/>
      <c r="UJA23" s="176"/>
      <c r="UJB23" s="189"/>
      <c r="UJC23" s="176"/>
      <c r="UJD23" s="189"/>
      <c r="UJE23" s="176"/>
      <c r="UJF23" s="189"/>
      <c r="UJG23" s="176"/>
      <c r="UJH23" s="189"/>
      <c r="UJI23" s="176"/>
      <c r="UJJ23" s="189"/>
      <c r="UJK23" s="176"/>
      <c r="UJL23" s="189"/>
      <c r="UJM23" s="176"/>
      <c r="UJN23" s="189"/>
      <c r="UJO23" s="176"/>
      <c r="UJP23" s="189"/>
      <c r="UJQ23" s="176"/>
      <c r="UJR23" s="189"/>
      <c r="UJS23" s="176"/>
      <c r="UJT23" s="189"/>
      <c r="UJU23" s="176"/>
      <c r="UJV23" s="189"/>
      <c r="UJW23" s="176"/>
      <c r="UJX23" s="189"/>
      <c r="UJY23" s="176"/>
      <c r="UJZ23" s="189"/>
      <c r="UKA23" s="176"/>
      <c r="UKB23" s="189"/>
      <c r="UKC23" s="176"/>
      <c r="UKD23" s="189"/>
      <c r="UKE23" s="176"/>
      <c r="UKF23" s="189"/>
      <c r="UKG23" s="176"/>
      <c r="UKH23" s="189"/>
      <c r="UKI23" s="176"/>
      <c r="UKJ23" s="189"/>
      <c r="UKK23" s="176"/>
      <c r="UKL23" s="189"/>
      <c r="UKM23" s="176"/>
      <c r="UKN23" s="189"/>
      <c r="UKO23" s="176"/>
      <c r="UKP23" s="189"/>
      <c r="UKQ23" s="176"/>
      <c r="UKR23" s="189"/>
      <c r="UKS23" s="176"/>
      <c r="UKT23" s="189"/>
      <c r="UKU23" s="176"/>
      <c r="UKV23" s="189"/>
      <c r="UKW23" s="176"/>
      <c r="UKX23" s="189"/>
      <c r="UKY23" s="176"/>
      <c r="UKZ23" s="189"/>
      <c r="ULA23" s="176"/>
      <c r="ULB23" s="189"/>
      <c r="ULC23" s="176"/>
      <c r="ULD23" s="189"/>
      <c r="ULE23" s="176"/>
      <c r="ULF23" s="189"/>
      <c r="ULG23" s="176"/>
      <c r="ULH23" s="189"/>
      <c r="ULI23" s="176"/>
      <c r="ULJ23" s="189"/>
      <c r="ULK23" s="176"/>
      <c r="ULL23" s="189"/>
      <c r="ULM23" s="176"/>
      <c r="ULN23" s="189"/>
      <c r="ULO23" s="176"/>
      <c r="ULP23" s="189"/>
      <c r="ULQ23" s="176"/>
      <c r="ULR23" s="189"/>
      <c r="ULS23" s="176"/>
      <c r="ULT23" s="189"/>
      <c r="ULU23" s="176"/>
      <c r="ULV23" s="189"/>
      <c r="ULW23" s="176"/>
      <c r="ULX23" s="189"/>
      <c r="ULY23" s="176"/>
      <c r="ULZ23" s="189"/>
      <c r="UMA23" s="176"/>
      <c r="UMB23" s="189"/>
      <c r="UMC23" s="176"/>
      <c r="UMD23" s="189"/>
      <c r="UME23" s="176"/>
      <c r="UMF23" s="189"/>
      <c r="UMG23" s="176"/>
      <c r="UMH23" s="189"/>
      <c r="UMI23" s="176"/>
      <c r="UMJ23" s="189"/>
      <c r="UMK23" s="176"/>
      <c r="UML23" s="189"/>
      <c r="UMM23" s="176"/>
      <c r="UMN23" s="189"/>
      <c r="UMO23" s="176"/>
      <c r="UMP23" s="189"/>
      <c r="UMQ23" s="176"/>
      <c r="UMR23" s="189"/>
      <c r="UMS23" s="176"/>
      <c r="UMT23" s="189"/>
      <c r="UMU23" s="176"/>
      <c r="UMV23" s="189"/>
      <c r="UMW23" s="176"/>
      <c r="UMX23" s="189"/>
      <c r="UMY23" s="176"/>
      <c r="UMZ23" s="189"/>
      <c r="UNA23" s="176"/>
      <c r="UNB23" s="189"/>
      <c r="UNC23" s="176"/>
      <c r="UND23" s="189"/>
      <c r="UNE23" s="176"/>
      <c r="UNF23" s="189"/>
      <c r="UNG23" s="176"/>
      <c r="UNH23" s="189"/>
      <c r="UNI23" s="176"/>
      <c r="UNJ23" s="189"/>
      <c r="UNK23" s="176"/>
      <c r="UNL23" s="189"/>
      <c r="UNM23" s="176"/>
      <c r="UNN23" s="189"/>
      <c r="UNO23" s="176"/>
      <c r="UNP23" s="189"/>
      <c r="UNQ23" s="176"/>
      <c r="UNR23" s="189"/>
      <c r="UNS23" s="176"/>
      <c r="UNT23" s="189"/>
      <c r="UNU23" s="176"/>
      <c r="UNV23" s="189"/>
      <c r="UNW23" s="176"/>
      <c r="UNX23" s="189"/>
      <c r="UNY23" s="176"/>
      <c r="UNZ23" s="189"/>
      <c r="UOA23" s="176"/>
      <c r="UOB23" s="189"/>
      <c r="UOC23" s="176"/>
      <c r="UOD23" s="189"/>
      <c r="UOE23" s="176"/>
      <c r="UOF23" s="189"/>
      <c r="UOG23" s="176"/>
      <c r="UOH23" s="189"/>
      <c r="UOI23" s="176"/>
      <c r="UOJ23" s="189"/>
      <c r="UOK23" s="176"/>
      <c r="UOL23" s="189"/>
      <c r="UOM23" s="176"/>
      <c r="UON23" s="189"/>
      <c r="UOO23" s="176"/>
      <c r="UOP23" s="189"/>
      <c r="UOQ23" s="176"/>
      <c r="UOR23" s="189"/>
      <c r="UOS23" s="176"/>
      <c r="UOT23" s="189"/>
      <c r="UOU23" s="176"/>
      <c r="UOV23" s="189"/>
      <c r="UOW23" s="176"/>
      <c r="UOX23" s="189"/>
      <c r="UOY23" s="176"/>
      <c r="UOZ23" s="189"/>
      <c r="UPA23" s="176"/>
      <c r="UPB23" s="189"/>
      <c r="UPC23" s="176"/>
      <c r="UPD23" s="189"/>
      <c r="UPE23" s="176"/>
      <c r="UPF23" s="189"/>
      <c r="UPG23" s="176"/>
      <c r="UPH23" s="189"/>
      <c r="UPI23" s="176"/>
      <c r="UPJ23" s="189"/>
      <c r="UPK23" s="176"/>
      <c r="UPL23" s="189"/>
      <c r="UPM23" s="176"/>
      <c r="UPN23" s="189"/>
      <c r="UPO23" s="176"/>
      <c r="UPP23" s="189"/>
      <c r="UPQ23" s="176"/>
      <c r="UPR23" s="189"/>
      <c r="UPS23" s="176"/>
      <c r="UPT23" s="189"/>
      <c r="UPU23" s="176"/>
      <c r="UPV23" s="189"/>
      <c r="UPW23" s="176"/>
      <c r="UPX23" s="189"/>
      <c r="UPY23" s="176"/>
      <c r="UPZ23" s="189"/>
      <c r="UQA23" s="176"/>
      <c r="UQB23" s="189"/>
      <c r="UQC23" s="176"/>
      <c r="UQD23" s="189"/>
      <c r="UQE23" s="176"/>
      <c r="UQF23" s="189"/>
      <c r="UQG23" s="176"/>
      <c r="UQH23" s="189"/>
      <c r="UQI23" s="176"/>
      <c r="UQJ23" s="189"/>
      <c r="UQK23" s="176"/>
      <c r="UQL23" s="189"/>
      <c r="UQM23" s="176"/>
      <c r="UQN23" s="189"/>
      <c r="UQO23" s="176"/>
      <c r="UQP23" s="189"/>
      <c r="UQQ23" s="176"/>
      <c r="UQR23" s="189"/>
      <c r="UQS23" s="176"/>
      <c r="UQT23" s="189"/>
      <c r="UQU23" s="176"/>
      <c r="UQV23" s="189"/>
      <c r="UQW23" s="176"/>
      <c r="UQX23" s="189"/>
      <c r="UQY23" s="176"/>
      <c r="UQZ23" s="189"/>
      <c r="URA23" s="176"/>
      <c r="URB23" s="189"/>
      <c r="URC23" s="176"/>
      <c r="URD23" s="189"/>
      <c r="URE23" s="176"/>
      <c r="URF23" s="189"/>
      <c r="URG23" s="176"/>
      <c r="URH23" s="189"/>
      <c r="URI23" s="176"/>
      <c r="URJ23" s="189"/>
      <c r="URK23" s="176"/>
      <c r="URL23" s="189"/>
      <c r="URM23" s="176"/>
      <c r="URN23" s="189"/>
      <c r="URO23" s="176"/>
      <c r="URP23" s="189"/>
      <c r="URQ23" s="176"/>
      <c r="URR23" s="189"/>
      <c r="URS23" s="176"/>
      <c r="URT23" s="189"/>
      <c r="URU23" s="176"/>
      <c r="URV23" s="189"/>
      <c r="URW23" s="176"/>
      <c r="URX23" s="189"/>
      <c r="URY23" s="176"/>
      <c r="URZ23" s="189"/>
      <c r="USA23" s="176"/>
      <c r="USB23" s="189"/>
      <c r="USC23" s="176"/>
      <c r="USD23" s="189"/>
      <c r="USE23" s="176"/>
      <c r="USF23" s="189"/>
      <c r="USG23" s="176"/>
      <c r="USH23" s="189"/>
      <c r="USI23" s="176"/>
      <c r="USJ23" s="189"/>
      <c r="USK23" s="176"/>
      <c r="USL23" s="189"/>
      <c r="USM23" s="176"/>
      <c r="USN23" s="189"/>
      <c r="USO23" s="176"/>
      <c r="USP23" s="189"/>
      <c r="USQ23" s="176"/>
      <c r="USR23" s="189"/>
      <c r="USS23" s="176"/>
      <c r="UST23" s="189"/>
      <c r="USU23" s="176"/>
      <c r="USV23" s="189"/>
      <c r="USW23" s="176"/>
      <c r="USX23" s="189"/>
      <c r="USY23" s="176"/>
      <c r="USZ23" s="189"/>
      <c r="UTA23" s="176"/>
      <c r="UTB23" s="189"/>
      <c r="UTC23" s="176"/>
      <c r="UTD23" s="189"/>
      <c r="UTE23" s="176"/>
      <c r="UTF23" s="189"/>
      <c r="UTG23" s="176"/>
      <c r="UTH23" s="189"/>
      <c r="UTI23" s="176"/>
      <c r="UTJ23" s="189"/>
      <c r="UTK23" s="176"/>
      <c r="UTL23" s="189"/>
      <c r="UTM23" s="176"/>
      <c r="UTN23" s="189"/>
      <c r="UTO23" s="176"/>
      <c r="UTP23" s="189"/>
      <c r="UTQ23" s="176"/>
      <c r="UTR23" s="189"/>
      <c r="UTS23" s="176"/>
      <c r="UTT23" s="189"/>
      <c r="UTU23" s="176"/>
      <c r="UTV23" s="189"/>
      <c r="UTW23" s="176"/>
      <c r="UTX23" s="189"/>
      <c r="UTY23" s="176"/>
      <c r="UTZ23" s="189"/>
      <c r="UUA23" s="176"/>
      <c r="UUB23" s="189"/>
      <c r="UUC23" s="176"/>
      <c r="UUD23" s="189"/>
      <c r="UUE23" s="176"/>
      <c r="UUF23" s="189"/>
      <c r="UUG23" s="176"/>
      <c r="UUH23" s="189"/>
      <c r="UUI23" s="176"/>
      <c r="UUJ23" s="189"/>
      <c r="UUK23" s="176"/>
      <c r="UUL23" s="189"/>
      <c r="UUM23" s="176"/>
      <c r="UUN23" s="189"/>
      <c r="UUO23" s="176"/>
      <c r="UUP23" s="189"/>
      <c r="UUQ23" s="176"/>
      <c r="UUR23" s="189"/>
      <c r="UUS23" s="176"/>
      <c r="UUT23" s="189"/>
      <c r="UUU23" s="176"/>
      <c r="UUV23" s="189"/>
      <c r="UUW23" s="176"/>
      <c r="UUX23" s="189"/>
      <c r="UUY23" s="176"/>
      <c r="UUZ23" s="189"/>
      <c r="UVA23" s="176"/>
      <c r="UVB23" s="189"/>
      <c r="UVC23" s="176"/>
      <c r="UVD23" s="189"/>
      <c r="UVE23" s="176"/>
      <c r="UVF23" s="189"/>
      <c r="UVG23" s="176"/>
      <c r="UVH23" s="189"/>
      <c r="UVI23" s="176"/>
      <c r="UVJ23" s="189"/>
      <c r="UVK23" s="176"/>
      <c r="UVL23" s="189"/>
      <c r="UVM23" s="176"/>
      <c r="UVN23" s="189"/>
      <c r="UVO23" s="176"/>
      <c r="UVP23" s="189"/>
      <c r="UVQ23" s="176"/>
      <c r="UVR23" s="189"/>
      <c r="UVS23" s="176"/>
      <c r="UVT23" s="189"/>
      <c r="UVU23" s="176"/>
      <c r="UVV23" s="189"/>
      <c r="UVW23" s="176"/>
      <c r="UVX23" s="189"/>
      <c r="UVY23" s="176"/>
      <c r="UVZ23" s="189"/>
      <c r="UWA23" s="176"/>
      <c r="UWB23" s="189"/>
      <c r="UWC23" s="176"/>
      <c r="UWD23" s="189"/>
      <c r="UWE23" s="176"/>
      <c r="UWF23" s="189"/>
      <c r="UWG23" s="176"/>
      <c r="UWH23" s="189"/>
      <c r="UWI23" s="176"/>
      <c r="UWJ23" s="189"/>
      <c r="UWK23" s="176"/>
      <c r="UWL23" s="189"/>
      <c r="UWM23" s="176"/>
      <c r="UWN23" s="189"/>
      <c r="UWO23" s="176"/>
      <c r="UWP23" s="189"/>
      <c r="UWQ23" s="176"/>
      <c r="UWR23" s="189"/>
      <c r="UWS23" s="176"/>
      <c r="UWT23" s="189"/>
      <c r="UWU23" s="176"/>
      <c r="UWV23" s="189"/>
      <c r="UWW23" s="176"/>
      <c r="UWX23" s="189"/>
      <c r="UWY23" s="176"/>
      <c r="UWZ23" s="189"/>
      <c r="UXA23" s="176"/>
      <c r="UXB23" s="189"/>
      <c r="UXC23" s="176"/>
      <c r="UXD23" s="189"/>
      <c r="UXE23" s="176"/>
      <c r="UXF23" s="189"/>
      <c r="UXG23" s="176"/>
      <c r="UXH23" s="189"/>
      <c r="UXI23" s="176"/>
      <c r="UXJ23" s="189"/>
      <c r="UXK23" s="176"/>
      <c r="UXL23" s="189"/>
      <c r="UXM23" s="176"/>
      <c r="UXN23" s="189"/>
      <c r="UXO23" s="176"/>
      <c r="UXP23" s="189"/>
      <c r="UXQ23" s="176"/>
      <c r="UXR23" s="189"/>
      <c r="UXS23" s="176"/>
      <c r="UXT23" s="189"/>
      <c r="UXU23" s="176"/>
      <c r="UXV23" s="189"/>
      <c r="UXW23" s="176"/>
      <c r="UXX23" s="189"/>
      <c r="UXY23" s="176"/>
      <c r="UXZ23" s="189"/>
      <c r="UYA23" s="176"/>
      <c r="UYB23" s="189"/>
      <c r="UYC23" s="176"/>
      <c r="UYD23" s="189"/>
      <c r="UYE23" s="176"/>
      <c r="UYF23" s="189"/>
      <c r="UYG23" s="176"/>
      <c r="UYH23" s="189"/>
      <c r="UYI23" s="176"/>
      <c r="UYJ23" s="189"/>
      <c r="UYK23" s="176"/>
      <c r="UYL23" s="189"/>
      <c r="UYM23" s="176"/>
      <c r="UYN23" s="189"/>
      <c r="UYO23" s="176"/>
      <c r="UYP23" s="189"/>
      <c r="UYQ23" s="176"/>
      <c r="UYR23" s="189"/>
      <c r="UYS23" s="176"/>
      <c r="UYT23" s="189"/>
      <c r="UYU23" s="176"/>
      <c r="UYV23" s="189"/>
      <c r="UYW23" s="176"/>
      <c r="UYX23" s="189"/>
      <c r="UYY23" s="176"/>
      <c r="UYZ23" s="189"/>
      <c r="UZA23" s="176"/>
      <c r="UZB23" s="189"/>
      <c r="UZC23" s="176"/>
      <c r="UZD23" s="189"/>
      <c r="UZE23" s="176"/>
      <c r="UZF23" s="189"/>
      <c r="UZG23" s="176"/>
      <c r="UZH23" s="189"/>
      <c r="UZI23" s="176"/>
      <c r="UZJ23" s="189"/>
      <c r="UZK23" s="176"/>
      <c r="UZL23" s="189"/>
      <c r="UZM23" s="176"/>
      <c r="UZN23" s="189"/>
      <c r="UZO23" s="176"/>
      <c r="UZP23" s="189"/>
      <c r="UZQ23" s="176"/>
      <c r="UZR23" s="189"/>
      <c r="UZS23" s="176"/>
      <c r="UZT23" s="189"/>
      <c r="UZU23" s="176"/>
      <c r="UZV23" s="189"/>
      <c r="UZW23" s="176"/>
      <c r="UZX23" s="189"/>
      <c r="UZY23" s="176"/>
      <c r="UZZ23" s="189"/>
      <c r="VAA23" s="176"/>
      <c r="VAB23" s="189"/>
      <c r="VAC23" s="176"/>
      <c r="VAD23" s="189"/>
      <c r="VAE23" s="176"/>
      <c r="VAF23" s="189"/>
      <c r="VAG23" s="176"/>
      <c r="VAH23" s="189"/>
      <c r="VAI23" s="176"/>
      <c r="VAJ23" s="189"/>
      <c r="VAK23" s="176"/>
      <c r="VAL23" s="189"/>
      <c r="VAM23" s="176"/>
      <c r="VAN23" s="189"/>
      <c r="VAO23" s="176"/>
      <c r="VAP23" s="189"/>
      <c r="VAQ23" s="176"/>
      <c r="VAR23" s="189"/>
      <c r="VAS23" s="176"/>
      <c r="VAT23" s="189"/>
      <c r="VAU23" s="176"/>
      <c r="VAV23" s="189"/>
      <c r="VAW23" s="176"/>
      <c r="VAX23" s="189"/>
      <c r="VAY23" s="176"/>
      <c r="VAZ23" s="189"/>
      <c r="VBA23" s="176"/>
      <c r="VBB23" s="189"/>
      <c r="VBC23" s="176"/>
      <c r="VBD23" s="189"/>
      <c r="VBE23" s="176"/>
      <c r="VBF23" s="189"/>
      <c r="VBG23" s="176"/>
      <c r="VBH23" s="189"/>
      <c r="VBI23" s="176"/>
      <c r="VBJ23" s="189"/>
      <c r="VBK23" s="176"/>
      <c r="VBL23" s="189"/>
      <c r="VBM23" s="176"/>
      <c r="VBN23" s="189"/>
      <c r="VBO23" s="176"/>
      <c r="VBP23" s="189"/>
      <c r="VBQ23" s="176"/>
      <c r="VBR23" s="189"/>
      <c r="VBS23" s="176"/>
      <c r="VBT23" s="189"/>
      <c r="VBU23" s="176"/>
      <c r="VBV23" s="189"/>
      <c r="VBW23" s="176"/>
      <c r="VBX23" s="189"/>
      <c r="VBY23" s="176"/>
      <c r="VBZ23" s="189"/>
      <c r="VCA23" s="176"/>
      <c r="VCB23" s="189"/>
      <c r="VCC23" s="176"/>
      <c r="VCD23" s="189"/>
      <c r="VCE23" s="176"/>
      <c r="VCF23" s="189"/>
      <c r="VCG23" s="176"/>
      <c r="VCH23" s="189"/>
      <c r="VCI23" s="176"/>
      <c r="VCJ23" s="189"/>
      <c r="VCK23" s="176"/>
      <c r="VCL23" s="189"/>
      <c r="VCM23" s="176"/>
      <c r="VCN23" s="189"/>
      <c r="VCO23" s="176"/>
      <c r="VCP23" s="189"/>
      <c r="VCQ23" s="176"/>
      <c r="VCR23" s="189"/>
      <c r="VCS23" s="176"/>
      <c r="VCT23" s="189"/>
      <c r="VCU23" s="176"/>
      <c r="VCV23" s="189"/>
      <c r="VCW23" s="176"/>
      <c r="VCX23" s="189"/>
      <c r="VCY23" s="176"/>
      <c r="VCZ23" s="189"/>
      <c r="VDA23" s="176"/>
      <c r="VDB23" s="189"/>
      <c r="VDC23" s="176"/>
      <c r="VDD23" s="189"/>
      <c r="VDE23" s="176"/>
      <c r="VDF23" s="189"/>
      <c r="VDG23" s="176"/>
      <c r="VDH23" s="189"/>
      <c r="VDI23" s="176"/>
      <c r="VDJ23" s="189"/>
      <c r="VDK23" s="176"/>
      <c r="VDL23" s="189"/>
      <c r="VDM23" s="176"/>
      <c r="VDN23" s="189"/>
      <c r="VDO23" s="176"/>
      <c r="VDP23" s="189"/>
      <c r="VDQ23" s="176"/>
      <c r="VDR23" s="189"/>
      <c r="VDS23" s="176"/>
      <c r="VDT23" s="189"/>
      <c r="VDU23" s="176"/>
      <c r="VDV23" s="189"/>
      <c r="VDW23" s="176"/>
      <c r="VDX23" s="189"/>
      <c r="VDY23" s="176"/>
      <c r="VDZ23" s="189"/>
      <c r="VEA23" s="176"/>
      <c r="VEB23" s="189"/>
      <c r="VEC23" s="176"/>
      <c r="VED23" s="189"/>
      <c r="VEE23" s="176"/>
      <c r="VEF23" s="189"/>
      <c r="VEG23" s="176"/>
      <c r="VEH23" s="189"/>
      <c r="VEI23" s="176"/>
      <c r="VEJ23" s="189"/>
      <c r="VEK23" s="176"/>
      <c r="VEL23" s="189"/>
      <c r="VEM23" s="176"/>
      <c r="VEN23" s="189"/>
      <c r="VEO23" s="176"/>
      <c r="VEP23" s="189"/>
      <c r="VEQ23" s="176"/>
      <c r="VER23" s="189"/>
      <c r="VES23" s="176"/>
      <c r="VET23" s="189"/>
      <c r="VEU23" s="176"/>
      <c r="VEV23" s="189"/>
      <c r="VEW23" s="176"/>
      <c r="VEX23" s="189"/>
      <c r="VEY23" s="176"/>
      <c r="VEZ23" s="189"/>
      <c r="VFA23" s="176"/>
      <c r="VFB23" s="189"/>
      <c r="VFC23" s="176"/>
      <c r="VFD23" s="189"/>
      <c r="VFE23" s="176"/>
      <c r="VFF23" s="189"/>
      <c r="VFG23" s="176"/>
      <c r="VFH23" s="189"/>
      <c r="VFI23" s="176"/>
      <c r="VFJ23" s="189"/>
      <c r="VFK23" s="176"/>
      <c r="VFL23" s="189"/>
      <c r="VFM23" s="176"/>
      <c r="VFN23" s="189"/>
      <c r="VFO23" s="176"/>
      <c r="VFP23" s="189"/>
      <c r="VFQ23" s="176"/>
      <c r="VFR23" s="189"/>
      <c r="VFS23" s="176"/>
      <c r="VFT23" s="189"/>
      <c r="VFU23" s="176"/>
      <c r="VFV23" s="189"/>
      <c r="VFW23" s="176"/>
      <c r="VFX23" s="189"/>
      <c r="VFY23" s="176"/>
      <c r="VFZ23" s="189"/>
      <c r="VGA23" s="176"/>
      <c r="VGB23" s="189"/>
      <c r="VGC23" s="176"/>
      <c r="VGD23" s="189"/>
      <c r="VGE23" s="176"/>
      <c r="VGF23" s="189"/>
      <c r="VGG23" s="176"/>
      <c r="VGH23" s="189"/>
      <c r="VGI23" s="176"/>
      <c r="VGJ23" s="189"/>
      <c r="VGK23" s="176"/>
      <c r="VGL23" s="189"/>
      <c r="VGM23" s="176"/>
      <c r="VGN23" s="189"/>
      <c r="VGO23" s="176"/>
      <c r="VGP23" s="189"/>
      <c r="VGQ23" s="176"/>
      <c r="VGR23" s="189"/>
      <c r="VGS23" s="176"/>
      <c r="VGT23" s="189"/>
      <c r="VGU23" s="176"/>
      <c r="VGV23" s="189"/>
      <c r="VGW23" s="176"/>
      <c r="VGX23" s="189"/>
      <c r="VGY23" s="176"/>
      <c r="VGZ23" s="189"/>
      <c r="VHA23" s="176"/>
      <c r="VHB23" s="189"/>
      <c r="VHC23" s="176"/>
      <c r="VHD23" s="189"/>
      <c r="VHE23" s="176"/>
      <c r="VHF23" s="189"/>
      <c r="VHG23" s="176"/>
      <c r="VHH23" s="189"/>
      <c r="VHI23" s="176"/>
      <c r="VHJ23" s="189"/>
      <c r="VHK23" s="176"/>
      <c r="VHL23" s="189"/>
      <c r="VHM23" s="176"/>
      <c r="VHN23" s="189"/>
      <c r="VHO23" s="176"/>
      <c r="VHP23" s="189"/>
      <c r="VHQ23" s="176"/>
      <c r="VHR23" s="189"/>
      <c r="VHS23" s="176"/>
      <c r="VHT23" s="189"/>
      <c r="VHU23" s="176"/>
      <c r="VHV23" s="189"/>
      <c r="VHW23" s="176"/>
      <c r="VHX23" s="189"/>
      <c r="VHY23" s="176"/>
      <c r="VHZ23" s="189"/>
      <c r="VIA23" s="176"/>
      <c r="VIB23" s="189"/>
      <c r="VIC23" s="176"/>
      <c r="VID23" s="189"/>
      <c r="VIE23" s="176"/>
      <c r="VIF23" s="189"/>
      <c r="VIG23" s="176"/>
      <c r="VIH23" s="189"/>
      <c r="VII23" s="176"/>
      <c r="VIJ23" s="189"/>
      <c r="VIK23" s="176"/>
      <c r="VIL23" s="189"/>
      <c r="VIM23" s="176"/>
      <c r="VIN23" s="189"/>
      <c r="VIO23" s="176"/>
      <c r="VIP23" s="189"/>
      <c r="VIQ23" s="176"/>
      <c r="VIR23" s="189"/>
      <c r="VIS23" s="176"/>
      <c r="VIT23" s="189"/>
      <c r="VIU23" s="176"/>
      <c r="VIV23" s="189"/>
      <c r="VIW23" s="176"/>
      <c r="VIX23" s="189"/>
      <c r="VIY23" s="176"/>
      <c r="VIZ23" s="189"/>
      <c r="VJA23" s="176"/>
      <c r="VJB23" s="189"/>
      <c r="VJC23" s="176"/>
      <c r="VJD23" s="189"/>
      <c r="VJE23" s="176"/>
      <c r="VJF23" s="189"/>
      <c r="VJG23" s="176"/>
      <c r="VJH23" s="189"/>
      <c r="VJI23" s="176"/>
      <c r="VJJ23" s="189"/>
      <c r="VJK23" s="176"/>
      <c r="VJL23" s="189"/>
      <c r="VJM23" s="176"/>
      <c r="VJN23" s="189"/>
      <c r="VJO23" s="176"/>
      <c r="VJP23" s="189"/>
      <c r="VJQ23" s="176"/>
      <c r="VJR23" s="189"/>
      <c r="VJS23" s="176"/>
      <c r="VJT23" s="189"/>
      <c r="VJU23" s="176"/>
      <c r="VJV23" s="189"/>
      <c r="VJW23" s="176"/>
      <c r="VJX23" s="189"/>
      <c r="VJY23" s="176"/>
      <c r="VJZ23" s="189"/>
      <c r="VKA23" s="176"/>
      <c r="VKB23" s="189"/>
      <c r="VKC23" s="176"/>
      <c r="VKD23" s="189"/>
      <c r="VKE23" s="176"/>
      <c r="VKF23" s="189"/>
      <c r="VKG23" s="176"/>
      <c r="VKH23" s="189"/>
      <c r="VKI23" s="176"/>
      <c r="VKJ23" s="189"/>
      <c r="VKK23" s="176"/>
      <c r="VKL23" s="189"/>
      <c r="VKM23" s="176"/>
      <c r="VKN23" s="189"/>
      <c r="VKO23" s="176"/>
      <c r="VKP23" s="189"/>
      <c r="VKQ23" s="176"/>
      <c r="VKR23" s="189"/>
      <c r="VKS23" s="176"/>
      <c r="VKT23" s="189"/>
      <c r="VKU23" s="176"/>
      <c r="VKV23" s="189"/>
      <c r="VKW23" s="176"/>
      <c r="VKX23" s="189"/>
      <c r="VKY23" s="176"/>
      <c r="VKZ23" s="189"/>
      <c r="VLA23" s="176"/>
      <c r="VLB23" s="189"/>
      <c r="VLC23" s="176"/>
      <c r="VLD23" s="189"/>
      <c r="VLE23" s="176"/>
      <c r="VLF23" s="189"/>
      <c r="VLG23" s="176"/>
      <c r="VLH23" s="189"/>
      <c r="VLI23" s="176"/>
      <c r="VLJ23" s="189"/>
      <c r="VLK23" s="176"/>
      <c r="VLL23" s="189"/>
      <c r="VLM23" s="176"/>
      <c r="VLN23" s="189"/>
      <c r="VLO23" s="176"/>
      <c r="VLP23" s="189"/>
      <c r="VLQ23" s="176"/>
      <c r="VLR23" s="189"/>
      <c r="VLS23" s="176"/>
      <c r="VLT23" s="189"/>
      <c r="VLU23" s="176"/>
      <c r="VLV23" s="189"/>
      <c r="VLW23" s="176"/>
      <c r="VLX23" s="189"/>
      <c r="VLY23" s="176"/>
      <c r="VLZ23" s="189"/>
      <c r="VMA23" s="176"/>
      <c r="VMB23" s="189"/>
      <c r="VMC23" s="176"/>
      <c r="VMD23" s="189"/>
      <c r="VME23" s="176"/>
      <c r="VMF23" s="189"/>
      <c r="VMG23" s="176"/>
      <c r="VMH23" s="189"/>
      <c r="VMI23" s="176"/>
      <c r="VMJ23" s="189"/>
      <c r="VMK23" s="176"/>
      <c r="VML23" s="189"/>
      <c r="VMM23" s="176"/>
      <c r="VMN23" s="189"/>
      <c r="VMO23" s="176"/>
      <c r="VMP23" s="189"/>
      <c r="VMQ23" s="176"/>
      <c r="VMR23" s="189"/>
      <c r="VMS23" s="176"/>
      <c r="VMT23" s="189"/>
      <c r="VMU23" s="176"/>
      <c r="VMV23" s="189"/>
      <c r="VMW23" s="176"/>
      <c r="VMX23" s="189"/>
      <c r="VMY23" s="176"/>
      <c r="VMZ23" s="189"/>
      <c r="VNA23" s="176"/>
      <c r="VNB23" s="189"/>
      <c r="VNC23" s="176"/>
      <c r="VND23" s="189"/>
      <c r="VNE23" s="176"/>
      <c r="VNF23" s="189"/>
      <c r="VNG23" s="176"/>
      <c r="VNH23" s="189"/>
      <c r="VNI23" s="176"/>
      <c r="VNJ23" s="189"/>
      <c r="VNK23" s="176"/>
      <c r="VNL23" s="189"/>
      <c r="VNM23" s="176"/>
      <c r="VNN23" s="189"/>
      <c r="VNO23" s="176"/>
      <c r="VNP23" s="189"/>
      <c r="VNQ23" s="176"/>
      <c r="VNR23" s="189"/>
      <c r="VNS23" s="176"/>
      <c r="VNT23" s="189"/>
      <c r="VNU23" s="176"/>
      <c r="VNV23" s="189"/>
      <c r="VNW23" s="176"/>
      <c r="VNX23" s="189"/>
      <c r="VNY23" s="176"/>
      <c r="VNZ23" s="189"/>
      <c r="VOA23" s="176"/>
      <c r="VOB23" s="189"/>
      <c r="VOC23" s="176"/>
      <c r="VOD23" s="189"/>
      <c r="VOE23" s="176"/>
      <c r="VOF23" s="189"/>
      <c r="VOG23" s="176"/>
      <c r="VOH23" s="189"/>
      <c r="VOI23" s="176"/>
      <c r="VOJ23" s="189"/>
      <c r="VOK23" s="176"/>
      <c r="VOL23" s="189"/>
      <c r="VOM23" s="176"/>
      <c r="VON23" s="189"/>
      <c r="VOO23" s="176"/>
      <c r="VOP23" s="189"/>
      <c r="VOQ23" s="176"/>
      <c r="VOR23" s="189"/>
      <c r="VOS23" s="176"/>
      <c r="VOT23" s="189"/>
      <c r="VOU23" s="176"/>
      <c r="VOV23" s="189"/>
      <c r="VOW23" s="176"/>
      <c r="VOX23" s="189"/>
      <c r="VOY23" s="176"/>
      <c r="VOZ23" s="189"/>
      <c r="VPA23" s="176"/>
      <c r="VPB23" s="189"/>
      <c r="VPC23" s="176"/>
      <c r="VPD23" s="189"/>
      <c r="VPE23" s="176"/>
      <c r="VPF23" s="189"/>
      <c r="VPG23" s="176"/>
      <c r="VPH23" s="189"/>
      <c r="VPI23" s="176"/>
      <c r="VPJ23" s="189"/>
      <c r="VPK23" s="176"/>
      <c r="VPL23" s="189"/>
      <c r="VPM23" s="176"/>
      <c r="VPN23" s="189"/>
      <c r="VPO23" s="176"/>
      <c r="VPP23" s="189"/>
      <c r="VPQ23" s="176"/>
      <c r="VPR23" s="189"/>
      <c r="VPS23" s="176"/>
      <c r="VPT23" s="189"/>
      <c r="VPU23" s="176"/>
      <c r="VPV23" s="189"/>
      <c r="VPW23" s="176"/>
      <c r="VPX23" s="189"/>
      <c r="VPY23" s="176"/>
      <c r="VPZ23" s="189"/>
      <c r="VQA23" s="176"/>
      <c r="VQB23" s="189"/>
      <c r="VQC23" s="176"/>
      <c r="VQD23" s="189"/>
      <c r="VQE23" s="176"/>
      <c r="VQF23" s="189"/>
      <c r="VQG23" s="176"/>
      <c r="VQH23" s="189"/>
      <c r="VQI23" s="176"/>
      <c r="VQJ23" s="189"/>
      <c r="VQK23" s="176"/>
      <c r="VQL23" s="189"/>
      <c r="VQM23" s="176"/>
      <c r="VQN23" s="189"/>
      <c r="VQO23" s="176"/>
      <c r="VQP23" s="189"/>
      <c r="VQQ23" s="176"/>
      <c r="VQR23" s="189"/>
      <c r="VQS23" s="176"/>
      <c r="VQT23" s="189"/>
      <c r="VQU23" s="176"/>
      <c r="VQV23" s="189"/>
      <c r="VQW23" s="176"/>
      <c r="VQX23" s="189"/>
      <c r="VQY23" s="176"/>
      <c r="VQZ23" s="189"/>
      <c r="VRA23" s="176"/>
      <c r="VRB23" s="189"/>
      <c r="VRC23" s="176"/>
      <c r="VRD23" s="189"/>
      <c r="VRE23" s="176"/>
      <c r="VRF23" s="189"/>
      <c r="VRG23" s="176"/>
      <c r="VRH23" s="189"/>
      <c r="VRI23" s="176"/>
      <c r="VRJ23" s="189"/>
      <c r="VRK23" s="176"/>
      <c r="VRL23" s="189"/>
      <c r="VRM23" s="176"/>
      <c r="VRN23" s="189"/>
      <c r="VRO23" s="176"/>
      <c r="VRP23" s="189"/>
      <c r="VRQ23" s="176"/>
      <c r="VRR23" s="189"/>
      <c r="VRS23" s="176"/>
      <c r="VRT23" s="189"/>
      <c r="VRU23" s="176"/>
      <c r="VRV23" s="189"/>
      <c r="VRW23" s="176"/>
      <c r="VRX23" s="189"/>
      <c r="VRY23" s="176"/>
      <c r="VRZ23" s="189"/>
      <c r="VSA23" s="176"/>
      <c r="VSB23" s="189"/>
      <c r="VSC23" s="176"/>
      <c r="VSD23" s="189"/>
      <c r="VSE23" s="176"/>
      <c r="VSF23" s="189"/>
      <c r="VSG23" s="176"/>
      <c r="VSH23" s="189"/>
      <c r="VSI23" s="176"/>
      <c r="VSJ23" s="189"/>
      <c r="VSK23" s="176"/>
      <c r="VSL23" s="189"/>
      <c r="VSM23" s="176"/>
      <c r="VSN23" s="189"/>
      <c r="VSO23" s="176"/>
      <c r="VSP23" s="189"/>
      <c r="VSQ23" s="176"/>
      <c r="VSR23" s="189"/>
      <c r="VSS23" s="176"/>
      <c r="VST23" s="189"/>
      <c r="VSU23" s="176"/>
      <c r="VSV23" s="189"/>
      <c r="VSW23" s="176"/>
      <c r="VSX23" s="189"/>
      <c r="VSY23" s="176"/>
      <c r="VSZ23" s="189"/>
      <c r="VTA23" s="176"/>
      <c r="VTB23" s="189"/>
      <c r="VTC23" s="176"/>
      <c r="VTD23" s="189"/>
      <c r="VTE23" s="176"/>
      <c r="VTF23" s="189"/>
      <c r="VTG23" s="176"/>
      <c r="VTH23" s="189"/>
      <c r="VTI23" s="176"/>
      <c r="VTJ23" s="189"/>
      <c r="VTK23" s="176"/>
      <c r="VTL23" s="189"/>
      <c r="VTM23" s="176"/>
      <c r="VTN23" s="189"/>
      <c r="VTO23" s="176"/>
      <c r="VTP23" s="189"/>
      <c r="VTQ23" s="176"/>
      <c r="VTR23" s="189"/>
      <c r="VTS23" s="176"/>
      <c r="VTT23" s="189"/>
      <c r="VTU23" s="176"/>
      <c r="VTV23" s="189"/>
      <c r="VTW23" s="176"/>
      <c r="VTX23" s="189"/>
      <c r="VTY23" s="176"/>
      <c r="VTZ23" s="189"/>
      <c r="VUA23" s="176"/>
      <c r="VUB23" s="189"/>
      <c r="VUC23" s="176"/>
      <c r="VUD23" s="189"/>
      <c r="VUE23" s="176"/>
      <c r="VUF23" s="189"/>
      <c r="VUG23" s="176"/>
      <c r="VUH23" s="189"/>
      <c r="VUI23" s="176"/>
      <c r="VUJ23" s="189"/>
      <c r="VUK23" s="176"/>
      <c r="VUL23" s="189"/>
      <c r="VUM23" s="176"/>
      <c r="VUN23" s="189"/>
      <c r="VUO23" s="176"/>
      <c r="VUP23" s="189"/>
      <c r="VUQ23" s="176"/>
      <c r="VUR23" s="189"/>
      <c r="VUS23" s="176"/>
      <c r="VUT23" s="189"/>
      <c r="VUU23" s="176"/>
      <c r="VUV23" s="189"/>
      <c r="VUW23" s="176"/>
      <c r="VUX23" s="189"/>
      <c r="VUY23" s="176"/>
      <c r="VUZ23" s="189"/>
      <c r="VVA23" s="176"/>
      <c r="VVB23" s="189"/>
      <c r="VVC23" s="176"/>
      <c r="VVD23" s="189"/>
      <c r="VVE23" s="176"/>
      <c r="VVF23" s="189"/>
      <c r="VVG23" s="176"/>
      <c r="VVH23" s="189"/>
      <c r="VVI23" s="176"/>
      <c r="VVJ23" s="189"/>
      <c r="VVK23" s="176"/>
      <c r="VVL23" s="189"/>
      <c r="VVM23" s="176"/>
      <c r="VVN23" s="189"/>
      <c r="VVO23" s="176"/>
      <c r="VVP23" s="189"/>
      <c r="VVQ23" s="176"/>
      <c r="VVR23" s="189"/>
      <c r="VVS23" s="176"/>
      <c r="VVT23" s="189"/>
      <c r="VVU23" s="176"/>
      <c r="VVV23" s="189"/>
      <c r="VVW23" s="176"/>
      <c r="VVX23" s="189"/>
      <c r="VVY23" s="176"/>
      <c r="VVZ23" s="189"/>
      <c r="VWA23" s="176"/>
      <c r="VWB23" s="189"/>
      <c r="VWC23" s="176"/>
      <c r="VWD23" s="189"/>
      <c r="VWE23" s="176"/>
      <c r="VWF23" s="189"/>
      <c r="VWG23" s="176"/>
      <c r="VWH23" s="189"/>
      <c r="VWI23" s="176"/>
      <c r="VWJ23" s="189"/>
      <c r="VWK23" s="176"/>
      <c r="VWL23" s="189"/>
      <c r="VWM23" s="176"/>
      <c r="VWN23" s="189"/>
      <c r="VWO23" s="176"/>
      <c r="VWP23" s="189"/>
      <c r="VWQ23" s="176"/>
      <c r="VWR23" s="189"/>
      <c r="VWS23" s="176"/>
      <c r="VWT23" s="189"/>
      <c r="VWU23" s="176"/>
      <c r="VWV23" s="189"/>
      <c r="VWW23" s="176"/>
      <c r="VWX23" s="189"/>
      <c r="VWY23" s="176"/>
      <c r="VWZ23" s="189"/>
      <c r="VXA23" s="176"/>
      <c r="VXB23" s="189"/>
      <c r="VXC23" s="176"/>
      <c r="VXD23" s="189"/>
      <c r="VXE23" s="176"/>
      <c r="VXF23" s="189"/>
      <c r="VXG23" s="176"/>
      <c r="VXH23" s="189"/>
      <c r="VXI23" s="176"/>
      <c r="VXJ23" s="189"/>
      <c r="VXK23" s="176"/>
      <c r="VXL23" s="189"/>
      <c r="VXM23" s="176"/>
      <c r="VXN23" s="189"/>
      <c r="VXO23" s="176"/>
      <c r="VXP23" s="189"/>
      <c r="VXQ23" s="176"/>
      <c r="VXR23" s="189"/>
      <c r="VXS23" s="176"/>
      <c r="VXT23" s="189"/>
      <c r="VXU23" s="176"/>
      <c r="VXV23" s="189"/>
      <c r="VXW23" s="176"/>
      <c r="VXX23" s="189"/>
      <c r="VXY23" s="176"/>
      <c r="VXZ23" s="189"/>
      <c r="VYA23" s="176"/>
      <c r="VYB23" s="189"/>
      <c r="VYC23" s="176"/>
      <c r="VYD23" s="189"/>
      <c r="VYE23" s="176"/>
      <c r="VYF23" s="189"/>
      <c r="VYG23" s="176"/>
      <c r="VYH23" s="189"/>
      <c r="VYI23" s="176"/>
      <c r="VYJ23" s="189"/>
      <c r="VYK23" s="176"/>
      <c r="VYL23" s="189"/>
      <c r="VYM23" s="176"/>
      <c r="VYN23" s="189"/>
      <c r="VYO23" s="176"/>
      <c r="VYP23" s="189"/>
      <c r="VYQ23" s="176"/>
      <c r="VYR23" s="189"/>
      <c r="VYS23" s="176"/>
      <c r="VYT23" s="189"/>
      <c r="VYU23" s="176"/>
      <c r="VYV23" s="189"/>
      <c r="VYW23" s="176"/>
      <c r="VYX23" s="189"/>
      <c r="VYY23" s="176"/>
      <c r="VYZ23" s="189"/>
      <c r="VZA23" s="176"/>
      <c r="VZB23" s="189"/>
      <c r="VZC23" s="176"/>
      <c r="VZD23" s="189"/>
      <c r="VZE23" s="176"/>
      <c r="VZF23" s="189"/>
      <c r="VZG23" s="176"/>
      <c r="VZH23" s="189"/>
      <c r="VZI23" s="176"/>
      <c r="VZJ23" s="189"/>
      <c r="VZK23" s="176"/>
      <c r="VZL23" s="189"/>
      <c r="VZM23" s="176"/>
      <c r="VZN23" s="189"/>
      <c r="VZO23" s="176"/>
      <c r="VZP23" s="189"/>
      <c r="VZQ23" s="176"/>
      <c r="VZR23" s="189"/>
      <c r="VZS23" s="176"/>
      <c r="VZT23" s="189"/>
      <c r="VZU23" s="176"/>
      <c r="VZV23" s="189"/>
      <c r="VZW23" s="176"/>
      <c r="VZX23" s="189"/>
      <c r="VZY23" s="176"/>
      <c r="VZZ23" s="189"/>
      <c r="WAA23" s="176"/>
      <c r="WAB23" s="189"/>
      <c r="WAC23" s="176"/>
      <c r="WAD23" s="189"/>
      <c r="WAE23" s="176"/>
      <c r="WAF23" s="189"/>
      <c r="WAG23" s="176"/>
      <c r="WAH23" s="189"/>
      <c r="WAI23" s="176"/>
      <c r="WAJ23" s="189"/>
      <c r="WAK23" s="176"/>
      <c r="WAL23" s="189"/>
      <c r="WAM23" s="176"/>
      <c r="WAN23" s="189"/>
      <c r="WAO23" s="176"/>
      <c r="WAP23" s="189"/>
      <c r="WAQ23" s="176"/>
      <c r="WAR23" s="189"/>
      <c r="WAS23" s="176"/>
      <c r="WAT23" s="189"/>
      <c r="WAU23" s="176"/>
      <c r="WAV23" s="189"/>
      <c r="WAW23" s="176"/>
      <c r="WAX23" s="189"/>
      <c r="WAY23" s="176"/>
      <c r="WAZ23" s="189"/>
      <c r="WBA23" s="176"/>
      <c r="WBB23" s="189"/>
      <c r="WBC23" s="176"/>
      <c r="WBD23" s="189"/>
      <c r="WBE23" s="176"/>
      <c r="WBF23" s="189"/>
      <c r="WBG23" s="176"/>
      <c r="WBH23" s="189"/>
      <c r="WBI23" s="176"/>
      <c r="WBJ23" s="189"/>
      <c r="WBK23" s="176"/>
      <c r="WBL23" s="189"/>
      <c r="WBM23" s="176"/>
      <c r="WBN23" s="189"/>
      <c r="WBO23" s="176"/>
      <c r="WBP23" s="189"/>
      <c r="WBQ23" s="176"/>
      <c r="WBR23" s="189"/>
      <c r="WBS23" s="176"/>
      <c r="WBT23" s="189"/>
      <c r="WBU23" s="176"/>
      <c r="WBV23" s="189"/>
      <c r="WBW23" s="176"/>
      <c r="WBX23" s="189"/>
      <c r="WBY23" s="176"/>
      <c r="WBZ23" s="189"/>
      <c r="WCA23" s="176"/>
      <c r="WCB23" s="189"/>
      <c r="WCC23" s="176"/>
      <c r="WCD23" s="189"/>
      <c r="WCE23" s="176"/>
      <c r="WCF23" s="189"/>
      <c r="WCG23" s="176"/>
      <c r="WCH23" s="189"/>
      <c r="WCI23" s="176"/>
      <c r="WCJ23" s="189"/>
      <c r="WCK23" s="176"/>
      <c r="WCL23" s="189"/>
      <c r="WCM23" s="176"/>
      <c r="WCN23" s="189"/>
      <c r="WCO23" s="176"/>
      <c r="WCP23" s="189"/>
      <c r="WCQ23" s="176"/>
      <c r="WCR23" s="189"/>
      <c r="WCS23" s="176"/>
      <c r="WCT23" s="189"/>
      <c r="WCU23" s="176"/>
      <c r="WCV23" s="189"/>
      <c r="WCW23" s="176"/>
      <c r="WCX23" s="189"/>
      <c r="WCY23" s="176"/>
      <c r="WCZ23" s="189"/>
      <c r="WDA23" s="176"/>
      <c r="WDB23" s="189"/>
      <c r="WDC23" s="176"/>
      <c r="WDD23" s="189"/>
      <c r="WDE23" s="176"/>
      <c r="WDF23" s="189"/>
      <c r="WDG23" s="176"/>
      <c r="WDH23" s="189"/>
      <c r="WDI23" s="176"/>
      <c r="WDJ23" s="189"/>
      <c r="WDK23" s="176"/>
      <c r="WDL23" s="189"/>
      <c r="WDM23" s="176"/>
      <c r="WDN23" s="189"/>
      <c r="WDO23" s="176"/>
      <c r="WDP23" s="189"/>
      <c r="WDQ23" s="176"/>
      <c r="WDR23" s="189"/>
      <c r="WDS23" s="176"/>
      <c r="WDT23" s="189"/>
      <c r="WDU23" s="176"/>
      <c r="WDV23" s="189"/>
      <c r="WDW23" s="176"/>
      <c r="WDX23" s="189"/>
      <c r="WDY23" s="176"/>
      <c r="WDZ23" s="189"/>
      <c r="WEA23" s="176"/>
      <c r="WEB23" s="189"/>
      <c r="WEC23" s="176"/>
      <c r="WED23" s="189"/>
      <c r="WEE23" s="176"/>
      <c r="WEF23" s="189"/>
      <c r="WEG23" s="176"/>
      <c r="WEH23" s="189"/>
      <c r="WEI23" s="176"/>
      <c r="WEJ23" s="189"/>
      <c r="WEK23" s="176"/>
      <c r="WEL23" s="189"/>
      <c r="WEM23" s="176"/>
      <c r="WEN23" s="189"/>
      <c r="WEO23" s="176"/>
      <c r="WEP23" s="189"/>
      <c r="WEQ23" s="176"/>
      <c r="WER23" s="189"/>
      <c r="WES23" s="176"/>
      <c r="WET23" s="189"/>
      <c r="WEU23" s="176"/>
      <c r="WEV23" s="189"/>
      <c r="WEW23" s="176"/>
      <c r="WEX23" s="189"/>
      <c r="WEY23" s="176"/>
      <c r="WEZ23" s="189"/>
      <c r="WFA23" s="176"/>
      <c r="WFB23" s="189"/>
      <c r="WFC23" s="176"/>
      <c r="WFD23" s="189"/>
      <c r="WFE23" s="176"/>
      <c r="WFF23" s="189"/>
      <c r="WFG23" s="176"/>
      <c r="WFH23" s="189"/>
      <c r="WFI23" s="176"/>
      <c r="WFJ23" s="189"/>
      <c r="WFK23" s="176"/>
      <c r="WFL23" s="189"/>
      <c r="WFM23" s="176"/>
      <c r="WFN23" s="189"/>
      <c r="WFO23" s="176"/>
      <c r="WFP23" s="189"/>
      <c r="WFQ23" s="176"/>
      <c r="WFR23" s="189"/>
      <c r="WFS23" s="176"/>
      <c r="WFT23" s="189"/>
      <c r="WFU23" s="176"/>
      <c r="WFV23" s="189"/>
      <c r="WFW23" s="176"/>
      <c r="WFX23" s="189"/>
      <c r="WFY23" s="176"/>
      <c r="WFZ23" s="189"/>
      <c r="WGA23" s="176"/>
      <c r="WGB23" s="189"/>
      <c r="WGC23" s="176"/>
      <c r="WGD23" s="189"/>
      <c r="WGE23" s="176"/>
      <c r="WGF23" s="189"/>
      <c r="WGG23" s="176"/>
      <c r="WGH23" s="189"/>
      <c r="WGI23" s="176"/>
      <c r="WGJ23" s="189"/>
      <c r="WGK23" s="176"/>
      <c r="WGL23" s="189"/>
      <c r="WGM23" s="176"/>
      <c r="WGN23" s="189"/>
      <c r="WGO23" s="176"/>
      <c r="WGP23" s="189"/>
      <c r="WGQ23" s="176"/>
      <c r="WGR23" s="189"/>
      <c r="WGS23" s="176"/>
      <c r="WGT23" s="189"/>
      <c r="WGU23" s="176"/>
      <c r="WGV23" s="189"/>
      <c r="WGW23" s="176"/>
      <c r="WGX23" s="189"/>
      <c r="WGY23" s="176"/>
      <c r="WGZ23" s="189"/>
      <c r="WHA23" s="176"/>
      <c r="WHB23" s="189"/>
      <c r="WHC23" s="176"/>
      <c r="WHD23" s="189"/>
      <c r="WHE23" s="176"/>
      <c r="WHF23" s="189"/>
      <c r="WHG23" s="176"/>
      <c r="WHH23" s="189"/>
      <c r="WHI23" s="176"/>
      <c r="WHJ23" s="189"/>
      <c r="WHK23" s="176"/>
      <c r="WHL23" s="189"/>
      <c r="WHM23" s="176"/>
      <c r="WHN23" s="189"/>
      <c r="WHO23" s="176"/>
      <c r="WHP23" s="189"/>
      <c r="WHQ23" s="176"/>
      <c r="WHR23" s="189"/>
      <c r="WHS23" s="176"/>
      <c r="WHT23" s="189"/>
      <c r="WHU23" s="176"/>
      <c r="WHV23" s="189"/>
      <c r="WHW23" s="176"/>
      <c r="WHX23" s="189"/>
      <c r="WHY23" s="176"/>
      <c r="WHZ23" s="189"/>
      <c r="WIA23" s="176"/>
      <c r="WIB23" s="189"/>
      <c r="WIC23" s="176"/>
      <c r="WID23" s="189"/>
      <c r="WIE23" s="176"/>
      <c r="WIF23" s="189"/>
      <c r="WIG23" s="176"/>
      <c r="WIH23" s="189"/>
      <c r="WII23" s="176"/>
      <c r="WIJ23" s="189"/>
      <c r="WIK23" s="176"/>
      <c r="WIL23" s="189"/>
      <c r="WIM23" s="176"/>
      <c r="WIN23" s="189"/>
      <c r="WIO23" s="176"/>
      <c r="WIP23" s="189"/>
      <c r="WIQ23" s="176"/>
      <c r="WIR23" s="189"/>
      <c r="WIS23" s="176"/>
      <c r="WIT23" s="189"/>
      <c r="WIU23" s="176"/>
      <c r="WIV23" s="189"/>
      <c r="WIW23" s="176"/>
      <c r="WIX23" s="189"/>
      <c r="WIY23" s="176"/>
      <c r="WIZ23" s="189"/>
      <c r="WJA23" s="176"/>
      <c r="WJB23" s="189"/>
      <c r="WJC23" s="176"/>
      <c r="WJD23" s="189"/>
      <c r="WJE23" s="176"/>
      <c r="WJF23" s="189"/>
      <c r="WJG23" s="176"/>
      <c r="WJH23" s="189"/>
      <c r="WJI23" s="176"/>
      <c r="WJJ23" s="189"/>
      <c r="WJK23" s="176"/>
      <c r="WJL23" s="189"/>
      <c r="WJM23" s="176"/>
      <c r="WJN23" s="189"/>
      <c r="WJO23" s="176"/>
      <c r="WJP23" s="189"/>
      <c r="WJQ23" s="176"/>
      <c r="WJR23" s="189"/>
      <c r="WJS23" s="176"/>
      <c r="WJT23" s="189"/>
      <c r="WJU23" s="176"/>
      <c r="WJV23" s="189"/>
      <c r="WJW23" s="176"/>
      <c r="WJX23" s="189"/>
      <c r="WJY23" s="176"/>
      <c r="WJZ23" s="189"/>
      <c r="WKA23" s="176"/>
      <c r="WKB23" s="189"/>
      <c r="WKC23" s="176"/>
      <c r="WKD23" s="189"/>
      <c r="WKE23" s="176"/>
      <c r="WKF23" s="189"/>
      <c r="WKG23" s="176"/>
      <c r="WKH23" s="189"/>
      <c r="WKI23" s="176"/>
      <c r="WKJ23" s="189"/>
      <c r="WKK23" s="176"/>
      <c r="WKL23" s="189"/>
      <c r="WKM23" s="176"/>
      <c r="WKN23" s="189"/>
      <c r="WKO23" s="176"/>
      <c r="WKP23" s="189"/>
      <c r="WKQ23" s="176"/>
      <c r="WKR23" s="189"/>
      <c r="WKS23" s="176"/>
      <c r="WKT23" s="189"/>
      <c r="WKU23" s="176"/>
      <c r="WKV23" s="189"/>
      <c r="WKW23" s="176"/>
      <c r="WKX23" s="189"/>
      <c r="WKY23" s="176"/>
      <c r="WKZ23" s="189"/>
      <c r="WLA23" s="176"/>
      <c r="WLB23" s="189"/>
      <c r="WLC23" s="176"/>
      <c r="WLD23" s="189"/>
      <c r="WLE23" s="176"/>
      <c r="WLF23" s="189"/>
      <c r="WLG23" s="176"/>
      <c r="WLH23" s="189"/>
      <c r="WLI23" s="176"/>
      <c r="WLJ23" s="189"/>
      <c r="WLK23" s="176"/>
      <c r="WLL23" s="189"/>
      <c r="WLM23" s="176"/>
      <c r="WLN23" s="189"/>
      <c r="WLO23" s="176"/>
      <c r="WLP23" s="189"/>
      <c r="WLQ23" s="176"/>
      <c r="WLR23" s="189"/>
      <c r="WLS23" s="176"/>
      <c r="WLT23" s="189"/>
      <c r="WLU23" s="176"/>
      <c r="WLV23" s="189"/>
      <c r="WLW23" s="176"/>
      <c r="WLX23" s="189"/>
      <c r="WLY23" s="176"/>
      <c r="WLZ23" s="189"/>
      <c r="WMA23" s="176"/>
      <c r="WMB23" s="189"/>
      <c r="WMC23" s="176"/>
      <c r="WMD23" s="189"/>
      <c r="WME23" s="176"/>
      <c r="WMF23" s="189"/>
      <c r="WMG23" s="176"/>
      <c r="WMH23" s="189"/>
      <c r="WMI23" s="176"/>
      <c r="WMJ23" s="189"/>
      <c r="WMK23" s="176"/>
      <c r="WML23" s="189"/>
      <c r="WMM23" s="176"/>
      <c r="WMN23" s="189"/>
      <c r="WMO23" s="176"/>
      <c r="WMP23" s="189"/>
      <c r="WMQ23" s="176"/>
      <c r="WMR23" s="189"/>
      <c r="WMS23" s="176"/>
      <c r="WMT23" s="189"/>
      <c r="WMU23" s="176"/>
      <c r="WMV23" s="189"/>
      <c r="WMW23" s="176"/>
      <c r="WMX23" s="189"/>
      <c r="WMY23" s="176"/>
      <c r="WMZ23" s="189"/>
      <c r="WNA23" s="176"/>
      <c r="WNB23" s="189"/>
      <c r="WNC23" s="176"/>
      <c r="WND23" s="189"/>
      <c r="WNE23" s="176"/>
      <c r="WNF23" s="189"/>
      <c r="WNG23" s="176"/>
      <c r="WNH23" s="189"/>
      <c r="WNI23" s="176"/>
      <c r="WNJ23" s="189"/>
      <c r="WNK23" s="176"/>
      <c r="WNL23" s="189"/>
      <c r="WNM23" s="176"/>
      <c r="WNN23" s="189"/>
      <c r="WNO23" s="176"/>
      <c r="WNP23" s="189"/>
      <c r="WNQ23" s="176"/>
      <c r="WNR23" s="189"/>
      <c r="WNS23" s="176"/>
      <c r="WNT23" s="189"/>
      <c r="WNU23" s="176"/>
      <c r="WNV23" s="189"/>
      <c r="WNW23" s="176"/>
      <c r="WNX23" s="189"/>
      <c r="WNY23" s="176"/>
      <c r="WNZ23" s="189"/>
      <c r="WOA23" s="176"/>
      <c r="WOB23" s="189"/>
      <c r="WOC23" s="176"/>
      <c r="WOD23" s="189"/>
      <c r="WOE23" s="176"/>
      <c r="WOF23" s="189"/>
      <c r="WOG23" s="176"/>
      <c r="WOH23" s="189"/>
      <c r="WOI23" s="176"/>
      <c r="WOJ23" s="189"/>
      <c r="WOK23" s="176"/>
      <c r="WOL23" s="189"/>
      <c r="WOM23" s="176"/>
      <c r="WON23" s="189"/>
      <c r="WOO23" s="176"/>
      <c r="WOP23" s="189"/>
      <c r="WOQ23" s="176"/>
      <c r="WOR23" s="189"/>
      <c r="WOS23" s="176"/>
      <c r="WOT23" s="189"/>
      <c r="WOU23" s="176"/>
      <c r="WOV23" s="189"/>
      <c r="WOW23" s="176"/>
      <c r="WOX23" s="189"/>
      <c r="WOY23" s="176"/>
      <c r="WOZ23" s="189"/>
      <c r="WPA23" s="176"/>
      <c r="WPB23" s="189"/>
      <c r="WPC23" s="176"/>
      <c r="WPD23" s="189"/>
      <c r="WPE23" s="176"/>
      <c r="WPF23" s="189"/>
      <c r="WPG23" s="176"/>
      <c r="WPH23" s="189"/>
      <c r="WPI23" s="176"/>
      <c r="WPJ23" s="189"/>
      <c r="WPK23" s="176"/>
      <c r="WPL23" s="189"/>
      <c r="WPM23" s="176"/>
      <c r="WPN23" s="189"/>
      <c r="WPO23" s="176"/>
      <c r="WPP23" s="189"/>
      <c r="WPQ23" s="176"/>
      <c r="WPR23" s="189"/>
      <c r="WPS23" s="176"/>
      <c r="WPT23" s="189"/>
      <c r="WPU23" s="176"/>
      <c r="WPV23" s="189"/>
      <c r="WPW23" s="176"/>
      <c r="WPX23" s="189"/>
      <c r="WPY23" s="176"/>
      <c r="WPZ23" s="189"/>
      <c r="WQA23" s="176"/>
      <c r="WQB23" s="189"/>
      <c r="WQC23" s="176"/>
      <c r="WQD23" s="189"/>
      <c r="WQE23" s="176"/>
      <c r="WQF23" s="189"/>
      <c r="WQG23" s="176"/>
      <c r="WQH23" s="189"/>
      <c r="WQI23" s="176"/>
      <c r="WQJ23" s="189"/>
      <c r="WQK23" s="176"/>
      <c r="WQL23" s="189"/>
      <c r="WQM23" s="176"/>
      <c r="WQN23" s="189"/>
      <c r="WQO23" s="176"/>
      <c r="WQP23" s="189"/>
      <c r="WQQ23" s="176"/>
      <c r="WQR23" s="189"/>
      <c r="WQS23" s="176"/>
      <c r="WQT23" s="189"/>
      <c r="WQU23" s="176"/>
      <c r="WQV23" s="189"/>
      <c r="WQW23" s="176"/>
      <c r="WQX23" s="189"/>
      <c r="WQY23" s="176"/>
      <c r="WQZ23" s="189"/>
      <c r="WRA23" s="176"/>
      <c r="WRB23" s="189"/>
      <c r="WRC23" s="176"/>
      <c r="WRD23" s="189"/>
      <c r="WRE23" s="176"/>
      <c r="WRF23" s="189"/>
      <c r="WRG23" s="176"/>
      <c r="WRH23" s="189"/>
      <c r="WRI23" s="176"/>
      <c r="WRJ23" s="189"/>
      <c r="WRK23" s="176"/>
      <c r="WRL23" s="189"/>
      <c r="WRM23" s="176"/>
      <c r="WRN23" s="189"/>
      <c r="WRO23" s="176"/>
      <c r="WRP23" s="189"/>
      <c r="WRQ23" s="176"/>
      <c r="WRR23" s="189"/>
      <c r="WRS23" s="176"/>
      <c r="WRT23" s="189"/>
      <c r="WRU23" s="176"/>
      <c r="WRV23" s="189"/>
      <c r="WRW23" s="176"/>
      <c r="WRX23" s="189"/>
      <c r="WRY23" s="176"/>
      <c r="WRZ23" s="189"/>
      <c r="WSA23" s="176"/>
      <c r="WSB23" s="189"/>
      <c r="WSC23" s="176"/>
      <c r="WSD23" s="189"/>
      <c r="WSE23" s="176"/>
      <c r="WSF23" s="189"/>
      <c r="WSG23" s="176"/>
      <c r="WSH23" s="189"/>
      <c r="WSI23" s="176"/>
      <c r="WSJ23" s="189"/>
      <c r="WSK23" s="176"/>
      <c r="WSL23" s="189"/>
      <c r="WSM23" s="176"/>
      <c r="WSN23" s="189"/>
      <c r="WSO23" s="176"/>
      <c r="WSP23" s="189"/>
      <c r="WSQ23" s="176"/>
      <c r="WSR23" s="189"/>
      <c r="WSS23" s="176"/>
      <c r="WST23" s="189"/>
      <c r="WSU23" s="176"/>
      <c r="WSV23" s="189"/>
      <c r="WSW23" s="176"/>
      <c r="WSX23" s="189"/>
      <c r="WSY23" s="176"/>
      <c r="WSZ23" s="189"/>
      <c r="WTA23" s="176"/>
      <c r="WTB23" s="189"/>
      <c r="WTC23" s="176"/>
      <c r="WTD23" s="189"/>
      <c r="WTE23" s="176"/>
      <c r="WTF23" s="189"/>
      <c r="WTG23" s="176"/>
      <c r="WTH23" s="189"/>
      <c r="WTI23" s="176"/>
      <c r="WTJ23" s="189"/>
      <c r="WTK23" s="176"/>
      <c r="WTL23" s="189"/>
      <c r="WTM23" s="176"/>
      <c r="WTN23" s="189"/>
      <c r="WTO23" s="176"/>
      <c r="WTP23" s="189"/>
      <c r="WTQ23" s="176"/>
      <c r="WTR23" s="189"/>
      <c r="WTS23" s="176"/>
      <c r="WTT23" s="189"/>
      <c r="WTU23" s="176"/>
      <c r="WTV23" s="189"/>
      <c r="WTW23" s="176"/>
      <c r="WTX23" s="189"/>
      <c r="WTY23" s="176"/>
      <c r="WTZ23" s="189"/>
      <c r="WUA23" s="176"/>
      <c r="WUB23" s="189"/>
      <c r="WUC23" s="176"/>
      <c r="WUD23" s="189"/>
      <c r="WUE23" s="176"/>
      <c r="WUF23" s="189"/>
      <c r="WUG23" s="176"/>
      <c r="WUH23" s="189"/>
      <c r="WUI23" s="176"/>
      <c r="WUJ23" s="189"/>
      <c r="WUK23" s="176"/>
      <c r="WUL23" s="189"/>
      <c r="WUM23" s="176"/>
      <c r="WUN23" s="189"/>
      <c r="WUO23" s="176"/>
      <c r="WUP23" s="189"/>
      <c r="WUQ23" s="176"/>
      <c r="WUR23" s="189"/>
      <c r="WUS23" s="176"/>
      <c r="WUT23" s="189"/>
      <c r="WUU23" s="176"/>
      <c r="WUV23" s="189"/>
      <c r="WUW23" s="176"/>
      <c r="WUX23" s="189"/>
      <c r="WUY23" s="176"/>
      <c r="WUZ23" s="189"/>
      <c r="WVA23" s="176"/>
      <c r="WVB23" s="189"/>
      <c r="WVC23" s="176"/>
      <c r="WVD23" s="189"/>
      <c r="WVE23" s="176"/>
      <c r="WVF23" s="189"/>
      <c r="WVG23" s="176"/>
      <c r="WVH23" s="189"/>
      <c r="WVI23" s="176"/>
      <c r="WVJ23" s="189"/>
      <c r="WVK23" s="176"/>
      <c r="WVL23" s="189"/>
      <c r="WVM23" s="176"/>
      <c r="WVN23" s="189"/>
      <c r="WVO23" s="176"/>
      <c r="WVP23" s="189"/>
      <c r="WVQ23" s="176"/>
      <c r="WVR23" s="189"/>
      <c r="WVS23" s="176"/>
      <c r="WVT23" s="189"/>
      <c r="WVU23" s="176"/>
      <c r="WVV23" s="189"/>
      <c r="WVW23" s="176"/>
      <c r="WVX23" s="189"/>
      <c r="WVY23" s="176"/>
      <c r="WVZ23" s="189"/>
      <c r="WWA23" s="176"/>
      <c r="WWB23" s="189"/>
      <c r="WWC23" s="176"/>
      <c r="WWD23" s="189"/>
      <c r="WWE23" s="176"/>
      <c r="WWF23" s="189"/>
      <c r="WWG23" s="176"/>
      <c r="WWH23" s="189"/>
      <c r="WWI23" s="176"/>
      <c r="WWJ23" s="189"/>
      <c r="WWK23" s="176"/>
      <c r="WWL23" s="189"/>
      <c r="WWM23" s="176"/>
      <c r="WWN23" s="189"/>
      <c r="WWO23" s="176"/>
      <c r="WWP23" s="189"/>
      <c r="WWQ23" s="176"/>
      <c r="WWR23" s="189"/>
      <c r="WWS23" s="176"/>
      <c r="WWT23" s="189"/>
      <c r="WWU23" s="176"/>
      <c r="WWV23" s="189"/>
      <c r="WWW23" s="176"/>
      <c r="WWX23" s="189"/>
      <c r="WWY23" s="176"/>
      <c r="WWZ23" s="189"/>
      <c r="WXA23" s="176"/>
      <c r="WXB23" s="189"/>
      <c r="WXC23" s="176"/>
      <c r="WXD23" s="189"/>
      <c r="WXE23" s="176"/>
      <c r="WXF23" s="189"/>
      <c r="WXG23" s="176"/>
      <c r="WXH23" s="189"/>
      <c r="WXI23" s="176"/>
      <c r="WXJ23" s="189"/>
      <c r="WXK23" s="176"/>
      <c r="WXL23" s="189"/>
      <c r="WXM23" s="176"/>
      <c r="WXN23" s="189"/>
      <c r="WXO23" s="176"/>
      <c r="WXP23" s="189"/>
      <c r="WXQ23" s="176"/>
      <c r="WXR23" s="189"/>
      <c r="WXS23" s="176"/>
      <c r="WXT23" s="189"/>
      <c r="WXU23" s="176"/>
      <c r="WXV23" s="189"/>
      <c r="WXW23" s="176"/>
      <c r="WXX23" s="189"/>
      <c r="WXY23" s="176"/>
      <c r="WXZ23" s="189"/>
      <c r="WYA23" s="176"/>
      <c r="WYB23" s="189"/>
      <c r="WYC23" s="176"/>
      <c r="WYD23" s="189"/>
      <c r="WYE23" s="176"/>
      <c r="WYF23" s="189"/>
      <c r="WYG23" s="176"/>
      <c r="WYH23" s="189"/>
      <c r="WYI23" s="176"/>
      <c r="WYJ23" s="189"/>
      <c r="WYK23" s="176"/>
      <c r="WYL23" s="189"/>
      <c r="WYM23" s="176"/>
      <c r="WYN23" s="189"/>
      <c r="WYO23" s="176"/>
      <c r="WYP23" s="189"/>
      <c r="WYQ23" s="176"/>
      <c r="WYR23" s="189"/>
      <c r="WYS23" s="176"/>
      <c r="WYT23" s="189"/>
      <c r="WYU23" s="176"/>
      <c r="WYV23" s="189"/>
      <c r="WYW23" s="176"/>
      <c r="WYX23" s="189"/>
      <c r="WYY23" s="176"/>
      <c r="WYZ23" s="189"/>
      <c r="WZA23" s="176"/>
      <c r="WZB23" s="189"/>
      <c r="WZC23" s="176"/>
      <c r="WZD23" s="189"/>
      <c r="WZE23" s="176"/>
      <c r="WZF23" s="189"/>
      <c r="WZG23" s="176"/>
      <c r="WZH23" s="189"/>
      <c r="WZI23" s="176"/>
      <c r="WZJ23" s="189"/>
      <c r="WZK23" s="176"/>
      <c r="WZL23" s="189"/>
      <c r="WZM23" s="176"/>
      <c r="WZN23" s="189"/>
      <c r="WZO23" s="176"/>
      <c r="WZP23" s="189"/>
      <c r="WZQ23" s="176"/>
      <c r="WZR23" s="189"/>
      <c r="WZS23" s="176"/>
      <c r="WZT23" s="189"/>
      <c r="WZU23" s="176"/>
      <c r="WZV23" s="189"/>
      <c r="WZW23" s="176"/>
      <c r="WZX23" s="189"/>
      <c r="WZY23" s="176"/>
      <c r="WZZ23" s="189"/>
      <c r="XAA23" s="176"/>
      <c r="XAB23" s="189"/>
      <c r="XAC23" s="176"/>
      <c r="XAD23" s="189"/>
      <c r="XAE23" s="176"/>
      <c r="XAF23" s="189"/>
      <c r="XAG23" s="176"/>
      <c r="XAH23" s="189"/>
      <c r="XAI23" s="176"/>
      <c r="XAJ23" s="189"/>
      <c r="XAK23" s="176"/>
      <c r="XAL23" s="189"/>
      <c r="XAM23" s="176"/>
      <c r="XAN23" s="189"/>
      <c r="XAO23" s="176"/>
      <c r="XAP23" s="189"/>
      <c r="XAQ23" s="176"/>
      <c r="XAR23" s="189"/>
      <c r="XAS23" s="176"/>
      <c r="XAT23" s="189"/>
      <c r="XAU23" s="176"/>
      <c r="XAV23" s="189"/>
      <c r="XAW23" s="176"/>
      <c r="XAX23" s="189"/>
      <c r="XAY23" s="176"/>
      <c r="XAZ23" s="189"/>
      <c r="XBA23" s="176"/>
      <c r="XBB23" s="189"/>
      <c r="XBC23" s="176"/>
      <c r="XBD23" s="189"/>
      <c r="XBE23" s="176"/>
      <c r="XBF23" s="189"/>
      <c r="XBG23" s="176"/>
      <c r="XBH23" s="189"/>
      <c r="XBI23" s="176"/>
      <c r="XBJ23" s="189"/>
      <c r="XBK23" s="176"/>
      <c r="XBL23" s="189"/>
      <c r="XBM23" s="176"/>
      <c r="XBN23" s="189"/>
      <c r="XBO23" s="176"/>
      <c r="XBP23" s="189"/>
      <c r="XBQ23" s="176"/>
      <c r="XBR23" s="189"/>
      <c r="XBS23" s="176"/>
      <c r="XBT23" s="189"/>
      <c r="XBU23" s="176"/>
      <c r="XBV23" s="189"/>
      <c r="XBW23" s="176"/>
      <c r="XBX23" s="189"/>
      <c r="XBY23" s="176"/>
      <c r="XBZ23" s="189"/>
      <c r="XCA23" s="176"/>
      <c r="XCB23" s="189"/>
      <c r="XCC23" s="176"/>
      <c r="XCD23" s="189"/>
      <c r="XCE23" s="176"/>
      <c r="XCF23" s="189"/>
      <c r="XCG23" s="176"/>
      <c r="XCH23" s="189"/>
      <c r="XCI23" s="176"/>
      <c r="XCJ23" s="189"/>
      <c r="XCK23" s="176"/>
      <c r="XCL23" s="189"/>
      <c r="XCM23" s="176"/>
      <c r="XCN23" s="189"/>
      <c r="XCO23" s="176"/>
      <c r="XCP23" s="189"/>
      <c r="XCQ23" s="176"/>
      <c r="XCR23" s="189"/>
      <c r="XCS23" s="176"/>
      <c r="XCT23" s="189"/>
      <c r="XCU23" s="176"/>
      <c r="XCV23" s="189"/>
      <c r="XCW23" s="176"/>
      <c r="XCX23" s="189"/>
      <c r="XCY23" s="176"/>
      <c r="XCZ23" s="189"/>
      <c r="XDA23" s="176"/>
      <c r="XDB23" s="189"/>
      <c r="XDC23" s="176"/>
      <c r="XDD23" s="189"/>
      <c r="XDE23" s="176"/>
      <c r="XDF23" s="189"/>
      <c r="XDG23" s="176"/>
      <c r="XDH23" s="189"/>
      <c r="XDI23" s="176"/>
      <c r="XDJ23" s="189"/>
      <c r="XDK23" s="176"/>
      <c r="XDL23" s="189"/>
      <c r="XDM23" s="176"/>
      <c r="XDN23" s="189"/>
      <c r="XDO23" s="176"/>
      <c r="XDP23" s="189"/>
      <c r="XDQ23" s="176"/>
      <c r="XDR23" s="189"/>
      <c r="XDS23" s="176"/>
      <c r="XDT23" s="189"/>
      <c r="XDU23" s="176"/>
    </row>
    <row r="24" spans="1:16349" ht="16.5" customHeight="1" x14ac:dyDescent="0.35">
      <c r="A24" s="542" t="s">
        <v>507</v>
      </c>
      <c r="B24" s="542"/>
      <c r="C24" s="542"/>
      <c r="D24" s="542"/>
      <c r="E24" s="542"/>
      <c r="F24" s="542"/>
      <c r="G24" s="542"/>
      <c r="H24" s="542"/>
      <c r="I24" s="190"/>
      <c r="J24" s="190"/>
      <c r="K24" s="190"/>
      <c r="L24" s="190"/>
      <c r="M24" s="190"/>
      <c r="N24" s="190"/>
      <c r="O24" s="190"/>
      <c r="P24" s="190"/>
      <c r="Q24" s="190"/>
      <c r="R24" s="190"/>
      <c r="S24" s="190"/>
      <c r="V24" s="189"/>
    </row>
    <row r="25" spans="1:16349" ht="16.5" customHeight="1" x14ac:dyDescent="0.35">
      <c r="A25" s="542"/>
      <c r="B25" s="542"/>
      <c r="C25" s="542"/>
      <c r="D25" s="542"/>
      <c r="E25" s="542"/>
      <c r="F25" s="542"/>
      <c r="G25" s="542"/>
      <c r="H25" s="542"/>
      <c r="I25" s="190"/>
      <c r="J25" s="190"/>
      <c r="K25" s="190"/>
      <c r="L25" s="190"/>
      <c r="M25" s="190"/>
      <c r="N25" s="190"/>
      <c r="O25" s="190"/>
      <c r="P25" s="190"/>
      <c r="Q25" s="190"/>
      <c r="R25" s="190"/>
      <c r="S25" s="190"/>
      <c r="V25" s="189"/>
    </row>
    <row r="26" spans="1:16349" ht="16.5" customHeight="1" x14ac:dyDescent="0.35">
      <c r="A26" s="542"/>
      <c r="B26" s="542"/>
      <c r="C26" s="542"/>
      <c r="D26" s="542"/>
      <c r="E26" s="542"/>
      <c r="F26" s="542"/>
      <c r="G26" s="542"/>
      <c r="H26" s="542"/>
      <c r="I26" s="190"/>
      <c r="J26" s="190"/>
      <c r="K26" s="190"/>
      <c r="L26" s="190"/>
      <c r="M26" s="190"/>
      <c r="N26" s="190"/>
      <c r="O26" s="190"/>
      <c r="P26" s="190"/>
      <c r="Q26" s="190"/>
      <c r="R26" s="190"/>
      <c r="S26" s="190"/>
      <c r="V26" s="189"/>
    </row>
    <row r="27" spans="1:16349" ht="16.5" customHeight="1" x14ac:dyDescent="0.35">
      <c r="A27" s="542"/>
      <c r="B27" s="542"/>
      <c r="C27" s="542"/>
      <c r="D27" s="542"/>
      <c r="E27" s="542"/>
      <c r="F27" s="542"/>
      <c r="G27" s="542"/>
      <c r="H27" s="542"/>
      <c r="I27" s="190"/>
      <c r="J27" s="190"/>
      <c r="K27" s="190"/>
      <c r="L27" s="190"/>
      <c r="M27" s="190"/>
      <c r="N27" s="190"/>
      <c r="O27" s="190"/>
      <c r="P27" s="190"/>
      <c r="Q27" s="190"/>
      <c r="R27" s="190"/>
      <c r="S27" s="190"/>
      <c r="V27" s="189"/>
    </row>
    <row r="28" spans="1:16349" ht="16.5" customHeight="1" x14ac:dyDescent="0.35">
      <c r="A28" s="542"/>
      <c r="B28" s="542"/>
      <c r="C28" s="542"/>
      <c r="D28" s="542"/>
      <c r="E28" s="542"/>
      <c r="F28" s="542"/>
      <c r="G28" s="542"/>
      <c r="H28" s="542"/>
      <c r="I28" s="190"/>
      <c r="J28" s="190"/>
      <c r="K28" s="190"/>
      <c r="L28" s="190"/>
      <c r="M28" s="190"/>
      <c r="N28" s="190"/>
      <c r="O28" s="190"/>
      <c r="P28" s="190"/>
      <c r="Q28" s="190"/>
      <c r="R28" s="190"/>
      <c r="S28" s="190"/>
      <c r="V28" s="189"/>
    </row>
    <row r="29" spans="1:16349" ht="16.5" customHeight="1" x14ac:dyDescent="0.35">
      <c r="A29" s="191"/>
      <c r="B29" s="22"/>
      <c r="C29" s="22"/>
      <c r="D29" s="22"/>
      <c r="E29" s="22"/>
      <c r="F29" s="22"/>
      <c r="G29" s="22"/>
      <c r="H29" s="22"/>
      <c r="I29" s="22"/>
      <c r="J29" s="22"/>
      <c r="K29" s="22"/>
      <c r="L29" s="22"/>
      <c r="M29" s="22"/>
      <c r="N29" s="22"/>
      <c r="O29" s="22"/>
      <c r="P29" s="22"/>
      <c r="Q29" s="22"/>
      <c r="R29" s="22"/>
      <c r="S29" s="22"/>
    </row>
    <row r="30" spans="1:16349" ht="16.5" customHeight="1" x14ac:dyDescent="0.35">
      <c r="A30" s="541" t="s">
        <v>503</v>
      </c>
      <c r="B30" s="541"/>
      <c r="C30" s="541"/>
      <c r="D30" s="22"/>
      <c r="E30" s="22"/>
      <c r="F30" s="22"/>
      <c r="G30" s="22"/>
      <c r="H30" s="22"/>
      <c r="I30" s="22"/>
      <c r="J30" s="22"/>
      <c r="K30" s="22"/>
      <c r="L30" s="22"/>
      <c r="M30" s="22"/>
      <c r="N30" s="22"/>
      <c r="O30" s="22"/>
      <c r="P30" s="22"/>
      <c r="Q30" s="22"/>
      <c r="R30" s="22"/>
      <c r="S30" s="22"/>
    </row>
    <row r="31" spans="1:16349" ht="54.75" customHeight="1" x14ac:dyDescent="0.35">
      <c r="A31" s="61" t="s">
        <v>100</v>
      </c>
      <c r="B31" s="61" t="s">
        <v>101</v>
      </c>
      <c r="C31" s="61" t="s">
        <v>99</v>
      </c>
      <c r="D31" s="61" t="str">
        <f t="shared" ref="D31:S31" si="6">D2</f>
        <v xml:space="preserve">1. 
Gamle Oslo </v>
      </c>
      <c r="E31" s="61" t="str">
        <f t="shared" si="6"/>
        <v>2. 
Grünerløkka</v>
      </c>
      <c r="F31" s="61" t="str">
        <f t="shared" si="6"/>
        <v>3. 
Sagene</v>
      </c>
      <c r="G31" s="61" t="str">
        <f t="shared" si="6"/>
        <v>4. 
St. Hanshaugen</v>
      </c>
      <c r="H31" s="61" t="str">
        <f t="shared" si="6"/>
        <v>5. 
Frogner</v>
      </c>
      <c r="I31" s="61" t="str">
        <f t="shared" si="6"/>
        <v>6. 
Ullern</v>
      </c>
      <c r="J31" s="61" t="str">
        <f t="shared" si="6"/>
        <v>7. 
Vestre Aker</v>
      </c>
      <c r="K31" s="61" t="str">
        <f t="shared" si="6"/>
        <v>8. 
Nordre Aker</v>
      </c>
      <c r="L31" s="61" t="str">
        <f t="shared" si="6"/>
        <v>9. 
Bjerke</v>
      </c>
      <c r="M31" s="61" t="str">
        <f t="shared" si="6"/>
        <v>10. 
Grorud</v>
      </c>
      <c r="N31" s="61" t="str">
        <f t="shared" si="6"/>
        <v>11. 
Stovner</v>
      </c>
      <c r="O31" s="61" t="str">
        <f t="shared" si="6"/>
        <v>12. 
Alna</v>
      </c>
      <c r="P31" s="61" t="str">
        <f t="shared" si="6"/>
        <v>13. 
Østensjø</v>
      </c>
      <c r="Q31" s="61" t="str">
        <f t="shared" si="6"/>
        <v>14.
Nordstrand</v>
      </c>
      <c r="R31" s="61" t="str">
        <f t="shared" si="6"/>
        <v>15. 
Søndre Nordstrand</v>
      </c>
      <c r="S31" s="61" t="str">
        <f t="shared" si="6"/>
        <v>Sum</v>
      </c>
    </row>
    <row r="32" spans="1:16349" ht="16.5" customHeight="1" x14ac:dyDescent="0.35">
      <c r="A32" s="22"/>
      <c r="B32" s="22"/>
      <c r="C32" s="22"/>
      <c r="D32" s="67"/>
      <c r="E32" s="98"/>
      <c r="F32" s="98"/>
      <c r="G32" s="98"/>
      <c r="H32" s="67"/>
      <c r="I32" s="67"/>
      <c r="J32" s="67"/>
      <c r="K32" s="67"/>
      <c r="L32" s="67"/>
      <c r="M32" s="67"/>
      <c r="N32" s="67"/>
      <c r="O32" s="67"/>
      <c r="P32" s="67"/>
      <c r="Q32" s="67"/>
      <c r="R32" s="67"/>
      <c r="S32" s="67"/>
    </row>
    <row r="33" spans="1:21" ht="16.5" customHeight="1" x14ac:dyDescent="0.35">
      <c r="A33" s="89" t="s">
        <v>105</v>
      </c>
      <c r="B33" s="89" t="s">
        <v>106</v>
      </c>
      <c r="C33" s="192" t="s">
        <v>28</v>
      </c>
      <c r="D33" s="179">
        <f>SUM(D34:D39)</f>
        <v>503</v>
      </c>
      <c r="E33" s="179">
        <f t="shared" ref="E33:R33" si="7">SUM(E34:E39)</f>
        <v>377</v>
      </c>
      <c r="F33" s="179">
        <f t="shared" si="7"/>
        <v>378</v>
      </c>
      <c r="G33" s="179">
        <f t="shared" si="7"/>
        <v>515</v>
      </c>
      <c r="H33" s="179">
        <f t="shared" si="7"/>
        <v>486</v>
      </c>
      <c r="I33" s="179">
        <f t="shared" si="7"/>
        <v>321</v>
      </c>
      <c r="J33" s="179">
        <f t="shared" si="7"/>
        <v>554</v>
      </c>
      <c r="K33" s="179">
        <f t="shared" si="7"/>
        <v>872</v>
      </c>
      <c r="L33" s="179">
        <f t="shared" si="7"/>
        <v>258</v>
      </c>
      <c r="M33" s="179">
        <f t="shared" si="7"/>
        <v>41</v>
      </c>
      <c r="N33" s="179">
        <f t="shared" si="7"/>
        <v>65</v>
      </c>
      <c r="O33" s="179">
        <f t="shared" si="7"/>
        <v>357</v>
      </c>
      <c r="P33" s="179">
        <f t="shared" si="7"/>
        <v>241</v>
      </c>
      <c r="Q33" s="179">
        <f t="shared" si="7"/>
        <v>353</v>
      </c>
      <c r="R33" s="179">
        <f t="shared" si="7"/>
        <v>287</v>
      </c>
      <c r="S33" s="179">
        <f>SUM(D33:R33)</f>
        <v>5608</v>
      </c>
    </row>
    <row r="34" spans="1:21" ht="16.5" customHeight="1" x14ac:dyDescent="0.35">
      <c r="A34" s="22"/>
      <c r="B34" s="22" t="s">
        <v>92</v>
      </c>
      <c r="C34" s="152">
        <v>0.13333333333333333</v>
      </c>
      <c r="D34" s="180">
        <v>0</v>
      </c>
      <c r="E34" s="180">
        <v>0</v>
      </c>
      <c r="F34" s="180">
        <v>0</v>
      </c>
      <c r="G34" s="180">
        <v>0</v>
      </c>
      <c r="H34" s="180">
        <v>0</v>
      </c>
      <c r="I34" s="180">
        <v>0</v>
      </c>
      <c r="J34" s="180">
        <v>0</v>
      </c>
      <c r="K34" s="180">
        <v>0</v>
      </c>
      <c r="L34" s="180">
        <v>0</v>
      </c>
      <c r="M34" s="180">
        <v>0</v>
      </c>
      <c r="N34" s="180">
        <v>0</v>
      </c>
      <c r="O34" s="180">
        <v>0</v>
      </c>
      <c r="P34" s="180">
        <v>0</v>
      </c>
      <c r="Q34" s="180">
        <v>0</v>
      </c>
      <c r="R34" s="180">
        <v>0</v>
      </c>
      <c r="S34" s="33">
        <f>SUM(D34:R34)</f>
        <v>0</v>
      </c>
      <c r="U34" s="45"/>
    </row>
    <row r="35" spans="1:21" ht="16.5" customHeight="1" x14ac:dyDescent="0.35">
      <c r="A35" s="22"/>
      <c r="B35" s="22" t="s">
        <v>93</v>
      </c>
      <c r="C35" s="152">
        <v>0.28888888888888886</v>
      </c>
      <c r="D35" s="180">
        <v>0</v>
      </c>
      <c r="E35" s="180">
        <v>0</v>
      </c>
      <c r="F35" s="180">
        <v>0</v>
      </c>
      <c r="G35" s="180">
        <v>0</v>
      </c>
      <c r="H35" s="180">
        <v>0</v>
      </c>
      <c r="I35" s="180">
        <v>0</v>
      </c>
      <c r="J35" s="180">
        <v>0</v>
      </c>
      <c r="K35" s="180">
        <v>0</v>
      </c>
      <c r="L35" s="180">
        <v>0</v>
      </c>
      <c r="M35" s="180">
        <v>0</v>
      </c>
      <c r="N35" s="180">
        <v>0</v>
      </c>
      <c r="O35" s="180">
        <v>0</v>
      </c>
      <c r="P35" s="180">
        <v>0</v>
      </c>
      <c r="Q35" s="180">
        <v>0</v>
      </c>
      <c r="R35" s="180">
        <v>0</v>
      </c>
      <c r="S35" s="33">
        <f t="shared" ref="S35:S39" si="8">SUM(D35:R35)</f>
        <v>0</v>
      </c>
      <c r="U35" s="45"/>
    </row>
    <row r="36" spans="1:21" ht="16.5" customHeight="1" x14ac:dyDescent="0.35">
      <c r="A36" s="22"/>
      <c r="B36" s="22" t="s">
        <v>94</v>
      </c>
      <c r="C36" s="152">
        <v>0.46666666666666667</v>
      </c>
      <c r="D36" s="180">
        <v>0</v>
      </c>
      <c r="E36" s="180">
        <v>0</v>
      </c>
      <c r="F36" s="180">
        <v>0</v>
      </c>
      <c r="G36" s="180">
        <v>0</v>
      </c>
      <c r="H36" s="180">
        <v>0</v>
      </c>
      <c r="I36" s="180">
        <v>0</v>
      </c>
      <c r="J36" s="180">
        <v>0</v>
      </c>
      <c r="K36" s="180">
        <v>0</v>
      </c>
      <c r="L36" s="180">
        <v>0</v>
      </c>
      <c r="M36" s="180">
        <v>0</v>
      </c>
      <c r="N36" s="180">
        <v>0</v>
      </c>
      <c r="O36" s="180">
        <v>0</v>
      </c>
      <c r="P36" s="180">
        <v>0</v>
      </c>
      <c r="Q36" s="180">
        <v>0</v>
      </c>
      <c r="R36" s="180">
        <v>0</v>
      </c>
      <c r="S36" s="33">
        <f t="shared" si="8"/>
        <v>0</v>
      </c>
      <c r="U36" s="45"/>
    </row>
    <row r="37" spans="1:21" ht="16.5" customHeight="1" x14ac:dyDescent="0.35">
      <c r="A37" s="22"/>
      <c r="B37" s="22" t="s">
        <v>95</v>
      </c>
      <c r="C37" s="152">
        <v>0.64444444444444449</v>
      </c>
      <c r="D37" s="180">
        <v>0</v>
      </c>
      <c r="E37" s="180">
        <v>0</v>
      </c>
      <c r="F37" s="180">
        <v>0</v>
      </c>
      <c r="G37" s="180">
        <v>26</v>
      </c>
      <c r="H37" s="180">
        <v>0</v>
      </c>
      <c r="I37" s="180">
        <v>0</v>
      </c>
      <c r="J37" s="180">
        <v>0</v>
      </c>
      <c r="K37" s="180">
        <v>0</v>
      </c>
      <c r="L37" s="180">
        <v>0</v>
      </c>
      <c r="M37" s="180">
        <v>0</v>
      </c>
      <c r="N37" s="180">
        <v>0</v>
      </c>
      <c r="O37" s="180">
        <v>0</v>
      </c>
      <c r="P37" s="180">
        <v>0</v>
      </c>
      <c r="Q37" s="180">
        <v>0</v>
      </c>
      <c r="R37" s="180">
        <v>0</v>
      </c>
      <c r="S37" s="33">
        <f t="shared" si="8"/>
        <v>26</v>
      </c>
      <c r="U37" s="45"/>
    </row>
    <row r="38" spans="1:21" ht="16.5" customHeight="1" x14ac:dyDescent="0.35">
      <c r="A38" s="22"/>
      <c r="B38" s="22" t="s">
        <v>96</v>
      </c>
      <c r="C38" s="152">
        <v>0.82222222222222219</v>
      </c>
      <c r="D38" s="180">
        <v>0</v>
      </c>
      <c r="E38" s="180">
        <v>0</v>
      </c>
      <c r="F38" s="180">
        <v>0</v>
      </c>
      <c r="G38" s="180">
        <v>0</v>
      </c>
      <c r="H38" s="180">
        <v>0</v>
      </c>
      <c r="I38" s="180">
        <v>0</v>
      </c>
      <c r="J38" s="180">
        <v>0</v>
      </c>
      <c r="K38" s="180">
        <v>0</v>
      </c>
      <c r="L38" s="180">
        <v>1</v>
      </c>
      <c r="M38" s="180">
        <v>0</v>
      </c>
      <c r="N38" s="180">
        <v>0</v>
      </c>
      <c r="O38" s="180">
        <v>0</v>
      </c>
      <c r="P38" s="180">
        <v>0</v>
      </c>
      <c r="Q38" s="180">
        <v>0</v>
      </c>
      <c r="R38" s="180">
        <v>0</v>
      </c>
      <c r="S38" s="33">
        <f t="shared" si="8"/>
        <v>1</v>
      </c>
      <c r="U38" s="45"/>
    </row>
    <row r="39" spans="1:21" ht="16.5" customHeight="1" x14ac:dyDescent="0.35">
      <c r="A39" s="53"/>
      <c r="B39" s="53" t="s">
        <v>97</v>
      </c>
      <c r="C39" s="193">
        <v>1</v>
      </c>
      <c r="D39" s="180">
        <v>503</v>
      </c>
      <c r="E39" s="180">
        <v>377</v>
      </c>
      <c r="F39" s="180">
        <v>378</v>
      </c>
      <c r="G39" s="180">
        <v>489</v>
      </c>
      <c r="H39" s="180">
        <v>486</v>
      </c>
      <c r="I39" s="180">
        <v>321</v>
      </c>
      <c r="J39" s="180">
        <v>554</v>
      </c>
      <c r="K39" s="180">
        <v>872</v>
      </c>
      <c r="L39" s="180">
        <v>257</v>
      </c>
      <c r="M39" s="180">
        <v>41</v>
      </c>
      <c r="N39" s="180">
        <v>65</v>
      </c>
      <c r="O39" s="180">
        <v>357</v>
      </c>
      <c r="P39" s="180">
        <v>241</v>
      </c>
      <c r="Q39" s="180">
        <v>353</v>
      </c>
      <c r="R39" s="180">
        <v>287</v>
      </c>
      <c r="S39" s="33">
        <f t="shared" si="8"/>
        <v>5581</v>
      </c>
      <c r="U39" s="45"/>
    </row>
    <row r="40" spans="1:21" ht="16.5" customHeight="1" x14ac:dyDescent="0.35">
      <c r="A40" s="22"/>
      <c r="C40" s="22"/>
      <c r="D40" s="33"/>
      <c r="E40" s="33"/>
      <c r="F40" s="33"/>
      <c r="G40" s="33"/>
      <c r="H40" s="33"/>
      <c r="I40" s="33"/>
      <c r="J40" s="33"/>
      <c r="K40" s="33"/>
      <c r="L40" s="33"/>
      <c r="M40" s="33"/>
      <c r="N40" s="33"/>
      <c r="O40" s="33"/>
      <c r="P40" s="33"/>
      <c r="Q40" s="33"/>
      <c r="R40" s="33"/>
      <c r="S40" s="33"/>
    </row>
    <row r="41" spans="1:21" ht="16.5" customHeight="1" x14ac:dyDescent="0.35">
      <c r="A41" s="89" t="s">
        <v>98</v>
      </c>
      <c r="B41" s="89" t="s">
        <v>106</v>
      </c>
      <c r="C41" s="192" t="s">
        <v>28</v>
      </c>
      <c r="D41" s="179">
        <f>SUM(D42:D47)</f>
        <v>723</v>
      </c>
      <c r="E41" s="179">
        <f t="shared" ref="E41:R41" si="9">SUM(E42:E47)</f>
        <v>497</v>
      </c>
      <c r="F41" s="179">
        <f t="shared" si="9"/>
        <v>473</v>
      </c>
      <c r="G41" s="179">
        <f t="shared" si="9"/>
        <v>591</v>
      </c>
      <c r="H41" s="179">
        <f t="shared" si="9"/>
        <v>875</v>
      </c>
      <c r="I41" s="179">
        <f t="shared" si="9"/>
        <v>544</v>
      </c>
      <c r="J41" s="179">
        <f t="shared" si="9"/>
        <v>1163</v>
      </c>
      <c r="K41" s="179">
        <f t="shared" si="9"/>
        <v>1254</v>
      </c>
      <c r="L41" s="179">
        <f t="shared" si="9"/>
        <v>444</v>
      </c>
      <c r="M41" s="179">
        <f t="shared" si="9"/>
        <v>77</v>
      </c>
      <c r="N41" s="179">
        <f t="shared" si="9"/>
        <v>112</v>
      </c>
      <c r="O41" s="179">
        <f t="shared" si="9"/>
        <v>680</v>
      </c>
      <c r="P41" s="179">
        <f t="shared" si="9"/>
        <v>464</v>
      </c>
      <c r="Q41" s="179">
        <f t="shared" si="9"/>
        <v>723</v>
      </c>
      <c r="R41" s="179">
        <f t="shared" si="9"/>
        <v>508</v>
      </c>
      <c r="S41" s="179">
        <f>SUM(D41:R41)</f>
        <v>9128</v>
      </c>
    </row>
    <row r="42" spans="1:21" ht="16.5" customHeight="1" x14ac:dyDescent="0.35">
      <c r="A42" s="22"/>
      <c r="B42" s="22" t="s">
        <v>92</v>
      </c>
      <c r="C42" s="152">
        <v>0.13333333333333333</v>
      </c>
      <c r="D42" s="180">
        <v>0</v>
      </c>
      <c r="E42" s="180">
        <v>0</v>
      </c>
      <c r="F42" s="180">
        <v>0</v>
      </c>
      <c r="G42" s="180">
        <v>0</v>
      </c>
      <c r="H42" s="180">
        <v>0</v>
      </c>
      <c r="I42" s="180">
        <v>0</v>
      </c>
      <c r="J42" s="180">
        <v>0</v>
      </c>
      <c r="K42" s="180">
        <v>0</v>
      </c>
      <c r="L42" s="180">
        <v>0</v>
      </c>
      <c r="M42" s="180">
        <v>0</v>
      </c>
      <c r="N42" s="180">
        <v>0</v>
      </c>
      <c r="O42" s="180">
        <v>0</v>
      </c>
      <c r="P42" s="180">
        <v>0</v>
      </c>
      <c r="Q42" s="180">
        <v>0</v>
      </c>
      <c r="R42" s="180">
        <v>0</v>
      </c>
      <c r="S42" s="33">
        <f>SUM(D42:R42)</f>
        <v>0</v>
      </c>
      <c r="U42" s="45"/>
    </row>
    <row r="43" spans="1:21" ht="16.5" customHeight="1" x14ac:dyDescent="0.35">
      <c r="A43" s="22"/>
      <c r="B43" s="22" t="s">
        <v>93</v>
      </c>
      <c r="C43" s="152">
        <v>0.28888888888888886</v>
      </c>
      <c r="D43" s="180">
        <v>0</v>
      </c>
      <c r="E43" s="180">
        <v>0</v>
      </c>
      <c r="F43" s="180">
        <v>0</v>
      </c>
      <c r="G43" s="180">
        <v>0</v>
      </c>
      <c r="H43" s="180">
        <v>0</v>
      </c>
      <c r="I43" s="180">
        <v>0</v>
      </c>
      <c r="J43" s="180">
        <v>0</v>
      </c>
      <c r="K43" s="180">
        <v>0</v>
      </c>
      <c r="L43" s="180">
        <v>0</v>
      </c>
      <c r="M43" s="180">
        <v>0</v>
      </c>
      <c r="N43" s="180">
        <v>0</v>
      </c>
      <c r="O43" s="180">
        <v>0</v>
      </c>
      <c r="P43" s="180">
        <v>0</v>
      </c>
      <c r="Q43" s="180">
        <v>0</v>
      </c>
      <c r="R43" s="180">
        <v>0</v>
      </c>
      <c r="S43" s="33">
        <f t="shared" ref="S43:S47" si="10">SUM(D43:R43)</f>
        <v>0</v>
      </c>
      <c r="U43" s="45"/>
    </row>
    <row r="44" spans="1:21" ht="16.5" customHeight="1" x14ac:dyDescent="0.35">
      <c r="A44" s="22"/>
      <c r="B44" s="22" t="s">
        <v>94</v>
      </c>
      <c r="C44" s="152">
        <v>0.46666666666666667</v>
      </c>
      <c r="D44" s="180">
        <v>0</v>
      </c>
      <c r="E44" s="180">
        <v>0</v>
      </c>
      <c r="F44" s="180">
        <v>0</v>
      </c>
      <c r="G44" s="180">
        <v>0</v>
      </c>
      <c r="H44" s="180">
        <v>0</v>
      </c>
      <c r="I44" s="180">
        <v>0</v>
      </c>
      <c r="J44" s="180">
        <v>0</v>
      </c>
      <c r="K44" s="180">
        <v>0</v>
      </c>
      <c r="L44" s="180">
        <v>0</v>
      </c>
      <c r="M44" s="180">
        <v>0</v>
      </c>
      <c r="N44" s="180">
        <v>0</v>
      </c>
      <c r="O44" s="180">
        <v>0</v>
      </c>
      <c r="P44" s="180">
        <v>0</v>
      </c>
      <c r="Q44" s="180">
        <v>0</v>
      </c>
      <c r="R44" s="180">
        <v>0</v>
      </c>
      <c r="S44" s="33">
        <f t="shared" si="10"/>
        <v>0</v>
      </c>
      <c r="U44" s="45"/>
    </row>
    <row r="45" spans="1:21" ht="16.5" customHeight="1" x14ac:dyDescent="0.35">
      <c r="A45" s="22"/>
      <c r="B45" s="22" t="s">
        <v>95</v>
      </c>
      <c r="C45" s="152">
        <v>0.64444444444444449</v>
      </c>
      <c r="D45" s="180">
        <v>0</v>
      </c>
      <c r="E45" s="180">
        <v>0</v>
      </c>
      <c r="F45" s="180">
        <v>0</v>
      </c>
      <c r="G45" s="180">
        <v>6</v>
      </c>
      <c r="H45" s="180">
        <v>0</v>
      </c>
      <c r="I45" s="180">
        <v>0</v>
      </c>
      <c r="J45" s="180">
        <v>0</v>
      </c>
      <c r="K45" s="180">
        <v>0</v>
      </c>
      <c r="L45" s="180">
        <v>0</v>
      </c>
      <c r="M45" s="180">
        <v>0</v>
      </c>
      <c r="N45" s="180">
        <v>0</v>
      </c>
      <c r="O45" s="180">
        <v>0</v>
      </c>
      <c r="P45" s="180">
        <v>0</v>
      </c>
      <c r="Q45" s="180">
        <v>0</v>
      </c>
      <c r="R45" s="180">
        <v>0</v>
      </c>
      <c r="S45" s="33">
        <f t="shared" si="10"/>
        <v>6</v>
      </c>
      <c r="U45" s="45"/>
    </row>
    <row r="46" spans="1:21" ht="16.5" customHeight="1" x14ac:dyDescent="0.35">
      <c r="A46" s="22"/>
      <c r="B46" s="22" t="s">
        <v>96</v>
      </c>
      <c r="C46" s="152">
        <v>0.82222222222222219</v>
      </c>
      <c r="D46" s="180">
        <v>0</v>
      </c>
      <c r="E46" s="180">
        <v>0</v>
      </c>
      <c r="F46" s="180">
        <v>0</v>
      </c>
      <c r="G46" s="180">
        <v>0</v>
      </c>
      <c r="H46" s="180">
        <v>0</v>
      </c>
      <c r="I46" s="180">
        <v>0</v>
      </c>
      <c r="J46" s="180">
        <v>0</v>
      </c>
      <c r="K46" s="180">
        <v>0</v>
      </c>
      <c r="L46" s="180">
        <v>4</v>
      </c>
      <c r="M46" s="180">
        <v>0</v>
      </c>
      <c r="N46" s="180">
        <v>0</v>
      </c>
      <c r="O46" s="180">
        <v>0</v>
      </c>
      <c r="P46" s="180">
        <v>0</v>
      </c>
      <c r="Q46" s="180">
        <v>0</v>
      </c>
      <c r="R46" s="180">
        <v>0</v>
      </c>
      <c r="S46" s="33">
        <f t="shared" si="10"/>
        <v>4</v>
      </c>
      <c r="U46" s="45"/>
    </row>
    <row r="47" spans="1:21" ht="16.5" customHeight="1" x14ac:dyDescent="0.35">
      <c r="A47" s="53"/>
      <c r="B47" s="53" t="s">
        <v>97</v>
      </c>
      <c r="C47" s="193">
        <v>1</v>
      </c>
      <c r="D47" s="180">
        <v>723</v>
      </c>
      <c r="E47" s="180">
        <v>497</v>
      </c>
      <c r="F47" s="180">
        <v>473</v>
      </c>
      <c r="G47" s="180">
        <v>585</v>
      </c>
      <c r="H47" s="180">
        <v>875</v>
      </c>
      <c r="I47" s="180">
        <v>544</v>
      </c>
      <c r="J47" s="180">
        <v>1163</v>
      </c>
      <c r="K47" s="180">
        <v>1254</v>
      </c>
      <c r="L47" s="180">
        <v>440</v>
      </c>
      <c r="M47" s="180">
        <v>77</v>
      </c>
      <c r="N47" s="180">
        <v>112</v>
      </c>
      <c r="O47" s="180">
        <v>680</v>
      </c>
      <c r="P47" s="180">
        <v>464</v>
      </c>
      <c r="Q47" s="180">
        <v>723</v>
      </c>
      <c r="R47" s="180">
        <v>508</v>
      </c>
      <c r="S47" s="33">
        <f t="shared" si="10"/>
        <v>9118</v>
      </c>
      <c r="U47" s="45"/>
    </row>
    <row r="48" spans="1:21" ht="16.5" customHeight="1" x14ac:dyDescent="0.35">
      <c r="A48" s="22"/>
      <c r="B48" s="22"/>
      <c r="C48" s="152"/>
      <c r="D48" s="33"/>
      <c r="E48" s="33"/>
      <c r="F48" s="33"/>
      <c r="G48" s="33"/>
      <c r="H48" s="33"/>
      <c r="I48" s="33"/>
      <c r="J48" s="33"/>
      <c r="K48" s="33"/>
      <c r="L48" s="33"/>
      <c r="M48" s="33"/>
      <c r="N48" s="33"/>
      <c r="O48" s="33"/>
      <c r="P48" s="33"/>
      <c r="Q48" s="33"/>
      <c r="R48" s="33"/>
      <c r="S48" s="33"/>
    </row>
    <row r="49" spans="1:16349" ht="16.5" customHeight="1" x14ac:dyDescent="0.35">
      <c r="A49" s="41"/>
      <c r="B49" s="41"/>
      <c r="C49" s="194"/>
      <c r="D49" s="195"/>
      <c r="E49" s="195"/>
      <c r="F49" s="195"/>
      <c r="G49" s="195"/>
      <c r="H49" s="195"/>
      <c r="I49" s="195"/>
      <c r="J49" s="195"/>
      <c r="K49" s="195"/>
      <c r="L49" s="195"/>
      <c r="M49" s="195"/>
      <c r="N49" s="195"/>
      <c r="O49" s="195"/>
      <c r="P49" s="195"/>
      <c r="Q49" s="195"/>
      <c r="R49" s="195"/>
      <c r="S49" s="195"/>
    </row>
    <row r="50" spans="1:16349" ht="16.5" customHeight="1" x14ac:dyDescent="0.35">
      <c r="A50" s="181" t="s">
        <v>105</v>
      </c>
      <c r="B50" s="181" t="s">
        <v>102</v>
      </c>
      <c r="C50" s="182" t="s">
        <v>28</v>
      </c>
      <c r="D50" s="183">
        <f>SUMPRODUCT($C$34:$C$39,D34:D39)</f>
        <v>503</v>
      </c>
      <c r="E50" s="183">
        <f t="shared" ref="E50:R50" si="11">SUMPRODUCT($C$34:$C$39,E34:E39)</f>
        <v>377</v>
      </c>
      <c r="F50" s="183">
        <f t="shared" si="11"/>
        <v>378</v>
      </c>
      <c r="G50" s="183">
        <f t="shared" si="11"/>
        <v>505.75555555555553</v>
      </c>
      <c r="H50" s="183">
        <f t="shared" si="11"/>
        <v>486</v>
      </c>
      <c r="I50" s="183">
        <f t="shared" si="11"/>
        <v>321</v>
      </c>
      <c r="J50" s="183">
        <f t="shared" si="11"/>
        <v>554</v>
      </c>
      <c r="K50" s="183">
        <f t="shared" si="11"/>
        <v>872</v>
      </c>
      <c r="L50" s="183">
        <f t="shared" si="11"/>
        <v>257.82222222222219</v>
      </c>
      <c r="M50" s="183">
        <f t="shared" si="11"/>
        <v>41</v>
      </c>
      <c r="N50" s="183">
        <f t="shared" si="11"/>
        <v>65</v>
      </c>
      <c r="O50" s="183">
        <f t="shared" si="11"/>
        <v>357</v>
      </c>
      <c r="P50" s="183">
        <f t="shared" si="11"/>
        <v>241</v>
      </c>
      <c r="Q50" s="183">
        <f t="shared" si="11"/>
        <v>353</v>
      </c>
      <c r="R50" s="183">
        <f t="shared" si="11"/>
        <v>287</v>
      </c>
      <c r="S50" s="183">
        <f>SUM(D50:R50)</f>
        <v>5598.5777777777776</v>
      </c>
    </row>
    <row r="51" spans="1:16349" ht="16.5" customHeight="1" thickBot="1" x14ac:dyDescent="0.4">
      <c r="A51" s="184" t="s">
        <v>98</v>
      </c>
      <c r="B51" s="184" t="s">
        <v>102</v>
      </c>
      <c r="C51" s="185" t="s">
        <v>28</v>
      </c>
      <c r="D51" s="186">
        <f>SUMPRODUCT($C$42:$C$47,D42:D47)</f>
        <v>723</v>
      </c>
      <c r="E51" s="186">
        <f t="shared" ref="E51:R51" si="12">SUMPRODUCT($C$42:$C$47,E42:E47)</f>
        <v>497</v>
      </c>
      <c r="F51" s="186">
        <f t="shared" si="12"/>
        <v>473</v>
      </c>
      <c r="G51" s="186">
        <f t="shared" si="12"/>
        <v>588.86666666666667</v>
      </c>
      <c r="H51" s="186">
        <f t="shared" si="12"/>
        <v>875</v>
      </c>
      <c r="I51" s="186">
        <f t="shared" si="12"/>
        <v>544</v>
      </c>
      <c r="J51" s="186">
        <f t="shared" si="12"/>
        <v>1163</v>
      </c>
      <c r="K51" s="186">
        <f t="shared" si="12"/>
        <v>1254</v>
      </c>
      <c r="L51" s="186">
        <f t="shared" si="12"/>
        <v>443.28888888888889</v>
      </c>
      <c r="M51" s="186">
        <f t="shared" si="12"/>
        <v>77</v>
      </c>
      <c r="N51" s="186">
        <f t="shared" si="12"/>
        <v>112</v>
      </c>
      <c r="O51" s="186">
        <f t="shared" si="12"/>
        <v>680</v>
      </c>
      <c r="P51" s="186">
        <f t="shared" si="12"/>
        <v>464</v>
      </c>
      <c r="Q51" s="186">
        <f t="shared" si="12"/>
        <v>723</v>
      </c>
      <c r="R51" s="186">
        <f t="shared" si="12"/>
        <v>508</v>
      </c>
      <c r="S51" s="186">
        <f>SUM(D51:R51)</f>
        <v>9125.1555555555569</v>
      </c>
    </row>
    <row r="52" spans="1:16349" ht="16.5" customHeight="1" x14ac:dyDescent="0.35">
      <c r="A52" s="189" t="s">
        <v>168</v>
      </c>
      <c r="B52" s="22"/>
      <c r="C52" s="152"/>
      <c r="D52" s="22"/>
      <c r="E52" s="22"/>
      <c r="F52" s="22"/>
      <c r="G52" s="22"/>
      <c r="H52" s="22"/>
      <c r="I52" s="22"/>
      <c r="J52" s="22"/>
      <c r="K52" s="22"/>
      <c r="L52" s="22"/>
      <c r="M52" s="22"/>
      <c r="N52" s="22"/>
      <c r="O52" s="22"/>
      <c r="P52" s="22"/>
      <c r="Q52" s="22"/>
      <c r="R52" s="22"/>
      <c r="S52" s="22"/>
    </row>
    <row r="53" spans="1:16349" ht="16.5" customHeight="1" x14ac:dyDescent="0.35">
      <c r="A53" s="22"/>
      <c r="B53" s="22"/>
      <c r="C53" s="22"/>
      <c r="D53" s="22"/>
      <c r="E53" s="22"/>
      <c r="F53" s="22"/>
      <c r="G53" s="22"/>
      <c r="H53" s="22"/>
      <c r="I53" s="22"/>
      <c r="J53" s="22"/>
      <c r="K53" s="22"/>
      <c r="L53" s="22"/>
      <c r="M53" s="22"/>
      <c r="N53" s="22"/>
      <c r="O53" s="22"/>
      <c r="P53" s="22"/>
      <c r="Q53" s="22"/>
      <c r="R53" s="22"/>
      <c r="S53" s="22"/>
    </row>
    <row r="54" spans="1:16349" ht="16.5" customHeight="1" x14ac:dyDescent="0.35">
      <c r="A54" s="541" t="s">
        <v>201</v>
      </c>
      <c r="B54" s="541"/>
      <c r="C54" s="541"/>
      <c r="D54" s="22"/>
      <c r="E54" s="22"/>
      <c r="F54" s="22"/>
      <c r="G54" s="22"/>
      <c r="H54" s="22"/>
      <c r="I54" s="22"/>
      <c r="J54" s="22"/>
      <c r="K54" s="22"/>
      <c r="L54" s="22"/>
      <c r="M54" s="22"/>
      <c r="N54" s="22"/>
      <c r="O54" s="22"/>
      <c r="P54" s="22"/>
      <c r="Q54" s="22"/>
      <c r="R54" s="22"/>
      <c r="S54" s="22"/>
      <c r="U54" s="196"/>
      <c r="W54" s="196"/>
      <c r="X54" s="196"/>
      <c r="Y54" s="196"/>
      <c r="Z54" s="196"/>
      <c r="AA54" s="196"/>
      <c r="AB54" s="196"/>
      <c r="AC54" s="196"/>
      <c r="AD54" s="196"/>
      <c r="AE54" s="196"/>
      <c r="AF54" s="196"/>
      <c r="AG54" s="196"/>
      <c r="AH54" s="196"/>
      <c r="AI54" s="196"/>
      <c r="AJ54" s="196"/>
      <c r="AK54" s="196"/>
      <c r="AL54" s="196"/>
      <c r="AM54" s="196"/>
      <c r="AN54" s="196"/>
      <c r="AO54" s="196"/>
      <c r="AP54" s="196"/>
      <c r="AQ54" s="196"/>
      <c r="AR54" s="196"/>
      <c r="AS54" s="196"/>
      <c r="AT54" s="196"/>
      <c r="AU54" s="196"/>
      <c r="AV54" s="196"/>
      <c r="AW54" s="196"/>
      <c r="AX54" s="196"/>
      <c r="AY54" s="196"/>
      <c r="AZ54" s="196"/>
      <c r="BA54" s="196"/>
      <c r="BB54" s="196"/>
      <c r="BC54" s="196"/>
      <c r="BD54" s="196"/>
      <c r="BE54" s="196"/>
      <c r="BF54" s="196"/>
      <c r="BG54" s="196"/>
      <c r="BH54" s="196"/>
      <c r="BI54" s="196"/>
      <c r="BJ54" s="196"/>
      <c r="BK54" s="196"/>
      <c r="BL54" s="196"/>
      <c r="BM54" s="196"/>
      <c r="BN54" s="196"/>
      <c r="BO54" s="196"/>
      <c r="BP54" s="196"/>
      <c r="BQ54" s="196"/>
      <c r="BR54" s="196"/>
      <c r="BS54" s="196"/>
      <c r="BT54" s="196"/>
      <c r="BU54" s="196"/>
      <c r="BV54" s="196"/>
      <c r="BW54" s="196"/>
      <c r="BX54" s="196"/>
      <c r="BY54" s="196"/>
      <c r="BZ54" s="196"/>
      <c r="CA54" s="196"/>
      <c r="CB54" s="196"/>
      <c r="CC54" s="196"/>
      <c r="CD54" s="196"/>
      <c r="CE54" s="196"/>
      <c r="CF54" s="196"/>
      <c r="CG54" s="196"/>
      <c r="CH54" s="196"/>
      <c r="CI54" s="196"/>
      <c r="CJ54" s="196"/>
      <c r="CK54" s="196"/>
      <c r="CL54" s="196"/>
      <c r="CM54" s="196"/>
      <c r="CN54" s="196"/>
      <c r="CO54" s="196"/>
      <c r="CP54" s="196"/>
      <c r="CQ54" s="196"/>
      <c r="CR54" s="196"/>
      <c r="CS54" s="196"/>
      <c r="CT54" s="196"/>
      <c r="CU54" s="196"/>
      <c r="CV54" s="196"/>
      <c r="CW54" s="196"/>
      <c r="CX54" s="196"/>
      <c r="CY54" s="196"/>
      <c r="CZ54" s="196"/>
      <c r="DA54" s="196"/>
      <c r="DB54" s="196"/>
      <c r="DC54" s="196"/>
      <c r="DD54" s="196"/>
      <c r="DE54" s="196"/>
      <c r="DF54" s="196"/>
      <c r="DG54" s="196"/>
      <c r="DH54" s="196"/>
      <c r="DI54" s="196"/>
      <c r="DJ54" s="196"/>
      <c r="DK54" s="196"/>
      <c r="DL54" s="196"/>
      <c r="DM54" s="196"/>
      <c r="DN54" s="196"/>
      <c r="DO54" s="196"/>
      <c r="DP54" s="196"/>
      <c r="DQ54" s="196"/>
      <c r="DR54" s="196"/>
      <c r="DS54" s="196"/>
      <c r="DT54" s="196"/>
      <c r="DU54" s="196"/>
      <c r="DV54" s="196"/>
      <c r="DW54" s="196"/>
      <c r="DX54" s="196"/>
      <c r="DY54" s="196"/>
      <c r="DZ54" s="196"/>
      <c r="EA54" s="196"/>
      <c r="EB54" s="196"/>
      <c r="EC54" s="196"/>
      <c r="ED54" s="196"/>
      <c r="EE54" s="196"/>
      <c r="EF54" s="196"/>
      <c r="EG54" s="196"/>
      <c r="EH54" s="196"/>
      <c r="EI54" s="196"/>
      <c r="EJ54" s="196"/>
      <c r="EK54" s="196"/>
      <c r="EL54" s="196"/>
      <c r="EM54" s="196"/>
      <c r="EN54" s="196"/>
      <c r="EO54" s="196"/>
      <c r="EP54" s="196"/>
      <c r="EQ54" s="196"/>
      <c r="ER54" s="196"/>
      <c r="ES54" s="196"/>
      <c r="ET54" s="196"/>
      <c r="EU54" s="196"/>
      <c r="EV54" s="196"/>
      <c r="EW54" s="196"/>
      <c r="EX54" s="196"/>
      <c r="EY54" s="196"/>
      <c r="EZ54" s="196"/>
      <c r="FA54" s="196"/>
      <c r="FB54" s="196"/>
      <c r="FC54" s="196"/>
      <c r="FD54" s="196"/>
      <c r="FE54" s="196"/>
      <c r="FF54" s="196"/>
      <c r="FG54" s="196"/>
      <c r="FH54" s="196"/>
      <c r="FI54" s="196"/>
      <c r="FJ54" s="196"/>
      <c r="FK54" s="196"/>
      <c r="FL54" s="196"/>
      <c r="FM54" s="196"/>
      <c r="FN54" s="196"/>
      <c r="FO54" s="196"/>
      <c r="FP54" s="196"/>
      <c r="FQ54" s="196"/>
      <c r="FR54" s="196"/>
      <c r="FS54" s="196"/>
      <c r="FT54" s="196"/>
      <c r="FU54" s="196"/>
      <c r="FV54" s="196"/>
      <c r="FW54" s="196"/>
      <c r="FX54" s="196"/>
      <c r="FY54" s="196"/>
      <c r="FZ54" s="196"/>
      <c r="GA54" s="196"/>
      <c r="GB54" s="196"/>
      <c r="GC54" s="196"/>
      <c r="GD54" s="196"/>
      <c r="GE54" s="196"/>
      <c r="GF54" s="196"/>
      <c r="GG54" s="196"/>
      <c r="GH54" s="196"/>
      <c r="GI54" s="196"/>
      <c r="GJ54" s="196"/>
      <c r="GK54" s="196"/>
      <c r="GL54" s="196"/>
      <c r="GM54" s="196"/>
      <c r="GN54" s="196"/>
      <c r="GO54" s="196"/>
      <c r="GP54" s="196"/>
      <c r="GQ54" s="196"/>
      <c r="GR54" s="196"/>
      <c r="GS54" s="196"/>
      <c r="GT54" s="196"/>
      <c r="GU54" s="196"/>
      <c r="GV54" s="196"/>
      <c r="GW54" s="196"/>
      <c r="GX54" s="196"/>
      <c r="GY54" s="196"/>
      <c r="GZ54" s="196"/>
      <c r="HA54" s="196"/>
      <c r="HB54" s="196"/>
      <c r="HC54" s="196"/>
      <c r="HD54" s="196"/>
      <c r="HE54" s="196"/>
      <c r="HF54" s="196"/>
      <c r="HG54" s="196"/>
      <c r="HH54" s="196"/>
      <c r="HI54" s="196"/>
      <c r="HJ54" s="196"/>
      <c r="HK54" s="196"/>
      <c r="HL54" s="196"/>
      <c r="HM54" s="196"/>
      <c r="HN54" s="196"/>
      <c r="HO54" s="196"/>
      <c r="HP54" s="196"/>
      <c r="HQ54" s="196"/>
      <c r="HR54" s="196"/>
      <c r="HS54" s="196"/>
      <c r="HT54" s="196"/>
      <c r="HU54" s="196"/>
      <c r="HV54" s="196"/>
      <c r="HW54" s="196"/>
      <c r="HX54" s="196"/>
      <c r="HY54" s="196"/>
      <c r="HZ54" s="196"/>
      <c r="IA54" s="196"/>
      <c r="IB54" s="196"/>
      <c r="IC54" s="196"/>
      <c r="ID54" s="196"/>
      <c r="IE54" s="196"/>
      <c r="IF54" s="196"/>
      <c r="IG54" s="196"/>
      <c r="IH54" s="196"/>
      <c r="II54" s="196"/>
      <c r="IJ54" s="196"/>
      <c r="IK54" s="196"/>
      <c r="IL54" s="196"/>
      <c r="IM54" s="196"/>
      <c r="IN54" s="196"/>
      <c r="IO54" s="196"/>
      <c r="IP54" s="196"/>
      <c r="IQ54" s="196"/>
      <c r="IR54" s="196"/>
      <c r="IS54" s="196"/>
      <c r="IT54" s="196"/>
      <c r="IU54" s="196"/>
      <c r="IV54" s="196"/>
      <c r="IW54" s="196"/>
      <c r="IX54" s="196"/>
      <c r="IY54" s="196"/>
      <c r="IZ54" s="196"/>
      <c r="JA54" s="196"/>
      <c r="JB54" s="196"/>
      <c r="JC54" s="196"/>
      <c r="JD54" s="196"/>
      <c r="JE54" s="196"/>
      <c r="JF54" s="196"/>
      <c r="JG54" s="196"/>
      <c r="JH54" s="196"/>
      <c r="JI54" s="196"/>
      <c r="JJ54" s="196"/>
      <c r="JK54" s="196"/>
      <c r="JL54" s="196"/>
      <c r="JM54" s="196"/>
      <c r="JN54" s="196"/>
      <c r="JO54" s="196"/>
      <c r="JP54" s="196"/>
      <c r="JQ54" s="196"/>
      <c r="JR54" s="196"/>
      <c r="JS54" s="196"/>
      <c r="JT54" s="196"/>
      <c r="JU54" s="196"/>
      <c r="JV54" s="196"/>
      <c r="JW54" s="196"/>
      <c r="JX54" s="196"/>
      <c r="JY54" s="196"/>
      <c r="JZ54" s="196"/>
      <c r="KA54" s="196"/>
      <c r="KB54" s="196"/>
      <c r="KC54" s="196"/>
      <c r="KD54" s="196"/>
      <c r="KE54" s="196"/>
      <c r="KF54" s="196"/>
      <c r="KG54" s="196"/>
      <c r="KH54" s="196"/>
      <c r="KI54" s="196"/>
      <c r="KJ54" s="196"/>
      <c r="KK54" s="196"/>
      <c r="KL54" s="196"/>
      <c r="KM54" s="196"/>
      <c r="KN54" s="196"/>
      <c r="KO54" s="196"/>
      <c r="KP54" s="196"/>
      <c r="KQ54" s="196"/>
      <c r="KR54" s="196"/>
      <c r="KS54" s="196"/>
      <c r="KT54" s="196"/>
      <c r="KU54" s="196"/>
      <c r="KV54" s="196"/>
      <c r="KW54" s="196"/>
      <c r="KX54" s="196"/>
      <c r="KY54" s="196"/>
      <c r="KZ54" s="196"/>
      <c r="LA54" s="196"/>
      <c r="LB54" s="196"/>
      <c r="LC54" s="196"/>
      <c r="LD54" s="196"/>
      <c r="LE54" s="196"/>
      <c r="LF54" s="196"/>
      <c r="LG54" s="196"/>
      <c r="LH54" s="196"/>
      <c r="LI54" s="196"/>
      <c r="LJ54" s="196"/>
      <c r="LK54" s="196"/>
      <c r="LL54" s="196"/>
      <c r="LM54" s="196"/>
      <c r="LN54" s="196"/>
      <c r="LO54" s="196"/>
      <c r="LP54" s="196"/>
      <c r="LQ54" s="196"/>
      <c r="LR54" s="196"/>
      <c r="LS54" s="196"/>
      <c r="LT54" s="196"/>
      <c r="LU54" s="196"/>
      <c r="LV54" s="196"/>
      <c r="LW54" s="196"/>
      <c r="LX54" s="196"/>
      <c r="LY54" s="196"/>
      <c r="LZ54" s="196"/>
      <c r="MA54" s="196"/>
      <c r="MB54" s="196"/>
      <c r="MC54" s="196"/>
      <c r="MD54" s="196"/>
      <c r="ME54" s="196"/>
      <c r="MF54" s="196"/>
      <c r="MG54" s="196"/>
      <c r="MH54" s="196"/>
      <c r="MI54" s="196"/>
      <c r="MJ54" s="196"/>
      <c r="MK54" s="196"/>
      <c r="ML54" s="196"/>
      <c r="MM54" s="196"/>
      <c r="MN54" s="196"/>
      <c r="MO54" s="196"/>
      <c r="MP54" s="196"/>
      <c r="MQ54" s="196"/>
      <c r="MR54" s="196"/>
      <c r="MS54" s="196"/>
      <c r="MT54" s="196"/>
      <c r="MU54" s="196"/>
      <c r="MV54" s="196"/>
      <c r="MW54" s="196"/>
      <c r="MX54" s="196"/>
      <c r="MY54" s="196"/>
      <c r="MZ54" s="196"/>
      <c r="NA54" s="196"/>
      <c r="NB54" s="196"/>
      <c r="NC54" s="196"/>
      <c r="ND54" s="196"/>
      <c r="NE54" s="196"/>
      <c r="NF54" s="196"/>
      <c r="NG54" s="196"/>
      <c r="NH54" s="196"/>
      <c r="NI54" s="196"/>
      <c r="NJ54" s="196"/>
      <c r="NK54" s="196"/>
      <c r="NL54" s="196"/>
      <c r="NM54" s="196"/>
      <c r="NN54" s="196"/>
      <c r="NO54" s="196"/>
      <c r="NP54" s="196"/>
      <c r="NQ54" s="196"/>
      <c r="NR54" s="196"/>
      <c r="NS54" s="196"/>
      <c r="NT54" s="196"/>
      <c r="NU54" s="196"/>
      <c r="NV54" s="196"/>
      <c r="NW54" s="196"/>
      <c r="NX54" s="196"/>
      <c r="NY54" s="196"/>
      <c r="NZ54" s="196"/>
      <c r="OA54" s="196"/>
      <c r="OB54" s="196"/>
      <c r="OC54" s="196"/>
      <c r="OD54" s="196"/>
      <c r="OE54" s="196"/>
      <c r="OF54" s="196"/>
      <c r="OG54" s="196"/>
      <c r="OH54" s="196"/>
      <c r="OI54" s="196"/>
      <c r="OJ54" s="196"/>
      <c r="OK54" s="196"/>
      <c r="OL54" s="196"/>
      <c r="OM54" s="196"/>
      <c r="ON54" s="196"/>
      <c r="OO54" s="196"/>
      <c r="OP54" s="196"/>
      <c r="OQ54" s="196"/>
      <c r="OR54" s="196"/>
      <c r="OS54" s="196"/>
      <c r="OT54" s="196"/>
      <c r="OU54" s="196"/>
      <c r="OV54" s="196"/>
      <c r="OW54" s="196"/>
      <c r="OX54" s="196"/>
      <c r="OY54" s="196"/>
      <c r="OZ54" s="196"/>
      <c r="PA54" s="196"/>
      <c r="PB54" s="196"/>
      <c r="PC54" s="196"/>
      <c r="PD54" s="196"/>
      <c r="PE54" s="196"/>
      <c r="PF54" s="196"/>
      <c r="PG54" s="196"/>
      <c r="PH54" s="196"/>
      <c r="PI54" s="196"/>
      <c r="PJ54" s="196"/>
      <c r="PK54" s="196"/>
      <c r="PL54" s="196"/>
      <c r="PM54" s="196"/>
      <c r="PN54" s="196"/>
      <c r="PO54" s="196"/>
      <c r="PP54" s="196"/>
      <c r="PQ54" s="196"/>
      <c r="PR54" s="196"/>
      <c r="PS54" s="196"/>
      <c r="PT54" s="196"/>
      <c r="PU54" s="196"/>
      <c r="PV54" s="196"/>
      <c r="PW54" s="196"/>
      <c r="PX54" s="196"/>
      <c r="PY54" s="196"/>
      <c r="PZ54" s="196"/>
      <c r="QA54" s="196"/>
      <c r="QB54" s="196"/>
      <c r="QC54" s="196"/>
      <c r="QD54" s="196"/>
      <c r="QE54" s="196"/>
      <c r="QF54" s="196"/>
      <c r="QG54" s="196"/>
      <c r="QH54" s="196"/>
      <c r="QI54" s="196"/>
      <c r="QJ54" s="196"/>
      <c r="QK54" s="196"/>
      <c r="QL54" s="196"/>
      <c r="QM54" s="196"/>
      <c r="QN54" s="196"/>
      <c r="QO54" s="196"/>
      <c r="QP54" s="196"/>
      <c r="QQ54" s="196"/>
      <c r="QR54" s="196"/>
      <c r="QS54" s="196"/>
      <c r="QT54" s="196"/>
      <c r="QU54" s="196"/>
      <c r="QV54" s="196"/>
      <c r="QW54" s="196"/>
      <c r="QX54" s="196"/>
      <c r="QY54" s="196"/>
      <c r="QZ54" s="196"/>
      <c r="RA54" s="196"/>
      <c r="RB54" s="196"/>
      <c r="RC54" s="196"/>
      <c r="RD54" s="196"/>
      <c r="RE54" s="196"/>
      <c r="RF54" s="196"/>
      <c r="RG54" s="196"/>
      <c r="RH54" s="196"/>
      <c r="RI54" s="196"/>
      <c r="RJ54" s="196"/>
      <c r="RK54" s="196"/>
      <c r="RL54" s="196"/>
      <c r="RM54" s="196"/>
      <c r="RN54" s="196"/>
      <c r="RO54" s="196"/>
      <c r="RP54" s="196"/>
      <c r="RQ54" s="196"/>
      <c r="RR54" s="196"/>
      <c r="RS54" s="196"/>
      <c r="RT54" s="196"/>
      <c r="RU54" s="196"/>
      <c r="RV54" s="196"/>
      <c r="RW54" s="196"/>
      <c r="RX54" s="196"/>
      <c r="RY54" s="196"/>
      <c r="RZ54" s="196"/>
      <c r="SA54" s="196"/>
      <c r="SB54" s="196"/>
      <c r="SC54" s="196"/>
      <c r="SD54" s="196"/>
      <c r="SE54" s="196"/>
      <c r="SF54" s="196"/>
      <c r="SG54" s="196"/>
      <c r="SH54" s="196"/>
      <c r="SI54" s="196"/>
      <c r="SJ54" s="196"/>
      <c r="SK54" s="196"/>
      <c r="SL54" s="196"/>
      <c r="SM54" s="196"/>
      <c r="SN54" s="196"/>
      <c r="SO54" s="196"/>
      <c r="SP54" s="196"/>
      <c r="SQ54" s="196"/>
      <c r="SR54" s="196"/>
      <c r="SS54" s="196"/>
      <c r="ST54" s="196"/>
      <c r="SU54" s="196"/>
      <c r="SV54" s="196"/>
      <c r="SW54" s="196"/>
      <c r="SX54" s="196"/>
      <c r="SY54" s="196"/>
      <c r="SZ54" s="196"/>
      <c r="TA54" s="196"/>
      <c r="TB54" s="196"/>
      <c r="TC54" s="196"/>
      <c r="TD54" s="196"/>
      <c r="TE54" s="196"/>
      <c r="TF54" s="196"/>
      <c r="TG54" s="196"/>
      <c r="TH54" s="196"/>
      <c r="TI54" s="196"/>
      <c r="TJ54" s="196"/>
      <c r="TK54" s="196"/>
      <c r="TL54" s="196"/>
      <c r="TM54" s="196"/>
      <c r="TN54" s="196"/>
      <c r="TO54" s="196"/>
      <c r="TP54" s="196"/>
      <c r="TQ54" s="196"/>
      <c r="TR54" s="196"/>
      <c r="TS54" s="196"/>
      <c r="TT54" s="196"/>
      <c r="TU54" s="196"/>
      <c r="TV54" s="196"/>
      <c r="TW54" s="196"/>
      <c r="TX54" s="196"/>
      <c r="TY54" s="196"/>
      <c r="TZ54" s="196"/>
      <c r="UA54" s="196"/>
      <c r="UB54" s="196"/>
      <c r="UC54" s="196"/>
      <c r="UD54" s="196"/>
      <c r="UE54" s="196"/>
      <c r="UF54" s="196"/>
      <c r="UG54" s="196"/>
      <c r="UH54" s="196"/>
      <c r="UI54" s="196"/>
      <c r="UJ54" s="196"/>
      <c r="UK54" s="196"/>
      <c r="UL54" s="196"/>
      <c r="UM54" s="196"/>
      <c r="UN54" s="196"/>
      <c r="UO54" s="196"/>
      <c r="UP54" s="196"/>
      <c r="UQ54" s="196"/>
      <c r="UR54" s="196"/>
      <c r="US54" s="196"/>
      <c r="UT54" s="196"/>
      <c r="UU54" s="196"/>
      <c r="UV54" s="196"/>
      <c r="UW54" s="196"/>
      <c r="UX54" s="196"/>
      <c r="UY54" s="196"/>
      <c r="UZ54" s="196"/>
      <c r="VA54" s="196"/>
      <c r="VB54" s="196"/>
      <c r="VC54" s="196"/>
      <c r="VD54" s="196"/>
      <c r="VE54" s="196"/>
      <c r="VF54" s="196"/>
      <c r="VG54" s="196"/>
      <c r="VH54" s="196"/>
      <c r="VI54" s="196"/>
      <c r="VJ54" s="196"/>
      <c r="VK54" s="196"/>
      <c r="VL54" s="196"/>
      <c r="VM54" s="196"/>
      <c r="VN54" s="196"/>
      <c r="VO54" s="196"/>
      <c r="VP54" s="196"/>
      <c r="VQ54" s="196"/>
      <c r="VR54" s="196"/>
      <c r="VS54" s="196"/>
      <c r="VT54" s="196"/>
      <c r="VU54" s="196"/>
      <c r="VV54" s="196"/>
      <c r="VW54" s="196"/>
      <c r="VX54" s="196"/>
      <c r="VY54" s="196"/>
      <c r="VZ54" s="196"/>
      <c r="WA54" s="196"/>
      <c r="WB54" s="196"/>
      <c r="WC54" s="196"/>
      <c r="WD54" s="196"/>
      <c r="WE54" s="196"/>
      <c r="WF54" s="196"/>
      <c r="WG54" s="196"/>
      <c r="WH54" s="196"/>
      <c r="WI54" s="196"/>
      <c r="WJ54" s="196"/>
      <c r="WK54" s="196"/>
      <c r="WL54" s="196"/>
      <c r="WM54" s="196"/>
      <c r="WN54" s="196"/>
      <c r="WO54" s="196"/>
      <c r="WP54" s="196"/>
      <c r="WQ54" s="196"/>
      <c r="WR54" s="196"/>
      <c r="WS54" s="196"/>
      <c r="WT54" s="196"/>
      <c r="WU54" s="196"/>
      <c r="WV54" s="196"/>
      <c r="WW54" s="196"/>
      <c r="WX54" s="196"/>
      <c r="WY54" s="196"/>
      <c r="WZ54" s="196"/>
      <c r="XA54" s="196"/>
      <c r="XB54" s="196"/>
      <c r="XC54" s="196"/>
      <c r="XD54" s="196"/>
      <c r="XE54" s="196"/>
      <c r="XF54" s="196"/>
      <c r="XG54" s="196"/>
      <c r="XH54" s="196"/>
      <c r="XI54" s="196"/>
      <c r="XJ54" s="196"/>
      <c r="XK54" s="196"/>
      <c r="XL54" s="196"/>
      <c r="XM54" s="196"/>
      <c r="XN54" s="196"/>
      <c r="XO54" s="196"/>
      <c r="XP54" s="196"/>
      <c r="XQ54" s="196"/>
      <c r="XR54" s="196"/>
      <c r="XS54" s="196"/>
      <c r="XT54" s="196"/>
      <c r="XU54" s="196"/>
      <c r="XV54" s="196"/>
      <c r="XW54" s="196"/>
      <c r="XX54" s="196"/>
      <c r="XY54" s="196"/>
      <c r="XZ54" s="196"/>
      <c r="YA54" s="196"/>
      <c r="YB54" s="196"/>
      <c r="YC54" s="196"/>
      <c r="YD54" s="196"/>
      <c r="YE54" s="196"/>
      <c r="YF54" s="196"/>
      <c r="YG54" s="196"/>
      <c r="YH54" s="196"/>
      <c r="YI54" s="196"/>
      <c r="YJ54" s="196"/>
      <c r="YK54" s="196"/>
      <c r="YL54" s="196"/>
      <c r="YM54" s="196"/>
      <c r="YN54" s="196"/>
      <c r="YO54" s="196"/>
      <c r="YP54" s="196"/>
      <c r="YQ54" s="196"/>
      <c r="YR54" s="196"/>
      <c r="YS54" s="196"/>
      <c r="YT54" s="196"/>
      <c r="YU54" s="196"/>
      <c r="YV54" s="196"/>
      <c r="YW54" s="196"/>
      <c r="YX54" s="196"/>
      <c r="YY54" s="196"/>
      <c r="YZ54" s="196"/>
      <c r="ZA54" s="196"/>
      <c r="ZB54" s="196"/>
      <c r="ZC54" s="196"/>
      <c r="ZD54" s="196"/>
      <c r="ZE54" s="196"/>
      <c r="ZF54" s="196"/>
      <c r="ZG54" s="196"/>
      <c r="ZH54" s="196"/>
      <c r="ZI54" s="196"/>
      <c r="ZJ54" s="196"/>
      <c r="ZK54" s="196"/>
      <c r="ZL54" s="196"/>
      <c r="ZM54" s="196"/>
      <c r="ZN54" s="196"/>
      <c r="ZO54" s="196"/>
      <c r="ZP54" s="196"/>
      <c r="ZQ54" s="196"/>
      <c r="ZR54" s="196"/>
      <c r="ZS54" s="196"/>
      <c r="ZT54" s="196"/>
      <c r="ZU54" s="196"/>
      <c r="ZV54" s="196"/>
      <c r="ZW54" s="196"/>
      <c r="ZX54" s="196"/>
      <c r="ZY54" s="196"/>
      <c r="ZZ54" s="196"/>
      <c r="AAA54" s="196"/>
      <c r="AAB54" s="196"/>
      <c r="AAC54" s="196"/>
      <c r="AAD54" s="196"/>
      <c r="AAE54" s="196"/>
      <c r="AAF54" s="196"/>
      <c r="AAG54" s="196"/>
      <c r="AAH54" s="196"/>
      <c r="AAI54" s="196"/>
      <c r="AAJ54" s="196"/>
      <c r="AAK54" s="196"/>
      <c r="AAL54" s="196"/>
      <c r="AAM54" s="196"/>
      <c r="AAN54" s="196"/>
      <c r="AAO54" s="196"/>
      <c r="AAP54" s="196"/>
      <c r="AAQ54" s="196"/>
      <c r="AAR54" s="196"/>
      <c r="AAS54" s="196"/>
      <c r="AAT54" s="196"/>
      <c r="AAU54" s="196"/>
      <c r="AAV54" s="196"/>
      <c r="AAW54" s="196"/>
      <c r="AAX54" s="196"/>
      <c r="AAY54" s="196"/>
      <c r="AAZ54" s="196"/>
      <c r="ABA54" s="196"/>
      <c r="ABB54" s="196"/>
      <c r="ABC54" s="196"/>
      <c r="ABD54" s="196"/>
      <c r="ABE54" s="196"/>
      <c r="ABF54" s="196"/>
      <c r="ABG54" s="196"/>
      <c r="ABH54" s="196"/>
      <c r="ABI54" s="196"/>
      <c r="ABJ54" s="196"/>
      <c r="ABK54" s="196"/>
      <c r="ABL54" s="196"/>
      <c r="ABM54" s="196"/>
      <c r="ABN54" s="196"/>
      <c r="ABO54" s="196"/>
      <c r="ABP54" s="196"/>
      <c r="ABQ54" s="196"/>
      <c r="ABR54" s="196"/>
      <c r="ABS54" s="196"/>
      <c r="ABT54" s="196"/>
      <c r="ABU54" s="196"/>
      <c r="ABV54" s="196"/>
      <c r="ABW54" s="196"/>
      <c r="ABX54" s="196"/>
      <c r="ABY54" s="196"/>
      <c r="ABZ54" s="196"/>
      <c r="ACA54" s="196"/>
      <c r="ACB54" s="196"/>
      <c r="ACC54" s="196"/>
      <c r="ACD54" s="196"/>
      <c r="ACE54" s="196"/>
      <c r="ACF54" s="196"/>
      <c r="ACG54" s="196"/>
      <c r="ACH54" s="196"/>
      <c r="ACI54" s="196"/>
      <c r="ACJ54" s="196"/>
      <c r="ACK54" s="196"/>
      <c r="ACL54" s="196"/>
      <c r="ACM54" s="196"/>
      <c r="ACN54" s="196"/>
      <c r="ACO54" s="196"/>
      <c r="ACP54" s="196"/>
      <c r="ACQ54" s="196"/>
      <c r="ACR54" s="196"/>
      <c r="ACS54" s="196"/>
      <c r="ACT54" s="196"/>
      <c r="ACU54" s="196"/>
      <c r="ACV54" s="196"/>
      <c r="ACW54" s="196"/>
      <c r="ACX54" s="196"/>
      <c r="ACY54" s="196"/>
      <c r="ACZ54" s="196"/>
      <c r="ADA54" s="196"/>
      <c r="ADB54" s="196"/>
      <c r="ADC54" s="196"/>
      <c r="ADD54" s="196"/>
      <c r="ADE54" s="196"/>
      <c r="ADF54" s="196"/>
      <c r="ADG54" s="196"/>
      <c r="ADH54" s="196"/>
      <c r="ADI54" s="196"/>
      <c r="ADJ54" s="196"/>
      <c r="ADK54" s="196"/>
      <c r="ADL54" s="196"/>
      <c r="ADM54" s="196"/>
      <c r="ADN54" s="196"/>
      <c r="ADO54" s="196"/>
      <c r="ADP54" s="196"/>
      <c r="ADQ54" s="196"/>
      <c r="ADR54" s="196"/>
      <c r="ADS54" s="196"/>
      <c r="ADT54" s="196"/>
      <c r="ADU54" s="196"/>
      <c r="ADV54" s="196"/>
      <c r="ADW54" s="196"/>
      <c r="ADX54" s="196"/>
      <c r="ADY54" s="196"/>
      <c r="ADZ54" s="196"/>
      <c r="AEA54" s="196"/>
      <c r="AEB54" s="196"/>
      <c r="AEC54" s="196"/>
      <c r="AED54" s="196"/>
      <c r="AEE54" s="196"/>
      <c r="AEF54" s="196"/>
      <c r="AEG54" s="196"/>
      <c r="AEH54" s="196"/>
      <c r="AEI54" s="196"/>
      <c r="AEJ54" s="196"/>
      <c r="AEK54" s="196"/>
      <c r="AEL54" s="196"/>
      <c r="AEM54" s="196"/>
      <c r="AEN54" s="196"/>
      <c r="AEO54" s="196"/>
      <c r="AEP54" s="196"/>
      <c r="AEQ54" s="196"/>
      <c r="AER54" s="196"/>
      <c r="AES54" s="196"/>
      <c r="AET54" s="196"/>
      <c r="AEU54" s="196"/>
      <c r="AEV54" s="196"/>
      <c r="AEW54" s="196"/>
      <c r="AEX54" s="196"/>
      <c r="AEY54" s="196"/>
      <c r="AEZ54" s="196"/>
      <c r="AFA54" s="196"/>
      <c r="AFB54" s="196"/>
      <c r="AFC54" s="196"/>
      <c r="AFD54" s="196"/>
      <c r="AFE54" s="196"/>
      <c r="AFF54" s="196"/>
      <c r="AFG54" s="196"/>
      <c r="AFH54" s="196"/>
      <c r="AFI54" s="196"/>
      <c r="AFJ54" s="196"/>
      <c r="AFK54" s="196"/>
      <c r="AFL54" s="196"/>
      <c r="AFM54" s="196"/>
      <c r="AFN54" s="196"/>
      <c r="AFO54" s="196"/>
      <c r="AFP54" s="196"/>
      <c r="AFQ54" s="196"/>
      <c r="AFR54" s="196"/>
      <c r="AFS54" s="196"/>
      <c r="AFT54" s="196"/>
      <c r="AFU54" s="196"/>
      <c r="AFV54" s="196"/>
      <c r="AFW54" s="196"/>
      <c r="AFX54" s="196"/>
      <c r="AFY54" s="196"/>
      <c r="AFZ54" s="196"/>
      <c r="AGA54" s="196"/>
      <c r="AGB54" s="196"/>
      <c r="AGC54" s="196"/>
      <c r="AGD54" s="196"/>
      <c r="AGE54" s="196"/>
      <c r="AGF54" s="196"/>
      <c r="AGG54" s="196"/>
      <c r="AGH54" s="196"/>
      <c r="AGI54" s="196"/>
      <c r="AGJ54" s="196"/>
      <c r="AGK54" s="196"/>
      <c r="AGL54" s="196"/>
      <c r="AGM54" s="196"/>
      <c r="AGN54" s="196"/>
      <c r="AGO54" s="196"/>
      <c r="AGP54" s="196"/>
      <c r="AGQ54" s="196"/>
      <c r="AGR54" s="196"/>
      <c r="AGS54" s="196"/>
      <c r="AGT54" s="196"/>
      <c r="AGU54" s="196"/>
      <c r="AGV54" s="196"/>
      <c r="AGW54" s="196"/>
      <c r="AGX54" s="196"/>
      <c r="AGY54" s="196"/>
      <c r="AGZ54" s="196"/>
      <c r="AHA54" s="196"/>
      <c r="AHB54" s="196"/>
      <c r="AHC54" s="196"/>
      <c r="AHD54" s="196"/>
      <c r="AHE54" s="196"/>
      <c r="AHF54" s="196"/>
      <c r="AHG54" s="196"/>
      <c r="AHH54" s="196"/>
      <c r="AHI54" s="196"/>
      <c r="AHJ54" s="196"/>
      <c r="AHK54" s="196"/>
      <c r="AHL54" s="196"/>
      <c r="AHM54" s="196"/>
      <c r="AHN54" s="196"/>
      <c r="AHO54" s="196"/>
      <c r="AHP54" s="196"/>
      <c r="AHQ54" s="196"/>
      <c r="AHR54" s="196"/>
      <c r="AHS54" s="196"/>
      <c r="AHT54" s="196"/>
      <c r="AHU54" s="196"/>
      <c r="AHV54" s="196"/>
      <c r="AHW54" s="196"/>
      <c r="AHX54" s="196"/>
      <c r="AHY54" s="196"/>
      <c r="AHZ54" s="196"/>
      <c r="AIA54" s="196"/>
      <c r="AIB54" s="196"/>
      <c r="AIC54" s="196"/>
      <c r="AID54" s="196"/>
      <c r="AIE54" s="196"/>
      <c r="AIF54" s="196"/>
      <c r="AIG54" s="196"/>
      <c r="AIH54" s="196"/>
      <c r="AII54" s="196"/>
      <c r="AIJ54" s="196"/>
      <c r="AIK54" s="196"/>
      <c r="AIL54" s="196"/>
      <c r="AIM54" s="196"/>
      <c r="AIN54" s="196"/>
      <c r="AIO54" s="196"/>
      <c r="AIP54" s="196"/>
      <c r="AIQ54" s="196"/>
      <c r="AIR54" s="196"/>
      <c r="AIS54" s="196"/>
      <c r="AIT54" s="196"/>
      <c r="AIU54" s="196"/>
      <c r="AIV54" s="196"/>
      <c r="AIW54" s="196"/>
      <c r="AIX54" s="196"/>
      <c r="AIY54" s="196"/>
      <c r="AIZ54" s="196"/>
      <c r="AJA54" s="196"/>
      <c r="AJB54" s="196"/>
      <c r="AJC54" s="196"/>
      <c r="AJD54" s="196"/>
      <c r="AJE54" s="196"/>
      <c r="AJF54" s="196"/>
      <c r="AJG54" s="196"/>
      <c r="AJH54" s="196"/>
      <c r="AJI54" s="196"/>
      <c r="AJJ54" s="196"/>
      <c r="AJK54" s="196"/>
      <c r="AJL54" s="196"/>
      <c r="AJM54" s="196"/>
      <c r="AJN54" s="196"/>
      <c r="AJO54" s="196"/>
      <c r="AJP54" s="196"/>
      <c r="AJQ54" s="196"/>
      <c r="AJR54" s="196"/>
      <c r="AJS54" s="196"/>
      <c r="AJT54" s="196"/>
      <c r="AJU54" s="196"/>
      <c r="AJV54" s="196"/>
      <c r="AJW54" s="196"/>
      <c r="AJX54" s="196"/>
      <c r="AJY54" s="196"/>
      <c r="AJZ54" s="196"/>
      <c r="AKA54" s="196"/>
      <c r="AKB54" s="196"/>
      <c r="AKC54" s="196"/>
      <c r="AKD54" s="196"/>
      <c r="AKE54" s="196"/>
      <c r="AKF54" s="196"/>
      <c r="AKG54" s="196"/>
      <c r="AKH54" s="196"/>
      <c r="AKI54" s="196"/>
      <c r="AKJ54" s="196"/>
      <c r="AKK54" s="196"/>
      <c r="AKL54" s="196"/>
      <c r="AKM54" s="196"/>
      <c r="AKN54" s="196"/>
      <c r="AKO54" s="196"/>
      <c r="AKP54" s="196"/>
      <c r="AKQ54" s="196"/>
      <c r="AKR54" s="196"/>
      <c r="AKS54" s="196"/>
      <c r="AKT54" s="196"/>
      <c r="AKU54" s="196"/>
      <c r="AKV54" s="196"/>
      <c r="AKW54" s="196"/>
      <c r="AKX54" s="196"/>
      <c r="AKY54" s="196"/>
      <c r="AKZ54" s="196"/>
      <c r="ALA54" s="196"/>
      <c r="ALB54" s="196"/>
      <c r="ALC54" s="196"/>
      <c r="ALD54" s="196"/>
      <c r="ALE54" s="196"/>
      <c r="ALF54" s="196"/>
      <c r="ALG54" s="196"/>
      <c r="ALH54" s="196"/>
      <c r="ALI54" s="196"/>
      <c r="ALJ54" s="196"/>
      <c r="ALK54" s="196"/>
      <c r="ALL54" s="196"/>
      <c r="ALM54" s="196"/>
      <c r="ALN54" s="196"/>
      <c r="ALO54" s="196"/>
      <c r="ALP54" s="196"/>
      <c r="ALQ54" s="196"/>
      <c r="ALR54" s="196"/>
      <c r="ALS54" s="196"/>
      <c r="ALT54" s="196"/>
      <c r="ALU54" s="196"/>
      <c r="ALV54" s="196"/>
      <c r="ALW54" s="196"/>
      <c r="ALX54" s="196"/>
      <c r="ALY54" s="196"/>
      <c r="ALZ54" s="196"/>
      <c r="AMA54" s="196"/>
      <c r="AMB54" s="196"/>
      <c r="AMC54" s="196"/>
      <c r="AMD54" s="196"/>
      <c r="AME54" s="196"/>
      <c r="AMF54" s="196"/>
      <c r="AMG54" s="196"/>
      <c r="AMH54" s="196"/>
      <c r="AMI54" s="196"/>
      <c r="AMJ54" s="196"/>
      <c r="AMK54" s="196"/>
      <c r="AML54" s="196"/>
      <c r="AMM54" s="196"/>
      <c r="AMN54" s="196"/>
      <c r="AMO54" s="196"/>
      <c r="AMP54" s="196"/>
      <c r="AMQ54" s="196"/>
      <c r="AMR54" s="196"/>
      <c r="AMS54" s="196"/>
      <c r="AMT54" s="196"/>
      <c r="AMU54" s="196"/>
      <c r="AMV54" s="196"/>
      <c r="AMW54" s="196"/>
      <c r="AMX54" s="196"/>
      <c r="AMY54" s="196"/>
      <c r="AMZ54" s="196"/>
      <c r="ANA54" s="196"/>
      <c r="ANB54" s="196"/>
      <c r="ANC54" s="196"/>
      <c r="AND54" s="196"/>
      <c r="ANE54" s="196"/>
      <c r="ANF54" s="196"/>
      <c r="ANG54" s="196"/>
      <c r="ANH54" s="196"/>
      <c r="ANI54" s="196"/>
      <c r="ANJ54" s="196"/>
      <c r="ANK54" s="196"/>
      <c r="ANL54" s="196"/>
      <c r="ANM54" s="196"/>
      <c r="ANN54" s="196"/>
      <c r="ANO54" s="196"/>
      <c r="ANP54" s="196"/>
      <c r="ANQ54" s="196"/>
      <c r="ANR54" s="196"/>
      <c r="ANS54" s="196"/>
      <c r="ANT54" s="196"/>
      <c r="ANU54" s="196"/>
      <c r="ANV54" s="196"/>
      <c r="ANW54" s="196"/>
      <c r="ANX54" s="196"/>
      <c r="ANY54" s="196"/>
      <c r="ANZ54" s="196"/>
      <c r="AOA54" s="196"/>
      <c r="AOB54" s="196"/>
      <c r="AOC54" s="196"/>
      <c r="AOD54" s="196"/>
      <c r="AOE54" s="196"/>
      <c r="AOF54" s="196"/>
      <c r="AOG54" s="196"/>
      <c r="AOH54" s="196"/>
      <c r="AOI54" s="196"/>
      <c r="AOJ54" s="196"/>
      <c r="AOK54" s="196"/>
      <c r="AOL54" s="196"/>
      <c r="AOM54" s="196"/>
      <c r="AON54" s="196"/>
      <c r="AOO54" s="196"/>
      <c r="AOP54" s="196"/>
      <c r="AOQ54" s="196"/>
      <c r="AOR54" s="196"/>
      <c r="AOS54" s="196"/>
      <c r="AOT54" s="196"/>
      <c r="AOU54" s="196"/>
      <c r="AOV54" s="196"/>
      <c r="AOW54" s="196"/>
      <c r="AOX54" s="196"/>
      <c r="AOY54" s="196"/>
      <c r="AOZ54" s="196"/>
      <c r="APA54" s="196"/>
      <c r="APB54" s="196"/>
      <c r="APC54" s="196"/>
      <c r="APD54" s="196"/>
      <c r="APE54" s="196"/>
      <c r="APF54" s="196"/>
      <c r="APG54" s="196"/>
      <c r="APH54" s="196"/>
      <c r="API54" s="196"/>
      <c r="APJ54" s="196"/>
      <c r="APK54" s="196"/>
      <c r="APL54" s="196"/>
      <c r="APM54" s="196"/>
      <c r="APN54" s="196"/>
      <c r="APO54" s="196"/>
      <c r="APP54" s="196"/>
      <c r="APQ54" s="196"/>
      <c r="APR54" s="196"/>
      <c r="APS54" s="196"/>
      <c r="APT54" s="196"/>
      <c r="APU54" s="196"/>
      <c r="APV54" s="196"/>
      <c r="APW54" s="196"/>
      <c r="APX54" s="196"/>
      <c r="APY54" s="196"/>
      <c r="APZ54" s="196"/>
      <c r="AQA54" s="196"/>
      <c r="AQB54" s="196"/>
      <c r="AQC54" s="196"/>
      <c r="AQD54" s="196"/>
      <c r="AQE54" s="196"/>
      <c r="AQF54" s="196"/>
      <c r="AQG54" s="196"/>
      <c r="AQH54" s="196"/>
      <c r="AQI54" s="196"/>
      <c r="AQJ54" s="196"/>
      <c r="AQK54" s="196"/>
      <c r="AQL54" s="196"/>
      <c r="AQM54" s="196"/>
      <c r="AQN54" s="196"/>
      <c r="AQO54" s="196"/>
      <c r="AQP54" s="196"/>
      <c r="AQQ54" s="196"/>
      <c r="AQR54" s="196"/>
      <c r="AQS54" s="196"/>
      <c r="AQT54" s="196"/>
      <c r="AQU54" s="196"/>
      <c r="AQV54" s="196"/>
      <c r="AQW54" s="196"/>
      <c r="AQX54" s="196"/>
      <c r="AQY54" s="196"/>
      <c r="AQZ54" s="196"/>
      <c r="ARA54" s="196"/>
      <c r="ARB54" s="196"/>
      <c r="ARC54" s="196"/>
      <c r="ARD54" s="196"/>
      <c r="ARE54" s="196"/>
      <c r="ARF54" s="196"/>
      <c r="ARG54" s="196"/>
      <c r="ARH54" s="196"/>
      <c r="ARI54" s="196"/>
      <c r="ARJ54" s="196"/>
      <c r="ARK54" s="196"/>
      <c r="ARL54" s="196"/>
      <c r="ARM54" s="196"/>
      <c r="ARN54" s="196"/>
      <c r="ARO54" s="196"/>
      <c r="ARP54" s="196"/>
      <c r="ARQ54" s="196"/>
      <c r="ARR54" s="196"/>
      <c r="ARS54" s="196"/>
      <c r="ART54" s="196"/>
      <c r="ARU54" s="196"/>
      <c r="ARV54" s="196"/>
      <c r="ARW54" s="196"/>
      <c r="ARX54" s="196"/>
      <c r="ARY54" s="196"/>
      <c r="ARZ54" s="196"/>
      <c r="ASA54" s="196"/>
      <c r="ASB54" s="196"/>
      <c r="ASC54" s="196"/>
      <c r="ASD54" s="196"/>
      <c r="ASE54" s="196"/>
      <c r="ASF54" s="196"/>
      <c r="ASG54" s="196"/>
      <c r="ASH54" s="196"/>
      <c r="ASI54" s="196"/>
      <c r="ASJ54" s="196"/>
      <c r="ASK54" s="196"/>
      <c r="ASL54" s="196"/>
      <c r="ASM54" s="196"/>
      <c r="ASN54" s="196"/>
      <c r="ASO54" s="196"/>
      <c r="ASP54" s="196"/>
      <c r="ASQ54" s="196"/>
      <c r="ASR54" s="196"/>
      <c r="ASS54" s="196"/>
      <c r="AST54" s="196"/>
      <c r="ASU54" s="196"/>
      <c r="ASV54" s="196"/>
      <c r="ASW54" s="196"/>
      <c r="ASX54" s="196"/>
      <c r="ASY54" s="196"/>
      <c r="ASZ54" s="196"/>
      <c r="ATA54" s="196"/>
      <c r="ATB54" s="196"/>
      <c r="ATC54" s="196"/>
      <c r="ATD54" s="196"/>
      <c r="ATE54" s="196"/>
      <c r="ATF54" s="196"/>
      <c r="ATG54" s="196"/>
      <c r="ATH54" s="196"/>
      <c r="ATI54" s="196"/>
      <c r="ATJ54" s="196"/>
      <c r="ATK54" s="196"/>
      <c r="ATL54" s="196"/>
      <c r="ATM54" s="196"/>
      <c r="ATN54" s="196"/>
      <c r="ATO54" s="196"/>
      <c r="ATP54" s="196"/>
      <c r="ATQ54" s="196"/>
      <c r="ATR54" s="196"/>
      <c r="ATS54" s="196"/>
      <c r="ATT54" s="196"/>
      <c r="ATU54" s="196"/>
      <c r="ATV54" s="196"/>
      <c r="ATW54" s="196"/>
      <c r="ATX54" s="196"/>
      <c r="ATY54" s="196"/>
      <c r="ATZ54" s="196"/>
      <c r="AUA54" s="196"/>
      <c r="AUB54" s="196"/>
      <c r="AUC54" s="196"/>
      <c r="AUD54" s="196"/>
      <c r="AUE54" s="196"/>
      <c r="AUF54" s="196"/>
      <c r="AUG54" s="196"/>
      <c r="AUH54" s="196"/>
      <c r="AUI54" s="196"/>
      <c r="AUJ54" s="196"/>
      <c r="AUK54" s="196"/>
      <c r="AUL54" s="196"/>
      <c r="AUM54" s="196"/>
      <c r="AUN54" s="196"/>
      <c r="AUO54" s="196"/>
      <c r="AUP54" s="196"/>
      <c r="AUQ54" s="196"/>
      <c r="AUR54" s="196"/>
      <c r="AUS54" s="196"/>
      <c r="AUT54" s="196"/>
      <c r="AUU54" s="196"/>
      <c r="AUV54" s="196"/>
      <c r="AUW54" s="196"/>
      <c r="AUX54" s="196"/>
      <c r="AUY54" s="196"/>
      <c r="AUZ54" s="196"/>
      <c r="AVA54" s="196"/>
      <c r="AVB54" s="196"/>
      <c r="AVC54" s="196"/>
      <c r="AVD54" s="196"/>
      <c r="AVE54" s="196"/>
      <c r="AVF54" s="196"/>
      <c r="AVG54" s="196"/>
      <c r="AVH54" s="196"/>
      <c r="AVI54" s="196"/>
      <c r="AVJ54" s="196"/>
      <c r="AVK54" s="196"/>
      <c r="AVL54" s="196"/>
      <c r="AVM54" s="196"/>
      <c r="AVN54" s="196"/>
      <c r="AVO54" s="196"/>
      <c r="AVP54" s="196"/>
      <c r="AVQ54" s="196"/>
      <c r="AVR54" s="196"/>
      <c r="AVS54" s="196"/>
      <c r="AVT54" s="196"/>
      <c r="AVU54" s="196"/>
      <c r="AVV54" s="196"/>
      <c r="AVW54" s="196"/>
      <c r="AVX54" s="196"/>
      <c r="AVY54" s="196"/>
      <c r="AVZ54" s="196"/>
      <c r="AWA54" s="196"/>
      <c r="AWB54" s="196"/>
      <c r="AWC54" s="196"/>
      <c r="AWD54" s="196"/>
      <c r="AWE54" s="196"/>
      <c r="AWF54" s="196"/>
      <c r="AWG54" s="196"/>
      <c r="AWH54" s="196"/>
      <c r="AWI54" s="196"/>
      <c r="AWJ54" s="196"/>
      <c r="AWK54" s="196"/>
      <c r="AWL54" s="196"/>
      <c r="AWM54" s="196"/>
      <c r="AWN54" s="196"/>
      <c r="AWO54" s="196"/>
      <c r="AWP54" s="196"/>
      <c r="AWQ54" s="196"/>
      <c r="AWR54" s="196"/>
      <c r="AWS54" s="196"/>
      <c r="AWT54" s="196"/>
      <c r="AWU54" s="196"/>
      <c r="AWV54" s="196"/>
      <c r="AWW54" s="196"/>
      <c r="AWX54" s="196"/>
      <c r="AWY54" s="196"/>
      <c r="AWZ54" s="196"/>
      <c r="AXA54" s="196"/>
      <c r="AXB54" s="196"/>
      <c r="AXC54" s="196"/>
      <c r="AXD54" s="196"/>
      <c r="AXE54" s="196"/>
      <c r="AXF54" s="196"/>
      <c r="AXG54" s="196"/>
      <c r="AXH54" s="196"/>
      <c r="AXI54" s="196"/>
      <c r="AXJ54" s="196"/>
      <c r="AXK54" s="196"/>
      <c r="AXL54" s="196"/>
      <c r="AXM54" s="196"/>
      <c r="AXN54" s="196"/>
      <c r="AXO54" s="196"/>
      <c r="AXP54" s="196"/>
      <c r="AXQ54" s="196"/>
      <c r="AXR54" s="196"/>
      <c r="AXS54" s="196"/>
      <c r="AXT54" s="196"/>
      <c r="AXU54" s="196"/>
      <c r="AXV54" s="196"/>
      <c r="AXW54" s="196"/>
      <c r="AXX54" s="196"/>
      <c r="AXY54" s="196"/>
      <c r="AXZ54" s="196"/>
      <c r="AYA54" s="196"/>
      <c r="AYB54" s="196"/>
      <c r="AYC54" s="196"/>
      <c r="AYD54" s="196"/>
      <c r="AYE54" s="196"/>
      <c r="AYF54" s="196"/>
      <c r="AYG54" s="196"/>
      <c r="AYH54" s="196"/>
      <c r="AYI54" s="196"/>
      <c r="AYJ54" s="196"/>
      <c r="AYK54" s="196"/>
      <c r="AYL54" s="196"/>
      <c r="AYM54" s="196"/>
      <c r="AYN54" s="196"/>
      <c r="AYO54" s="196"/>
      <c r="AYP54" s="196"/>
      <c r="AYQ54" s="196"/>
      <c r="AYR54" s="196"/>
      <c r="AYS54" s="196"/>
      <c r="AYT54" s="196"/>
      <c r="AYU54" s="196"/>
      <c r="AYV54" s="196"/>
      <c r="AYW54" s="196"/>
      <c r="AYX54" s="196"/>
      <c r="AYY54" s="196"/>
      <c r="AYZ54" s="196"/>
      <c r="AZA54" s="196"/>
      <c r="AZB54" s="196"/>
      <c r="AZC54" s="196"/>
      <c r="AZD54" s="196"/>
      <c r="AZE54" s="196"/>
      <c r="AZF54" s="196"/>
      <c r="AZG54" s="196"/>
      <c r="AZH54" s="196"/>
      <c r="AZI54" s="196"/>
      <c r="AZJ54" s="196"/>
      <c r="AZK54" s="196"/>
      <c r="AZL54" s="196"/>
      <c r="AZM54" s="196"/>
      <c r="AZN54" s="196"/>
      <c r="AZO54" s="196"/>
      <c r="AZP54" s="196"/>
      <c r="AZQ54" s="196"/>
      <c r="AZR54" s="196"/>
      <c r="AZS54" s="196"/>
      <c r="AZT54" s="196"/>
      <c r="AZU54" s="196"/>
      <c r="AZV54" s="196"/>
      <c r="AZW54" s="196"/>
      <c r="AZX54" s="196"/>
      <c r="AZY54" s="196"/>
      <c r="AZZ54" s="196"/>
      <c r="BAA54" s="196"/>
      <c r="BAB54" s="196"/>
      <c r="BAC54" s="196"/>
      <c r="BAD54" s="196"/>
      <c r="BAE54" s="196"/>
      <c r="BAF54" s="196"/>
      <c r="BAG54" s="196"/>
      <c r="BAH54" s="196"/>
      <c r="BAI54" s="196"/>
      <c r="BAJ54" s="196"/>
      <c r="BAK54" s="196"/>
      <c r="BAL54" s="196"/>
      <c r="BAM54" s="196"/>
      <c r="BAN54" s="196"/>
      <c r="BAO54" s="196"/>
      <c r="BAP54" s="196"/>
      <c r="BAQ54" s="196"/>
      <c r="BAR54" s="196"/>
      <c r="BAS54" s="196"/>
      <c r="BAT54" s="196"/>
      <c r="BAU54" s="196"/>
      <c r="BAV54" s="196"/>
      <c r="BAW54" s="196"/>
      <c r="BAX54" s="196"/>
      <c r="BAY54" s="196"/>
      <c r="BAZ54" s="196"/>
      <c r="BBA54" s="196"/>
      <c r="BBB54" s="196"/>
      <c r="BBC54" s="196"/>
      <c r="BBD54" s="196"/>
      <c r="BBE54" s="196"/>
      <c r="BBF54" s="196"/>
      <c r="BBG54" s="196"/>
      <c r="BBH54" s="196"/>
      <c r="BBI54" s="196"/>
      <c r="BBJ54" s="196"/>
      <c r="BBK54" s="196"/>
      <c r="BBL54" s="196"/>
      <c r="BBM54" s="196"/>
      <c r="BBN54" s="196"/>
      <c r="BBO54" s="196"/>
      <c r="BBP54" s="196"/>
      <c r="BBQ54" s="196"/>
      <c r="BBR54" s="196"/>
      <c r="BBS54" s="196"/>
      <c r="BBT54" s="196"/>
      <c r="BBU54" s="196"/>
      <c r="BBV54" s="196"/>
      <c r="BBW54" s="196"/>
      <c r="BBX54" s="196"/>
      <c r="BBY54" s="196"/>
      <c r="BBZ54" s="196"/>
      <c r="BCA54" s="196"/>
      <c r="BCB54" s="196"/>
      <c r="BCC54" s="196"/>
      <c r="BCD54" s="196"/>
      <c r="BCE54" s="196"/>
      <c r="BCF54" s="196"/>
      <c r="BCG54" s="196"/>
      <c r="BCH54" s="196"/>
      <c r="BCI54" s="196"/>
      <c r="BCJ54" s="196"/>
      <c r="BCK54" s="196"/>
      <c r="BCL54" s="196"/>
      <c r="BCM54" s="196"/>
      <c r="BCN54" s="196"/>
      <c r="BCO54" s="196"/>
      <c r="BCP54" s="196"/>
      <c r="BCQ54" s="196"/>
      <c r="BCR54" s="196"/>
      <c r="BCS54" s="196"/>
      <c r="BCT54" s="196"/>
      <c r="BCU54" s="196"/>
      <c r="BCV54" s="196"/>
      <c r="BCW54" s="196"/>
      <c r="BCX54" s="196"/>
      <c r="BCY54" s="196"/>
      <c r="BCZ54" s="196"/>
      <c r="BDA54" s="196"/>
      <c r="BDB54" s="196"/>
      <c r="BDC54" s="196"/>
      <c r="BDD54" s="196"/>
      <c r="BDE54" s="196"/>
      <c r="BDF54" s="196"/>
      <c r="BDG54" s="196"/>
      <c r="BDH54" s="196"/>
      <c r="BDI54" s="196"/>
      <c r="BDJ54" s="196"/>
      <c r="BDK54" s="196"/>
      <c r="BDL54" s="196"/>
      <c r="BDM54" s="196"/>
      <c r="BDN54" s="196"/>
      <c r="BDO54" s="196"/>
      <c r="BDP54" s="196"/>
      <c r="BDQ54" s="196"/>
      <c r="BDR54" s="196"/>
      <c r="BDS54" s="196"/>
      <c r="BDT54" s="196"/>
      <c r="BDU54" s="196"/>
      <c r="BDV54" s="196"/>
      <c r="BDW54" s="196"/>
      <c r="BDX54" s="196"/>
      <c r="BDY54" s="196"/>
      <c r="BDZ54" s="196"/>
      <c r="BEA54" s="196"/>
      <c r="BEB54" s="196"/>
      <c r="BEC54" s="196"/>
      <c r="BED54" s="196"/>
      <c r="BEE54" s="196"/>
      <c r="BEF54" s="196"/>
      <c r="BEG54" s="196"/>
      <c r="BEH54" s="196"/>
      <c r="BEI54" s="196"/>
      <c r="BEJ54" s="196"/>
      <c r="BEK54" s="196"/>
      <c r="BEL54" s="196"/>
      <c r="BEM54" s="196"/>
      <c r="BEN54" s="196"/>
      <c r="BEO54" s="196"/>
      <c r="BEP54" s="196"/>
      <c r="BEQ54" s="196"/>
      <c r="BER54" s="196"/>
      <c r="BES54" s="196"/>
      <c r="BET54" s="196"/>
      <c r="BEU54" s="196"/>
      <c r="BEV54" s="196"/>
      <c r="BEW54" s="196"/>
      <c r="BEX54" s="196"/>
      <c r="BEY54" s="196"/>
      <c r="BEZ54" s="196"/>
      <c r="BFA54" s="196"/>
      <c r="BFB54" s="196"/>
      <c r="BFC54" s="196"/>
      <c r="BFD54" s="196"/>
      <c r="BFE54" s="196"/>
      <c r="BFF54" s="196"/>
      <c r="BFG54" s="196"/>
      <c r="BFH54" s="196"/>
      <c r="BFI54" s="196"/>
      <c r="BFJ54" s="196"/>
      <c r="BFK54" s="196"/>
      <c r="BFL54" s="196"/>
      <c r="BFM54" s="196"/>
      <c r="BFN54" s="196"/>
      <c r="BFO54" s="196"/>
      <c r="BFP54" s="196"/>
      <c r="BFQ54" s="196"/>
      <c r="BFR54" s="196"/>
      <c r="BFS54" s="196"/>
      <c r="BFT54" s="196"/>
      <c r="BFU54" s="196"/>
      <c r="BFV54" s="196"/>
      <c r="BFW54" s="196"/>
      <c r="BFX54" s="196"/>
      <c r="BFY54" s="196"/>
      <c r="BFZ54" s="196"/>
      <c r="BGA54" s="196"/>
      <c r="BGB54" s="196"/>
      <c r="BGC54" s="196"/>
      <c r="BGD54" s="196"/>
      <c r="BGE54" s="196"/>
      <c r="BGF54" s="196"/>
      <c r="BGG54" s="196"/>
      <c r="BGH54" s="196"/>
      <c r="BGI54" s="196"/>
      <c r="BGJ54" s="196"/>
      <c r="BGK54" s="196"/>
      <c r="BGL54" s="196"/>
      <c r="BGM54" s="196"/>
      <c r="BGN54" s="196"/>
      <c r="BGO54" s="196"/>
      <c r="BGP54" s="196"/>
      <c r="BGQ54" s="196"/>
      <c r="BGR54" s="196"/>
      <c r="BGS54" s="196"/>
      <c r="BGT54" s="196"/>
      <c r="BGU54" s="196"/>
      <c r="BGV54" s="196"/>
      <c r="BGW54" s="196"/>
      <c r="BGX54" s="196"/>
      <c r="BGY54" s="196"/>
      <c r="BGZ54" s="196"/>
      <c r="BHA54" s="196"/>
      <c r="BHB54" s="196"/>
      <c r="BHC54" s="196"/>
      <c r="BHD54" s="196"/>
      <c r="BHE54" s="196"/>
      <c r="BHF54" s="196"/>
      <c r="BHG54" s="196"/>
      <c r="BHH54" s="196"/>
      <c r="BHI54" s="196"/>
      <c r="BHJ54" s="196"/>
      <c r="BHK54" s="196"/>
      <c r="BHL54" s="196"/>
      <c r="BHM54" s="196"/>
      <c r="BHN54" s="196"/>
      <c r="BHO54" s="196"/>
      <c r="BHP54" s="196"/>
      <c r="BHQ54" s="196"/>
      <c r="BHR54" s="196"/>
      <c r="BHS54" s="196"/>
      <c r="BHT54" s="196"/>
      <c r="BHU54" s="196"/>
      <c r="BHV54" s="196"/>
      <c r="BHW54" s="196"/>
      <c r="BHX54" s="196"/>
      <c r="BHY54" s="196"/>
      <c r="BHZ54" s="196"/>
      <c r="BIA54" s="196"/>
      <c r="BIB54" s="196"/>
      <c r="BIC54" s="196"/>
      <c r="BID54" s="196"/>
      <c r="BIE54" s="196"/>
      <c r="BIF54" s="196"/>
      <c r="BIG54" s="196"/>
      <c r="BIH54" s="196"/>
      <c r="BII54" s="196"/>
      <c r="BIJ54" s="196"/>
      <c r="BIK54" s="196"/>
      <c r="BIL54" s="196"/>
      <c r="BIM54" s="196"/>
      <c r="BIN54" s="196"/>
      <c r="BIO54" s="196"/>
      <c r="BIP54" s="196"/>
      <c r="BIQ54" s="196"/>
      <c r="BIR54" s="196"/>
      <c r="BIS54" s="196"/>
      <c r="BIT54" s="196"/>
      <c r="BIU54" s="196"/>
      <c r="BIV54" s="196"/>
      <c r="BIW54" s="196"/>
      <c r="BIX54" s="196"/>
      <c r="BIY54" s="196"/>
      <c r="BIZ54" s="196"/>
      <c r="BJA54" s="196"/>
      <c r="BJB54" s="196"/>
      <c r="BJC54" s="196"/>
      <c r="BJD54" s="196"/>
      <c r="BJE54" s="196"/>
      <c r="BJF54" s="196"/>
      <c r="BJG54" s="196"/>
      <c r="BJH54" s="196"/>
      <c r="BJI54" s="196"/>
      <c r="BJJ54" s="196"/>
      <c r="BJK54" s="196"/>
      <c r="BJL54" s="196"/>
      <c r="BJM54" s="196"/>
      <c r="BJN54" s="196"/>
      <c r="BJO54" s="196"/>
      <c r="BJP54" s="196"/>
      <c r="BJQ54" s="196"/>
      <c r="BJR54" s="196"/>
      <c r="BJS54" s="196"/>
      <c r="BJT54" s="196"/>
      <c r="BJU54" s="196"/>
      <c r="BJV54" s="196"/>
      <c r="BJW54" s="196"/>
      <c r="BJX54" s="196"/>
      <c r="BJY54" s="196"/>
      <c r="BJZ54" s="196"/>
      <c r="BKA54" s="196"/>
      <c r="BKB54" s="196"/>
      <c r="BKC54" s="196"/>
      <c r="BKD54" s="196"/>
      <c r="BKE54" s="196"/>
      <c r="BKF54" s="196"/>
      <c r="BKG54" s="196"/>
      <c r="BKH54" s="196"/>
      <c r="BKI54" s="196"/>
      <c r="BKJ54" s="196"/>
      <c r="BKK54" s="196"/>
      <c r="BKL54" s="196"/>
      <c r="BKM54" s="196"/>
      <c r="BKN54" s="196"/>
      <c r="BKO54" s="196"/>
      <c r="BKP54" s="196"/>
      <c r="BKQ54" s="196"/>
      <c r="BKR54" s="196"/>
      <c r="BKS54" s="196"/>
      <c r="BKT54" s="196"/>
      <c r="BKU54" s="196"/>
      <c r="BKV54" s="196"/>
      <c r="BKW54" s="196"/>
      <c r="BKX54" s="196"/>
      <c r="BKY54" s="196"/>
      <c r="BKZ54" s="196"/>
      <c r="BLA54" s="196"/>
      <c r="BLB54" s="196"/>
      <c r="BLC54" s="196"/>
      <c r="BLD54" s="196"/>
      <c r="BLE54" s="196"/>
      <c r="BLF54" s="196"/>
      <c r="BLG54" s="196"/>
      <c r="BLH54" s="196"/>
      <c r="BLI54" s="196"/>
      <c r="BLJ54" s="196"/>
      <c r="BLK54" s="196"/>
      <c r="BLL54" s="196"/>
      <c r="BLM54" s="196"/>
      <c r="BLN54" s="196"/>
      <c r="BLO54" s="196"/>
      <c r="BLP54" s="196"/>
      <c r="BLQ54" s="196"/>
      <c r="BLR54" s="196"/>
      <c r="BLS54" s="196"/>
      <c r="BLT54" s="196"/>
      <c r="BLU54" s="196"/>
      <c r="BLV54" s="196"/>
      <c r="BLW54" s="196"/>
      <c r="BLX54" s="196"/>
      <c r="BLY54" s="196"/>
      <c r="BLZ54" s="196"/>
      <c r="BMA54" s="196"/>
      <c r="BMB54" s="196"/>
      <c r="BMC54" s="196"/>
      <c r="BMD54" s="196"/>
      <c r="BME54" s="196"/>
      <c r="BMF54" s="196"/>
      <c r="BMG54" s="196"/>
      <c r="BMH54" s="196"/>
      <c r="BMI54" s="196"/>
      <c r="BMJ54" s="196"/>
      <c r="BMK54" s="196"/>
      <c r="BML54" s="196"/>
      <c r="BMM54" s="196"/>
      <c r="BMN54" s="196"/>
      <c r="BMO54" s="196"/>
      <c r="BMP54" s="196"/>
      <c r="BMQ54" s="196"/>
      <c r="BMR54" s="196"/>
      <c r="BMS54" s="196"/>
      <c r="BMT54" s="196"/>
      <c r="BMU54" s="196"/>
      <c r="BMV54" s="196"/>
      <c r="BMW54" s="196"/>
      <c r="BMX54" s="196"/>
      <c r="BMY54" s="196"/>
      <c r="BMZ54" s="196"/>
      <c r="BNA54" s="196"/>
      <c r="BNB54" s="196"/>
      <c r="BNC54" s="196"/>
      <c r="BND54" s="196"/>
      <c r="BNE54" s="196"/>
      <c r="BNF54" s="196"/>
      <c r="BNG54" s="196"/>
      <c r="BNH54" s="196"/>
      <c r="BNI54" s="196"/>
      <c r="BNJ54" s="196"/>
      <c r="BNK54" s="196"/>
      <c r="BNL54" s="196"/>
      <c r="BNM54" s="196"/>
      <c r="BNN54" s="196"/>
      <c r="BNO54" s="196"/>
      <c r="BNP54" s="196"/>
      <c r="BNQ54" s="196"/>
      <c r="BNR54" s="196"/>
      <c r="BNS54" s="196"/>
      <c r="BNT54" s="196"/>
      <c r="BNU54" s="196"/>
      <c r="BNV54" s="196"/>
      <c r="BNW54" s="196"/>
      <c r="BNX54" s="196"/>
      <c r="BNY54" s="196"/>
      <c r="BNZ54" s="196"/>
      <c r="BOA54" s="196"/>
      <c r="BOB54" s="196"/>
      <c r="BOC54" s="196"/>
      <c r="BOD54" s="196"/>
      <c r="BOE54" s="196"/>
      <c r="BOF54" s="196"/>
      <c r="BOG54" s="196"/>
      <c r="BOH54" s="196"/>
      <c r="BOI54" s="196"/>
      <c r="BOJ54" s="196"/>
      <c r="BOK54" s="196"/>
      <c r="BOL54" s="196"/>
      <c r="BOM54" s="196"/>
      <c r="BON54" s="196"/>
      <c r="BOO54" s="196"/>
      <c r="BOP54" s="196"/>
      <c r="BOQ54" s="196"/>
      <c r="BOR54" s="196"/>
      <c r="BOS54" s="196"/>
      <c r="BOT54" s="196"/>
      <c r="BOU54" s="196"/>
      <c r="BOV54" s="196"/>
      <c r="BOW54" s="196"/>
      <c r="BOX54" s="196"/>
      <c r="BOY54" s="196"/>
      <c r="BOZ54" s="196"/>
      <c r="BPA54" s="196"/>
      <c r="BPB54" s="196"/>
      <c r="BPC54" s="196"/>
      <c r="BPD54" s="196"/>
      <c r="BPE54" s="196"/>
      <c r="BPF54" s="196"/>
      <c r="BPG54" s="196"/>
      <c r="BPH54" s="196"/>
      <c r="BPI54" s="196"/>
      <c r="BPJ54" s="196"/>
      <c r="BPK54" s="196"/>
      <c r="BPL54" s="196"/>
      <c r="BPM54" s="196"/>
      <c r="BPN54" s="196"/>
      <c r="BPO54" s="196"/>
      <c r="BPP54" s="196"/>
      <c r="BPQ54" s="196"/>
      <c r="BPR54" s="196"/>
      <c r="BPS54" s="196"/>
      <c r="BPT54" s="196"/>
      <c r="BPU54" s="196"/>
      <c r="BPV54" s="196"/>
      <c r="BPW54" s="196"/>
      <c r="BPX54" s="196"/>
      <c r="BPY54" s="196"/>
      <c r="BPZ54" s="196"/>
      <c r="BQA54" s="196"/>
      <c r="BQB54" s="196"/>
      <c r="BQC54" s="196"/>
      <c r="BQD54" s="196"/>
      <c r="BQE54" s="196"/>
      <c r="BQF54" s="196"/>
      <c r="BQG54" s="196"/>
      <c r="BQH54" s="196"/>
      <c r="BQI54" s="196"/>
      <c r="BQJ54" s="196"/>
      <c r="BQK54" s="196"/>
      <c r="BQL54" s="196"/>
      <c r="BQM54" s="196"/>
      <c r="BQN54" s="196"/>
      <c r="BQO54" s="196"/>
      <c r="BQP54" s="196"/>
      <c r="BQQ54" s="196"/>
      <c r="BQR54" s="196"/>
      <c r="BQS54" s="196"/>
      <c r="BQT54" s="196"/>
      <c r="BQU54" s="196"/>
      <c r="BQV54" s="196"/>
      <c r="BQW54" s="196"/>
      <c r="BQX54" s="196"/>
      <c r="BQY54" s="196"/>
      <c r="BQZ54" s="196"/>
      <c r="BRA54" s="196"/>
      <c r="BRB54" s="196"/>
      <c r="BRC54" s="196"/>
      <c r="BRD54" s="196"/>
      <c r="BRE54" s="196"/>
      <c r="BRF54" s="196"/>
      <c r="BRG54" s="196"/>
      <c r="BRH54" s="196"/>
      <c r="BRI54" s="196"/>
      <c r="BRJ54" s="196"/>
      <c r="BRK54" s="196"/>
      <c r="BRL54" s="196"/>
      <c r="BRM54" s="196"/>
      <c r="BRN54" s="196"/>
      <c r="BRO54" s="196"/>
      <c r="BRP54" s="196"/>
      <c r="BRQ54" s="196"/>
      <c r="BRR54" s="196"/>
      <c r="BRS54" s="196"/>
      <c r="BRT54" s="196"/>
      <c r="BRU54" s="196"/>
      <c r="BRV54" s="196"/>
      <c r="BRW54" s="196"/>
      <c r="BRX54" s="196"/>
      <c r="BRY54" s="196"/>
      <c r="BRZ54" s="196"/>
      <c r="BSA54" s="196"/>
      <c r="BSB54" s="196"/>
      <c r="BSC54" s="196"/>
      <c r="BSD54" s="196"/>
      <c r="BSE54" s="196"/>
      <c r="BSF54" s="196"/>
      <c r="BSG54" s="196"/>
      <c r="BSH54" s="196"/>
      <c r="BSI54" s="196"/>
      <c r="BSJ54" s="196"/>
      <c r="BSK54" s="196"/>
      <c r="BSL54" s="196"/>
      <c r="BSM54" s="196"/>
      <c r="BSN54" s="196"/>
      <c r="BSO54" s="196"/>
      <c r="BSP54" s="196"/>
      <c r="BSQ54" s="196"/>
      <c r="BSR54" s="196"/>
      <c r="BSS54" s="196"/>
      <c r="BST54" s="196"/>
      <c r="BSU54" s="196"/>
      <c r="BSV54" s="196"/>
      <c r="BSW54" s="196"/>
      <c r="BSX54" s="196"/>
      <c r="BSY54" s="196"/>
      <c r="BSZ54" s="196"/>
      <c r="BTA54" s="196"/>
      <c r="BTB54" s="196"/>
      <c r="BTC54" s="196"/>
      <c r="BTD54" s="196"/>
      <c r="BTE54" s="196"/>
      <c r="BTF54" s="196"/>
      <c r="BTG54" s="196"/>
      <c r="BTH54" s="196"/>
      <c r="BTI54" s="196"/>
      <c r="BTJ54" s="196"/>
      <c r="BTK54" s="196"/>
      <c r="BTL54" s="196"/>
      <c r="BTM54" s="196"/>
      <c r="BTN54" s="196"/>
      <c r="BTO54" s="196"/>
      <c r="BTP54" s="196"/>
      <c r="BTQ54" s="196"/>
      <c r="BTR54" s="196"/>
      <c r="BTS54" s="196"/>
      <c r="BTT54" s="196"/>
      <c r="BTU54" s="196"/>
      <c r="BTV54" s="196"/>
      <c r="BTW54" s="196"/>
      <c r="BTX54" s="196"/>
      <c r="BTY54" s="196"/>
      <c r="BTZ54" s="196"/>
      <c r="BUA54" s="196"/>
      <c r="BUB54" s="196"/>
      <c r="BUC54" s="196"/>
      <c r="BUD54" s="196"/>
      <c r="BUE54" s="196"/>
      <c r="BUF54" s="196"/>
      <c r="BUG54" s="196"/>
      <c r="BUH54" s="196"/>
      <c r="BUI54" s="196"/>
      <c r="BUJ54" s="196"/>
      <c r="BUK54" s="196"/>
      <c r="BUL54" s="196"/>
      <c r="BUM54" s="196"/>
      <c r="BUN54" s="196"/>
      <c r="BUO54" s="196"/>
      <c r="BUP54" s="196"/>
      <c r="BUQ54" s="196"/>
      <c r="BUR54" s="196"/>
      <c r="BUS54" s="196"/>
      <c r="BUT54" s="196"/>
      <c r="BUU54" s="196"/>
      <c r="BUV54" s="196"/>
      <c r="BUW54" s="196"/>
      <c r="BUX54" s="196"/>
      <c r="BUY54" s="196"/>
      <c r="BUZ54" s="196"/>
      <c r="BVA54" s="196"/>
      <c r="BVB54" s="196"/>
      <c r="BVC54" s="196"/>
      <c r="BVD54" s="196"/>
      <c r="BVE54" s="196"/>
      <c r="BVF54" s="196"/>
      <c r="BVG54" s="196"/>
      <c r="BVH54" s="196"/>
      <c r="BVI54" s="196"/>
      <c r="BVJ54" s="196"/>
      <c r="BVK54" s="196"/>
      <c r="BVL54" s="196"/>
      <c r="BVM54" s="196"/>
      <c r="BVN54" s="196"/>
      <c r="BVO54" s="196"/>
      <c r="BVP54" s="196"/>
      <c r="BVQ54" s="196"/>
      <c r="BVR54" s="196"/>
      <c r="BVS54" s="196"/>
      <c r="BVT54" s="196"/>
      <c r="BVU54" s="196"/>
      <c r="BVV54" s="196"/>
      <c r="BVW54" s="196"/>
      <c r="BVX54" s="196"/>
      <c r="BVY54" s="196"/>
      <c r="BVZ54" s="196"/>
      <c r="BWA54" s="196"/>
      <c r="BWB54" s="196"/>
      <c r="BWC54" s="196"/>
      <c r="BWD54" s="196"/>
      <c r="BWE54" s="196"/>
      <c r="BWF54" s="196"/>
      <c r="BWG54" s="196"/>
      <c r="BWH54" s="196"/>
      <c r="BWI54" s="196"/>
      <c r="BWJ54" s="196"/>
      <c r="BWK54" s="196"/>
      <c r="BWL54" s="196"/>
      <c r="BWM54" s="196"/>
      <c r="BWN54" s="196"/>
      <c r="BWO54" s="196"/>
      <c r="BWP54" s="196"/>
      <c r="BWQ54" s="196"/>
      <c r="BWR54" s="196"/>
      <c r="BWS54" s="196"/>
      <c r="BWT54" s="196"/>
      <c r="BWU54" s="196"/>
      <c r="BWV54" s="196"/>
      <c r="BWW54" s="196"/>
      <c r="BWX54" s="196"/>
      <c r="BWY54" s="196"/>
      <c r="BWZ54" s="196"/>
      <c r="BXA54" s="196"/>
      <c r="BXB54" s="196"/>
      <c r="BXC54" s="196"/>
      <c r="BXD54" s="196"/>
      <c r="BXE54" s="196"/>
      <c r="BXF54" s="196"/>
      <c r="BXG54" s="196"/>
      <c r="BXH54" s="196"/>
      <c r="BXI54" s="196"/>
      <c r="BXJ54" s="196"/>
      <c r="BXK54" s="196"/>
      <c r="BXL54" s="196"/>
      <c r="BXM54" s="196"/>
      <c r="BXN54" s="196"/>
      <c r="BXO54" s="196"/>
      <c r="BXP54" s="196"/>
      <c r="BXQ54" s="196"/>
      <c r="BXR54" s="196"/>
      <c r="BXS54" s="196"/>
      <c r="BXT54" s="196"/>
      <c r="BXU54" s="196"/>
      <c r="BXV54" s="196"/>
      <c r="BXW54" s="196"/>
      <c r="BXX54" s="196"/>
      <c r="BXY54" s="196"/>
      <c r="BXZ54" s="196"/>
      <c r="BYA54" s="196"/>
      <c r="BYB54" s="196"/>
      <c r="BYC54" s="196"/>
      <c r="BYD54" s="196"/>
      <c r="BYE54" s="196"/>
      <c r="BYF54" s="196"/>
      <c r="BYG54" s="196"/>
      <c r="BYH54" s="196"/>
      <c r="BYI54" s="196"/>
      <c r="BYJ54" s="196"/>
      <c r="BYK54" s="196"/>
      <c r="BYL54" s="196"/>
      <c r="BYM54" s="196"/>
      <c r="BYN54" s="196"/>
      <c r="BYO54" s="196"/>
      <c r="BYP54" s="196"/>
      <c r="BYQ54" s="196"/>
      <c r="BYR54" s="196"/>
      <c r="BYS54" s="196"/>
      <c r="BYT54" s="196"/>
      <c r="BYU54" s="196"/>
      <c r="BYV54" s="196"/>
      <c r="BYW54" s="196"/>
      <c r="BYX54" s="196"/>
      <c r="BYY54" s="196"/>
      <c r="BYZ54" s="196"/>
      <c r="BZA54" s="196"/>
      <c r="BZB54" s="196"/>
      <c r="BZC54" s="196"/>
      <c r="BZD54" s="196"/>
      <c r="BZE54" s="196"/>
      <c r="BZF54" s="196"/>
      <c r="BZG54" s="196"/>
      <c r="BZH54" s="196"/>
      <c r="BZI54" s="196"/>
      <c r="BZJ54" s="196"/>
      <c r="BZK54" s="196"/>
      <c r="BZL54" s="196"/>
      <c r="BZM54" s="196"/>
      <c r="BZN54" s="196"/>
      <c r="BZO54" s="196"/>
      <c r="BZP54" s="196"/>
      <c r="BZQ54" s="196"/>
      <c r="BZR54" s="196"/>
      <c r="BZS54" s="196"/>
      <c r="BZT54" s="196"/>
      <c r="BZU54" s="196"/>
      <c r="BZV54" s="196"/>
      <c r="BZW54" s="196"/>
      <c r="BZX54" s="196"/>
      <c r="BZY54" s="196"/>
      <c r="BZZ54" s="196"/>
      <c r="CAA54" s="196"/>
      <c r="CAB54" s="196"/>
      <c r="CAC54" s="196"/>
      <c r="CAD54" s="196"/>
      <c r="CAE54" s="196"/>
      <c r="CAF54" s="196"/>
      <c r="CAG54" s="196"/>
      <c r="CAH54" s="196"/>
      <c r="CAI54" s="196"/>
      <c r="CAJ54" s="196"/>
      <c r="CAK54" s="196"/>
      <c r="CAL54" s="196"/>
      <c r="CAM54" s="196"/>
      <c r="CAN54" s="196"/>
      <c r="CAO54" s="196"/>
      <c r="CAP54" s="196"/>
      <c r="CAQ54" s="196"/>
      <c r="CAR54" s="196"/>
      <c r="CAS54" s="196"/>
      <c r="CAT54" s="196"/>
      <c r="CAU54" s="196"/>
      <c r="CAV54" s="196"/>
      <c r="CAW54" s="196"/>
      <c r="CAX54" s="196"/>
      <c r="CAY54" s="196"/>
      <c r="CAZ54" s="196"/>
      <c r="CBA54" s="196"/>
      <c r="CBB54" s="196"/>
      <c r="CBC54" s="196"/>
      <c r="CBD54" s="196"/>
      <c r="CBE54" s="196"/>
      <c r="CBF54" s="196"/>
      <c r="CBG54" s="196"/>
      <c r="CBH54" s="196"/>
      <c r="CBI54" s="196"/>
      <c r="CBJ54" s="196"/>
      <c r="CBK54" s="196"/>
      <c r="CBL54" s="196"/>
      <c r="CBM54" s="196"/>
      <c r="CBN54" s="196"/>
      <c r="CBO54" s="196"/>
      <c r="CBP54" s="196"/>
      <c r="CBQ54" s="196"/>
      <c r="CBR54" s="196"/>
      <c r="CBS54" s="196"/>
      <c r="CBT54" s="196"/>
      <c r="CBU54" s="196"/>
      <c r="CBV54" s="196"/>
      <c r="CBW54" s="196"/>
      <c r="CBX54" s="196"/>
      <c r="CBY54" s="196"/>
      <c r="CBZ54" s="196"/>
      <c r="CCA54" s="196"/>
      <c r="CCB54" s="196"/>
      <c r="CCC54" s="196"/>
      <c r="CCD54" s="196"/>
      <c r="CCE54" s="196"/>
      <c r="CCF54" s="196"/>
      <c r="CCG54" s="196"/>
      <c r="CCH54" s="196"/>
      <c r="CCI54" s="196"/>
      <c r="CCJ54" s="196"/>
      <c r="CCK54" s="196"/>
      <c r="CCL54" s="196"/>
      <c r="CCM54" s="196"/>
      <c r="CCN54" s="196"/>
      <c r="CCO54" s="196"/>
      <c r="CCP54" s="196"/>
      <c r="CCQ54" s="196"/>
      <c r="CCR54" s="196"/>
      <c r="CCS54" s="196"/>
      <c r="CCT54" s="196"/>
      <c r="CCU54" s="196"/>
      <c r="CCV54" s="196"/>
      <c r="CCW54" s="196"/>
      <c r="CCX54" s="196"/>
      <c r="CCY54" s="196"/>
      <c r="CCZ54" s="196"/>
      <c r="CDA54" s="196"/>
      <c r="CDB54" s="196"/>
      <c r="CDC54" s="196"/>
      <c r="CDD54" s="196"/>
      <c r="CDE54" s="196"/>
      <c r="CDF54" s="196"/>
      <c r="CDG54" s="196"/>
      <c r="CDH54" s="196"/>
      <c r="CDI54" s="196"/>
      <c r="CDJ54" s="196"/>
      <c r="CDK54" s="196"/>
      <c r="CDL54" s="196"/>
      <c r="CDM54" s="196"/>
      <c r="CDN54" s="196"/>
      <c r="CDO54" s="196"/>
      <c r="CDP54" s="196"/>
      <c r="CDQ54" s="196"/>
      <c r="CDR54" s="196"/>
      <c r="CDS54" s="196"/>
      <c r="CDT54" s="196"/>
      <c r="CDU54" s="196"/>
      <c r="CDV54" s="196"/>
      <c r="CDW54" s="196"/>
      <c r="CDX54" s="196"/>
      <c r="CDY54" s="196"/>
      <c r="CDZ54" s="196"/>
      <c r="CEA54" s="196"/>
      <c r="CEB54" s="196"/>
      <c r="CEC54" s="196"/>
      <c r="CED54" s="196"/>
      <c r="CEE54" s="196"/>
      <c r="CEF54" s="196"/>
      <c r="CEG54" s="196"/>
      <c r="CEH54" s="196"/>
      <c r="CEI54" s="196"/>
      <c r="CEJ54" s="196"/>
      <c r="CEK54" s="196"/>
      <c r="CEL54" s="196"/>
      <c r="CEM54" s="196"/>
      <c r="CEN54" s="196"/>
      <c r="CEO54" s="196"/>
      <c r="CEP54" s="196"/>
      <c r="CEQ54" s="196"/>
      <c r="CER54" s="196"/>
      <c r="CES54" s="196"/>
      <c r="CET54" s="196"/>
      <c r="CEU54" s="196"/>
      <c r="CEV54" s="196"/>
      <c r="CEW54" s="196"/>
      <c r="CEX54" s="196"/>
      <c r="CEY54" s="196"/>
      <c r="CEZ54" s="196"/>
      <c r="CFA54" s="196"/>
      <c r="CFB54" s="196"/>
      <c r="CFC54" s="196"/>
      <c r="CFD54" s="196"/>
      <c r="CFE54" s="196"/>
      <c r="CFF54" s="196"/>
      <c r="CFG54" s="196"/>
      <c r="CFH54" s="196"/>
      <c r="CFI54" s="196"/>
      <c r="CFJ54" s="196"/>
      <c r="CFK54" s="196"/>
      <c r="CFL54" s="196"/>
      <c r="CFM54" s="196"/>
      <c r="CFN54" s="196"/>
      <c r="CFO54" s="196"/>
      <c r="CFP54" s="196"/>
      <c r="CFQ54" s="196"/>
      <c r="CFR54" s="196"/>
      <c r="CFS54" s="196"/>
      <c r="CFT54" s="196"/>
      <c r="CFU54" s="196"/>
      <c r="CFV54" s="196"/>
      <c r="CFW54" s="196"/>
      <c r="CFX54" s="196"/>
      <c r="CFY54" s="196"/>
      <c r="CFZ54" s="196"/>
      <c r="CGA54" s="196"/>
      <c r="CGB54" s="196"/>
      <c r="CGC54" s="196"/>
      <c r="CGD54" s="196"/>
      <c r="CGE54" s="196"/>
      <c r="CGF54" s="196"/>
      <c r="CGG54" s="196"/>
      <c r="CGH54" s="196"/>
      <c r="CGI54" s="196"/>
      <c r="CGJ54" s="196"/>
      <c r="CGK54" s="196"/>
      <c r="CGL54" s="196"/>
      <c r="CGM54" s="196"/>
      <c r="CGN54" s="196"/>
      <c r="CGO54" s="196"/>
      <c r="CGP54" s="196"/>
      <c r="CGQ54" s="196"/>
      <c r="CGR54" s="196"/>
      <c r="CGS54" s="196"/>
      <c r="CGT54" s="196"/>
      <c r="CGU54" s="196"/>
      <c r="CGV54" s="196"/>
      <c r="CGW54" s="196"/>
      <c r="CGX54" s="196"/>
      <c r="CGY54" s="196"/>
      <c r="CGZ54" s="196"/>
      <c r="CHA54" s="196"/>
      <c r="CHB54" s="196"/>
      <c r="CHC54" s="196"/>
      <c r="CHD54" s="196"/>
      <c r="CHE54" s="196"/>
      <c r="CHF54" s="196"/>
      <c r="CHG54" s="196"/>
      <c r="CHH54" s="196"/>
      <c r="CHI54" s="196"/>
      <c r="CHJ54" s="196"/>
      <c r="CHK54" s="196"/>
      <c r="CHL54" s="196"/>
      <c r="CHM54" s="196"/>
      <c r="CHN54" s="196"/>
      <c r="CHO54" s="196"/>
      <c r="CHP54" s="196"/>
      <c r="CHQ54" s="196"/>
      <c r="CHR54" s="196"/>
      <c r="CHS54" s="196"/>
      <c r="CHT54" s="196"/>
      <c r="CHU54" s="196"/>
      <c r="CHV54" s="196"/>
      <c r="CHW54" s="196"/>
      <c r="CHX54" s="196"/>
      <c r="CHY54" s="196"/>
      <c r="CHZ54" s="196"/>
      <c r="CIA54" s="196"/>
      <c r="CIB54" s="196"/>
      <c r="CIC54" s="196"/>
      <c r="CID54" s="196"/>
      <c r="CIE54" s="196"/>
      <c r="CIF54" s="196"/>
      <c r="CIG54" s="196"/>
      <c r="CIH54" s="196"/>
      <c r="CII54" s="196"/>
      <c r="CIJ54" s="196"/>
      <c r="CIK54" s="196"/>
      <c r="CIL54" s="196"/>
      <c r="CIM54" s="196"/>
      <c r="CIN54" s="196"/>
      <c r="CIO54" s="196"/>
      <c r="CIP54" s="196"/>
      <c r="CIQ54" s="196"/>
      <c r="CIR54" s="196"/>
      <c r="CIS54" s="196"/>
      <c r="CIT54" s="196"/>
      <c r="CIU54" s="196"/>
      <c r="CIV54" s="196"/>
      <c r="CIW54" s="196"/>
      <c r="CIX54" s="196"/>
      <c r="CIY54" s="196"/>
      <c r="CIZ54" s="196"/>
      <c r="CJA54" s="196"/>
      <c r="CJB54" s="196"/>
      <c r="CJC54" s="196"/>
      <c r="CJD54" s="196"/>
      <c r="CJE54" s="196"/>
      <c r="CJF54" s="196"/>
      <c r="CJG54" s="196"/>
      <c r="CJH54" s="196"/>
      <c r="CJI54" s="196"/>
      <c r="CJJ54" s="196"/>
      <c r="CJK54" s="196"/>
      <c r="CJL54" s="196"/>
      <c r="CJM54" s="196"/>
      <c r="CJN54" s="196"/>
      <c r="CJO54" s="196"/>
      <c r="CJP54" s="196"/>
      <c r="CJQ54" s="196"/>
      <c r="CJR54" s="196"/>
      <c r="CJS54" s="196"/>
      <c r="CJT54" s="196"/>
      <c r="CJU54" s="196"/>
      <c r="CJV54" s="196"/>
      <c r="CJW54" s="196"/>
      <c r="CJX54" s="196"/>
      <c r="CJY54" s="196"/>
      <c r="CJZ54" s="196"/>
      <c r="CKA54" s="196"/>
      <c r="CKB54" s="196"/>
      <c r="CKC54" s="196"/>
      <c r="CKD54" s="196"/>
      <c r="CKE54" s="196"/>
      <c r="CKF54" s="196"/>
      <c r="CKG54" s="196"/>
      <c r="CKH54" s="196"/>
      <c r="CKI54" s="196"/>
      <c r="CKJ54" s="196"/>
      <c r="CKK54" s="196"/>
      <c r="CKL54" s="196"/>
      <c r="CKM54" s="196"/>
      <c r="CKN54" s="196"/>
      <c r="CKO54" s="196"/>
      <c r="CKP54" s="196"/>
      <c r="CKQ54" s="196"/>
      <c r="CKR54" s="196"/>
      <c r="CKS54" s="196"/>
      <c r="CKT54" s="196"/>
      <c r="CKU54" s="196"/>
      <c r="CKV54" s="196"/>
      <c r="CKW54" s="196"/>
      <c r="CKX54" s="196"/>
      <c r="CKY54" s="196"/>
      <c r="CKZ54" s="196"/>
      <c r="CLA54" s="196"/>
      <c r="CLB54" s="196"/>
      <c r="CLC54" s="196"/>
      <c r="CLD54" s="196"/>
      <c r="CLE54" s="196"/>
      <c r="CLF54" s="196"/>
      <c r="CLG54" s="196"/>
      <c r="CLH54" s="196"/>
      <c r="CLI54" s="196"/>
      <c r="CLJ54" s="196"/>
      <c r="CLK54" s="196"/>
      <c r="CLL54" s="196"/>
      <c r="CLM54" s="196"/>
      <c r="CLN54" s="196"/>
      <c r="CLO54" s="196"/>
      <c r="CLP54" s="196"/>
      <c r="CLQ54" s="196"/>
      <c r="CLR54" s="196"/>
      <c r="CLS54" s="196"/>
      <c r="CLT54" s="196"/>
      <c r="CLU54" s="196"/>
      <c r="CLV54" s="196"/>
      <c r="CLW54" s="196"/>
      <c r="CLX54" s="196"/>
      <c r="CLY54" s="196"/>
      <c r="CLZ54" s="196"/>
      <c r="CMA54" s="196"/>
      <c r="CMB54" s="196"/>
      <c r="CMC54" s="196"/>
      <c r="CMD54" s="196"/>
      <c r="CME54" s="196"/>
      <c r="CMF54" s="196"/>
      <c r="CMG54" s="196"/>
      <c r="CMH54" s="196"/>
      <c r="CMI54" s="196"/>
      <c r="CMJ54" s="196"/>
      <c r="CMK54" s="196"/>
      <c r="CML54" s="196"/>
      <c r="CMM54" s="196"/>
      <c r="CMN54" s="196"/>
      <c r="CMO54" s="196"/>
      <c r="CMP54" s="196"/>
      <c r="CMQ54" s="196"/>
      <c r="CMR54" s="196"/>
      <c r="CMS54" s="196"/>
      <c r="CMT54" s="196"/>
      <c r="CMU54" s="196"/>
      <c r="CMV54" s="196"/>
      <c r="CMW54" s="196"/>
      <c r="CMX54" s="196"/>
      <c r="CMY54" s="196"/>
      <c r="CMZ54" s="196"/>
      <c r="CNA54" s="196"/>
      <c r="CNB54" s="196"/>
      <c r="CNC54" s="196"/>
      <c r="CND54" s="196"/>
      <c r="CNE54" s="196"/>
      <c r="CNF54" s="196"/>
      <c r="CNG54" s="196"/>
      <c r="CNH54" s="196"/>
      <c r="CNI54" s="196"/>
      <c r="CNJ54" s="196"/>
      <c r="CNK54" s="196"/>
      <c r="CNL54" s="196"/>
      <c r="CNM54" s="196"/>
      <c r="CNN54" s="196"/>
      <c r="CNO54" s="196"/>
      <c r="CNP54" s="196"/>
      <c r="CNQ54" s="196"/>
      <c r="CNR54" s="196"/>
      <c r="CNS54" s="196"/>
      <c r="CNT54" s="196"/>
      <c r="CNU54" s="196"/>
      <c r="CNV54" s="196"/>
      <c r="CNW54" s="196"/>
      <c r="CNX54" s="196"/>
      <c r="CNY54" s="196"/>
      <c r="CNZ54" s="196"/>
      <c r="COA54" s="196"/>
      <c r="COB54" s="196"/>
      <c r="COC54" s="196"/>
      <c r="COD54" s="196"/>
      <c r="COE54" s="196"/>
      <c r="COF54" s="196"/>
      <c r="COG54" s="196"/>
      <c r="COH54" s="196"/>
      <c r="COI54" s="196"/>
      <c r="COJ54" s="196"/>
      <c r="COK54" s="196"/>
      <c r="COL54" s="196"/>
      <c r="COM54" s="196"/>
      <c r="CON54" s="196"/>
      <c r="COO54" s="196"/>
      <c r="COP54" s="196"/>
      <c r="COQ54" s="196"/>
      <c r="COR54" s="196"/>
      <c r="COS54" s="196"/>
      <c r="COT54" s="196"/>
      <c r="COU54" s="196"/>
      <c r="COV54" s="196"/>
      <c r="COW54" s="196"/>
      <c r="COX54" s="196"/>
      <c r="COY54" s="196"/>
      <c r="COZ54" s="196"/>
      <c r="CPA54" s="196"/>
      <c r="CPB54" s="196"/>
      <c r="CPC54" s="196"/>
      <c r="CPD54" s="196"/>
      <c r="CPE54" s="196"/>
      <c r="CPF54" s="196"/>
      <c r="CPG54" s="196"/>
      <c r="CPH54" s="196"/>
      <c r="CPI54" s="196"/>
      <c r="CPJ54" s="196"/>
      <c r="CPK54" s="196"/>
      <c r="CPL54" s="196"/>
      <c r="CPM54" s="196"/>
      <c r="CPN54" s="196"/>
      <c r="CPO54" s="196"/>
      <c r="CPP54" s="196"/>
      <c r="CPQ54" s="196"/>
      <c r="CPR54" s="196"/>
      <c r="CPS54" s="196"/>
      <c r="CPT54" s="196"/>
      <c r="CPU54" s="196"/>
      <c r="CPV54" s="196"/>
      <c r="CPW54" s="196"/>
      <c r="CPX54" s="196"/>
      <c r="CPY54" s="196"/>
      <c r="CPZ54" s="196"/>
      <c r="CQA54" s="196"/>
      <c r="CQB54" s="196"/>
      <c r="CQC54" s="196"/>
      <c r="CQD54" s="196"/>
      <c r="CQE54" s="196"/>
      <c r="CQF54" s="196"/>
      <c r="CQG54" s="196"/>
      <c r="CQH54" s="196"/>
      <c r="CQI54" s="196"/>
      <c r="CQJ54" s="196"/>
      <c r="CQK54" s="196"/>
      <c r="CQL54" s="196"/>
      <c r="CQM54" s="196"/>
      <c r="CQN54" s="196"/>
      <c r="CQO54" s="196"/>
      <c r="CQP54" s="196"/>
      <c r="CQQ54" s="196"/>
      <c r="CQR54" s="196"/>
      <c r="CQS54" s="196"/>
      <c r="CQT54" s="196"/>
      <c r="CQU54" s="196"/>
      <c r="CQV54" s="196"/>
      <c r="CQW54" s="196"/>
      <c r="CQX54" s="196"/>
      <c r="CQY54" s="196"/>
      <c r="CQZ54" s="196"/>
      <c r="CRA54" s="196"/>
      <c r="CRB54" s="196"/>
      <c r="CRC54" s="196"/>
      <c r="CRD54" s="196"/>
      <c r="CRE54" s="196"/>
      <c r="CRF54" s="196"/>
      <c r="CRG54" s="196"/>
      <c r="CRH54" s="196"/>
      <c r="CRI54" s="196"/>
      <c r="CRJ54" s="196"/>
      <c r="CRK54" s="196"/>
      <c r="CRL54" s="196"/>
      <c r="CRM54" s="196"/>
      <c r="CRN54" s="196"/>
      <c r="CRO54" s="196"/>
      <c r="CRP54" s="196"/>
      <c r="CRQ54" s="196"/>
      <c r="CRR54" s="196"/>
      <c r="CRS54" s="196"/>
      <c r="CRT54" s="196"/>
      <c r="CRU54" s="196"/>
      <c r="CRV54" s="196"/>
      <c r="CRW54" s="196"/>
      <c r="CRX54" s="196"/>
      <c r="CRY54" s="196"/>
      <c r="CRZ54" s="196"/>
      <c r="CSA54" s="196"/>
      <c r="CSB54" s="196"/>
      <c r="CSC54" s="196"/>
      <c r="CSD54" s="196"/>
      <c r="CSE54" s="196"/>
      <c r="CSF54" s="196"/>
      <c r="CSG54" s="196"/>
      <c r="CSH54" s="196"/>
      <c r="CSI54" s="196"/>
      <c r="CSJ54" s="196"/>
      <c r="CSK54" s="196"/>
      <c r="CSL54" s="196"/>
      <c r="CSM54" s="196"/>
      <c r="CSN54" s="196"/>
      <c r="CSO54" s="196"/>
      <c r="CSP54" s="196"/>
      <c r="CSQ54" s="196"/>
      <c r="CSR54" s="196"/>
      <c r="CSS54" s="196"/>
      <c r="CST54" s="196"/>
      <c r="CSU54" s="196"/>
      <c r="CSV54" s="196"/>
      <c r="CSW54" s="196"/>
      <c r="CSX54" s="196"/>
      <c r="CSY54" s="196"/>
      <c r="CSZ54" s="196"/>
      <c r="CTA54" s="196"/>
      <c r="CTB54" s="196"/>
      <c r="CTC54" s="196"/>
      <c r="CTD54" s="196"/>
      <c r="CTE54" s="196"/>
      <c r="CTF54" s="196"/>
      <c r="CTG54" s="196"/>
      <c r="CTH54" s="196"/>
      <c r="CTI54" s="196"/>
      <c r="CTJ54" s="196"/>
      <c r="CTK54" s="196"/>
      <c r="CTL54" s="196"/>
      <c r="CTM54" s="196"/>
      <c r="CTN54" s="196"/>
      <c r="CTO54" s="196"/>
      <c r="CTP54" s="196"/>
      <c r="CTQ54" s="196"/>
      <c r="CTR54" s="196"/>
      <c r="CTS54" s="196"/>
      <c r="CTT54" s="196"/>
      <c r="CTU54" s="196"/>
      <c r="CTV54" s="196"/>
      <c r="CTW54" s="196"/>
      <c r="CTX54" s="196"/>
      <c r="CTY54" s="196"/>
      <c r="CTZ54" s="196"/>
      <c r="CUA54" s="196"/>
      <c r="CUB54" s="196"/>
      <c r="CUC54" s="196"/>
      <c r="CUD54" s="196"/>
      <c r="CUE54" s="196"/>
      <c r="CUF54" s="196"/>
      <c r="CUG54" s="196"/>
      <c r="CUH54" s="196"/>
      <c r="CUI54" s="196"/>
      <c r="CUJ54" s="196"/>
      <c r="CUK54" s="196"/>
      <c r="CUL54" s="196"/>
      <c r="CUM54" s="196"/>
      <c r="CUN54" s="196"/>
      <c r="CUO54" s="196"/>
      <c r="CUP54" s="196"/>
      <c r="CUQ54" s="196"/>
      <c r="CUR54" s="196"/>
      <c r="CUS54" s="196"/>
      <c r="CUT54" s="196"/>
      <c r="CUU54" s="196"/>
      <c r="CUV54" s="196"/>
      <c r="CUW54" s="196"/>
      <c r="CUX54" s="196"/>
      <c r="CUY54" s="196"/>
      <c r="CUZ54" s="196"/>
      <c r="CVA54" s="196"/>
      <c r="CVB54" s="196"/>
      <c r="CVC54" s="196"/>
      <c r="CVD54" s="196"/>
      <c r="CVE54" s="196"/>
      <c r="CVF54" s="196"/>
      <c r="CVG54" s="196"/>
      <c r="CVH54" s="196"/>
      <c r="CVI54" s="196"/>
      <c r="CVJ54" s="196"/>
      <c r="CVK54" s="196"/>
      <c r="CVL54" s="196"/>
      <c r="CVM54" s="196"/>
      <c r="CVN54" s="196"/>
      <c r="CVO54" s="196"/>
      <c r="CVP54" s="196"/>
      <c r="CVQ54" s="196"/>
      <c r="CVR54" s="196"/>
      <c r="CVS54" s="196"/>
      <c r="CVT54" s="196"/>
      <c r="CVU54" s="196"/>
      <c r="CVV54" s="196"/>
      <c r="CVW54" s="196"/>
      <c r="CVX54" s="196"/>
      <c r="CVY54" s="196"/>
      <c r="CVZ54" s="196"/>
      <c r="CWA54" s="196"/>
      <c r="CWB54" s="196"/>
      <c r="CWC54" s="196"/>
      <c r="CWD54" s="196"/>
      <c r="CWE54" s="196"/>
      <c r="CWF54" s="196"/>
      <c r="CWG54" s="196"/>
      <c r="CWH54" s="196"/>
      <c r="CWI54" s="196"/>
      <c r="CWJ54" s="196"/>
      <c r="CWK54" s="196"/>
      <c r="CWL54" s="196"/>
      <c r="CWM54" s="196"/>
      <c r="CWN54" s="196"/>
      <c r="CWO54" s="196"/>
      <c r="CWP54" s="196"/>
      <c r="CWQ54" s="196"/>
      <c r="CWR54" s="196"/>
      <c r="CWS54" s="196"/>
      <c r="CWT54" s="196"/>
      <c r="CWU54" s="196"/>
      <c r="CWV54" s="196"/>
      <c r="CWW54" s="196"/>
      <c r="CWX54" s="196"/>
      <c r="CWY54" s="196"/>
      <c r="CWZ54" s="196"/>
      <c r="CXA54" s="196"/>
      <c r="CXB54" s="196"/>
      <c r="CXC54" s="196"/>
      <c r="CXD54" s="196"/>
      <c r="CXE54" s="196"/>
      <c r="CXF54" s="196"/>
      <c r="CXG54" s="196"/>
      <c r="CXH54" s="196"/>
      <c r="CXI54" s="196"/>
      <c r="CXJ54" s="196"/>
      <c r="CXK54" s="196"/>
      <c r="CXL54" s="196"/>
      <c r="CXM54" s="196"/>
      <c r="CXN54" s="196"/>
      <c r="CXO54" s="196"/>
      <c r="CXP54" s="196"/>
      <c r="CXQ54" s="196"/>
      <c r="CXR54" s="196"/>
      <c r="CXS54" s="196"/>
      <c r="CXT54" s="196"/>
      <c r="CXU54" s="196"/>
      <c r="CXV54" s="196"/>
      <c r="CXW54" s="196"/>
      <c r="CXX54" s="196"/>
      <c r="CXY54" s="196"/>
      <c r="CXZ54" s="196"/>
      <c r="CYA54" s="196"/>
      <c r="CYB54" s="196"/>
      <c r="CYC54" s="196"/>
      <c r="CYD54" s="196"/>
      <c r="CYE54" s="196"/>
      <c r="CYF54" s="196"/>
      <c r="CYG54" s="196"/>
      <c r="CYH54" s="196"/>
      <c r="CYI54" s="196"/>
      <c r="CYJ54" s="196"/>
      <c r="CYK54" s="196"/>
      <c r="CYL54" s="196"/>
      <c r="CYM54" s="196"/>
      <c r="CYN54" s="196"/>
      <c r="CYO54" s="196"/>
      <c r="CYP54" s="196"/>
      <c r="CYQ54" s="196"/>
      <c r="CYR54" s="196"/>
      <c r="CYS54" s="196"/>
      <c r="CYT54" s="196"/>
      <c r="CYU54" s="196"/>
      <c r="CYV54" s="196"/>
      <c r="CYW54" s="196"/>
      <c r="CYX54" s="196"/>
      <c r="CYY54" s="196"/>
      <c r="CYZ54" s="196"/>
      <c r="CZA54" s="196"/>
      <c r="CZB54" s="196"/>
      <c r="CZC54" s="196"/>
      <c r="CZD54" s="196"/>
      <c r="CZE54" s="196"/>
      <c r="CZF54" s="196"/>
      <c r="CZG54" s="196"/>
      <c r="CZH54" s="196"/>
      <c r="CZI54" s="196"/>
      <c r="CZJ54" s="196"/>
      <c r="CZK54" s="196"/>
      <c r="CZL54" s="196"/>
      <c r="CZM54" s="196"/>
      <c r="CZN54" s="196"/>
      <c r="CZO54" s="196"/>
      <c r="CZP54" s="196"/>
      <c r="CZQ54" s="196"/>
      <c r="CZR54" s="196"/>
      <c r="CZS54" s="196"/>
      <c r="CZT54" s="196"/>
      <c r="CZU54" s="196"/>
      <c r="CZV54" s="196"/>
      <c r="CZW54" s="196"/>
      <c r="CZX54" s="196"/>
      <c r="CZY54" s="196"/>
      <c r="CZZ54" s="196"/>
      <c r="DAA54" s="196"/>
      <c r="DAB54" s="196"/>
      <c r="DAC54" s="196"/>
      <c r="DAD54" s="196"/>
      <c r="DAE54" s="196"/>
      <c r="DAF54" s="196"/>
      <c r="DAG54" s="196"/>
      <c r="DAH54" s="196"/>
      <c r="DAI54" s="196"/>
      <c r="DAJ54" s="196"/>
      <c r="DAK54" s="196"/>
      <c r="DAL54" s="196"/>
      <c r="DAM54" s="196"/>
      <c r="DAN54" s="196"/>
      <c r="DAO54" s="196"/>
      <c r="DAP54" s="196"/>
      <c r="DAQ54" s="196"/>
      <c r="DAR54" s="196"/>
      <c r="DAS54" s="196"/>
      <c r="DAT54" s="196"/>
      <c r="DAU54" s="196"/>
      <c r="DAV54" s="196"/>
      <c r="DAW54" s="196"/>
      <c r="DAX54" s="196"/>
      <c r="DAY54" s="196"/>
      <c r="DAZ54" s="196"/>
      <c r="DBA54" s="196"/>
      <c r="DBB54" s="196"/>
      <c r="DBC54" s="196"/>
      <c r="DBD54" s="196"/>
      <c r="DBE54" s="196"/>
      <c r="DBF54" s="196"/>
      <c r="DBG54" s="196"/>
      <c r="DBH54" s="196"/>
      <c r="DBI54" s="196"/>
      <c r="DBJ54" s="196"/>
      <c r="DBK54" s="196"/>
      <c r="DBL54" s="196"/>
      <c r="DBM54" s="196"/>
      <c r="DBN54" s="196"/>
      <c r="DBO54" s="196"/>
      <c r="DBP54" s="196"/>
      <c r="DBQ54" s="196"/>
      <c r="DBR54" s="196"/>
      <c r="DBS54" s="196"/>
      <c r="DBT54" s="196"/>
      <c r="DBU54" s="196"/>
      <c r="DBV54" s="196"/>
      <c r="DBW54" s="196"/>
      <c r="DBX54" s="196"/>
      <c r="DBY54" s="196"/>
      <c r="DBZ54" s="196"/>
      <c r="DCA54" s="196"/>
      <c r="DCB54" s="196"/>
      <c r="DCC54" s="196"/>
      <c r="DCD54" s="196"/>
      <c r="DCE54" s="196"/>
      <c r="DCF54" s="196"/>
      <c r="DCG54" s="196"/>
      <c r="DCH54" s="196"/>
      <c r="DCI54" s="196"/>
      <c r="DCJ54" s="196"/>
      <c r="DCK54" s="196"/>
      <c r="DCL54" s="196"/>
      <c r="DCM54" s="196"/>
      <c r="DCN54" s="196"/>
      <c r="DCO54" s="196"/>
      <c r="DCP54" s="196"/>
      <c r="DCQ54" s="196"/>
      <c r="DCR54" s="196"/>
      <c r="DCS54" s="196"/>
      <c r="DCT54" s="196"/>
      <c r="DCU54" s="196"/>
      <c r="DCV54" s="196"/>
      <c r="DCW54" s="196"/>
      <c r="DCX54" s="196"/>
      <c r="DCY54" s="196"/>
      <c r="DCZ54" s="196"/>
      <c r="DDA54" s="196"/>
      <c r="DDB54" s="196"/>
      <c r="DDC54" s="196"/>
      <c r="DDD54" s="196"/>
      <c r="DDE54" s="196"/>
      <c r="DDF54" s="196"/>
      <c r="DDG54" s="196"/>
      <c r="DDH54" s="196"/>
      <c r="DDI54" s="196"/>
      <c r="DDJ54" s="196"/>
      <c r="DDK54" s="196"/>
      <c r="DDL54" s="196"/>
      <c r="DDM54" s="196"/>
      <c r="DDN54" s="196"/>
      <c r="DDO54" s="196"/>
      <c r="DDP54" s="196"/>
      <c r="DDQ54" s="196"/>
      <c r="DDR54" s="196"/>
      <c r="DDS54" s="196"/>
      <c r="DDT54" s="196"/>
      <c r="DDU54" s="196"/>
      <c r="DDV54" s="196"/>
      <c r="DDW54" s="196"/>
      <c r="DDX54" s="196"/>
      <c r="DDY54" s="196"/>
      <c r="DDZ54" s="196"/>
      <c r="DEA54" s="196"/>
      <c r="DEB54" s="196"/>
      <c r="DEC54" s="196"/>
      <c r="DED54" s="196"/>
      <c r="DEE54" s="196"/>
      <c r="DEF54" s="196"/>
      <c r="DEG54" s="196"/>
      <c r="DEH54" s="196"/>
      <c r="DEI54" s="196"/>
      <c r="DEJ54" s="196"/>
      <c r="DEK54" s="196"/>
      <c r="DEL54" s="196"/>
      <c r="DEM54" s="196"/>
      <c r="DEN54" s="196"/>
      <c r="DEO54" s="196"/>
      <c r="DEP54" s="196"/>
      <c r="DEQ54" s="196"/>
      <c r="DER54" s="196"/>
      <c r="DES54" s="196"/>
      <c r="DET54" s="196"/>
      <c r="DEU54" s="196"/>
      <c r="DEV54" s="196"/>
      <c r="DEW54" s="196"/>
      <c r="DEX54" s="196"/>
      <c r="DEY54" s="196"/>
      <c r="DEZ54" s="196"/>
      <c r="DFA54" s="196"/>
      <c r="DFB54" s="196"/>
      <c r="DFC54" s="196"/>
      <c r="DFD54" s="196"/>
      <c r="DFE54" s="196"/>
      <c r="DFF54" s="196"/>
      <c r="DFG54" s="196"/>
      <c r="DFH54" s="196"/>
      <c r="DFI54" s="196"/>
      <c r="DFJ54" s="196"/>
      <c r="DFK54" s="196"/>
      <c r="DFL54" s="196"/>
      <c r="DFM54" s="196"/>
      <c r="DFN54" s="196"/>
      <c r="DFO54" s="196"/>
      <c r="DFP54" s="196"/>
      <c r="DFQ54" s="196"/>
      <c r="DFR54" s="196"/>
      <c r="DFS54" s="196"/>
      <c r="DFT54" s="196"/>
      <c r="DFU54" s="196"/>
      <c r="DFV54" s="196"/>
      <c r="DFW54" s="196"/>
      <c r="DFX54" s="196"/>
      <c r="DFY54" s="196"/>
      <c r="DFZ54" s="196"/>
      <c r="DGA54" s="196"/>
      <c r="DGB54" s="196"/>
      <c r="DGC54" s="196"/>
      <c r="DGD54" s="196"/>
      <c r="DGE54" s="196"/>
      <c r="DGF54" s="196"/>
      <c r="DGG54" s="196"/>
      <c r="DGH54" s="196"/>
      <c r="DGI54" s="196"/>
      <c r="DGJ54" s="196"/>
      <c r="DGK54" s="196"/>
      <c r="DGL54" s="196"/>
      <c r="DGM54" s="196"/>
      <c r="DGN54" s="196"/>
      <c r="DGO54" s="196"/>
      <c r="DGP54" s="196"/>
      <c r="DGQ54" s="196"/>
      <c r="DGR54" s="196"/>
      <c r="DGS54" s="196"/>
      <c r="DGT54" s="196"/>
      <c r="DGU54" s="196"/>
      <c r="DGV54" s="196"/>
      <c r="DGW54" s="196"/>
      <c r="DGX54" s="196"/>
      <c r="DGY54" s="196"/>
      <c r="DGZ54" s="196"/>
      <c r="DHA54" s="196"/>
      <c r="DHB54" s="196"/>
      <c r="DHC54" s="196"/>
      <c r="DHD54" s="196"/>
      <c r="DHE54" s="196"/>
      <c r="DHF54" s="196"/>
      <c r="DHG54" s="196"/>
      <c r="DHH54" s="196"/>
      <c r="DHI54" s="196"/>
      <c r="DHJ54" s="196"/>
      <c r="DHK54" s="196"/>
      <c r="DHL54" s="196"/>
      <c r="DHM54" s="196"/>
      <c r="DHN54" s="196"/>
      <c r="DHO54" s="196"/>
      <c r="DHP54" s="196"/>
      <c r="DHQ54" s="196"/>
      <c r="DHR54" s="196"/>
      <c r="DHS54" s="196"/>
      <c r="DHT54" s="196"/>
      <c r="DHU54" s="196"/>
      <c r="DHV54" s="196"/>
      <c r="DHW54" s="196"/>
      <c r="DHX54" s="196"/>
      <c r="DHY54" s="196"/>
      <c r="DHZ54" s="196"/>
      <c r="DIA54" s="196"/>
      <c r="DIB54" s="196"/>
      <c r="DIC54" s="196"/>
      <c r="DID54" s="196"/>
      <c r="DIE54" s="196"/>
      <c r="DIF54" s="196"/>
      <c r="DIG54" s="196"/>
      <c r="DIH54" s="196"/>
      <c r="DII54" s="196"/>
      <c r="DIJ54" s="196"/>
      <c r="DIK54" s="196"/>
      <c r="DIL54" s="196"/>
      <c r="DIM54" s="196"/>
      <c r="DIN54" s="196"/>
      <c r="DIO54" s="196"/>
      <c r="DIP54" s="196"/>
      <c r="DIQ54" s="196"/>
      <c r="DIR54" s="196"/>
      <c r="DIS54" s="196"/>
      <c r="DIT54" s="196"/>
      <c r="DIU54" s="196"/>
      <c r="DIV54" s="196"/>
      <c r="DIW54" s="196"/>
      <c r="DIX54" s="196"/>
      <c r="DIY54" s="196"/>
      <c r="DIZ54" s="196"/>
      <c r="DJA54" s="196"/>
      <c r="DJB54" s="196"/>
      <c r="DJC54" s="196"/>
      <c r="DJD54" s="196"/>
      <c r="DJE54" s="196"/>
      <c r="DJF54" s="196"/>
      <c r="DJG54" s="196"/>
      <c r="DJH54" s="196"/>
      <c r="DJI54" s="196"/>
      <c r="DJJ54" s="196"/>
      <c r="DJK54" s="196"/>
      <c r="DJL54" s="196"/>
      <c r="DJM54" s="196"/>
      <c r="DJN54" s="196"/>
      <c r="DJO54" s="196"/>
      <c r="DJP54" s="196"/>
      <c r="DJQ54" s="196"/>
      <c r="DJR54" s="196"/>
      <c r="DJS54" s="196"/>
      <c r="DJT54" s="196"/>
      <c r="DJU54" s="196"/>
      <c r="DJV54" s="196"/>
      <c r="DJW54" s="196"/>
      <c r="DJX54" s="196"/>
      <c r="DJY54" s="196"/>
      <c r="DJZ54" s="196"/>
      <c r="DKA54" s="196"/>
      <c r="DKB54" s="196"/>
      <c r="DKC54" s="196"/>
      <c r="DKD54" s="196"/>
      <c r="DKE54" s="196"/>
      <c r="DKF54" s="196"/>
      <c r="DKG54" s="196"/>
      <c r="DKH54" s="196"/>
      <c r="DKI54" s="196"/>
      <c r="DKJ54" s="196"/>
      <c r="DKK54" s="196"/>
      <c r="DKL54" s="196"/>
      <c r="DKM54" s="196"/>
      <c r="DKN54" s="196"/>
      <c r="DKO54" s="196"/>
      <c r="DKP54" s="196"/>
      <c r="DKQ54" s="196"/>
      <c r="DKR54" s="196"/>
      <c r="DKS54" s="196"/>
      <c r="DKT54" s="196"/>
      <c r="DKU54" s="196"/>
      <c r="DKV54" s="196"/>
      <c r="DKW54" s="196"/>
      <c r="DKX54" s="196"/>
      <c r="DKY54" s="196"/>
      <c r="DKZ54" s="196"/>
      <c r="DLA54" s="196"/>
      <c r="DLB54" s="196"/>
      <c r="DLC54" s="196"/>
      <c r="DLD54" s="196"/>
      <c r="DLE54" s="196"/>
      <c r="DLF54" s="196"/>
      <c r="DLG54" s="196"/>
      <c r="DLH54" s="196"/>
      <c r="DLI54" s="196"/>
      <c r="DLJ54" s="196"/>
      <c r="DLK54" s="196"/>
      <c r="DLL54" s="196"/>
      <c r="DLM54" s="196"/>
      <c r="DLN54" s="196"/>
      <c r="DLO54" s="196"/>
      <c r="DLP54" s="196"/>
      <c r="DLQ54" s="196"/>
      <c r="DLR54" s="196"/>
      <c r="DLS54" s="196"/>
      <c r="DLT54" s="196"/>
      <c r="DLU54" s="196"/>
      <c r="DLV54" s="196"/>
      <c r="DLW54" s="196"/>
      <c r="DLX54" s="196"/>
      <c r="DLY54" s="196"/>
      <c r="DLZ54" s="196"/>
      <c r="DMA54" s="196"/>
      <c r="DMB54" s="196"/>
      <c r="DMC54" s="196"/>
      <c r="DMD54" s="196"/>
      <c r="DME54" s="196"/>
      <c r="DMF54" s="196"/>
      <c r="DMG54" s="196"/>
      <c r="DMH54" s="196"/>
      <c r="DMI54" s="196"/>
      <c r="DMJ54" s="196"/>
      <c r="DMK54" s="196"/>
      <c r="DML54" s="196"/>
      <c r="DMM54" s="196"/>
      <c r="DMN54" s="196"/>
      <c r="DMO54" s="196"/>
      <c r="DMP54" s="196"/>
      <c r="DMQ54" s="196"/>
      <c r="DMR54" s="196"/>
      <c r="DMS54" s="196"/>
      <c r="DMT54" s="196"/>
      <c r="DMU54" s="196"/>
      <c r="DMV54" s="196"/>
      <c r="DMW54" s="196"/>
      <c r="DMX54" s="196"/>
      <c r="DMY54" s="196"/>
      <c r="DMZ54" s="196"/>
      <c r="DNA54" s="196"/>
      <c r="DNB54" s="196"/>
      <c r="DNC54" s="196"/>
      <c r="DND54" s="196"/>
      <c r="DNE54" s="196"/>
      <c r="DNF54" s="196"/>
      <c r="DNG54" s="196"/>
      <c r="DNH54" s="196"/>
      <c r="DNI54" s="196"/>
      <c r="DNJ54" s="196"/>
      <c r="DNK54" s="196"/>
      <c r="DNL54" s="196"/>
      <c r="DNM54" s="196"/>
      <c r="DNN54" s="196"/>
      <c r="DNO54" s="196"/>
      <c r="DNP54" s="196"/>
      <c r="DNQ54" s="196"/>
      <c r="DNR54" s="196"/>
      <c r="DNS54" s="196"/>
      <c r="DNT54" s="196"/>
      <c r="DNU54" s="196"/>
      <c r="DNV54" s="196"/>
      <c r="DNW54" s="196"/>
      <c r="DNX54" s="196"/>
      <c r="DNY54" s="196"/>
      <c r="DNZ54" s="196"/>
      <c r="DOA54" s="196"/>
      <c r="DOB54" s="196"/>
      <c r="DOC54" s="196"/>
      <c r="DOD54" s="196"/>
      <c r="DOE54" s="196"/>
      <c r="DOF54" s="196"/>
      <c r="DOG54" s="196"/>
      <c r="DOH54" s="196"/>
      <c r="DOI54" s="196"/>
      <c r="DOJ54" s="196"/>
      <c r="DOK54" s="196"/>
      <c r="DOL54" s="196"/>
      <c r="DOM54" s="196"/>
      <c r="DON54" s="196"/>
      <c r="DOO54" s="196"/>
      <c r="DOP54" s="196"/>
      <c r="DOQ54" s="196"/>
      <c r="DOR54" s="196"/>
      <c r="DOS54" s="196"/>
      <c r="DOT54" s="196"/>
      <c r="DOU54" s="196"/>
      <c r="DOV54" s="196"/>
      <c r="DOW54" s="196"/>
      <c r="DOX54" s="196"/>
      <c r="DOY54" s="196"/>
      <c r="DOZ54" s="196"/>
      <c r="DPA54" s="196"/>
      <c r="DPB54" s="196"/>
      <c r="DPC54" s="196"/>
      <c r="DPD54" s="196"/>
      <c r="DPE54" s="196"/>
      <c r="DPF54" s="196"/>
      <c r="DPG54" s="196"/>
      <c r="DPH54" s="196"/>
      <c r="DPI54" s="196"/>
      <c r="DPJ54" s="196"/>
      <c r="DPK54" s="196"/>
      <c r="DPL54" s="196"/>
      <c r="DPM54" s="196"/>
      <c r="DPN54" s="196"/>
      <c r="DPO54" s="196"/>
      <c r="DPP54" s="196"/>
      <c r="DPQ54" s="196"/>
      <c r="DPR54" s="196"/>
      <c r="DPS54" s="196"/>
      <c r="DPT54" s="196"/>
      <c r="DPU54" s="196"/>
      <c r="DPV54" s="196"/>
      <c r="DPW54" s="196"/>
      <c r="DPX54" s="196"/>
      <c r="DPY54" s="196"/>
      <c r="DPZ54" s="196"/>
      <c r="DQA54" s="196"/>
      <c r="DQB54" s="196"/>
      <c r="DQC54" s="196"/>
      <c r="DQD54" s="196"/>
      <c r="DQE54" s="196"/>
      <c r="DQF54" s="196"/>
      <c r="DQG54" s="196"/>
      <c r="DQH54" s="196"/>
      <c r="DQI54" s="196"/>
      <c r="DQJ54" s="196"/>
      <c r="DQK54" s="196"/>
      <c r="DQL54" s="196"/>
      <c r="DQM54" s="196"/>
      <c r="DQN54" s="196"/>
      <c r="DQO54" s="196"/>
      <c r="DQP54" s="196"/>
      <c r="DQQ54" s="196"/>
      <c r="DQR54" s="196"/>
      <c r="DQS54" s="196"/>
      <c r="DQT54" s="196"/>
      <c r="DQU54" s="196"/>
      <c r="DQV54" s="196"/>
      <c r="DQW54" s="196"/>
      <c r="DQX54" s="196"/>
      <c r="DQY54" s="196"/>
      <c r="DQZ54" s="196"/>
      <c r="DRA54" s="196"/>
      <c r="DRB54" s="196"/>
      <c r="DRC54" s="196"/>
      <c r="DRD54" s="196"/>
      <c r="DRE54" s="196"/>
      <c r="DRF54" s="196"/>
      <c r="DRG54" s="196"/>
      <c r="DRH54" s="196"/>
      <c r="DRI54" s="196"/>
      <c r="DRJ54" s="196"/>
      <c r="DRK54" s="196"/>
      <c r="DRL54" s="196"/>
      <c r="DRM54" s="196"/>
      <c r="DRN54" s="196"/>
      <c r="DRO54" s="196"/>
      <c r="DRP54" s="196"/>
      <c r="DRQ54" s="196"/>
      <c r="DRR54" s="196"/>
      <c r="DRS54" s="196"/>
      <c r="DRT54" s="196"/>
      <c r="DRU54" s="196"/>
      <c r="DRV54" s="196"/>
      <c r="DRW54" s="196"/>
      <c r="DRX54" s="196"/>
      <c r="DRY54" s="196"/>
      <c r="DRZ54" s="196"/>
      <c r="DSA54" s="196"/>
      <c r="DSB54" s="196"/>
      <c r="DSC54" s="196"/>
      <c r="DSD54" s="196"/>
      <c r="DSE54" s="196"/>
      <c r="DSF54" s="196"/>
      <c r="DSG54" s="196"/>
      <c r="DSH54" s="196"/>
      <c r="DSI54" s="196"/>
      <c r="DSJ54" s="196"/>
      <c r="DSK54" s="196"/>
      <c r="DSL54" s="196"/>
      <c r="DSM54" s="196"/>
      <c r="DSN54" s="196"/>
      <c r="DSO54" s="196"/>
      <c r="DSP54" s="196"/>
      <c r="DSQ54" s="196"/>
      <c r="DSR54" s="196"/>
      <c r="DSS54" s="196"/>
      <c r="DST54" s="196"/>
      <c r="DSU54" s="196"/>
      <c r="DSV54" s="196"/>
      <c r="DSW54" s="196"/>
      <c r="DSX54" s="196"/>
      <c r="DSY54" s="196"/>
      <c r="DSZ54" s="196"/>
      <c r="DTA54" s="196"/>
      <c r="DTB54" s="196"/>
      <c r="DTC54" s="196"/>
      <c r="DTD54" s="196"/>
      <c r="DTE54" s="196"/>
      <c r="DTF54" s="196"/>
      <c r="DTG54" s="196"/>
      <c r="DTH54" s="196"/>
      <c r="DTI54" s="196"/>
      <c r="DTJ54" s="196"/>
      <c r="DTK54" s="196"/>
      <c r="DTL54" s="196"/>
      <c r="DTM54" s="196"/>
      <c r="DTN54" s="196"/>
      <c r="DTO54" s="196"/>
      <c r="DTP54" s="196"/>
      <c r="DTQ54" s="196"/>
      <c r="DTR54" s="196"/>
      <c r="DTS54" s="196"/>
      <c r="DTT54" s="196"/>
      <c r="DTU54" s="196"/>
      <c r="DTV54" s="196"/>
      <c r="DTW54" s="196"/>
      <c r="DTX54" s="196"/>
      <c r="DTY54" s="196"/>
      <c r="DTZ54" s="196"/>
      <c r="DUA54" s="196"/>
      <c r="DUB54" s="196"/>
      <c r="DUC54" s="196"/>
      <c r="DUD54" s="196"/>
      <c r="DUE54" s="196"/>
      <c r="DUF54" s="196"/>
      <c r="DUG54" s="196"/>
      <c r="DUH54" s="196"/>
      <c r="DUI54" s="196"/>
      <c r="DUJ54" s="196"/>
      <c r="DUK54" s="196"/>
      <c r="DUL54" s="196"/>
      <c r="DUM54" s="196"/>
      <c r="DUN54" s="196"/>
      <c r="DUO54" s="196"/>
      <c r="DUP54" s="196"/>
      <c r="DUQ54" s="196"/>
      <c r="DUR54" s="196"/>
      <c r="DUS54" s="196"/>
      <c r="DUT54" s="196"/>
      <c r="DUU54" s="196"/>
      <c r="DUV54" s="196"/>
      <c r="DUW54" s="196"/>
      <c r="DUX54" s="196"/>
      <c r="DUY54" s="196"/>
      <c r="DUZ54" s="196"/>
      <c r="DVA54" s="196"/>
      <c r="DVB54" s="196"/>
      <c r="DVC54" s="196"/>
      <c r="DVD54" s="196"/>
      <c r="DVE54" s="196"/>
      <c r="DVF54" s="196"/>
      <c r="DVG54" s="196"/>
      <c r="DVH54" s="196"/>
      <c r="DVI54" s="196"/>
      <c r="DVJ54" s="196"/>
      <c r="DVK54" s="196"/>
      <c r="DVL54" s="196"/>
      <c r="DVM54" s="196"/>
      <c r="DVN54" s="196"/>
      <c r="DVO54" s="196"/>
      <c r="DVP54" s="196"/>
      <c r="DVQ54" s="196"/>
      <c r="DVR54" s="196"/>
      <c r="DVS54" s="196"/>
      <c r="DVT54" s="196"/>
      <c r="DVU54" s="196"/>
      <c r="DVV54" s="196"/>
      <c r="DVW54" s="196"/>
      <c r="DVX54" s="196"/>
      <c r="DVY54" s="196"/>
      <c r="DVZ54" s="196"/>
      <c r="DWA54" s="196"/>
      <c r="DWB54" s="196"/>
      <c r="DWC54" s="196"/>
      <c r="DWD54" s="196"/>
      <c r="DWE54" s="196"/>
      <c r="DWF54" s="196"/>
      <c r="DWG54" s="196"/>
      <c r="DWH54" s="196"/>
      <c r="DWI54" s="196"/>
      <c r="DWJ54" s="196"/>
      <c r="DWK54" s="196"/>
      <c r="DWL54" s="196"/>
      <c r="DWM54" s="196"/>
      <c r="DWN54" s="196"/>
      <c r="DWO54" s="196"/>
      <c r="DWP54" s="196"/>
      <c r="DWQ54" s="196"/>
      <c r="DWR54" s="196"/>
      <c r="DWS54" s="196"/>
      <c r="DWT54" s="196"/>
      <c r="DWU54" s="196"/>
      <c r="DWV54" s="196"/>
      <c r="DWW54" s="196"/>
      <c r="DWX54" s="196"/>
      <c r="DWY54" s="196"/>
      <c r="DWZ54" s="196"/>
      <c r="DXA54" s="196"/>
      <c r="DXB54" s="196"/>
      <c r="DXC54" s="196"/>
      <c r="DXD54" s="196"/>
      <c r="DXE54" s="196"/>
      <c r="DXF54" s="196"/>
      <c r="DXG54" s="196"/>
      <c r="DXH54" s="196"/>
      <c r="DXI54" s="196"/>
      <c r="DXJ54" s="196"/>
      <c r="DXK54" s="196"/>
      <c r="DXL54" s="196"/>
      <c r="DXM54" s="196"/>
      <c r="DXN54" s="196"/>
      <c r="DXO54" s="196"/>
      <c r="DXP54" s="196"/>
      <c r="DXQ54" s="196"/>
      <c r="DXR54" s="196"/>
      <c r="DXS54" s="196"/>
      <c r="DXT54" s="196"/>
      <c r="DXU54" s="196"/>
      <c r="DXV54" s="196"/>
      <c r="DXW54" s="196"/>
      <c r="DXX54" s="196"/>
      <c r="DXY54" s="196"/>
      <c r="DXZ54" s="196"/>
      <c r="DYA54" s="196"/>
      <c r="DYB54" s="196"/>
      <c r="DYC54" s="196"/>
      <c r="DYD54" s="196"/>
      <c r="DYE54" s="196"/>
      <c r="DYF54" s="196"/>
      <c r="DYG54" s="196"/>
      <c r="DYH54" s="196"/>
      <c r="DYI54" s="196"/>
      <c r="DYJ54" s="196"/>
      <c r="DYK54" s="196"/>
      <c r="DYL54" s="196"/>
      <c r="DYM54" s="196"/>
      <c r="DYN54" s="196"/>
      <c r="DYO54" s="196"/>
      <c r="DYP54" s="196"/>
      <c r="DYQ54" s="196"/>
      <c r="DYR54" s="196"/>
      <c r="DYS54" s="196"/>
      <c r="DYT54" s="196"/>
      <c r="DYU54" s="196"/>
      <c r="DYV54" s="196"/>
      <c r="DYW54" s="196"/>
      <c r="DYX54" s="196"/>
      <c r="DYY54" s="196"/>
      <c r="DYZ54" s="196"/>
      <c r="DZA54" s="196"/>
      <c r="DZB54" s="196"/>
      <c r="DZC54" s="196"/>
      <c r="DZD54" s="196"/>
      <c r="DZE54" s="196"/>
      <c r="DZF54" s="196"/>
      <c r="DZG54" s="196"/>
      <c r="DZH54" s="196"/>
      <c r="DZI54" s="196"/>
      <c r="DZJ54" s="196"/>
      <c r="DZK54" s="196"/>
      <c r="DZL54" s="196"/>
      <c r="DZM54" s="196"/>
      <c r="DZN54" s="196"/>
      <c r="DZO54" s="196"/>
      <c r="DZP54" s="196"/>
      <c r="DZQ54" s="196"/>
      <c r="DZR54" s="196"/>
      <c r="DZS54" s="196"/>
      <c r="DZT54" s="196"/>
      <c r="DZU54" s="196"/>
      <c r="DZV54" s="196"/>
      <c r="DZW54" s="196"/>
      <c r="DZX54" s="196"/>
      <c r="DZY54" s="196"/>
      <c r="DZZ54" s="196"/>
      <c r="EAA54" s="196"/>
      <c r="EAB54" s="196"/>
      <c r="EAC54" s="196"/>
      <c r="EAD54" s="196"/>
      <c r="EAE54" s="196"/>
      <c r="EAF54" s="196"/>
      <c r="EAG54" s="196"/>
      <c r="EAH54" s="196"/>
      <c r="EAI54" s="196"/>
      <c r="EAJ54" s="196"/>
      <c r="EAK54" s="196"/>
      <c r="EAL54" s="196"/>
      <c r="EAM54" s="196"/>
      <c r="EAN54" s="196"/>
      <c r="EAO54" s="196"/>
      <c r="EAP54" s="196"/>
      <c r="EAQ54" s="196"/>
      <c r="EAR54" s="196"/>
      <c r="EAS54" s="196"/>
      <c r="EAT54" s="196"/>
      <c r="EAU54" s="196"/>
      <c r="EAV54" s="196"/>
      <c r="EAW54" s="196"/>
      <c r="EAX54" s="196"/>
      <c r="EAY54" s="196"/>
      <c r="EAZ54" s="196"/>
      <c r="EBA54" s="196"/>
      <c r="EBB54" s="196"/>
      <c r="EBC54" s="196"/>
      <c r="EBD54" s="196"/>
      <c r="EBE54" s="196"/>
      <c r="EBF54" s="196"/>
      <c r="EBG54" s="196"/>
      <c r="EBH54" s="196"/>
      <c r="EBI54" s="196"/>
      <c r="EBJ54" s="196"/>
      <c r="EBK54" s="196"/>
      <c r="EBL54" s="196"/>
      <c r="EBM54" s="196"/>
      <c r="EBN54" s="196"/>
      <c r="EBO54" s="196"/>
      <c r="EBP54" s="196"/>
      <c r="EBQ54" s="196"/>
      <c r="EBR54" s="196"/>
      <c r="EBS54" s="196"/>
      <c r="EBT54" s="196"/>
      <c r="EBU54" s="196"/>
      <c r="EBV54" s="196"/>
      <c r="EBW54" s="196"/>
      <c r="EBX54" s="196"/>
      <c r="EBY54" s="196"/>
      <c r="EBZ54" s="196"/>
      <c r="ECA54" s="196"/>
      <c r="ECB54" s="196"/>
      <c r="ECC54" s="196"/>
      <c r="ECD54" s="196"/>
      <c r="ECE54" s="196"/>
      <c r="ECF54" s="196"/>
      <c r="ECG54" s="196"/>
      <c r="ECH54" s="196"/>
      <c r="ECI54" s="196"/>
      <c r="ECJ54" s="196"/>
      <c r="ECK54" s="196"/>
      <c r="ECL54" s="196"/>
      <c r="ECM54" s="196"/>
      <c r="ECN54" s="196"/>
      <c r="ECO54" s="196"/>
      <c r="ECP54" s="196"/>
      <c r="ECQ54" s="196"/>
      <c r="ECR54" s="196"/>
      <c r="ECS54" s="196"/>
      <c r="ECT54" s="196"/>
      <c r="ECU54" s="196"/>
      <c r="ECV54" s="196"/>
      <c r="ECW54" s="196"/>
      <c r="ECX54" s="196"/>
      <c r="ECY54" s="196"/>
      <c r="ECZ54" s="196"/>
      <c r="EDA54" s="196"/>
      <c r="EDB54" s="196"/>
      <c r="EDC54" s="196"/>
      <c r="EDD54" s="196"/>
      <c r="EDE54" s="196"/>
      <c r="EDF54" s="196"/>
      <c r="EDG54" s="196"/>
      <c r="EDH54" s="196"/>
      <c r="EDI54" s="196"/>
      <c r="EDJ54" s="196"/>
      <c r="EDK54" s="196"/>
      <c r="EDL54" s="196"/>
      <c r="EDM54" s="196"/>
      <c r="EDN54" s="196"/>
      <c r="EDO54" s="196"/>
      <c r="EDP54" s="196"/>
      <c r="EDQ54" s="196"/>
      <c r="EDR54" s="196"/>
      <c r="EDS54" s="196"/>
      <c r="EDT54" s="196"/>
      <c r="EDU54" s="196"/>
      <c r="EDV54" s="196"/>
      <c r="EDW54" s="196"/>
      <c r="EDX54" s="196"/>
      <c r="EDY54" s="196"/>
      <c r="EDZ54" s="196"/>
      <c r="EEA54" s="196"/>
      <c r="EEB54" s="196"/>
      <c r="EEC54" s="196"/>
      <c r="EED54" s="196"/>
      <c r="EEE54" s="196"/>
      <c r="EEF54" s="196"/>
      <c r="EEG54" s="196"/>
      <c r="EEH54" s="196"/>
      <c r="EEI54" s="196"/>
      <c r="EEJ54" s="196"/>
      <c r="EEK54" s="196"/>
      <c r="EEL54" s="196"/>
      <c r="EEM54" s="196"/>
      <c r="EEN54" s="196"/>
      <c r="EEO54" s="196"/>
      <c r="EEP54" s="196"/>
      <c r="EEQ54" s="196"/>
      <c r="EER54" s="196"/>
      <c r="EES54" s="196"/>
      <c r="EET54" s="196"/>
      <c r="EEU54" s="196"/>
      <c r="EEV54" s="196"/>
      <c r="EEW54" s="196"/>
      <c r="EEX54" s="196"/>
      <c r="EEY54" s="196"/>
      <c r="EEZ54" s="196"/>
      <c r="EFA54" s="196"/>
      <c r="EFB54" s="196"/>
      <c r="EFC54" s="196"/>
      <c r="EFD54" s="196"/>
      <c r="EFE54" s="196"/>
      <c r="EFF54" s="196"/>
      <c r="EFG54" s="196"/>
      <c r="EFH54" s="196"/>
      <c r="EFI54" s="196"/>
      <c r="EFJ54" s="196"/>
      <c r="EFK54" s="196"/>
      <c r="EFL54" s="196"/>
      <c r="EFM54" s="196"/>
      <c r="EFN54" s="196"/>
      <c r="EFO54" s="196"/>
      <c r="EFP54" s="196"/>
      <c r="EFQ54" s="196"/>
      <c r="EFR54" s="196"/>
      <c r="EFS54" s="196"/>
      <c r="EFT54" s="196"/>
      <c r="EFU54" s="196"/>
      <c r="EFV54" s="196"/>
      <c r="EFW54" s="196"/>
      <c r="EFX54" s="196"/>
      <c r="EFY54" s="196"/>
      <c r="EFZ54" s="196"/>
      <c r="EGA54" s="196"/>
      <c r="EGB54" s="196"/>
      <c r="EGC54" s="196"/>
      <c r="EGD54" s="196"/>
      <c r="EGE54" s="196"/>
      <c r="EGF54" s="196"/>
      <c r="EGG54" s="196"/>
      <c r="EGH54" s="196"/>
      <c r="EGI54" s="196"/>
      <c r="EGJ54" s="196"/>
      <c r="EGK54" s="196"/>
      <c r="EGL54" s="196"/>
      <c r="EGM54" s="196"/>
      <c r="EGN54" s="196"/>
      <c r="EGO54" s="196"/>
      <c r="EGP54" s="196"/>
      <c r="EGQ54" s="196"/>
      <c r="EGR54" s="196"/>
      <c r="EGS54" s="196"/>
      <c r="EGT54" s="196"/>
      <c r="EGU54" s="196"/>
      <c r="EGV54" s="196"/>
      <c r="EGW54" s="196"/>
      <c r="EGX54" s="196"/>
      <c r="EGY54" s="196"/>
      <c r="EGZ54" s="196"/>
      <c r="EHA54" s="196"/>
      <c r="EHB54" s="196"/>
      <c r="EHC54" s="196"/>
      <c r="EHD54" s="196"/>
      <c r="EHE54" s="196"/>
      <c r="EHF54" s="196"/>
      <c r="EHG54" s="196"/>
      <c r="EHH54" s="196"/>
      <c r="EHI54" s="196"/>
      <c r="EHJ54" s="196"/>
      <c r="EHK54" s="196"/>
      <c r="EHL54" s="196"/>
      <c r="EHM54" s="196"/>
      <c r="EHN54" s="196"/>
      <c r="EHO54" s="196"/>
      <c r="EHP54" s="196"/>
      <c r="EHQ54" s="196"/>
      <c r="EHR54" s="196"/>
      <c r="EHS54" s="196"/>
      <c r="EHT54" s="196"/>
      <c r="EHU54" s="196"/>
      <c r="EHV54" s="196"/>
      <c r="EHW54" s="196"/>
      <c r="EHX54" s="196"/>
      <c r="EHY54" s="196"/>
      <c r="EHZ54" s="196"/>
      <c r="EIA54" s="196"/>
      <c r="EIB54" s="196"/>
      <c r="EIC54" s="196"/>
      <c r="EID54" s="196"/>
      <c r="EIE54" s="196"/>
      <c r="EIF54" s="196"/>
      <c r="EIG54" s="196"/>
      <c r="EIH54" s="196"/>
      <c r="EII54" s="196"/>
      <c r="EIJ54" s="196"/>
      <c r="EIK54" s="196"/>
      <c r="EIL54" s="196"/>
      <c r="EIM54" s="196"/>
      <c r="EIN54" s="196"/>
      <c r="EIO54" s="196"/>
      <c r="EIP54" s="196"/>
      <c r="EIQ54" s="196"/>
      <c r="EIR54" s="196"/>
      <c r="EIS54" s="196"/>
      <c r="EIT54" s="196"/>
      <c r="EIU54" s="196"/>
      <c r="EIV54" s="196"/>
      <c r="EIW54" s="196"/>
      <c r="EIX54" s="196"/>
      <c r="EIY54" s="196"/>
      <c r="EIZ54" s="196"/>
      <c r="EJA54" s="196"/>
      <c r="EJB54" s="196"/>
      <c r="EJC54" s="196"/>
      <c r="EJD54" s="196"/>
      <c r="EJE54" s="196"/>
      <c r="EJF54" s="196"/>
      <c r="EJG54" s="196"/>
      <c r="EJH54" s="196"/>
      <c r="EJI54" s="196"/>
      <c r="EJJ54" s="196"/>
      <c r="EJK54" s="196"/>
      <c r="EJL54" s="196"/>
      <c r="EJM54" s="196"/>
      <c r="EJN54" s="196"/>
      <c r="EJO54" s="196"/>
      <c r="EJP54" s="196"/>
      <c r="EJQ54" s="196"/>
      <c r="EJR54" s="196"/>
      <c r="EJS54" s="196"/>
      <c r="EJT54" s="196"/>
      <c r="EJU54" s="196"/>
      <c r="EJV54" s="196"/>
      <c r="EJW54" s="196"/>
      <c r="EJX54" s="196"/>
      <c r="EJY54" s="196"/>
      <c r="EJZ54" s="196"/>
      <c r="EKA54" s="196"/>
      <c r="EKB54" s="196"/>
      <c r="EKC54" s="196"/>
      <c r="EKD54" s="196"/>
      <c r="EKE54" s="196"/>
      <c r="EKF54" s="196"/>
      <c r="EKG54" s="196"/>
      <c r="EKH54" s="196"/>
      <c r="EKI54" s="196"/>
      <c r="EKJ54" s="196"/>
      <c r="EKK54" s="196"/>
      <c r="EKL54" s="196"/>
      <c r="EKM54" s="196"/>
      <c r="EKN54" s="196"/>
      <c r="EKO54" s="196"/>
      <c r="EKP54" s="196"/>
      <c r="EKQ54" s="196"/>
      <c r="EKR54" s="196"/>
      <c r="EKS54" s="196"/>
      <c r="EKT54" s="196"/>
      <c r="EKU54" s="196"/>
      <c r="EKV54" s="196"/>
      <c r="EKW54" s="196"/>
      <c r="EKX54" s="196"/>
      <c r="EKY54" s="196"/>
      <c r="EKZ54" s="196"/>
      <c r="ELA54" s="196"/>
      <c r="ELB54" s="196"/>
      <c r="ELC54" s="196"/>
      <c r="ELD54" s="196"/>
      <c r="ELE54" s="196"/>
      <c r="ELF54" s="196"/>
      <c r="ELG54" s="196"/>
      <c r="ELH54" s="196"/>
      <c r="ELI54" s="196"/>
      <c r="ELJ54" s="196"/>
      <c r="ELK54" s="196"/>
      <c r="ELL54" s="196"/>
      <c r="ELM54" s="196"/>
      <c r="ELN54" s="196"/>
      <c r="ELO54" s="196"/>
      <c r="ELP54" s="196"/>
      <c r="ELQ54" s="196"/>
      <c r="ELR54" s="196"/>
      <c r="ELS54" s="196"/>
      <c r="ELT54" s="196"/>
      <c r="ELU54" s="196"/>
      <c r="ELV54" s="196"/>
      <c r="ELW54" s="196"/>
      <c r="ELX54" s="196"/>
      <c r="ELY54" s="196"/>
      <c r="ELZ54" s="196"/>
      <c r="EMA54" s="196"/>
      <c r="EMB54" s="196"/>
      <c r="EMC54" s="196"/>
      <c r="EMD54" s="196"/>
      <c r="EME54" s="196"/>
      <c r="EMF54" s="196"/>
      <c r="EMG54" s="196"/>
      <c r="EMH54" s="196"/>
      <c r="EMI54" s="196"/>
      <c r="EMJ54" s="196"/>
      <c r="EMK54" s="196"/>
      <c r="EML54" s="196"/>
      <c r="EMM54" s="196"/>
      <c r="EMN54" s="196"/>
      <c r="EMO54" s="196"/>
      <c r="EMP54" s="196"/>
      <c r="EMQ54" s="196"/>
      <c r="EMR54" s="196"/>
      <c r="EMS54" s="196"/>
      <c r="EMT54" s="196"/>
      <c r="EMU54" s="196"/>
      <c r="EMV54" s="196"/>
      <c r="EMW54" s="196"/>
      <c r="EMX54" s="196"/>
      <c r="EMY54" s="196"/>
      <c r="EMZ54" s="196"/>
      <c r="ENA54" s="196"/>
      <c r="ENB54" s="196"/>
      <c r="ENC54" s="196"/>
      <c r="END54" s="196"/>
      <c r="ENE54" s="196"/>
      <c r="ENF54" s="196"/>
      <c r="ENG54" s="196"/>
      <c r="ENH54" s="196"/>
      <c r="ENI54" s="196"/>
      <c r="ENJ54" s="196"/>
      <c r="ENK54" s="196"/>
      <c r="ENL54" s="196"/>
      <c r="ENM54" s="196"/>
      <c r="ENN54" s="196"/>
      <c r="ENO54" s="196"/>
      <c r="ENP54" s="196"/>
      <c r="ENQ54" s="196"/>
      <c r="ENR54" s="196"/>
      <c r="ENS54" s="196"/>
      <c r="ENT54" s="196"/>
      <c r="ENU54" s="196"/>
      <c r="ENV54" s="196"/>
      <c r="ENW54" s="196"/>
      <c r="ENX54" s="196"/>
      <c r="ENY54" s="196"/>
      <c r="ENZ54" s="196"/>
      <c r="EOA54" s="196"/>
      <c r="EOB54" s="196"/>
      <c r="EOC54" s="196"/>
      <c r="EOD54" s="196"/>
      <c r="EOE54" s="196"/>
      <c r="EOF54" s="196"/>
      <c r="EOG54" s="196"/>
      <c r="EOH54" s="196"/>
      <c r="EOI54" s="196"/>
      <c r="EOJ54" s="196"/>
      <c r="EOK54" s="196"/>
      <c r="EOL54" s="196"/>
      <c r="EOM54" s="196"/>
      <c r="EON54" s="196"/>
      <c r="EOO54" s="196"/>
      <c r="EOP54" s="196"/>
      <c r="EOQ54" s="196"/>
      <c r="EOR54" s="196"/>
      <c r="EOS54" s="196"/>
      <c r="EOT54" s="196"/>
      <c r="EOU54" s="196"/>
      <c r="EOV54" s="196"/>
      <c r="EOW54" s="196"/>
      <c r="EOX54" s="196"/>
      <c r="EOY54" s="196"/>
      <c r="EOZ54" s="196"/>
      <c r="EPA54" s="196"/>
      <c r="EPB54" s="196"/>
      <c r="EPC54" s="196"/>
      <c r="EPD54" s="196"/>
      <c r="EPE54" s="196"/>
      <c r="EPF54" s="196"/>
      <c r="EPG54" s="196"/>
      <c r="EPH54" s="196"/>
      <c r="EPI54" s="196"/>
      <c r="EPJ54" s="196"/>
      <c r="EPK54" s="196"/>
      <c r="EPL54" s="196"/>
      <c r="EPM54" s="196"/>
      <c r="EPN54" s="196"/>
      <c r="EPO54" s="196"/>
      <c r="EPP54" s="196"/>
      <c r="EPQ54" s="196"/>
      <c r="EPR54" s="196"/>
      <c r="EPS54" s="196"/>
      <c r="EPT54" s="196"/>
      <c r="EPU54" s="196"/>
      <c r="EPV54" s="196"/>
      <c r="EPW54" s="196"/>
      <c r="EPX54" s="196"/>
      <c r="EPY54" s="196"/>
      <c r="EPZ54" s="196"/>
      <c r="EQA54" s="196"/>
      <c r="EQB54" s="196"/>
      <c r="EQC54" s="196"/>
      <c r="EQD54" s="196"/>
      <c r="EQE54" s="196"/>
      <c r="EQF54" s="196"/>
      <c r="EQG54" s="196"/>
      <c r="EQH54" s="196"/>
      <c r="EQI54" s="196"/>
      <c r="EQJ54" s="196"/>
      <c r="EQK54" s="196"/>
      <c r="EQL54" s="196"/>
      <c r="EQM54" s="196"/>
      <c r="EQN54" s="196"/>
      <c r="EQO54" s="196"/>
      <c r="EQP54" s="196"/>
      <c r="EQQ54" s="196"/>
      <c r="EQR54" s="196"/>
      <c r="EQS54" s="196"/>
      <c r="EQT54" s="196"/>
      <c r="EQU54" s="196"/>
      <c r="EQV54" s="196"/>
      <c r="EQW54" s="196"/>
      <c r="EQX54" s="196"/>
      <c r="EQY54" s="196"/>
      <c r="EQZ54" s="196"/>
      <c r="ERA54" s="196"/>
      <c r="ERB54" s="196"/>
      <c r="ERC54" s="196"/>
      <c r="ERD54" s="196"/>
      <c r="ERE54" s="196"/>
      <c r="ERF54" s="196"/>
      <c r="ERG54" s="196"/>
      <c r="ERH54" s="196"/>
      <c r="ERI54" s="196"/>
      <c r="ERJ54" s="196"/>
      <c r="ERK54" s="196"/>
      <c r="ERL54" s="196"/>
      <c r="ERM54" s="196"/>
      <c r="ERN54" s="196"/>
      <c r="ERO54" s="196"/>
      <c r="ERP54" s="196"/>
      <c r="ERQ54" s="196"/>
      <c r="ERR54" s="196"/>
      <c r="ERS54" s="196"/>
      <c r="ERT54" s="196"/>
      <c r="ERU54" s="196"/>
      <c r="ERV54" s="196"/>
      <c r="ERW54" s="196"/>
      <c r="ERX54" s="196"/>
      <c r="ERY54" s="196"/>
      <c r="ERZ54" s="196"/>
      <c r="ESA54" s="196"/>
      <c r="ESB54" s="196"/>
      <c r="ESC54" s="196"/>
      <c r="ESD54" s="196"/>
      <c r="ESE54" s="196"/>
      <c r="ESF54" s="196"/>
      <c r="ESG54" s="196"/>
      <c r="ESH54" s="196"/>
      <c r="ESI54" s="196"/>
      <c r="ESJ54" s="196"/>
      <c r="ESK54" s="196"/>
      <c r="ESL54" s="196"/>
      <c r="ESM54" s="196"/>
      <c r="ESN54" s="196"/>
      <c r="ESO54" s="196"/>
      <c r="ESP54" s="196"/>
      <c r="ESQ54" s="196"/>
      <c r="ESR54" s="196"/>
      <c r="ESS54" s="196"/>
      <c r="EST54" s="196"/>
      <c r="ESU54" s="196"/>
      <c r="ESV54" s="196"/>
      <c r="ESW54" s="196"/>
      <c r="ESX54" s="196"/>
      <c r="ESY54" s="196"/>
      <c r="ESZ54" s="196"/>
      <c r="ETA54" s="196"/>
      <c r="ETB54" s="196"/>
      <c r="ETC54" s="196"/>
      <c r="ETD54" s="196"/>
      <c r="ETE54" s="196"/>
      <c r="ETF54" s="196"/>
      <c r="ETG54" s="196"/>
      <c r="ETH54" s="196"/>
      <c r="ETI54" s="196"/>
      <c r="ETJ54" s="196"/>
      <c r="ETK54" s="196"/>
      <c r="ETL54" s="196"/>
      <c r="ETM54" s="196"/>
      <c r="ETN54" s="196"/>
      <c r="ETO54" s="196"/>
      <c r="ETP54" s="196"/>
      <c r="ETQ54" s="196"/>
      <c r="ETR54" s="196"/>
      <c r="ETS54" s="196"/>
      <c r="ETT54" s="196"/>
      <c r="ETU54" s="196"/>
      <c r="ETV54" s="196"/>
      <c r="ETW54" s="196"/>
      <c r="ETX54" s="196"/>
      <c r="ETY54" s="196"/>
      <c r="ETZ54" s="196"/>
      <c r="EUA54" s="196"/>
      <c r="EUB54" s="196"/>
      <c r="EUC54" s="196"/>
      <c r="EUD54" s="196"/>
      <c r="EUE54" s="196"/>
      <c r="EUF54" s="196"/>
      <c r="EUG54" s="196"/>
      <c r="EUH54" s="196"/>
      <c r="EUI54" s="196"/>
      <c r="EUJ54" s="196"/>
      <c r="EUK54" s="196"/>
      <c r="EUL54" s="196"/>
      <c r="EUM54" s="196"/>
      <c r="EUN54" s="196"/>
      <c r="EUO54" s="196"/>
      <c r="EUP54" s="196"/>
      <c r="EUQ54" s="196"/>
      <c r="EUR54" s="196"/>
      <c r="EUS54" s="196"/>
      <c r="EUT54" s="196"/>
      <c r="EUU54" s="196"/>
      <c r="EUV54" s="196"/>
      <c r="EUW54" s="196"/>
      <c r="EUX54" s="196"/>
      <c r="EUY54" s="196"/>
      <c r="EUZ54" s="196"/>
      <c r="EVA54" s="196"/>
      <c r="EVB54" s="196"/>
      <c r="EVC54" s="196"/>
      <c r="EVD54" s="196"/>
      <c r="EVE54" s="196"/>
      <c r="EVF54" s="196"/>
      <c r="EVG54" s="196"/>
      <c r="EVH54" s="196"/>
      <c r="EVI54" s="196"/>
      <c r="EVJ54" s="196"/>
      <c r="EVK54" s="196"/>
      <c r="EVL54" s="196"/>
      <c r="EVM54" s="196"/>
      <c r="EVN54" s="196"/>
      <c r="EVO54" s="196"/>
      <c r="EVP54" s="196"/>
      <c r="EVQ54" s="196"/>
      <c r="EVR54" s="196"/>
      <c r="EVS54" s="196"/>
      <c r="EVT54" s="196"/>
      <c r="EVU54" s="196"/>
      <c r="EVV54" s="196"/>
      <c r="EVW54" s="196"/>
      <c r="EVX54" s="196"/>
      <c r="EVY54" s="196"/>
      <c r="EVZ54" s="196"/>
      <c r="EWA54" s="196"/>
      <c r="EWB54" s="196"/>
      <c r="EWC54" s="196"/>
      <c r="EWD54" s="196"/>
      <c r="EWE54" s="196"/>
      <c r="EWF54" s="196"/>
      <c r="EWG54" s="196"/>
      <c r="EWH54" s="196"/>
      <c r="EWI54" s="196"/>
      <c r="EWJ54" s="196"/>
      <c r="EWK54" s="196"/>
      <c r="EWL54" s="196"/>
      <c r="EWM54" s="196"/>
      <c r="EWN54" s="196"/>
      <c r="EWO54" s="196"/>
      <c r="EWP54" s="196"/>
      <c r="EWQ54" s="196"/>
      <c r="EWR54" s="196"/>
      <c r="EWS54" s="196"/>
      <c r="EWT54" s="196"/>
      <c r="EWU54" s="196"/>
      <c r="EWV54" s="196"/>
      <c r="EWW54" s="196"/>
      <c r="EWX54" s="196"/>
      <c r="EWY54" s="196"/>
      <c r="EWZ54" s="196"/>
      <c r="EXA54" s="196"/>
      <c r="EXB54" s="196"/>
      <c r="EXC54" s="196"/>
      <c r="EXD54" s="196"/>
      <c r="EXE54" s="196"/>
      <c r="EXF54" s="196"/>
      <c r="EXG54" s="196"/>
      <c r="EXH54" s="196"/>
      <c r="EXI54" s="196"/>
      <c r="EXJ54" s="196"/>
      <c r="EXK54" s="196"/>
      <c r="EXL54" s="196"/>
      <c r="EXM54" s="196"/>
      <c r="EXN54" s="196"/>
      <c r="EXO54" s="196"/>
      <c r="EXP54" s="196"/>
      <c r="EXQ54" s="196"/>
      <c r="EXR54" s="196"/>
      <c r="EXS54" s="196"/>
      <c r="EXT54" s="196"/>
      <c r="EXU54" s="196"/>
      <c r="EXV54" s="196"/>
      <c r="EXW54" s="196"/>
      <c r="EXX54" s="196"/>
      <c r="EXY54" s="196"/>
      <c r="EXZ54" s="196"/>
      <c r="EYA54" s="196"/>
      <c r="EYB54" s="196"/>
      <c r="EYC54" s="196"/>
      <c r="EYD54" s="196"/>
      <c r="EYE54" s="196"/>
      <c r="EYF54" s="196"/>
      <c r="EYG54" s="196"/>
      <c r="EYH54" s="196"/>
      <c r="EYI54" s="196"/>
      <c r="EYJ54" s="196"/>
      <c r="EYK54" s="196"/>
      <c r="EYL54" s="196"/>
      <c r="EYM54" s="196"/>
      <c r="EYN54" s="196"/>
      <c r="EYO54" s="196"/>
      <c r="EYP54" s="196"/>
      <c r="EYQ54" s="196"/>
      <c r="EYR54" s="196"/>
      <c r="EYS54" s="196"/>
      <c r="EYT54" s="196"/>
      <c r="EYU54" s="196"/>
      <c r="EYV54" s="196"/>
      <c r="EYW54" s="196"/>
      <c r="EYX54" s="196"/>
      <c r="EYY54" s="196"/>
      <c r="EYZ54" s="196"/>
      <c r="EZA54" s="196"/>
      <c r="EZB54" s="196"/>
      <c r="EZC54" s="196"/>
      <c r="EZD54" s="196"/>
      <c r="EZE54" s="196"/>
      <c r="EZF54" s="196"/>
      <c r="EZG54" s="196"/>
      <c r="EZH54" s="196"/>
      <c r="EZI54" s="196"/>
      <c r="EZJ54" s="196"/>
      <c r="EZK54" s="196"/>
      <c r="EZL54" s="196"/>
      <c r="EZM54" s="196"/>
      <c r="EZN54" s="196"/>
      <c r="EZO54" s="196"/>
      <c r="EZP54" s="196"/>
      <c r="EZQ54" s="196"/>
      <c r="EZR54" s="196"/>
      <c r="EZS54" s="196"/>
      <c r="EZT54" s="196"/>
      <c r="EZU54" s="196"/>
      <c r="EZV54" s="196"/>
      <c r="EZW54" s="196"/>
      <c r="EZX54" s="196"/>
      <c r="EZY54" s="196"/>
      <c r="EZZ54" s="196"/>
      <c r="FAA54" s="196"/>
      <c r="FAB54" s="196"/>
      <c r="FAC54" s="196"/>
      <c r="FAD54" s="196"/>
      <c r="FAE54" s="196"/>
      <c r="FAF54" s="196"/>
      <c r="FAG54" s="196"/>
      <c r="FAH54" s="196"/>
      <c r="FAI54" s="196"/>
      <c r="FAJ54" s="196"/>
      <c r="FAK54" s="196"/>
      <c r="FAL54" s="196"/>
      <c r="FAM54" s="196"/>
      <c r="FAN54" s="196"/>
      <c r="FAO54" s="196"/>
      <c r="FAP54" s="196"/>
      <c r="FAQ54" s="196"/>
      <c r="FAR54" s="196"/>
      <c r="FAS54" s="196"/>
      <c r="FAT54" s="196"/>
      <c r="FAU54" s="196"/>
      <c r="FAV54" s="196"/>
      <c r="FAW54" s="196"/>
      <c r="FAX54" s="196"/>
      <c r="FAY54" s="196"/>
      <c r="FAZ54" s="196"/>
      <c r="FBA54" s="196"/>
      <c r="FBB54" s="196"/>
      <c r="FBC54" s="196"/>
      <c r="FBD54" s="196"/>
      <c r="FBE54" s="196"/>
      <c r="FBF54" s="196"/>
      <c r="FBG54" s="196"/>
      <c r="FBH54" s="196"/>
      <c r="FBI54" s="196"/>
      <c r="FBJ54" s="196"/>
      <c r="FBK54" s="196"/>
      <c r="FBL54" s="196"/>
      <c r="FBM54" s="196"/>
      <c r="FBN54" s="196"/>
      <c r="FBO54" s="196"/>
      <c r="FBP54" s="196"/>
      <c r="FBQ54" s="196"/>
      <c r="FBR54" s="196"/>
      <c r="FBS54" s="196"/>
      <c r="FBT54" s="196"/>
      <c r="FBU54" s="196"/>
      <c r="FBV54" s="196"/>
      <c r="FBW54" s="196"/>
      <c r="FBX54" s="196"/>
      <c r="FBY54" s="196"/>
      <c r="FBZ54" s="196"/>
      <c r="FCA54" s="196"/>
      <c r="FCB54" s="196"/>
      <c r="FCC54" s="196"/>
      <c r="FCD54" s="196"/>
      <c r="FCE54" s="196"/>
      <c r="FCF54" s="196"/>
      <c r="FCG54" s="196"/>
      <c r="FCH54" s="196"/>
      <c r="FCI54" s="196"/>
      <c r="FCJ54" s="196"/>
      <c r="FCK54" s="196"/>
      <c r="FCL54" s="196"/>
      <c r="FCM54" s="196"/>
      <c r="FCN54" s="196"/>
      <c r="FCO54" s="196"/>
      <c r="FCP54" s="196"/>
      <c r="FCQ54" s="196"/>
      <c r="FCR54" s="196"/>
      <c r="FCS54" s="196"/>
      <c r="FCT54" s="196"/>
      <c r="FCU54" s="196"/>
      <c r="FCV54" s="196"/>
      <c r="FCW54" s="196"/>
      <c r="FCX54" s="196"/>
      <c r="FCY54" s="196"/>
      <c r="FCZ54" s="196"/>
      <c r="FDA54" s="196"/>
      <c r="FDB54" s="196"/>
      <c r="FDC54" s="196"/>
      <c r="FDD54" s="196"/>
      <c r="FDE54" s="196"/>
      <c r="FDF54" s="196"/>
      <c r="FDG54" s="196"/>
      <c r="FDH54" s="196"/>
      <c r="FDI54" s="196"/>
      <c r="FDJ54" s="196"/>
      <c r="FDK54" s="196"/>
      <c r="FDL54" s="196"/>
      <c r="FDM54" s="196"/>
      <c r="FDN54" s="196"/>
      <c r="FDO54" s="196"/>
      <c r="FDP54" s="196"/>
      <c r="FDQ54" s="196"/>
      <c r="FDR54" s="196"/>
      <c r="FDS54" s="196"/>
      <c r="FDT54" s="196"/>
      <c r="FDU54" s="196"/>
      <c r="FDV54" s="196"/>
      <c r="FDW54" s="196"/>
      <c r="FDX54" s="196"/>
      <c r="FDY54" s="196"/>
      <c r="FDZ54" s="196"/>
      <c r="FEA54" s="196"/>
      <c r="FEB54" s="196"/>
      <c r="FEC54" s="196"/>
      <c r="FED54" s="196"/>
      <c r="FEE54" s="196"/>
      <c r="FEF54" s="196"/>
      <c r="FEG54" s="196"/>
      <c r="FEH54" s="196"/>
      <c r="FEI54" s="196"/>
      <c r="FEJ54" s="196"/>
      <c r="FEK54" s="196"/>
      <c r="FEL54" s="196"/>
      <c r="FEM54" s="196"/>
      <c r="FEN54" s="196"/>
      <c r="FEO54" s="196"/>
      <c r="FEP54" s="196"/>
      <c r="FEQ54" s="196"/>
      <c r="FER54" s="196"/>
      <c r="FES54" s="196"/>
      <c r="FET54" s="196"/>
      <c r="FEU54" s="196"/>
      <c r="FEV54" s="196"/>
      <c r="FEW54" s="196"/>
      <c r="FEX54" s="196"/>
      <c r="FEY54" s="196"/>
      <c r="FEZ54" s="196"/>
      <c r="FFA54" s="196"/>
      <c r="FFB54" s="196"/>
      <c r="FFC54" s="196"/>
      <c r="FFD54" s="196"/>
      <c r="FFE54" s="196"/>
      <c r="FFF54" s="196"/>
      <c r="FFG54" s="196"/>
      <c r="FFH54" s="196"/>
      <c r="FFI54" s="196"/>
      <c r="FFJ54" s="196"/>
      <c r="FFK54" s="196"/>
      <c r="FFL54" s="196"/>
      <c r="FFM54" s="196"/>
      <c r="FFN54" s="196"/>
      <c r="FFO54" s="196"/>
      <c r="FFP54" s="196"/>
      <c r="FFQ54" s="196"/>
      <c r="FFR54" s="196"/>
      <c r="FFS54" s="196"/>
      <c r="FFT54" s="196"/>
      <c r="FFU54" s="196"/>
      <c r="FFV54" s="196"/>
      <c r="FFW54" s="196"/>
      <c r="FFX54" s="196"/>
      <c r="FFY54" s="196"/>
      <c r="FFZ54" s="196"/>
      <c r="FGA54" s="196"/>
      <c r="FGB54" s="196"/>
      <c r="FGC54" s="196"/>
      <c r="FGD54" s="196"/>
      <c r="FGE54" s="196"/>
      <c r="FGF54" s="196"/>
      <c r="FGG54" s="196"/>
      <c r="FGH54" s="196"/>
      <c r="FGI54" s="196"/>
      <c r="FGJ54" s="196"/>
      <c r="FGK54" s="196"/>
      <c r="FGL54" s="196"/>
      <c r="FGM54" s="196"/>
      <c r="FGN54" s="196"/>
      <c r="FGO54" s="196"/>
      <c r="FGP54" s="196"/>
      <c r="FGQ54" s="196"/>
      <c r="FGR54" s="196"/>
      <c r="FGS54" s="196"/>
      <c r="FGT54" s="196"/>
      <c r="FGU54" s="196"/>
      <c r="FGV54" s="196"/>
      <c r="FGW54" s="196"/>
      <c r="FGX54" s="196"/>
      <c r="FGY54" s="196"/>
      <c r="FGZ54" s="196"/>
      <c r="FHA54" s="196"/>
      <c r="FHB54" s="196"/>
      <c r="FHC54" s="196"/>
      <c r="FHD54" s="196"/>
      <c r="FHE54" s="196"/>
      <c r="FHF54" s="196"/>
      <c r="FHG54" s="196"/>
      <c r="FHH54" s="196"/>
      <c r="FHI54" s="196"/>
      <c r="FHJ54" s="196"/>
      <c r="FHK54" s="196"/>
      <c r="FHL54" s="196"/>
      <c r="FHM54" s="196"/>
      <c r="FHN54" s="196"/>
      <c r="FHO54" s="196"/>
      <c r="FHP54" s="196"/>
      <c r="FHQ54" s="196"/>
      <c r="FHR54" s="196"/>
      <c r="FHS54" s="196"/>
      <c r="FHT54" s="196"/>
      <c r="FHU54" s="196"/>
      <c r="FHV54" s="196"/>
      <c r="FHW54" s="196"/>
      <c r="FHX54" s="196"/>
      <c r="FHY54" s="196"/>
      <c r="FHZ54" s="196"/>
      <c r="FIA54" s="196"/>
      <c r="FIB54" s="196"/>
      <c r="FIC54" s="196"/>
      <c r="FID54" s="196"/>
      <c r="FIE54" s="196"/>
      <c r="FIF54" s="196"/>
      <c r="FIG54" s="196"/>
      <c r="FIH54" s="196"/>
      <c r="FII54" s="196"/>
      <c r="FIJ54" s="196"/>
      <c r="FIK54" s="196"/>
      <c r="FIL54" s="196"/>
      <c r="FIM54" s="196"/>
      <c r="FIN54" s="196"/>
      <c r="FIO54" s="196"/>
      <c r="FIP54" s="196"/>
      <c r="FIQ54" s="196"/>
      <c r="FIR54" s="196"/>
      <c r="FIS54" s="196"/>
      <c r="FIT54" s="196"/>
      <c r="FIU54" s="196"/>
      <c r="FIV54" s="196"/>
      <c r="FIW54" s="196"/>
      <c r="FIX54" s="196"/>
      <c r="FIY54" s="196"/>
      <c r="FIZ54" s="196"/>
      <c r="FJA54" s="196"/>
      <c r="FJB54" s="196"/>
      <c r="FJC54" s="196"/>
      <c r="FJD54" s="196"/>
      <c r="FJE54" s="196"/>
      <c r="FJF54" s="196"/>
      <c r="FJG54" s="196"/>
      <c r="FJH54" s="196"/>
      <c r="FJI54" s="196"/>
      <c r="FJJ54" s="196"/>
      <c r="FJK54" s="196"/>
      <c r="FJL54" s="196"/>
      <c r="FJM54" s="196"/>
      <c r="FJN54" s="196"/>
      <c r="FJO54" s="196"/>
      <c r="FJP54" s="196"/>
      <c r="FJQ54" s="196"/>
      <c r="FJR54" s="196"/>
      <c r="FJS54" s="196"/>
      <c r="FJT54" s="196"/>
      <c r="FJU54" s="196"/>
      <c r="FJV54" s="196"/>
      <c r="FJW54" s="196"/>
      <c r="FJX54" s="196"/>
      <c r="FJY54" s="196"/>
      <c r="FJZ54" s="196"/>
      <c r="FKA54" s="196"/>
      <c r="FKB54" s="196"/>
      <c r="FKC54" s="196"/>
      <c r="FKD54" s="196"/>
      <c r="FKE54" s="196"/>
      <c r="FKF54" s="196"/>
      <c r="FKG54" s="196"/>
      <c r="FKH54" s="196"/>
      <c r="FKI54" s="196"/>
      <c r="FKJ54" s="196"/>
      <c r="FKK54" s="196"/>
      <c r="FKL54" s="196"/>
      <c r="FKM54" s="196"/>
      <c r="FKN54" s="196"/>
      <c r="FKO54" s="196"/>
      <c r="FKP54" s="196"/>
      <c r="FKQ54" s="196"/>
      <c r="FKR54" s="196"/>
      <c r="FKS54" s="196"/>
      <c r="FKT54" s="196"/>
      <c r="FKU54" s="196"/>
      <c r="FKV54" s="196"/>
      <c r="FKW54" s="196"/>
      <c r="FKX54" s="196"/>
      <c r="FKY54" s="196"/>
      <c r="FKZ54" s="196"/>
      <c r="FLA54" s="196"/>
      <c r="FLB54" s="196"/>
      <c r="FLC54" s="196"/>
      <c r="FLD54" s="196"/>
      <c r="FLE54" s="196"/>
      <c r="FLF54" s="196"/>
      <c r="FLG54" s="196"/>
      <c r="FLH54" s="196"/>
      <c r="FLI54" s="196"/>
      <c r="FLJ54" s="196"/>
      <c r="FLK54" s="196"/>
      <c r="FLL54" s="196"/>
      <c r="FLM54" s="196"/>
      <c r="FLN54" s="196"/>
      <c r="FLO54" s="196"/>
      <c r="FLP54" s="196"/>
      <c r="FLQ54" s="196"/>
      <c r="FLR54" s="196"/>
      <c r="FLS54" s="196"/>
      <c r="FLT54" s="196"/>
      <c r="FLU54" s="196"/>
      <c r="FLV54" s="196"/>
      <c r="FLW54" s="196"/>
      <c r="FLX54" s="196"/>
      <c r="FLY54" s="196"/>
      <c r="FLZ54" s="196"/>
      <c r="FMA54" s="196"/>
      <c r="FMB54" s="196"/>
      <c r="FMC54" s="196"/>
      <c r="FMD54" s="196"/>
      <c r="FME54" s="196"/>
      <c r="FMF54" s="196"/>
      <c r="FMG54" s="196"/>
      <c r="FMH54" s="196"/>
      <c r="FMI54" s="196"/>
      <c r="FMJ54" s="196"/>
      <c r="FMK54" s="196"/>
      <c r="FML54" s="196"/>
      <c r="FMM54" s="196"/>
      <c r="FMN54" s="196"/>
      <c r="FMO54" s="196"/>
      <c r="FMP54" s="196"/>
      <c r="FMQ54" s="196"/>
      <c r="FMR54" s="196"/>
      <c r="FMS54" s="196"/>
      <c r="FMT54" s="196"/>
      <c r="FMU54" s="196"/>
      <c r="FMV54" s="196"/>
      <c r="FMW54" s="196"/>
      <c r="FMX54" s="196"/>
      <c r="FMY54" s="196"/>
      <c r="FMZ54" s="196"/>
      <c r="FNA54" s="196"/>
      <c r="FNB54" s="196"/>
      <c r="FNC54" s="196"/>
      <c r="FND54" s="196"/>
      <c r="FNE54" s="196"/>
      <c r="FNF54" s="196"/>
      <c r="FNG54" s="196"/>
      <c r="FNH54" s="196"/>
      <c r="FNI54" s="196"/>
      <c r="FNJ54" s="196"/>
      <c r="FNK54" s="196"/>
      <c r="FNL54" s="196"/>
      <c r="FNM54" s="196"/>
      <c r="FNN54" s="196"/>
      <c r="FNO54" s="196"/>
      <c r="FNP54" s="196"/>
      <c r="FNQ54" s="196"/>
      <c r="FNR54" s="196"/>
      <c r="FNS54" s="196"/>
      <c r="FNT54" s="196"/>
      <c r="FNU54" s="196"/>
      <c r="FNV54" s="196"/>
      <c r="FNW54" s="196"/>
      <c r="FNX54" s="196"/>
      <c r="FNY54" s="196"/>
      <c r="FNZ54" s="196"/>
      <c r="FOA54" s="196"/>
      <c r="FOB54" s="196"/>
      <c r="FOC54" s="196"/>
      <c r="FOD54" s="196"/>
      <c r="FOE54" s="196"/>
      <c r="FOF54" s="196"/>
      <c r="FOG54" s="196"/>
      <c r="FOH54" s="196"/>
      <c r="FOI54" s="196"/>
      <c r="FOJ54" s="196"/>
      <c r="FOK54" s="196"/>
      <c r="FOL54" s="196"/>
      <c r="FOM54" s="196"/>
      <c r="FON54" s="196"/>
      <c r="FOO54" s="196"/>
      <c r="FOP54" s="196"/>
      <c r="FOQ54" s="196"/>
      <c r="FOR54" s="196"/>
      <c r="FOS54" s="196"/>
      <c r="FOT54" s="196"/>
      <c r="FOU54" s="196"/>
      <c r="FOV54" s="196"/>
      <c r="FOW54" s="196"/>
      <c r="FOX54" s="196"/>
      <c r="FOY54" s="196"/>
      <c r="FOZ54" s="196"/>
      <c r="FPA54" s="196"/>
      <c r="FPB54" s="196"/>
      <c r="FPC54" s="196"/>
      <c r="FPD54" s="196"/>
      <c r="FPE54" s="196"/>
      <c r="FPF54" s="196"/>
      <c r="FPG54" s="196"/>
      <c r="FPH54" s="196"/>
      <c r="FPI54" s="196"/>
      <c r="FPJ54" s="196"/>
      <c r="FPK54" s="196"/>
      <c r="FPL54" s="196"/>
      <c r="FPM54" s="196"/>
      <c r="FPN54" s="196"/>
      <c r="FPO54" s="196"/>
      <c r="FPP54" s="196"/>
      <c r="FPQ54" s="196"/>
      <c r="FPR54" s="196"/>
      <c r="FPS54" s="196"/>
      <c r="FPT54" s="196"/>
      <c r="FPU54" s="196"/>
      <c r="FPV54" s="196"/>
      <c r="FPW54" s="196"/>
      <c r="FPX54" s="196"/>
      <c r="FPY54" s="196"/>
      <c r="FPZ54" s="196"/>
      <c r="FQA54" s="196"/>
      <c r="FQB54" s="196"/>
      <c r="FQC54" s="196"/>
      <c r="FQD54" s="196"/>
      <c r="FQE54" s="196"/>
      <c r="FQF54" s="196"/>
      <c r="FQG54" s="196"/>
      <c r="FQH54" s="196"/>
      <c r="FQI54" s="196"/>
      <c r="FQJ54" s="196"/>
      <c r="FQK54" s="196"/>
      <c r="FQL54" s="196"/>
      <c r="FQM54" s="196"/>
      <c r="FQN54" s="196"/>
      <c r="FQO54" s="196"/>
      <c r="FQP54" s="196"/>
      <c r="FQQ54" s="196"/>
      <c r="FQR54" s="196"/>
      <c r="FQS54" s="196"/>
      <c r="FQT54" s="196"/>
      <c r="FQU54" s="196"/>
      <c r="FQV54" s="196"/>
      <c r="FQW54" s="196"/>
      <c r="FQX54" s="196"/>
      <c r="FQY54" s="196"/>
      <c r="FQZ54" s="196"/>
      <c r="FRA54" s="196"/>
      <c r="FRB54" s="196"/>
      <c r="FRC54" s="196"/>
      <c r="FRD54" s="196"/>
      <c r="FRE54" s="196"/>
      <c r="FRF54" s="196"/>
      <c r="FRG54" s="196"/>
      <c r="FRH54" s="196"/>
      <c r="FRI54" s="196"/>
      <c r="FRJ54" s="196"/>
      <c r="FRK54" s="196"/>
      <c r="FRL54" s="196"/>
      <c r="FRM54" s="196"/>
      <c r="FRN54" s="196"/>
      <c r="FRO54" s="196"/>
      <c r="FRP54" s="196"/>
      <c r="FRQ54" s="196"/>
      <c r="FRR54" s="196"/>
      <c r="FRS54" s="196"/>
      <c r="FRT54" s="196"/>
      <c r="FRU54" s="196"/>
      <c r="FRV54" s="196"/>
      <c r="FRW54" s="196"/>
      <c r="FRX54" s="196"/>
      <c r="FRY54" s="196"/>
      <c r="FRZ54" s="196"/>
      <c r="FSA54" s="196"/>
      <c r="FSB54" s="196"/>
      <c r="FSC54" s="196"/>
      <c r="FSD54" s="196"/>
      <c r="FSE54" s="196"/>
      <c r="FSF54" s="196"/>
      <c r="FSG54" s="196"/>
      <c r="FSH54" s="196"/>
      <c r="FSI54" s="196"/>
      <c r="FSJ54" s="196"/>
      <c r="FSK54" s="196"/>
      <c r="FSL54" s="196"/>
      <c r="FSM54" s="196"/>
      <c r="FSN54" s="196"/>
      <c r="FSO54" s="196"/>
      <c r="FSP54" s="196"/>
      <c r="FSQ54" s="196"/>
      <c r="FSR54" s="196"/>
      <c r="FSS54" s="196"/>
      <c r="FST54" s="196"/>
      <c r="FSU54" s="196"/>
      <c r="FSV54" s="196"/>
      <c r="FSW54" s="196"/>
      <c r="FSX54" s="196"/>
      <c r="FSY54" s="196"/>
      <c r="FSZ54" s="196"/>
      <c r="FTA54" s="196"/>
      <c r="FTB54" s="196"/>
      <c r="FTC54" s="196"/>
      <c r="FTD54" s="196"/>
      <c r="FTE54" s="196"/>
      <c r="FTF54" s="196"/>
      <c r="FTG54" s="196"/>
      <c r="FTH54" s="196"/>
      <c r="FTI54" s="196"/>
      <c r="FTJ54" s="196"/>
      <c r="FTK54" s="196"/>
      <c r="FTL54" s="196"/>
      <c r="FTM54" s="196"/>
      <c r="FTN54" s="196"/>
      <c r="FTO54" s="196"/>
      <c r="FTP54" s="196"/>
      <c r="FTQ54" s="196"/>
      <c r="FTR54" s="196"/>
      <c r="FTS54" s="196"/>
      <c r="FTT54" s="196"/>
      <c r="FTU54" s="196"/>
      <c r="FTV54" s="196"/>
      <c r="FTW54" s="196"/>
      <c r="FTX54" s="196"/>
      <c r="FTY54" s="196"/>
      <c r="FTZ54" s="196"/>
      <c r="FUA54" s="196"/>
      <c r="FUB54" s="196"/>
      <c r="FUC54" s="196"/>
      <c r="FUD54" s="196"/>
      <c r="FUE54" s="196"/>
      <c r="FUF54" s="196"/>
      <c r="FUG54" s="196"/>
      <c r="FUH54" s="196"/>
      <c r="FUI54" s="196"/>
      <c r="FUJ54" s="196"/>
      <c r="FUK54" s="196"/>
      <c r="FUL54" s="196"/>
      <c r="FUM54" s="196"/>
      <c r="FUN54" s="196"/>
      <c r="FUO54" s="196"/>
      <c r="FUP54" s="196"/>
      <c r="FUQ54" s="196"/>
      <c r="FUR54" s="196"/>
      <c r="FUS54" s="196"/>
      <c r="FUT54" s="196"/>
      <c r="FUU54" s="196"/>
      <c r="FUV54" s="196"/>
      <c r="FUW54" s="196"/>
      <c r="FUX54" s="196"/>
      <c r="FUY54" s="196"/>
      <c r="FUZ54" s="196"/>
      <c r="FVA54" s="196"/>
      <c r="FVB54" s="196"/>
      <c r="FVC54" s="196"/>
      <c r="FVD54" s="196"/>
      <c r="FVE54" s="196"/>
      <c r="FVF54" s="196"/>
      <c r="FVG54" s="196"/>
      <c r="FVH54" s="196"/>
      <c r="FVI54" s="196"/>
      <c r="FVJ54" s="196"/>
      <c r="FVK54" s="196"/>
      <c r="FVL54" s="196"/>
      <c r="FVM54" s="196"/>
      <c r="FVN54" s="196"/>
      <c r="FVO54" s="196"/>
      <c r="FVP54" s="196"/>
      <c r="FVQ54" s="196"/>
      <c r="FVR54" s="196"/>
      <c r="FVS54" s="196"/>
      <c r="FVT54" s="196"/>
      <c r="FVU54" s="196"/>
      <c r="FVV54" s="196"/>
      <c r="FVW54" s="196"/>
      <c r="FVX54" s="196"/>
      <c r="FVY54" s="196"/>
      <c r="FVZ54" s="196"/>
      <c r="FWA54" s="196"/>
      <c r="FWB54" s="196"/>
      <c r="FWC54" s="196"/>
      <c r="FWD54" s="196"/>
      <c r="FWE54" s="196"/>
      <c r="FWF54" s="196"/>
      <c r="FWG54" s="196"/>
      <c r="FWH54" s="196"/>
      <c r="FWI54" s="196"/>
      <c r="FWJ54" s="196"/>
      <c r="FWK54" s="196"/>
      <c r="FWL54" s="196"/>
      <c r="FWM54" s="196"/>
      <c r="FWN54" s="196"/>
      <c r="FWO54" s="196"/>
      <c r="FWP54" s="196"/>
      <c r="FWQ54" s="196"/>
      <c r="FWR54" s="196"/>
      <c r="FWS54" s="196"/>
      <c r="FWT54" s="196"/>
      <c r="FWU54" s="196"/>
      <c r="FWV54" s="196"/>
      <c r="FWW54" s="196"/>
      <c r="FWX54" s="196"/>
      <c r="FWY54" s="196"/>
      <c r="FWZ54" s="196"/>
      <c r="FXA54" s="196"/>
      <c r="FXB54" s="196"/>
      <c r="FXC54" s="196"/>
      <c r="FXD54" s="196"/>
      <c r="FXE54" s="196"/>
      <c r="FXF54" s="196"/>
      <c r="FXG54" s="196"/>
      <c r="FXH54" s="196"/>
      <c r="FXI54" s="196"/>
      <c r="FXJ54" s="196"/>
      <c r="FXK54" s="196"/>
      <c r="FXL54" s="196"/>
      <c r="FXM54" s="196"/>
      <c r="FXN54" s="196"/>
      <c r="FXO54" s="196"/>
      <c r="FXP54" s="196"/>
      <c r="FXQ54" s="196"/>
      <c r="FXR54" s="196"/>
      <c r="FXS54" s="196"/>
      <c r="FXT54" s="196"/>
      <c r="FXU54" s="196"/>
      <c r="FXV54" s="196"/>
      <c r="FXW54" s="196"/>
      <c r="FXX54" s="196"/>
      <c r="FXY54" s="196"/>
      <c r="FXZ54" s="196"/>
      <c r="FYA54" s="196"/>
      <c r="FYB54" s="196"/>
      <c r="FYC54" s="196"/>
      <c r="FYD54" s="196"/>
      <c r="FYE54" s="196"/>
      <c r="FYF54" s="196"/>
      <c r="FYG54" s="196"/>
      <c r="FYH54" s="196"/>
      <c r="FYI54" s="196"/>
      <c r="FYJ54" s="196"/>
      <c r="FYK54" s="196"/>
      <c r="FYL54" s="196"/>
      <c r="FYM54" s="196"/>
      <c r="FYN54" s="196"/>
      <c r="FYO54" s="196"/>
      <c r="FYP54" s="196"/>
      <c r="FYQ54" s="196"/>
      <c r="FYR54" s="196"/>
      <c r="FYS54" s="196"/>
      <c r="FYT54" s="196"/>
      <c r="FYU54" s="196"/>
      <c r="FYV54" s="196"/>
      <c r="FYW54" s="196"/>
      <c r="FYX54" s="196"/>
      <c r="FYY54" s="196"/>
      <c r="FYZ54" s="196"/>
      <c r="FZA54" s="196"/>
      <c r="FZB54" s="196"/>
      <c r="FZC54" s="196"/>
      <c r="FZD54" s="196"/>
      <c r="FZE54" s="196"/>
      <c r="FZF54" s="196"/>
      <c r="FZG54" s="196"/>
      <c r="FZH54" s="196"/>
      <c r="FZI54" s="196"/>
      <c r="FZJ54" s="196"/>
      <c r="FZK54" s="196"/>
      <c r="FZL54" s="196"/>
      <c r="FZM54" s="196"/>
      <c r="FZN54" s="196"/>
      <c r="FZO54" s="196"/>
      <c r="FZP54" s="196"/>
      <c r="FZQ54" s="196"/>
      <c r="FZR54" s="196"/>
      <c r="FZS54" s="196"/>
      <c r="FZT54" s="196"/>
      <c r="FZU54" s="196"/>
      <c r="FZV54" s="196"/>
      <c r="FZW54" s="196"/>
      <c r="FZX54" s="196"/>
      <c r="FZY54" s="196"/>
      <c r="FZZ54" s="196"/>
      <c r="GAA54" s="196"/>
      <c r="GAB54" s="196"/>
      <c r="GAC54" s="196"/>
      <c r="GAD54" s="196"/>
      <c r="GAE54" s="196"/>
      <c r="GAF54" s="196"/>
      <c r="GAG54" s="196"/>
      <c r="GAH54" s="196"/>
      <c r="GAI54" s="196"/>
      <c r="GAJ54" s="196"/>
      <c r="GAK54" s="196"/>
      <c r="GAL54" s="196"/>
      <c r="GAM54" s="196"/>
      <c r="GAN54" s="196"/>
      <c r="GAO54" s="196"/>
      <c r="GAP54" s="196"/>
      <c r="GAQ54" s="196"/>
      <c r="GAR54" s="196"/>
      <c r="GAS54" s="196"/>
      <c r="GAT54" s="196"/>
      <c r="GAU54" s="196"/>
      <c r="GAV54" s="196"/>
      <c r="GAW54" s="196"/>
      <c r="GAX54" s="196"/>
      <c r="GAY54" s="196"/>
      <c r="GAZ54" s="196"/>
      <c r="GBA54" s="196"/>
      <c r="GBB54" s="196"/>
      <c r="GBC54" s="196"/>
      <c r="GBD54" s="196"/>
      <c r="GBE54" s="196"/>
      <c r="GBF54" s="196"/>
      <c r="GBG54" s="196"/>
      <c r="GBH54" s="196"/>
      <c r="GBI54" s="196"/>
      <c r="GBJ54" s="196"/>
      <c r="GBK54" s="196"/>
      <c r="GBL54" s="196"/>
      <c r="GBM54" s="196"/>
      <c r="GBN54" s="196"/>
      <c r="GBO54" s="196"/>
      <c r="GBP54" s="196"/>
      <c r="GBQ54" s="196"/>
      <c r="GBR54" s="196"/>
      <c r="GBS54" s="196"/>
      <c r="GBT54" s="196"/>
      <c r="GBU54" s="196"/>
      <c r="GBV54" s="196"/>
      <c r="GBW54" s="196"/>
      <c r="GBX54" s="196"/>
      <c r="GBY54" s="196"/>
      <c r="GBZ54" s="196"/>
      <c r="GCA54" s="196"/>
      <c r="GCB54" s="196"/>
      <c r="GCC54" s="196"/>
      <c r="GCD54" s="196"/>
      <c r="GCE54" s="196"/>
      <c r="GCF54" s="196"/>
      <c r="GCG54" s="196"/>
      <c r="GCH54" s="196"/>
      <c r="GCI54" s="196"/>
      <c r="GCJ54" s="196"/>
      <c r="GCK54" s="196"/>
      <c r="GCL54" s="196"/>
      <c r="GCM54" s="196"/>
      <c r="GCN54" s="196"/>
      <c r="GCO54" s="196"/>
      <c r="GCP54" s="196"/>
      <c r="GCQ54" s="196"/>
      <c r="GCR54" s="196"/>
      <c r="GCS54" s="196"/>
      <c r="GCT54" s="196"/>
      <c r="GCU54" s="196"/>
      <c r="GCV54" s="196"/>
      <c r="GCW54" s="196"/>
      <c r="GCX54" s="196"/>
      <c r="GCY54" s="196"/>
      <c r="GCZ54" s="196"/>
      <c r="GDA54" s="196"/>
      <c r="GDB54" s="196"/>
      <c r="GDC54" s="196"/>
      <c r="GDD54" s="196"/>
      <c r="GDE54" s="196"/>
      <c r="GDF54" s="196"/>
      <c r="GDG54" s="196"/>
      <c r="GDH54" s="196"/>
      <c r="GDI54" s="196"/>
      <c r="GDJ54" s="196"/>
      <c r="GDK54" s="196"/>
      <c r="GDL54" s="196"/>
      <c r="GDM54" s="196"/>
      <c r="GDN54" s="196"/>
      <c r="GDO54" s="196"/>
      <c r="GDP54" s="196"/>
      <c r="GDQ54" s="196"/>
      <c r="GDR54" s="196"/>
      <c r="GDS54" s="196"/>
      <c r="GDT54" s="196"/>
      <c r="GDU54" s="196"/>
      <c r="GDV54" s="196"/>
      <c r="GDW54" s="196"/>
      <c r="GDX54" s="196"/>
      <c r="GDY54" s="196"/>
      <c r="GDZ54" s="196"/>
      <c r="GEA54" s="196"/>
      <c r="GEB54" s="196"/>
      <c r="GEC54" s="196"/>
      <c r="GED54" s="196"/>
      <c r="GEE54" s="196"/>
      <c r="GEF54" s="196"/>
      <c r="GEG54" s="196"/>
      <c r="GEH54" s="196"/>
      <c r="GEI54" s="196"/>
      <c r="GEJ54" s="196"/>
      <c r="GEK54" s="196"/>
      <c r="GEL54" s="196"/>
      <c r="GEM54" s="196"/>
      <c r="GEN54" s="196"/>
      <c r="GEO54" s="196"/>
      <c r="GEP54" s="196"/>
      <c r="GEQ54" s="196"/>
      <c r="GER54" s="196"/>
      <c r="GES54" s="196"/>
      <c r="GET54" s="196"/>
      <c r="GEU54" s="196"/>
      <c r="GEV54" s="196"/>
      <c r="GEW54" s="196"/>
      <c r="GEX54" s="196"/>
      <c r="GEY54" s="196"/>
      <c r="GEZ54" s="196"/>
      <c r="GFA54" s="196"/>
      <c r="GFB54" s="196"/>
      <c r="GFC54" s="196"/>
      <c r="GFD54" s="196"/>
      <c r="GFE54" s="196"/>
      <c r="GFF54" s="196"/>
      <c r="GFG54" s="196"/>
      <c r="GFH54" s="196"/>
      <c r="GFI54" s="196"/>
      <c r="GFJ54" s="196"/>
      <c r="GFK54" s="196"/>
      <c r="GFL54" s="196"/>
      <c r="GFM54" s="196"/>
      <c r="GFN54" s="196"/>
      <c r="GFO54" s="196"/>
      <c r="GFP54" s="196"/>
      <c r="GFQ54" s="196"/>
      <c r="GFR54" s="196"/>
      <c r="GFS54" s="196"/>
      <c r="GFT54" s="196"/>
      <c r="GFU54" s="196"/>
      <c r="GFV54" s="196"/>
      <c r="GFW54" s="196"/>
      <c r="GFX54" s="196"/>
      <c r="GFY54" s="196"/>
      <c r="GFZ54" s="196"/>
      <c r="GGA54" s="196"/>
      <c r="GGB54" s="196"/>
      <c r="GGC54" s="196"/>
      <c r="GGD54" s="196"/>
      <c r="GGE54" s="196"/>
      <c r="GGF54" s="196"/>
      <c r="GGG54" s="196"/>
      <c r="GGH54" s="196"/>
      <c r="GGI54" s="196"/>
      <c r="GGJ54" s="196"/>
      <c r="GGK54" s="196"/>
      <c r="GGL54" s="196"/>
      <c r="GGM54" s="196"/>
      <c r="GGN54" s="196"/>
      <c r="GGO54" s="196"/>
      <c r="GGP54" s="196"/>
      <c r="GGQ54" s="196"/>
      <c r="GGR54" s="196"/>
      <c r="GGS54" s="196"/>
      <c r="GGT54" s="196"/>
      <c r="GGU54" s="196"/>
      <c r="GGV54" s="196"/>
      <c r="GGW54" s="196"/>
      <c r="GGX54" s="196"/>
      <c r="GGY54" s="196"/>
      <c r="GGZ54" s="196"/>
      <c r="GHA54" s="196"/>
      <c r="GHB54" s="196"/>
      <c r="GHC54" s="196"/>
      <c r="GHD54" s="196"/>
      <c r="GHE54" s="196"/>
      <c r="GHF54" s="196"/>
      <c r="GHG54" s="196"/>
      <c r="GHH54" s="196"/>
      <c r="GHI54" s="196"/>
      <c r="GHJ54" s="196"/>
      <c r="GHK54" s="196"/>
      <c r="GHL54" s="196"/>
      <c r="GHM54" s="196"/>
      <c r="GHN54" s="196"/>
      <c r="GHO54" s="196"/>
      <c r="GHP54" s="196"/>
      <c r="GHQ54" s="196"/>
      <c r="GHR54" s="196"/>
      <c r="GHS54" s="196"/>
      <c r="GHT54" s="196"/>
      <c r="GHU54" s="196"/>
      <c r="GHV54" s="196"/>
      <c r="GHW54" s="196"/>
      <c r="GHX54" s="196"/>
      <c r="GHY54" s="196"/>
      <c r="GHZ54" s="196"/>
      <c r="GIA54" s="196"/>
      <c r="GIB54" s="196"/>
      <c r="GIC54" s="196"/>
      <c r="GID54" s="196"/>
      <c r="GIE54" s="196"/>
      <c r="GIF54" s="196"/>
      <c r="GIG54" s="196"/>
      <c r="GIH54" s="196"/>
      <c r="GII54" s="196"/>
      <c r="GIJ54" s="196"/>
      <c r="GIK54" s="196"/>
      <c r="GIL54" s="196"/>
      <c r="GIM54" s="196"/>
      <c r="GIN54" s="196"/>
      <c r="GIO54" s="196"/>
      <c r="GIP54" s="196"/>
      <c r="GIQ54" s="196"/>
      <c r="GIR54" s="196"/>
      <c r="GIS54" s="196"/>
      <c r="GIT54" s="196"/>
      <c r="GIU54" s="196"/>
      <c r="GIV54" s="196"/>
      <c r="GIW54" s="196"/>
      <c r="GIX54" s="196"/>
      <c r="GIY54" s="196"/>
      <c r="GIZ54" s="196"/>
      <c r="GJA54" s="196"/>
      <c r="GJB54" s="196"/>
      <c r="GJC54" s="196"/>
      <c r="GJD54" s="196"/>
      <c r="GJE54" s="196"/>
      <c r="GJF54" s="196"/>
      <c r="GJG54" s="196"/>
      <c r="GJH54" s="196"/>
      <c r="GJI54" s="196"/>
      <c r="GJJ54" s="196"/>
      <c r="GJK54" s="196"/>
      <c r="GJL54" s="196"/>
      <c r="GJM54" s="196"/>
      <c r="GJN54" s="196"/>
      <c r="GJO54" s="196"/>
      <c r="GJP54" s="196"/>
      <c r="GJQ54" s="196"/>
      <c r="GJR54" s="196"/>
      <c r="GJS54" s="196"/>
      <c r="GJT54" s="196"/>
      <c r="GJU54" s="196"/>
      <c r="GJV54" s="196"/>
      <c r="GJW54" s="196"/>
      <c r="GJX54" s="196"/>
      <c r="GJY54" s="196"/>
      <c r="GJZ54" s="196"/>
      <c r="GKA54" s="196"/>
      <c r="GKB54" s="196"/>
      <c r="GKC54" s="196"/>
      <c r="GKD54" s="196"/>
      <c r="GKE54" s="196"/>
      <c r="GKF54" s="196"/>
      <c r="GKG54" s="196"/>
      <c r="GKH54" s="196"/>
      <c r="GKI54" s="196"/>
      <c r="GKJ54" s="196"/>
      <c r="GKK54" s="196"/>
      <c r="GKL54" s="196"/>
      <c r="GKM54" s="196"/>
      <c r="GKN54" s="196"/>
      <c r="GKO54" s="196"/>
      <c r="GKP54" s="196"/>
      <c r="GKQ54" s="196"/>
      <c r="GKR54" s="196"/>
      <c r="GKS54" s="196"/>
      <c r="GKT54" s="196"/>
      <c r="GKU54" s="196"/>
      <c r="GKV54" s="196"/>
      <c r="GKW54" s="196"/>
      <c r="GKX54" s="196"/>
      <c r="GKY54" s="196"/>
      <c r="GKZ54" s="196"/>
      <c r="GLA54" s="196"/>
      <c r="GLB54" s="196"/>
      <c r="GLC54" s="196"/>
      <c r="GLD54" s="196"/>
      <c r="GLE54" s="196"/>
      <c r="GLF54" s="196"/>
      <c r="GLG54" s="196"/>
      <c r="GLH54" s="196"/>
      <c r="GLI54" s="196"/>
      <c r="GLJ54" s="196"/>
      <c r="GLK54" s="196"/>
      <c r="GLL54" s="196"/>
      <c r="GLM54" s="196"/>
      <c r="GLN54" s="196"/>
      <c r="GLO54" s="196"/>
      <c r="GLP54" s="196"/>
      <c r="GLQ54" s="196"/>
      <c r="GLR54" s="196"/>
      <c r="GLS54" s="196"/>
      <c r="GLT54" s="196"/>
      <c r="GLU54" s="196"/>
      <c r="GLV54" s="196"/>
      <c r="GLW54" s="196"/>
      <c r="GLX54" s="196"/>
      <c r="GLY54" s="196"/>
      <c r="GLZ54" s="196"/>
      <c r="GMA54" s="196"/>
      <c r="GMB54" s="196"/>
      <c r="GMC54" s="196"/>
      <c r="GMD54" s="196"/>
      <c r="GME54" s="196"/>
      <c r="GMF54" s="196"/>
      <c r="GMG54" s="196"/>
      <c r="GMH54" s="196"/>
      <c r="GMI54" s="196"/>
      <c r="GMJ54" s="196"/>
      <c r="GMK54" s="196"/>
      <c r="GML54" s="196"/>
      <c r="GMM54" s="196"/>
      <c r="GMN54" s="196"/>
      <c r="GMO54" s="196"/>
      <c r="GMP54" s="196"/>
      <c r="GMQ54" s="196"/>
      <c r="GMR54" s="196"/>
      <c r="GMS54" s="196"/>
      <c r="GMT54" s="196"/>
      <c r="GMU54" s="196"/>
      <c r="GMV54" s="196"/>
      <c r="GMW54" s="196"/>
      <c r="GMX54" s="196"/>
      <c r="GMY54" s="196"/>
      <c r="GMZ54" s="196"/>
      <c r="GNA54" s="196"/>
      <c r="GNB54" s="196"/>
      <c r="GNC54" s="196"/>
      <c r="GND54" s="196"/>
      <c r="GNE54" s="196"/>
      <c r="GNF54" s="196"/>
      <c r="GNG54" s="196"/>
      <c r="GNH54" s="196"/>
      <c r="GNI54" s="196"/>
      <c r="GNJ54" s="196"/>
      <c r="GNK54" s="196"/>
      <c r="GNL54" s="196"/>
      <c r="GNM54" s="196"/>
      <c r="GNN54" s="196"/>
      <c r="GNO54" s="196"/>
      <c r="GNP54" s="196"/>
      <c r="GNQ54" s="196"/>
      <c r="GNR54" s="196"/>
      <c r="GNS54" s="196"/>
      <c r="GNT54" s="196"/>
      <c r="GNU54" s="196"/>
      <c r="GNV54" s="196"/>
      <c r="GNW54" s="196"/>
      <c r="GNX54" s="196"/>
      <c r="GNY54" s="196"/>
      <c r="GNZ54" s="196"/>
      <c r="GOA54" s="196"/>
      <c r="GOB54" s="196"/>
      <c r="GOC54" s="196"/>
      <c r="GOD54" s="196"/>
      <c r="GOE54" s="196"/>
      <c r="GOF54" s="196"/>
      <c r="GOG54" s="196"/>
      <c r="GOH54" s="196"/>
      <c r="GOI54" s="196"/>
      <c r="GOJ54" s="196"/>
      <c r="GOK54" s="196"/>
      <c r="GOL54" s="196"/>
      <c r="GOM54" s="196"/>
      <c r="GON54" s="196"/>
      <c r="GOO54" s="196"/>
      <c r="GOP54" s="196"/>
      <c r="GOQ54" s="196"/>
      <c r="GOR54" s="196"/>
      <c r="GOS54" s="196"/>
      <c r="GOT54" s="196"/>
      <c r="GOU54" s="196"/>
      <c r="GOV54" s="196"/>
      <c r="GOW54" s="196"/>
      <c r="GOX54" s="196"/>
      <c r="GOY54" s="196"/>
      <c r="GOZ54" s="196"/>
      <c r="GPA54" s="196"/>
      <c r="GPB54" s="196"/>
      <c r="GPC54" s="196"/>
      <c r="GPD54" s="196"/>
      <c r="GPE54" s="196"/>
      <c r="GPF54" s="196"/>
      <c r="GPG54" s="196"/>
      <c r="GPH54" s="196"/>
      <c r="GPI54" s="196"/>
      <c r="GPJ54" s="196"/>
      <c r="GPK54" s="196"/>
      <c r="GPL54" s="196"/>
      <c r="GPM54" s="196"/>
      <c r="GPN54" s="196"/>
      <c r="GPO54" s="196"/>
      <c r="GPP54" s="196"/>
      <c r="GPQ54" s="196"/>
      <c r="GPR54" s="196"/>
      <c r="GPS54" s="196"/>
      <c r="GPT54" s="196"/>
      <c r="GPU54" s="196"/>
      <c r="GPV54" s="196"/>
      <c r="GPW54" s="196"/>
      <c r="GPX54" s="196"/>
      <c r="GPY54" s="196"/>
      <c r="GPZ54" s="196"/>
      <c r="GQA54" s="196"/>
      <c r="GQB54" s="196"/>
      <c r="GQC54" s="196"/>
      <c r="GQD54" s="196"/>
      <c r="GQE54" s="196"/>
      <c r="GQF54" s="196"/>
      <c r="GQG54" s="196"/>
      <c r="GQH54" s="196"/>
      <c r="GQI54" s="196"/>
      <c r="GQJ54" s="196"/>
      <c r="GQK54" s="196"/>
      <c r="GQL54" s="196"/>
      <c r="GQM54" s="196"/>
      <c r="GQN54" s="196"/>
      <c r="GQO54" s="196"/>
      <c r="GQP54" s="196"/>
      <c r="GQQ54" s="196"/>
      <c r="GQR54" s="196"/>
      <c r="GQS54" s="196"/>
      <c r="GQT54" s="196"/>
      <c r="GQU54" s="196"/>
      <c r="GQV54" s="196"/>
      <c r="GQW54" s="196"/>
      <c r="GQX54" s="196"/>
      <c r="GQY54" s="196"/>
      <c r="GQZ54" s="196"/>
      <c r="GRA54" s="196"/>
      <c r="GRB54" s="196"/>
      <c r="GRC54" s="196"/>
      <c r="GRD54" s="196"/>
      <c r="GRE54" s="196"/>
      <c r="GRF54" s="196"/>
      <c r="GRG54" s="196"/>
      <c r="GRH54" s="196"/>
      <c r="GRI54" s="196"/>
      <c r="GRJ54" s="196"/>
      <c r="GRK54" s="196"/>
      <c r="GRL54" s="196"/>
      <c r="GRM54" s="196"/>
      <c r="GRN54" s="196"/>
      <c r="GRO54" s="196"/>
      <c r="GRP54" s="196"/>
      <c r="GRQ54" s="196"/>
      <c r="GRR54" s="196"/>
      <c r="GRS54" s="196"/>
      <c r="GRT54" s="196"/>
      <c r="GRU54" s="196"/>
      <c r="GRV54" s="196"/>
      <c r="GRW54" s="196"/>
      <c r="GRX54" s="196"/>
      <c r="GRY54" s="196"/>
      <c r="GRZ54" s="196"/>
      <c r="GSA54" s="196"/>
      <c r="GSB54" s="196"/>
      <c r="GSC54" s="196"/>
      <c r="GSD54" s="196"/>
      <c r="GSE54" s="196"/>
      <c r="GSF54" s="196"/>
      <c r="GSG54" s="196"/>
      <c r="GSH54" s="196"/>
      <c r="GSI54" s="196"/>
      <c r="GSJ54" s="196"/>
      <c r="GSK54" s="196"/>
      <c r="GSL54" s="196"/>
      <c r="GSM54" s="196"/>
      <c r="GSN54" s="196"/>
      <c r="GSO54" s="196"/>
      <c r="GSP54" s="196"/>
      <c r="GSQ54" s="196"/>
      <c r="GSR54" s="196"/>
      <c r="GSS54" s="196"/>
      <c r="GST54" s="196"/>
      <c r="GSU54" s="196"/>
      <c r="GSV54" s="196"/>
      <c r="GSW54" s="196"/>
      <c r="GSX54" s="196"/>
      <c r="GSY54" s="196"/>
      <c r="GSZ54" s="196"/>
      <c r="GTA54" s="196"/>
      <c r="GTB54" s="196"/>
      <c r="GTC54" s="196"/>
      <c r="GTD54" s="196"/>
      <c r="GTE54" s="196"/>
      <c r="GTF54" s="196"/>
      <c r="GTG54" s="196"/>
      <c r="GTH54" s="196"/>
      <c r="GTI54" s="196"/>
      <c r="GTJ54" s="196"/>
      <c r="GTK54" s="196"/>
      <c r="GTL54" s="196"/>
      <c r="GTM54" s="196"/>
      <c r="GTN54" s="196"/>
      <c r="GTO54" s="196"/>
      <c r="GTP54" s="196"/>
      <c r="GTQ54" s="196"/>
      <c r="GTR54" s="196"/>
      <c r="GTS54" s="196"/>
      <c r="GTT54" s="196"/>
      <c r="GTU54" s="196"/>
      <c r="GTV54" s="196"/>
      <c r="GTW54" s="196"/>
      <c r="GTX54" s="196"/>
      <c r="GTY54" s="196"/>
      <c r="GTZ54" s="196"/>
      <c r="GUA54" s="196"/>
      <c r="GUB54" s="196"/>
      <c r="GUC54" s="196"/>
      <c r="GUD54" s="196"/>
      <c r="GUE54" s="196"/>
      <c r="GUF54" s="196"/>
      <c r="GUG54" s="196"/>
      <c r="GUH54" s="196"/>
      <c r="GUI54" s="196"/>
      <c r="GUJ54" s="196"/>
      <c r="GUK54" s="196"/>
      <c r="GUL54" s="196"/>
      <c r="GUM54" s="196"/>
      <c r="GUN54" s="196"/>
      <c r="GUO54" s="196"/>
      <c r="GUP54" s="196"/>
      <c r="GUQ54" s="196"/>
      <c r="GUR54" s="196"/>
      <c r="GUS54" s="196"/>
      <c r="GUT54" s="196"/>
      <c r="GUU54" s="196"/>
      <c r="GUV54" s="196"/>
      <c r="GUW54" s="196"/>
      <c r="GUX54" s="196"/>
      <c r="GUY54" s="196"/>
      <c r="GUZ54" s="196"/>
      <c r="GVA54" s="196"/>
      <c r="GVB54" s="196"/>
      <c r="GVC54" s="196"/>
      <c r="GVD54" s="196"/>
      <c r="GVE54" s="196"/>
      <c r="GVF54" s="196"/>
      <c r="GVG54" s="196"/>
      <c r="GVH54" s="196"/>
      <c r="GVI54" s="196"/>
      <c r="GVJ54" s="196"/>
      <c r="GVK54" s="196"/>
      <c r="GVL54" s="196"/>
      <c r="GVM54" s="196"/>
      <c r="GVN54" s="196"/>
      <c r="GVO54" s="196"/>
      <c r="GVP54" s="196"/>
      <c r="GVQ54" s="196"/>
      <c r="GVR54" s="196"/>
      <c r="GVS54" s="196"/>
      <c r="GVT54" s="196"/>
      <c r="GVU54" s="196"/>
      <c r="GVV54" s="196"/>
      <c r="GVW54" s="196"/>
      <c r="GVX54" s="196"/>
      <c r="GVY54" s="196"/>
      <c r="GVZ54" s="196"/>
      <c r="GWA54" s="196"/>
      <c r="GWB54" s="196"/>
      <c r="GWC54" s="196"/>
      <c r="GWD54" s="196"/>
      <c r="GWE54" s="196"/>
      <c r="GWF54" s="196"/>
      <c r="GWG54" s="196"/>
      <c r="GWH54" s="196"/>
      <c r="GWI54" s="196"/>
      <c r="GWJ54" s="196"/>
      <c r="GWK54" s="196"/>
      <c r="GWL54" s="196"/>
      <c r="GWM54" s="196"/>
      <c r="GWN54" s="196"/>
      <c r="GWO54" s="196"/>
      <c r="GWP54" s="196"/>
      <c r="GWQ54" s="196"/>
      <c r="GWR54" s="196"/>
      <c r="GWS54" s="196"/>
      <c r="GWT54" s="196"/>
      <c r="GWU54" s="196"/>
      <c r="GWV54" s="196"/>
      <c r="GWW54" s="196"/>
      <c r="GWX54" s="196"/>
      <c r="GWY54" s="196"/>
      <c r="GWZ54" s="196"/>
      <c r="GXA54" s="196"/>
      <c r="GXB54" s="196"/>
      <c r="GXC54" s="196"/>
      <c r="GXD54" s="196"/>
      <c r="GXE54" s="196"/>
      <c r="GXF54" s="196"/>
      <c r="GXG54" s="196"/>
      <c r="GXH54" s="196"/>
      <c r="GXI54" s="196"/>
      <c r="GXJ54" s="196"/>
      <c r="GXK54" s="196"/>
      <c r="GXL54" s="196"/>
      <c r="GXM54" s="196"/>
      <c r="GXN54" s="196"/>
      <c r="GXO54" s="196"/>
      <c r="GXP54" s="196"/>
      <c r="GXQ54" s="196"/>
      <c r="GXR54" s="196"/>
      <c r="GXS54" s="196"/>
      <c r="GXT54" s="196"/>
      <c r="GXU54" s="196"/>
      <c r="GXV54" s="196"/>
      <c r="GXW54" s="196"/>
      <c r="GXX54" s="196"/>
      <c r="GXY54" s="196"/>
      <c r="GXZ54" s="196"/>
      <c r="GYA54" s="196"/>
      <c r="GYB54" s="196"/>
      <c r="GYC54" s="196"/>
      <c r="GYD54" s="196"/>
      <c r="GYE54" s="196"/>
      <c r="GYF54" s="196"/>
      <c r="GYG54" s="196"/>
      <c r="GYH54" s="196"/>
      <c r="GYI54" s="196"/>
      <c r="GYJ54" s="196"/>
      <c r="GYK54" s="196"/>
      <c r="GYL54" s="196"/>
      <c r="GYM54" s="196"/>
      <c r="GYN54" s="196"/>
      <c r="GYO54" s="196"/>
      <c r="GYP54" s="196"/>
      <c r="GYQ54" s="196"/>
      <c r="GYR54" s="196"/>
      <c r="GYS54" s="196"/>
      <c r="GYT54" s="196"/>
      <c r="GYU54" s="196"/>
      <c r="GYV54" s="196"/>
      <c r="GYW54" s="196"/>
      <c r="GYX54" s="196"/>
      <c r="GYY54" s="196"/>
      <c r="GYZ54" s="196"/>
      <c r="GZA54" s="196"/>
      <c r="GZB54" s="196"/>
      <c r="GZC54" s="196"/>
      <c r="GZD54" s="196"/>
      <c r="GZE54" s="196"/>
      <c r="GZF54" s="196"/>
      <c r="GZG54" s="196"/>
      <c r="GZH54" s="196"/>
      <c r="GZI54" s="196"/>
      <c r="GZJ54" s="196"/>
      <c r="GZK54" s="196"/>
      <c r="GZL54" s="196"/>
      <c r="GZM54" s="196"/>
      <c r="GZN54" s="196"/>
      <c r="GZO54" s="196"/>
      <c r="GZP54" s="196"/>
      <c r="GZQ54" s="196"/>
      <c r="GZR54" s="196"/>
      <c r="GZS54" s="196"/>
      <c r="GZT54" s="196"/>
      <c r="GZU54" s="196"/>
      <c r="GZV54" s="196"/>
      <c r="GZW54" s="196"/>
      <c r="GZX54" s="196"/>
      <c r="GZY54" s="196"/>
      <c r="GZZ54" s="196"/>
      <c r="HAA54" s="196"/>
      <c r="HAB54" s="196"/>
      <c r="HAC54" s="196"/>
      <c r="HAD54" s="196"/>
      <c r="HAE54" s="196"/>
      <c r="HAF54" s="196"/>
      <c r="HAG54" s="196"/>
      <c r="HAH54" s="196"/>
      <c r="HAI54" s="196"/>
      <c r="HAJ54" s="196"/>
      <c r="HAK54" s="196"/>
      <c r="HAL54" s="196"/>
      <c r="HAM54" s="196"/>
      <c r="HAN54" s="196"/>
      <c r="HAO54" s="196"/>
      <c r="HAP54" s="196"/>
      <c r="HAQ54" s="196"/>
      <c r="HAR54" s="196"/>
      <c r="HAS54" s="196"/>
      <c r="HAT54" s="196"/>
      <c r="HAU54" s="196"/>
      <c r="HAV54" s="196"/>
      <c r="HAW54" s="196"/>
      <c r="HAX54" s="196"/>
      <c r="HAY54" s="196"/>
      <c r="HAZ54" s="196"/>
      <c r="HBA54" s="196"/>
      <c r="HBB54" s="196"/>
      <c r="HBC54" s="196"/>
      <c r="HBD54" s="196"/>
      <c r="HBE54" s="196"/>
      <c r="HBF54" s="196"/>
      <c r="HBG54" s="196"/>
      <c r="HBH54" s="196"/>
      <c r="HBI54" s="196"/>
      <c r="HBJ54" s="196"/>
      <c r="HBK54" s="196"/>
      <c r="HBL54" s="196"/>
      <c r="HBM54" s="196"/>
      <c r="HBN54" s="196"/>
      <c r="HBO54" s="196"/>
      <c r="HBP54" s="196"/>
      <c r="HBQ54" s="196"/>
      <c r="HBR54" s="196"/>
      <c r="HBS54" s="196"/>
      <c r="HBT54" s="196"/>
      <c r="HBU54" s="196"/>
      <c r="HBV54" s="196"/>
      <c r="HBW54" s="196"/>
      <c r="HBX54" s="196"/>
      <c r="HBY54" s="196"/>
      <c r="HBZ54" s="196"/>
      <c r="HCA54" s="196"/>
      <c r="HCB54" s="196"/>
      <c r="HCC54" s="196"/>
      <c r="HCD54" s="196"/>
      <c r="HCE54" s="196"/>
      <c r="HCF54" s="196"/>
      <c r="HCG54" s="196"/>
      <c r="HCH54" s="196"/>
      <c r="HCI54" s="196"/>
      <c r="HCJ54" s="196"/>
      <c r="HCK54" s="196"/>
      <c r="HCL54" s="196"/>
      <c r="HCM54" s="196"/>
      <c r="HCN54" s="196"/>
      <c r="HCO54" s="196"/>
      <c r="HCP54" s="196"/>
      <c r="HCQ54" s="196"/>
      <c r="HCR54" s="196"/>
      <c r="HCS54" s="196"/>
      <c r="HCT54" s="196"/>
      <c r="HCU54" s="196"/>
      <c r="HCV54" s="196"/>
      <c r="HCW54" s="196"/>
      <c r="HCX54" s="196"/>
      <c r="HCY54" s="196"/>
      <c r="HCZ54" s="196"/>
      <c r="HDA54" s="196"/>
      <c r="HDB54" s="196"/>
      <c r="HDC54" s="196"/>
      <c r="HDD54" s="196"/>
      <c r="HDE54" s="196"/>
      <c r="HDF54" s="196"/>
      <c r="HDG54" s="196"/>
      <c r="HDH54" s="196"/>
      <c r="HDI54" s="196"/>
      <c r="HDJ54" s="196"/>
      <c r="HDK54" s="196"/>
      <c r="HDL54" s="196"/>
      <c r="HDM54" s="196"/>
      <c r="HDN54" s="196"/>
      <c r="HDO54" s="196"/>
      <c r="HDP54" s="196"/>
      <c r="HDQ54" s="196"/>
      <c r="HDR54" s="196"/>
      <c r="HDS54" s="196"/>
      <c r="HDT54" s="196"/>
      <c r="HDU54" s="196"/>
      <c r="HDV54" s="196"/>
      <c r="HDW54" s="196"/>
      <c r="HDX54" s="196"/>
      <c r="HDY54" s="196"/>
      <c r="HDZ54" s="196"/>
      <c r="HEA54" s="196"/>
      <c r="HEB54" s="196"/>
      <c r="HEC54" s="196"/>
      <c r="HED54" s="196"/>
      <c r="HEE54" s="196"/>
      <c r="HEF54" s="196"/>
      <c r="HEG54" s="196"/>
      <c r="HEH54" s="196"/>
      <c r="HEI54" s="196"/>
      <c r="HEJ54" s="196"/>
      <c r="HEK54" s="196"/>
      <c r="HEL54" s="196"/>
      <c r="HEM54" s="196"/>
      <c r="HEN54" s="196"/>
      <c r="HEO54" s="196"/>
      <c r="HEP54" s="196"/>
      <c r="HEQ54" s="196"/>
      <c r="HER54" s="196"/>
      <c r="HES54" s="196"/>
      <c r="HET54" s="196"/>
      <c r="HEU54" s="196"/>
      <c r="HEV54" s="196"/>
      <c r="HEW54" s="196"/>
      <c r="HEX54" s="196"/>
      <c r="HEY54" s="196"/>
      <c r="HEZ54" s="196"/>
      <c r="HFA54" s="196"/>
      <c r="HFB54" s="196"/>
      <c r="HFC54" s="196"/>
      <c r="HFD54" s="196"/>
      <c r="HFE54" s="196"/>
      <c r="HFF54" s="196"/>
      <c r="HFG54" s="196"/>
      <c r="HFH54" s="196"/>
      <c r="HFI54" s="196"/>
      <c r="HFJ54" s="196"/>
      <c r="HFK54" s="196"/>
      <c r="HFL54" s="196"/>
      <c r="HFM54" s="196"/>
      <c r="HFN54" s="196"/>
      <c r="HFO54" s="196"/>
      <c r="HFP54" s="196"/>
      <c r="HFQ54" s="196"/>
      <c r="HFR54" s="196"/>
      <c r="HFS54" s="196"/>
      <c r="HFT54" s="196"/>
      <c r="HFU54" s="196"/>
      <c r="HFV54" s="196"/>
      <c r="HFW54" s="196"/>
      <c r="HFX54" s="196"/>
      <c r="HFY54" s="196"/>
      <c r="HFZ54" s="196"/>
      <c r="HGA54" s="196"/>
      <c r="HGB54" s="196"/>
      <c r="HGC54" s="196"/>
      <c r="HGD54" s="196"/>
      <c r="HGE54" s="196"/>
      <c r="HGF54" s="196"/>
      <c r="HGG54" s="196"/>
      <c r="HGH54" s="196"/>
      <c r="HGI54" s="196"/>
      <c r="HGJ54" s="196"/>
      <c r="HGK54" s="196"/>
      <c r="HGL54" s="196"/>
      <c r="HGM54" s="196"/>
      <c r="HGN54" s="196"/>
      <c r="HGO54" s="196"/>
      <c r="HGP54" s="196"/>
      <c r="HGQ54" s="196"/>
      <c r="HGR54" s="196"/>
      <c r="HGS54" s="196"/>
      <c r="HGT54" s="196"/>
      <c r="HGU54" s="196"/>
      <c r="HGV54" s="196"/>
      <c r="HGW54" s="196"/>
      <c r="HGX54" s="196"/>
      <c r="HGY54" s="196"/>
      <c r="HGZ54" s="196"/>
      <c r="HHA54" s="196"/>
      <c r="HHB54" s="196"/>
      <c r="HHC54" s="196"/>
      <c r="HHD54" s="196"/>
      <c r="HHE54" s="196"/>
      <c r="HHF54" s="196"/>
      <c r="HHG54" s="196"/>
      <c r="HHH54" s="196"/>
      <c r="HHI54" s="196"/>
      <c r="HHJ54" s="196"/>
      <c r="HHK54" s="196"/>
      <c r="HHL54" s="196"/>
      <c r="HHM54" s="196"/>
      <c r="HHN54" s="196"/>
      <c r="HHO54" s="196"/>
      <c r="HHP54" s="196"/>
      <c r="HHQ54" s="196"/>
      <c r="HHR54" s="196"/>
      <c r="HHS54" s="196"/>
      <c r="HHT54" s="196"/>
      <c r="HHU54" s="196"/>
      <c r="HHV54" s="196"/>
      <c r="HHW54" s="196"/>
      <c r="HHX54" s="196"/>
      <c r="HHY54" s="196"/>
      <c r="HHZ54" s="196"/>
      <c r="HIA54" s="196"/>
      <c r="HIB54" s="196"/>
      <c r="HIC54" s="196"/>
      <c r="HID54" s="196"/>
      <c r="HIE54" s="196"/>
      <c r="HIF54" s="196"/>
      <c r="HIG54" s="196"/>
      <c r="HIH54" s="196"/>
      <c r="HII54" s="196"/>
      <c r="HIJ54" s="196"/>
      <c r="HIK54" s="196"/>
      <c r="HIL54" s="196"/>
      <c r="HIM54" s="196"/>
      <c r="HIN54" s="196"/>
      <c r="HIO54" s="196"/>
      <c r="HIP54" s="196"/>
      <c r="HIQ54" s="196"/>
      <c r="HIR54" s="196"/>
      <c r="HIS54" s="196"/>
      <c r="HIT54" s="196"/>
      <c r="HIU54" s="196"/>
      <c r="HIV54" s="196"/>
      <c r="HIW54" s="196"/>
      <c r="HIX54" s="196"/>
      <c r="HIY54" s="196"/>
      <c r="HIZ54" s="196"/>
      <c r="HJA54" s="196"/>
      <c r="HJB54" s="196"/>
      <c r="HJC54" s="196"/>
      <c r="HJD54" s="196"/>
      <c r="HJE54" s="196"/>
      <c r="HJF54" s="196"/>
      <c r="HJG54" s="196"/>
      <c r="HJH54" s="196"/>
      <c r="HJI54" s="196"/>
      <c r="HJJ54" s="196"/>
      <c r="HJK54" s="196"/>
      <c r="HJL54" s="196"/>
      <c r="HJM54" s="196"/>
      <c r="HJN54" s="196"/>
      <c r="HJO54" s="196"/>
      <c r="HJP54" s="196"/>
      <c r="HJQ54" s="196"/>
      <c r="HJR54" s="196"/>
      <c r="HJS54" s="196"/>
      <c r="HJT54" s="196"/>
      <c r="HJU54" s="196"/>
      <c r="HJV54" s="196"/>
      <c r="HJW54" s="196"/>
      <c r="HJX54" s="196"/>
      <c r="HJY54" s="196"/>
      <c r="HJZ54" s="196"/>
      <c r="HKA54" s="196"/>
      <c r="HKB54" s="196"/>
      <c r="HKC54" s="196"/>
      <c r="HKD54" s="196"/>
      <c r="HKE54" s="196"/>
      <c r="HKF54" s="196"/>
      <c r="HKG54" s="196"/>
      <c r="HKH54" s="196"/>
      <c r="HKI54" s="196"/>
      <c r="HKJ54" s="196"/>
      <c r="HKK54" s="196"/>
      <c r="HKL54" s="196"/>
      <c r="HKM54" s="196"/>
      <c r="HKN54" s="196"/>
      <c r="HKO54" s="196"/>
      <c r="HKP54" s="196"/>
      <c r="HKQ54" s="196"/>
      <c r="HKR54" s="196"/>
      <c r="HKS54" s="196"/>
      <c r="HKT54" s="196"/>
      <c r="HKU54" s="196"/>
      <c r="HKV54" s="196"/>
      <c r="HKW54" s="196"/>
      <c r="HKX54" s="196"/>
      <c r="HKY54" s="196"/>
      <c r="HKZ54" s="196"/>
      <c r="HLA54" s="196"/>
      <c r="HLB54" s="196"/>
      <c r="HLC54" s="196"/>
      <c r="HLD54" s="196"/>
      <c r="HLE54" s="196"/>
      <c r="HLF54" s="196"/>
      <c r="HLG54" s="196"/>
      <c r="HLH54" s="196"/>
      <c r="HLI54" s="196"/>
      <c r="HLJ54" s="196"/>
      <c r="HLK54" s="196"/>
      <c r="HLL54" s="196"/>
      <c r="HLM54" s="196"/>
      <c r="HLN54" s="196"/>
      <c r="HLO54" s="196"/>
      <c r="HLP54" s="196"/>
      <c r="HLQ54" s="196"/>
      <c r="HLR54" s="196"/>
      <c r="HLS54" s="196"/>
      <c r="HLT54" s="196"/>
      <c r="HLU54" s="196"/>
      <c r="HLV54" s="196"/>
      <c r="HLW54" s="196"/>
      <c r="HLX54" s="196"/>
      <c r="HLY54" s="196"/>
      <c r="HLZ54" s="196"/>
      <c r="HMA54" s="196"/>
      <c r="HMB54" s="196"/>
      <c r="HMC54" s="196"/>
      <c r="HMD54" s="196"/>
      <c r="HME54" s="196"/>
      <c r="HMF54" s="196"/>
      <c r="HMG54" s="196"/>
      <c r="HMH54" s="196"/>
      <c r="HMI54" s="196"/>
      <c r="HMJ54" s="196"/>
      <c r="HMK54" s="196"/>
      <c r="HML54" s="196"/>
      <c r="HMM54" s="196"/>
      <c r="HMN54" s="196"/>
      <c r="HMO54" s="196"/>
      <c r="HMP54" s="196"/>
      <c r="HMQ54" s="196"/>
      <c r="HMR54" s="196"/>
      <c r="HMS54" s="196"/>
      <c r="HMT54" s="196"/>
      <c r="HMU54" s="196"/>
      <c r="HMV54" s="196"/>
      <c r="HMW54" s="196"/>
      <c r="HMX54" s="196"/>
      <c r="HMY54" s="196"/>
      <c r="HMZ54" s="196"/>
      <c r="HNA54" s="196"/>
      <c r="HNB54" s="196"/>
      <c r="HNC54" s="196"/>
      <c r="HND54" s="196"/>
      <c r="HNE54" s="196"/>
      <c r="HNF54" s="196"/>
      <c r="HNG54" s="196"/>
      <c r="HNH54" s="196"/>
      <c r="HNI54" s="196"/>
      <c r="HNJ54" s="196"/>
      <c r="HNK54" s="196"/>
      <c r="HNL54" s="196"/>
      <c r="HNM54" s="196"/>
      <c r="HNN54" s="196"/>
      <c r="HNO54" s="196"/>
      <c r="HNP54" s="196"/>
      <c r="HNQ54" s="196"/>
      <c r="HNR54" s="196"/>
      <c r="HNS54" s="196"/>
      <c r="HNT54" s="196"/>
      <c r="HNU54" s="196"/>
      <c r="HNV54" s="196"/>
      <c r="HNW54" s="196"/>
      <c r="HNX54" s="196"/>
      <c r="HNY54" s="196"/>
      <c r="HNZ54" s="196"/>
      <c r="HOA54" s="196"/>
      <c r="HOB54" s="196"/>
      <c r="HOC54" s="196"/>
      <c r="HOD54" s="196"/>
      <c r="HOE54" s="196"/>
      <c r="HOF54" s="196"/>
      <c r="HOG54" s="196"/>
      <c r="HOH54" s="196"/>
      <c r="HOI54" s="196"/>
      <c r="HOJ54" s="196"/>
      <c r="HOK54" s="196"/>
      <c r="HOL54" s="196"/>
      <c r="HOM54" s="196"/>
      <c r="HON54" s="196"/>
      <c r="HOO54" s="196"/>
      <c r="HOP54" s="196"/>
      <c r="HOQ54" s="196"/>
      <c r="HOR54" s="196"/>
      <c r="HOS54" s="196"/>
      <c r="HOT54" s="196"/>
      <c r="HOU54" s="196"/>
      <c r="HOV54" s="196"/>
      <c r="HOW54" s="196"/>
      <c r="HOX54" s="196"/>
      <c r="HOY54" s="196"/>
      <c r="HOZ54" s="196"/>
      <c r="HPA54" s="196"/>
      <c r="HPB54" s="196"/>
      <c r="HPC54" s="196"/>
      <c r="HPD54" s="196"/>
      <c r="HPE54" s="196"/>
      <c r="HPF54" s="196"/>
      <c r="HPG54" s="196"/>
      <c r="HPH54" s="196"/>
      <c r="HPI54" s="196"/>
      <c r="HPJ54" s="196"/>
      <c r="HPK54" s="196"/>
      <c r="HPL54" s="196"/>
      <c r="HPM54" s="196"/>
      <c r="HPN54" s="196"/>
      <c r="HPO54" s="196"/>
      <c r="HPP54" s="196"/>
      <c r="HPQ54" s="196"/>
      <c r="HPR54" s="196"/>
      <c r="HPS54" s="196"/>
      <c r="HPT54" s="196"/>
      <c r="HPU54" s="196"/>
      <c r="HPV54" s="196"/>
      <c r="HPW54" s="196"/>
      <c r="HPX54" s="196"/>
      <c r="HPY54" s="196"/>
      <c r="HPZ54" s="196"/>
      <c r="HQA54" s="196"/>
      <c r="HQB54" s="196"/>
      <c r="HQC54" s="196"/>
      <c r="HQD54" s="196"/>
      <c r="HQE54" s="196"/>
      <c r="HQF54" s="196"/>
      <c r="HQG54" s="196"/>
      <c r="HQH54" s="196"/>
      <c r="HQI54" s="196"/>
      <c r="HQJ54" s="196"/>
      <c r="HQK54" s="196"/>
      <c r="HQL54" s="196"/>
      <c r="HQM54" s="196"/>
      <c r="HQN54" s="196"/>
      <c r="HQO54" s="196"/>
      <c r="HQP54" s="196"/>
      <c r="HQQ54" s="196"/>
      <c r="HQR54" s="196"/>
      <c r="HQS54" s="196"/>
      <c r="HQT54" s="196"/>
      <c r="HQU54" s="196"/>
      <c r="HQV54" s="196"/>
      <c r="HQW54" s="196"/>
      <c r="HQX54" s="196"/>
      <c r="HQY54" s="196"/>
      <c r="HQZ54" s="196"/>
      <c r="HRA54" s="196"/>
      <c r="HRB54" s="196"/>
      <c r="HRC54" s="196"/>
      <c r="HRD54" s="196"/>
      <c r="HRE54" s="196"/>
      <c r="HRF54" s="196"/>
      <c r="HRG54" s="196"/>
      <c r="HRH54" s="196"/>
      <c r="HRI54" s="196"/>
      <c r="HRJ54" s="196"/>
      <c r="HRK54" s="196"/>
      <c r="HRL54" s="196"/>
      <c r="HRM54" s="196"/>
      <c r="HRN54" s="196"/>
      <c r="HRO54" s="196"/>
      <c r="HRP54" s="196"/>
      <c r="HRQ54" s="196"/>
      <c r="HRR54" s="196"/>
      <c r="HRS54" s="196"/>
      <c r="HRT54" s="196"/>
      <c r="HRU54" s="196"/>
      <c r="HRV54" s="196"/>
      <c r="HRW54" s="196"/>
      <c r="HRX54" s="196"/>
      <c r="HRY54" s="196"/>
      <c r="HRZ54" s="196"/>
      <c r="HSA54" s="196"/>
      <c r="HSB54" s="196"/>
      <c r="HSC54" s="196"/>
      <c r="HSD54" s="196"/>
      <c r="HSE54" s="196"/>
      <c r="HSF54" s="196"/>
      <c r="HSG54" s="196"/>
      <c r="HSH54" s="196"/>
      <c r="HSI54" s="196"/>
      <c r="HSJ54" s="196"/>
      <c r="HSK54" s="196"/>
      <c r="HSL54" s="196"/>
      <c r="HSM54" s="196"/>
      <c r="HSN54" s="196"/>
      <c r="HSO54" s="196"/>
      <c r="HSP54" s="196"/>
      <c r="HSQ54" s="196"/>
      <c r="HSR54" s="196"/>
      <c r="HSS54" s="196"/>
      <c r="HST54" s="196"/>
      <c r="HSU54" s="196"/>
      <c r="HSV54" s="196"/>
      <c r="HSW54" s="196"/>
      <c r="HSX54" s="196"/>
      <c r="HSY54" s="196"/>
      <c r="HSZ54" s="196"/>
      <c r="HTA54" s="196"/>
      <c r="HTB54" s="196"/>
      <c r="HTC54" s="196"/>
      <c r="HTD54" s="196"/>
      <c r="HTE54" s="196"/>
      <c r="HTF54" s="196"/>
      <c r="HTG54" s="196"/>
      <c r="HTH54" s="196"/>
      <c r="HTI54" s="196"/>
      <c r="HTJ54" s="196"/>
      <c r="HTK54" s="196"/>
      <c r="HTL54" s="196"/>
      <c r="HTM54" s="196"/>
      <c r="HTN54" s="196"/>
      <c r="HTO54" s="196"/>
      <c r="HTP54" s="196"/>
      <c r="HTQ54" s="196"/>
      <c r="HTR54" s="196"/>
      <c r="HTS54" s="196"/>
      <c r="HTT54" s="196"/>
      <c r="HTU54" s="196"/>
      <c r="HTV54" s="196"/>
      <c r="HTW54" s="196"/>
      <c r="HTX54" s="196"/>
      <c r="HTY54" s="196"/>
      <c r="HTZ54" s="196"/>
      <c r="HUA54" s="196"/>
      <c r="HUB54" s="196"/>
      <c r="HUC54" s="196"/>
      <c r="HUD54" s="196"/>
      <c r="HUE54" s="196"/>
      <c r="HUF54" s="196"/>
      <c r="HUG54" s="196"/>
      <c r="HUH54" s="196"/>
      <c r="HUI54" s="196"/>
      <c r="HUJ54" s="196"/>
      <c r="HUK54" s="196"/>
      <c r="HUL54" s="196"/>
      <c r="HUM54" s="196"/>
      <c r="HUN54" s="196"/>
      <c r="HUO54" s="196"/>
      <c r="HUP54" s="196"/>
      <c r="HUQ54" s="196"/>
      <c r="HUR54" s="196"/>
      <c r="HUS54" s="196"/>
      <c r="HUT54" s="196"/>
      <c r="HUU54" s="196"/>
      <c r="HUV54" s="196"/>
      <c r="HUW54" s="196"/>
      <c r="HUX54" s="196"/>
      <c r="HUY54" s="196"/>
      <c r="HUZ54" s="196"/>
      <c r="HVA54" s="196"/>
      <c r="HVB54" s="196"/>
      <c r="HVC54" s="196"/>
      <c r="HVD54" s="196"/>
      <c r="HVE54" s="196"/>
      <c r="HVF54" s="196"/>
      <c r="HVG54" s="196"/>
      <c r="HVH54" s="196"/>
      <c r="HVI54" s="196"/>
      <c r="HVJ54" s="196"/>
      <c r="HVK54" s="196"/>
      <c r="HVL54" s="196"/>
      <c r="HVM54" s="196"/>
      <c r="HVN54" s="196"/>
      <c r="HVO54" s="196"/>
      <c r="HVP54" s="196"/>
      <c r="HVQ54" s="196"/>
      <c r="HVR54" s="196"/>
      <c r="HVS54" s="196"/>
      <c r="HVT54" s="196"/>
      <c r="HVU54" s="196"/>
      <c r="HVV54" s="196"/>
      <c r="HVW54" s="196"/>
      <c r="HVX54" s="196"/>
      <c r="HVY54" s="196"/>
      <c r="HVZ54" s="196"/>
      <c r="HWA54" s="196"/>
      <c r="HWB54" s="196"/>
      <c r="HWC54" s="196"/>
      <c r="HWD54" s="196"/>
      <c r="HWE54" s="196"/>
      <c r="HWF54" s="196"/>
      <c r="HWG54" s="196"/>
      <c r="HWH54" s="196"/>
      <c r="HWI54" s="196"/>
      <c r="HWJ54" s="196"/>
      <c r="HWK54" s="196"/>
      <c r="HWL54" s="196"/>
      <c r="HWM54" s="196"/>
      <c r="HWN54" s="196"/>
      <c r="HWO54" s="196"/>
      <c r="HWP54" s="196"/>
      <c r="HWQ54" s="196"/>
      <c r="HWR54" s="196"/>
      <c r="HWS54" s="196"/>
      <c r="HWT54" s="196"/>
      <c r="HWU54" s="196"/>
      <c r="HWV54" s="196"/>
      <c r="HWW54" s="196"/>
      <c r="HWX54" s="196"/>
      <c r="HWY54" s="196"/>
      <c r="HWZ54" s="196"/>
      <c r="HXA54" s="196"/>
      <c r="HXB54" s="196"/>
      <c r="HXC54" s="196"/>
      <c r="HXD54" s="196"/>
      <c r="HXE54" s="196"/>
      <c r="HXF54" s="196"/>
      <c r="HXG54" s="196"/>
      <c r="HXH54" s="196"/>
      <c r="HXI54" s="196"/>
      <c r="HXJ54" s="196"/>
      <c r="HXK54" s="196"/>
      <c r="HXL54" s="196"/>
      <c r="HXM54" s="196"/>
      <c r="HXN54" s="196"/>
      <c r="HXO54" s="196"/>
      <c r="HXP54" s="196"/>
      <c r="HXQ54" s="196"/>
      <c r="HXR54" s="196"/>
      <c r="HXS54" s="196"/>
      <c r="HXT54" s="196"/>
      <c r="HXU54" s="196"/>
      <c r="HXV54" s="196"/>
      <c r="HXW54" s="196"/>
      <c r="HXX54" s="196"/>
      <c r="HXY54" s="196"/>
      <c r="HXZ54" s="196"/>
      <c r="HYA54" s="196"/>
      <c r="HYB54" s="196"/>
      <c r="HYC54" s="196"/>
      <c r="HYD54" s="196"/>
      <c r="HYE54" s="196"/>
      <c r="HYF54" s="196"/>
      <c r="HYG54" s="196"/>
      <c r="HYH54" s="196"/>
      <c r="HYI54" s="196"/>
      <c r="HYJ54" s="196"/>
      <c r="HYK54" s="196"/>
      <c r="HYL54" s="196"/>
      <c r="HYM54" s="196"/>
      <c r="HYN54" s="196"/>
      <c r="HYO54" s="196"/>
      <c r="HYP54" s="196"/>
      <c r="HYQ54" s="196"/>
      <c r="HYR54" s="196"/>
      <c r="HYS54" s="196"/>
      <c r="HYT54" s="196"/>
      <c r="HYU54" s="196"/>
      <c r="HYV54" s="196"/>
      <c r="HYW54" s="196"/>
      <c r="HYX54" s="196"/>
      <c r="HYY54" s="196"/>
      <c r="HYZ54" s="196"/>
      <c r="HZA54" s="196"/>
      <c r="HZB54" s="196"/>
      <c r="HZC54" s="196"/>
      <c r="HZD54" s="196"/>
      <c r="HZE54" s="196"/>
      <c r="HZF54" s="196"/>
      <c r="HZG54" s="196"/>
      <c r="HZH54" s="196"/>
      <c r="HZI54" s="196"/>
      <c r="HZJ54" s="196"/>
      <c r="HZK54" s="196"/>
      <c r="HZL54" s="196"/>
      <c r="HZM54" s="196"/>
      <c r="HZN54" s="196"/>
      <c r="HZO54" s="196"/>
      <c r="HZP54" s="196"/>
      <c r="HZQ54" s="196"/>
      <c r="HZR54" s="196"/>
      <c r="HZS54" s="196"/>
      <c r="HZT54" s="196"/>
      <c r="HZU54" s="196"/>
      <c r="HZV54" s="196"/>
      <c r="HZW54" s="196"/>
      <c r="HZX54" s="196"/>
      <c r="HZY54" s="196"/>
      <c r="HZZ54" s="196"/>
      <c r="IAA54" s="196"/>
      <c r="IAB54" s="196"/>
      <c r="IAC54" s="196"/>
      <c r="IAD54" s="196"/>
      <c r="IAE54" s="196"/>
      <c r="IAF54" s="196"/>
      <c r="IAG54" s="196"/>
      <c r="IAH54" s="196"/>
      <c r="IAI54" s="196"/>
      <c r="IAJ54" s="196"/>
      <c r="IAK54" s="196"/>
      <c r="IAL54" s="196"/>
      <c r="IAM54" s="196"/>
      <c r="IAN54" s="196"/>
      <c r="IAO54" s="196"/>
      <c r="IAP54" s="196"/>
      <c r="IAQ54" s="196"/>
      <c r="IAR54" s="196"/>
      <c r="IAS54" s="196"/>
      <c r="IAT54" s="196"/>
      <c r="IAU54" s="196"/>
      <c r="IAV54" s="196"/>
      <c r="IAW54" s="196"/>
      <c r="IAX54" s="196"/>
      <c r="IAY54" s="196"/>
      <c r="IAZ54" s="196"/>
      <c r="IBA54" s="196"/>
      <c r="IBB54" s="196"/>
      <c r="IBC54" s="196"/>
      <c r="IBD54" s="196"/>
      <c r="IBE54" s="196"/>
      <c r="IBF54" s="196"/>
      <c r="IBG54" s="196"/>
      <c r="IBH54" s="196"/>
      <c r="IBI54" s="196"/>
      <c r="IBJ54" s="196"/>
      <c r="IBK54" s="196"/>
      <c r="IBL54" s="196"/>
      <c r="IBM54" s="196"/>
      <c r="IBN54" s="196"/>
      <c r="IBO54" s="196"/>
      <c r="IBP54" s="196"/>
      <c r="IBQ54" s="196"/>
      <c r="IBR54" s="196"/>
      <c r="IBS54" s="196"/>
      <c r="IBT54" s="196"/>
      <c r="IBU54" s="196"/>
      <c r="IBV54" s="196"/>
      <c r="IBW54" s="196"/>
      <c r="IBX54" s="196"/>
      <c r="IBY54" s="196"/>
      <c r="IBZ54" s="196"/>
      <c r="ICA54" s="196"/>
      <c r="ICB54" s="196"/>
      <c r="ICC54" s="196"/>
      <c r="ICD54" s="196"/>
      <c r="ICE54" s="196"/>
      <c r="ICF54" s="196"/>
      <c r="ICG54" s="196"/>
      <c r="ICH54" s="196"/>
      <c r="ICI54" s="196"/>
      <c r="ICJ54" s="196"/>
      <c r="ICK54" s="196"/>
      <c r="ICL54" s="196"/>
      <c r="ICM54" s="196"/>
      <c r="ICN54" s="196"/>
      <c r="ICO54" s="196"/>
      <c r="ICP54" s="196"/>
      <c r="ICQ54" s="196"/>
      <c r="ICR54" s="196"/>
      <c r="ICS54" s="196"/>
      <c r="ICT54" s="196"/>
      <c r="ICU54" s="196"/>
      <c r="ICV54" s="196"/>
      <c r="ICW54" s="196"/>
      <c r="ICX54" s="196"/>
      <c r="ICY54" s="196"/>
      <c r="ICZ54" s="196"/>
      <c r="IDA54" s="196"/>
      <c r="IDB54" s="196"/>
      <c r="IDC54" s="196"/>
      <c r="IDD54" s="196"/>
      <c r="IDE54" s="196"/>
      <c r="IDF54" s="196"/>
      <c r="IDG54" s="196"/>
      <c r="IDH54" s="196"/>
      <c r="IDI54" s="196"/>
      <c r="IDJ54" s="196"/>
      <c r="IDK54" s="196"/>
      <c r="IDL54" s="196"/>
      <c r="IDM54" s="196"/>
      <c r="IDN54" s="196"/>
      <c r="IDO54" s="196"/>
      <c r="IDP54" s="196"/>
      <c r="IDQ54" s="196"/>
      <c r="IDR54" s="196"/>
      <c r="IDS54" s="196"/>
      <c r="IDT54" s="196"/>
      <c r="IDU54" s="196"/>
      <c r="IDV54" s="196"/>
      <c r="IDW54" s="196"/>
      <c r="IDX54" s="196"/>
      <c r="IDY54" s="196"/>
      <c r="IDZ54" s="196"/>
      <c r="IEA54" s="196"/>
      <c r="IEB54" s="196"/>
      <c r="IEC54" s="196"/>
      <c r="IED54" s="196"/>
      <c r="IEE54" s="196"/>
      <c r="IEF54" s="196"/>
      <c r="IEG54" s="196"/>
      <c r="IEH54" s="196"/>
      <c r="IEI54" s="196"/>
      <c r="IEJ54" s="196"/>
      <c r="IEK54" s="196"/>
      <c r="IEL54" s="196"/>
      <c r="IEM54" s="196"/>
      <c r="IEN54" s="196"/>
      <c r="IEO54" s="196"/>
      <c r="IEP54" s="196"/>
      <c r="IEQ54" s="196"/>
      <c r="IER54" s="196"/>
      <c r="IES54" s="196"/>
      <c r="IET54" s="196"/>
      <c r="IEU54" s="196"/>
      <c r="IEV54" s="196"/>
      <c r="IEW54" s="196"/>
      <c r="IEX54" s="196"/>
      <c r="IEY54" s="196"/>
      <c r="IEZ54" s="196"/>
      <c r="IFA54" s="196"/>
      <c r="IFB54" s="196"/>
      <c r="IFC54" s="196"/>
      <c r="IFD54" s="196"/>
      <c r="IFE54" s="196"/>
      <c r="IFF54" s="196"/>
      <c r="IFG54" s="196"/>
      <c r="IFH54" s="196"/>
      <c r="IFI54" s="196"/>
      <c r="IFJ54" s="196"/>
      <c r="IFK54" s="196"/>
      <c r="IFL54" s="196"/>
      <c r="IFM54" s="196"/>
      <c r="IFN54" s="196"/>
      <c r="IFO54" s="196"/>
      <c r="IFP54" s="196"/>
      <c r="IFQ54" s="196"/>
      <c r="IFR54" s="196"/>
      <c r="IFS54" s="196"/>
      <c r="IFT54" s="196"/>
      <c r="IFU54" s="196"/>
      <c r="IFV54" s="196"/>
      <c r="IFW54" s="196"/>
      <c r="IFX54" s="196"/>
      <c r="IFY54" s="196"/>
      <c r="IFZ54" s="196"/>
      <c r="IGA54" s="196"/>
      <c r="IGB54" s="196"/>
      <c r="IGC54" s="196"/>
      <c r="IGD54" s="196"/>
      <c r="IGE54" s="196"/>
      <c r="IGF54" s="196"/>
      <c r="IGG54" s="196"/>
      <c r="IGH54" s="196"/>
      <c r="IGI54" s="196"/>
      <c r="IGJ54" s="196"/>
      <c r="IGK54" s="196"/>
      <c r="IGL54" s="196"/>
      <c r="IGM54" s="196"/>
      <c r="IGN54" s="196"/>
      <c r="IGO54" s="196"/>
      <c r="IGP54" s="196"/>
      <c r="IGQ54" s="196"/>
      <c r="IGR54" s="196"/>
      <c r="IGS54" s="196"/>
      <c r="IGT54" s="196"/>
      <c r="IGU54" s="196"/>
      <c r="IGV54" s="196"/>
      <c r="IGW54" s="196"/>
      <c r="IGX54" s="196"/>
      <c r="IGY54" s="196"/>
      <c r="IGZ54" s="196"/>
      <c r="IHA54" s="196"/>
      <c r="IHB54" s="196"/>
      <c r="IHC54" s="196"/>
      <c r="IHD54" s="196"/>
      <c r="IHE54" s="196"/>
      <c r="IHF54" s="196"/>
      <c r="IHG54" s="196"/>
      <c r="IHH54" s="196"/>
      <c r="IHI54" s="196"/>
      <c r="IHJ54" s="196"/>
      <c r="IHK54" s="196"/>
      <c r="IHL54" s="196"/>
      <c r="IHM54" s="196"/>
      <c r="IHN54" s="196"/>
      <c r="IHO54" s="196"/>
      <c r="IHP54" s="196"/>
      <c r="IHQ54" s="196"/>
      <c r="IHR54" s="196"/>
      <c r="IHS54" s="196"/>
      <c r="IHT54" s="196"/>
      <c r="IHU54" s="196"/>
      <c r="IHV54" s="196"/>
      <c r="IHW54" s="196"/>
      <c r="IHX54" s="196"/>
      <c r="IHY54" s="196"/>
      <c r="IHZ54" s="196"/>
      <c r="IIA54" s="196"/>
      <c r="IIB54" s="196"/>
      <c r="IIC54" s="196"/>
      <c r="IID54" s="196"/>
      <c r="IIE54" s="196"/>
      <c r="IIF54" s="196"/>
      <c r="IIG54" s="196"/>
      <c r="IIH54" s="196"/>
      <c r="III54" s="196"/>
      <c r="IIJ54" s="196"/>
      <c r="IIK54" s="196"/>
      <c r="IIL54" s="196"/>
      <c r="IIM54" s="196"/>
      <c r="IIN54" s="196"/>
      <c r="IIO54" s="196"/>
      <c r="IIP54" s="196"/>
      <c r="IIQ54" s="196"/>
      <c r="IIR54" s="196"/>
      <c r="IIS54" s="196"/>
      <c r="IIT54" s="196"/>
      <c r="IIU54" s="196"/>
      <c r="IIV54" s="196"/>
      <c r="IIW54" s="196"/>
      <c r="IIX54" s="196"/>
      <c r="IIY54" s="196"/>
      <c r="IIZ54" s="196"/>
      <c r="IJA54" s="196"/>
      <c r="IJB54" s="196"/>
      <c r="IJC54" s="196"/>
      <c r="IJD54" s="196"/>
      <c r="IJE54" s="196"/>
      <c r="IJF54" s="196"/>
      <c r="IJG54" s="196"/>
      <c r="IJH54" s="196"/>
      <c r="IJI54" s="196"/>
      <c r="IJJ54" s="196"/>
      <c r="IJK54" s="196"/>
      <c r="IJL54" s="196"/>
      <c r="IJM54" s="196"/>
      <c r="IJN54" s="196"/>
      <c r="IJO54" s="196"/>
      <c r="IJP54" s="196"/>
      <c r="IJQ54" s="196"/>
      <c r="IJR54" s="196"/>
      <c r="IJS54" s="196"/>
      <c r="IJT54" s="196"/>
      <c r="IJU54" s="196"/>
      <c r="IJV54" s="196"/>
      <c r="IJW54" s="196"/>
      <c r="IJX54" s="196"/>
      <c r="IJY54" s="196"/>
      <c r="IJZ54" s="196"/>
      <c r="IKA54" s="196"/>
      <c r="IKB54" s="196"/>
      <c r="IKC54" s="196"/>
      <c r="IKD54" s="196"/>
      <c r="IKE54" s="196"/>
      <c r="IKF54" s="196"/>
      <c r="IKG54" s="196"/>
      <c r="IKH54" s="196"/>
      <c r="IKI54" s="196"/>
      <c r="IKJ54" s="196"/>
      <c r="IKK54" s="196"/>
      <c r="IKL54" s="196"/>
      <c r="IKM54" s="196"/>
      <c r="IKN54" s="196"/>
      <c r="IKO54" s="196"/>
      <c r="IKP54" s="196"/>
      <c r="IKQ54" s="196"/>
      <c r="IKR54" s="196"/>
      <c r="IKS54" s="196"/>
      <c r="IKT54" s="196"/>
      <c r="IKU54" s="196"/>
      <c r="IKV54" s="196"/>
      <c r="IKW54" s="196"/>
      <c r="IKX54" s="196"/>
      <c r="IKY54" s="196"/>
      <c r="IKZ54" s="196"/>
      <c r="ILA54" s="196"/>
      <c r="ILB54" s="196"/>
      <c r="ILC54" s="196"/>
      <c r="ILD54" s="196"/>
      <c r="ILE54" s="196"/>
      <c r="ILF54" s="196"/>
      <c r="ILG54" s="196"/>
      <c r="ILH54" s="196"/>
      <c r="ILI54" s="196"/>
      <c r="ILJ54" s="196"/>
      <c r="ILK54" s="196"/>
      <c r="ILL54" s="196"/>
      <c r="ILM54" s="196"/>
      <c r="ILN54" s="196"/>
      <c r="ILO54" s="196"/>
      <c r="ILP54" s="196"/>
      <c r="ILQ54" s="196"/>
      <c r="ILR54" s="196"/>
      <c r="ILS54" s="196"/>
      <c r="ILT54" s="196"/>
      <c r="ILU54" s="196"/>
      <c r="ILV54" s="196"/>
      <c r="ILW54" s="196"/>
      <c r="ILX54" s="196"/>
      <c r="ILY54" s="196"/>
      <c r="ILZ54" s="196"/>
      <c r="IMA54" s="196"/>
      <c r="IMB54" s="196"/>
      <c r="IMC54" s="196"/>
      <c r="IMD54" s="196"/>
      <c r="IME54" s="196"/>
      <c r="IMF54" s="196"/>
      <c r="IMG54" s="196"/>
      <c r="IMH54" s="196"/>
      <c r="IMI54" s="196"/>
      <c r="IMJ54" s="196"/>
      <c r="IMK54" s="196"/>
      <c r="IML54" s="196"/>
      <c r="IMM54" s="196"/>
      <c r="IMN54" s="196"/>
      <c r="IMO54" s="196"/>
      <c r="IMP54" s="196"/>
      <c r="IMQ54" s="196"/>
      <c r="IMR54" s="196"/>
      <c r="IMS54" s="196"/>
      <c r="IMT54" s="196"/>
      <c r="IMU54" s="196"/>
      <c r="IMV54" s="196"/>
      <c r="IMW54" s="196"/>
      <c r="IMX54" s="196"/>
      <c r="IMY54" s="196"/>
      <c r="IMZ54" s="196"/>
      <c r="INA54" s="196"/>
      <c r="INB54" s="196"/>
      <c r="INC54" s="196"/>
      <c r="IND54" s="196"/>
      <c r="INE54" s="196"/>
      <c r="INF54" s="196"/>
      <c r="ING54" s="196"/>
      <c r="INH54" s="196"/>
      <c r="INI54" s="196"/>
      <c r="INJ54" s="196"/>
      <c r="INK54" s="196"/>
      <c r="INL54" s="196"/>
      <c r="INM54" s="196"/>
      <c r="INN54" s="196"/>
      <c r="INO54" s="196"/>
      <c r="INP54" s="196"/>
      <c r="INQ54" s="196"/>
      <c r="INR54" s="196"/>
      <c r="INS54" s="196"/>
      <c r="INT54" s="196"/>
      <c r="INU54" s="196"/>
      <c r="INV54" s="196"/>
      <c r="INW54" s="196"/>
      <c r="INX54" s="196"/>
      <c r="INY54" s="196"/>
      <c r="INZ54" s="196"/>
      <c r="IOA54" s="196"/>
      <c r="IOB54" s="196"/>
      <c r="IOC54" s="196"/>
      <c r="IOD54" s="196"/>
      <c r="IOE54" s="196"/>
      <c r="IOF54" s="196"/>
      <c r="IOG54" s="196"/>
      <c r="IOH54" s="196"/>
      <c r="IOI54" s="196"/>
      <c r="IOJ54" s="196"/>
      <c r="IOK54" s="196"/>
      <c r="IOL54" s="196"/>
      <c r="IOM54" s="196"/>
      <c r="ION54" s="196"/>
      <c r="IOO54" s="196"/>
      <c r="IOP54" s="196"/>
      <c r="IOQ54" s="196"/>
      <c r="IOR54" s="196"/>
      <c r="IOS54" s="196"/>
      <c r="IOT54" s="196"/>
      <c r="IOU54" s="196"/>
      <c r="IOV54" s="196"/>
      <c r="IOW54" s="196"/>
      <c r="IOX54" s="196"/>
      <c r="IOY54" s="196"/>
      <c r="IOZ54" s="196"/>
      <c r="IPA54" s="196"/>
      <c r="IPB54" s="196"/>
      <c r="IPC54" s="196"/>
      <c r="IPD54" s="196"/>
      <c r="IPE54" s="196"/>
      <c r="IPF54" s="196"/>
      <c r="IPG54" s="196"/>
      <c r="IPH54" s="196"/>
      <c r="IPI54" s="196"/>
      <c r="IPJ54" s="196"/>
      <c r="IPK54" s="196"/>
      <c r="IPL54" s="196"/>
      <c r="IPM54" s="196"/>
      <c r="IPN54" s="196"/>
      <c r="IPO54" s="196"/>
      <c r="IPP54" s="196"/>
      <c r="IPQ54" s="196"/>
      <c r="IPR54" s="196"/>
      <c r="IPS54" s="196"/>
      <c r="IPT54" s="196"/>
      <c r="IPU54" s="196"/>
      <c r="IPV54" s="196"/>
      <c r="IPW54" s="196"/>
      <c r="IPX54" s="196"/>
      <c r="IPY54" s="196"/>
      <c r="IPZ54" s="196"/>
      <c r="IQA54" s="196"/>
      <c r="IQB54" s="196"/>
      <c r="IQC54" s="196"/>
      <c r="IQD54" s="196"/>
      <c r="IQE54" s="196"/>
      <c r="IQF54" s="196"/>
      <c r="IQG54" s="196"/>
      <c r="IQH54" s="196"/>
      <c r="IQI54" s="196"/>
      <c r="IQJ54" s="196"/>
      <c r="IQK54" s="196"/>
      <c r="IQL54" s="196"/>
      <c r="IQM54" s="196"/>
      <c r="IQN54" s="196"/>
      <c r="IQO54" s="196"/>
      <c r="IQP54" s="196"/>
      <c r="IQQ54" s="196"/>
      <c r="IQR54" s="196"/>
      <c r="IQS54" s="196"/>
      <c r="IQT54" s="196"/>
      <c r="IQU54" s="196"/>
      <c r="IQV54" s="196"/>
      <c r="IQW54" s="196"/>
      <c r="IQX54" s="196"/>
      <c r="IQY54" s="196"/>
      <c r="IQZ54" s="196"/>
      <c r="IRA54" s="196"/>
      <c r="IRB54" s="196"/>
      <c r="IRC54" s="196"/>
      <c r="IRD54" s="196"/>
      <c r="IRE54" s="196"/>
      <c r="IRF54" s="196"/>
      <c r="IRG54" s="196"/>
      <c r="IRH54" s="196"/>
      <c r="IRI54" s="196"/>
      <c r="IRJ54" s="196"/>
      <c r="IRK54" s="196"/>
      <c r="IRL54" s="196"/>
      <c r="IRM54" s="196"/>
      <c r="IRN54" s="196"/>
      <c r="IRO54" s="196"/>
      <c r="IRP54" s="196"/>
      <c r="IRQ54" s="196"/>
      <c r="IRR54" s="196"/>
      <c r="IRS54" s="196"/>
      <c r="IRT54" s="196"/>
      <c r="IRU54" s="196"/>
      <c r="IRV54" s="196"/>
      <c r="IRW54" s="196"/>
      <c r="IRX54" s="196"/>
      <c r="IRY54" s="196"/>
      <c r="IRZ54" s="196"/>
      <c r="ISA54" s="196"/>
      <c r="ISB54" s="196"/>
      <c r="ISC54" s="196"/>
      <c r="ISD54" s="196"/>
      <c r="ISE54" s="196"/>
      <c r="ISF54" s="196"/>
      <c r="ISG54" s="196"/>
      <c r="ISH54" s="196"/>
      <c r="ISI54" s="196"/>
      <c r="ISJ54" s="196"/>
      <c r="ISK54" s="196"/>
      <c r="ISL54" s="196"/>
      <c r="ISM54" s="196"/>
      <c r="ISN54" s="196"/>
      <c r="ISO54" s="196"/>
      <c r="ISP54" s="196"/>
      <c r="ISQ54" s="196"/>
      <c r="ISR54" s="196"/>
      <c r="ISS54" s="196"/>
      <c r="IST54" s="196"/>
      <c r="ISU54" s="196"/>
      <c r="ISV54" s="196"/>
      <c r="ISW54" s="196"/>
      <c r="ISX54" s="196"/>
      <c r="ISY54" s="196"/>
      <c r="ISZ54" s="196"/>
      <c r="ITA54" s="196"/>
      <c r="ITB54" s="196"/>
      <c r="ITC54" s="196"/>
      <c r="ITD54" s="196"/>
      <c r="ITE54" s="196"/>
      <c r="ITF54" s="196"/>
      <c r="ITG54" s="196"/>
      <c r="ITH54" s="196"/>
      <c r="ITI54" s="196"/>
      <c r="ITJ54" s="196"/>
      <c r="ITK54" s="196"/>
      <c r="ITL54" s="196"/>
      <c r="ITM54" s="196"/>
      <c r="ITN54" s="196"/>
      <c r="ITO54" s="196"/>
      <c r="ITP54" s="196"/>
      <c r="ITQ54" s="196"/>
      <c r="ITR54" s="196"/>
      <c r="ITS54" s="196"/>
      <c r="ITT54" s="196"/>
      <c r="ITU54" s="196"/>
      <c r="ITV54" s="196"/>
      <c r="ITW54" s="196"/>
      <c r="ITX54" s="196"/>
      <c r="ITY54" s="196"/>
      <c r="ITZ54" s="196"/>
      <c r="IUA54" s="196"/>
      <c r="IUB54" s="196"/>
      <c r="IUC54" s="196"/>
      <c r="IUD54" s="196"/>
      <c r="IUE54" s="196"/>
      <c r="IUF54" s="196"/>
      <c r="IUG54" s="196"/>
      <c r="IUH54" s="196"/>
      <c r="IUI54" s="196"/>
      <c r="IUJ54" s="196"/>
      <c r="IUK54" s="196"/>
      <c r="IUL54" s="196"/>
      <c r="IUM54" s="196"/>
      <c r="IUN54" s="196"/>
      <c r="IUO54" s="196"/>
      <c r="IUP54" s="196"/>
      <c r="IUQ54" s="196"/>
      <c r="IUR54" s="196"/>
      <c r="IUS54" s="196"/>
      <c r="IUT54" s="196"/>
      <c r="IUU54" s="196"/>
      <c r="IUV54" s="196"/>
      <c r="IUW54" s="196"/>
      <c r="IUX54" s="196"/>
      <c r="IUY54" s="196"/>
      <c r="IUZ54" s="196"/>
      <c r="IVA54" s="196"/>
      <c r="IVB54" s="196"/>
      <c r="IVC54" s="196"/>
      <c r="IVD54" s="196"/>
      <c r="IVE54" s="196"/>
      <c r="IVF54" s="196"/>
      <c r="IVG54" s="196"/>
      <c r="IVH54" s="196"/>
      <c r="IVI54" s="196"/>
      <c r="IVJ54" s="196"/>
      <c r="IVK54" s="196"/>
      <c r="IVL54" s="196"/>
      <c r="IVM54" s="196"/>
      <c r="IVN54" s="196"/>
      <c r="IVO54" s="196"/>
      <c r="IVP54" s="196"/>
      <c r="IVQ54" s="196"/>
      <c r="IVR54" s="196"/>
      <c r="IVS54" s="196"/>
      <c r="IVT54" s="196"/>
      <c r="IVU54" s="196"/>
      <c r="IVV54" s="196"/>
      <c r="IVW54" s="196"/>
      <c r="IVX54" s="196"/>
      <c r="IVY54" s="196"/>
      <c r="IVZ54" s="196"/>
      <c r="IWA54" s="196"/>
      <c r="IWB54" s="196"/>
      <c r="IWC54" s="196"/>
      <c r="IWD54" s="196"/>
      <c r="IWE54" s="196"/>
      <c r="IWF54" s="196"/>
      <c r="IWG54" s="196"/>
      <c r="IWH54" s="196"/>
      <c r="IWI54" s="196"/>
      <c r="IWJ54" s="196"/>
      <c r="IWK54" s="196"/>
      <c r="IWL54" s="196"/>
      <c r="IWM54" s="196"/>
      <c r="IWN54" s="196"/>
      <c r="IWO54" s="196"/>
      <c r="IWP54" s="196"/>
      <c r="IWQ54" s="196"/>
      <c r="IWR54" s="196"/>
      <c r="IWS54" s="196"/>
      <c r="IWT54" s="196"/>
      <c r="IWU54" s="196"/>
      <c r="IWV54" s="196"/>
      <c r="IWW54" s="196"/>
      <c r="IWX54" s="196"/>
      <c r="IWY54" s="196"/>
      <c r="IWZ54" s="196"/>
      <c r="IXA54" s="196"/>
      <c r="IXB54" s="196"/>
      <c r="IXC54" s="196"/>
      <c r="IXD54" s="196"/>
      <c r="IXE54" s="196"/>
      <c r="IXF54" s="196"/>
      <c r="IXG54" s="196"/>
      <c r="IXH54" s="196"/>
      <c r="IXI54" s="196"/>
      <c r="IXJ54" s="196"/>
      <c r="IXK54" s="196"/>
      <c r="IXL54" s="196"/>
      <c r="IXM54" s="196"/>
      <c r="IXN54" s="196"/>
      <c r="IXO54" s="196"/>
      <c r="IXP54" s="196"/>
      <c r="IXQ54" s="196"/>
      <c r="IXR54" s="196"/>
      <c r="IXS54" s="196"/>
      <c r="IXT54" s="196"/>
      <c r="IXU54" s="196"/>
      <c r="IXV54" s="196"/>
      <c r="IXW54" s="196"/>
      <c r="IXX54" s="196"/>
      <c r="IXY54" s="196"/>
      <c r="IXZ54" s="196"/>
      <c r="IYA54" s="196"/>
      <c r="IYB54" s="196"/>
      <c r="IYC54" s="196"/>
      <c r="IYD54" s="196"/>
      <c r="IYE54" s="196"/>
      <c r="IYF54" s="196"/>
      <c r="IYG54" s="196"/>
      <c r="IYH54" s="196"/>
      <c r="IYI54" s="196"/>
      <c r="IYJ54" s="196"/>
      <c r="IYK54" s="196"/>
      <c r="IYL54" s="196"/>
      <c r="IYM54" s="196"/>
      <c r="IYN54" s="196"/>
      <c r="IYO54" s="196"/>
      <c r="IYP54" s="196"/>
      <c r="IYQ54" s="196"/>
      <c r="IYR54" s="196"/>
      <c r="IYS54" s="196"/>
      <c r="IYT54" s="196"/>
      <c r="IYU54" s="196"/>
      <c r="IYV54" s="196"/>
      <c r="IYW54" s="196"/>
      <c r="IYX54" s="196"/>
      <c r="IYY54" s="196"/>
      <c r="IYZ54" s="196"/>
      <c r="IZA54" s="196"/>
      <c r="IZB54" s="196"/>
      <c r="IZC54" s="196"/>
      <c r="IZD54" s="196"/>
      <c r="IZE54" s="196"/>
      <c r="IZF54" s="196"/>
      <c r="IZG54" s="196"/>
      <c r="IZH54" s="196"/>
      <c r="IZI54" s="196"/>
      <c r="IZJ54" s="196"/>
      <c r="IZK54" s="196"/>
      <c r="IZL54" s="196"/>
      <c r="IZM54" s="196"/>
      <c r="IZN54" s="196"/>
      <c r="IZO54" s="196"/>
      <c r="IZP54" s="196"/>
      <c r="IZQ54" s="196"/>
      <c r="IZR54" s="196"/>
      <c r="IZS54" s="196"/>
      <c r="IZT54" s="196"/>
      <c r="IZU54" s="196"/>
      <c r="IZV54" s="196"/>
      <c r="IZW54" s="196"/>
      <c r="IZX54" s="196"/>
      <c r="IZY54" s="196"/>
      <c r="IZZ54" s="196"/>
      <c r="JAA54" s="196"/>
      <c r="JAB54" s="196"/>
      <c r="JAC54" s="196"/>
      <c r="JAD54" s="196"/>
      <c r="JAE54" s="196"/>
      <c r="JAF54" s="196"/>
      <c r="JAG54" s="196"/>
      <c r="JAH54" s="196"/>
      <c r="JAI54" s="196"/>
      <c r="JAJ54" s="196"/>
      <c r="JAK54" s="196"/>
      <c r="JAL54" s="196"/>
      <c r="JAM54" s="196"/>
      <c r="JAN54" s="196"/>
      <c r="JAO54" s="196"/>
      <c r="JAP54" s="196"/>
      <c r="JAQ54" s="196"/>
      <c r="JAR54" s="196"/>
      <c r="JAS54" s="196"/>
      <c r="JAT54" s="196"/>
      <c r="JAU54" s="196"/>
      <c r="JAV54" s="196"/>
      <c r="JAW54" s="196"/>
      <c r="JAX54" s="196"/>
      <c r="JAY54" s="196"/>
      <c r="JAZ54" s="196"/>
      <c r="JBA54" s="196"/>
      <c r="JBB54" s="196"/>
      <c r="JBC54" s="196"/>
      <c r="JBD54" s="196"/>
      <c r="JBE54" s="196"/>
      <c r="JBF54" s="196"/>
      <c r="JBG54" s="196"/>
      <c r="JBH54" s="196"/>
      <c r="JBI54" s="196"/>
      <c r="JBJ54" s="196"/>
      <c r="JBK54" s="196"/>
      <c r="JBL54" s="196"/>
      <c r="JBM54" s="196"/>
      <c r="JBN54" s="196"/>
      <c r="JBO54" s="196"/>
      <c r="JBP54" s="196"/>
      <c r="JBQ54" s="196"/>
      <c r="JBR54" s="196"/>
      <c r="JBS54" s="196"/>
      <c r="JBT54" s="196"/>
      <c r="JBU54" s="196"/>
      <c r="JBV54" s="196"/>
      <c r="JBW54" s="196"/>
      <c r="JBX54" s="196"/>
      <c r="JBY54" s="196"/>
      <c r="JBZ54" s="196"/>
      <c r="JCA54" s="196"/>
      <c r="JCB54" s="196"/>
      <c r="JCC54" s="196"/>
      <c r="JCD54" s="196"/>
      <c r="JCE54" s="196"/>
      <c r="JCF54" s="196"/>
      <c r="JCG54" s="196"/>
      <c r="JCH54" s="196"/>
      <c r="JCI54" s="196"/>
      <c r="JCJ54" s="196"/>
      <c r="JCK54" s="196"/>
      <c r="JCL54" s="196"/>
      <c r="JCM54" s="196"/>
      <c r="JCN54" s="196"/>
      <c r="JCO54" s="196"/>
      <c r="JCP54" s="196"/>
      <c r="JCQ54" s="196"/>
      <c r="JCR54" s="196"/>
      <c r="JCS54" s="196"/>
      <c r="JCT54" s="196"/>
      <c r="JCU54" s="196"/>
      <c r="JCV54" s="196"/>
      <c r="JCW54" s="196"/>
      <c r="JCX54" s="196"/>
      <c r="JCY54" s="196"/>
      <c r="JCZ54" s="196"/>
      <c r="JDA54" s="196"/>
      <c r="JDB54" s="196"/>
      <c r="JDC54" s="196"/>
      <c r="JDD54" s="196"/>
      <c r="JDE54" s="196"/>
      <c r="JDF54" s="196"/>
      <c r="JDG54" s="196"/>
      <c r="JDH54" s="196"/>
      <c r="JDI54" s="196"/>
      <c r="JDJ54" s="196"/>
      <c r="JDK54" s="196"/>
      <c r="JDL54" s="196"/>
      <c r="JDM54" s="196"/>
      <c r="JDN54" s="196"/>
      <c r="JDO54" s="196"/>
      <c r="JDP54" s="196"/>
      <c r="JDQ54" s="196"/>
      <c r="JDR54" s="196"/>
      <c r="JDS54" s="196"/>
      <c r="JDT54" s="196"/>
      <c r="JDU54" s="196"/>
      <c r="JDV54" s="196"/>
      <c r="JDW54" s="196"/>
      <c r="JDX54" s="196"/>
      <c r="JDY54" s="196"/>
      <c r="JDZ54" s="196"/>
      <c r="JEA54" s="196"/>
      <c r="JEB54" s="196"/>
      <c r="JEC54" s="196"/>
      <c r="JED54" s="196"/>
      <c r="JEE54" s="196"/>
      <c r="JEF54" s="196"/>
      <c r="JEG54" s="196"/>
      <c r="JEH54" s="196"/>
      <c r="JEI54" s="196"/>
      <c r="JEJ54" s="196"/>
      <c r="JEK54" s="196"/>
      <c r="JEL54" s="196"/>
      <c r="JEM54" s="196"/>
      <c r="JEN54" s="196"/>
      <c r="JEO54" s="196"/>
      <c r="JEP54" s="196"/>
      <c r="JEQ54" s="196"/>
      <c r="JER54" s="196"/>
      <c r="JES54" s="196"/>
      <c r="JET54" s="196"/>
      <c r="JEU54" s="196"/>
      <c r="JEV54" s="196"/>
      <c r="JEW54" s="196"/>
      <c r="JEX54" s="196"/>
      <c r="JEY54" s="196"/>
      <c r="JEZ54" s="196"/>
      <c r="JFA54" s="196"/>
      <c r="JFB54" s="196"/>
      <c r="JFC54" s="196"/>
      <c r="JFD54" s="196"/>
      <c r="JFE54" s="196"/>
      <c r="JFF54" s="196"/>
      <c r="JFG54" s="196"/>
      <c r="JFH54" s="196"/>
      <c r="JFI54" s="196"/>
      <c r="JFJ54" s="196"/>
      <c r="JFK54" s="196"/>
      <c r="JFL54" s="196"/>
      <c r="JFM54" s="196"/>
      <c r="JFN54" s="196"/>
      <c r="JFO54" s="196"/>
      <c r="JFP54" s="196"/>
      <c r="JFQ54" s="196"/>
      <c r="JFR54" s="196"/>
      <c r="JFS54" s="196"/>
      <c r="JFT54" s="196"/>
      <c r="JFU54" s="196"/>
      <c r="JFV54" s="196"/>
      <c r="JFW54" s="196"/>
      <c r="JFX54" s="196"/>
      <c r="JFY54" s="196"/>
      <c r="JFZ54" s="196"/>
      <c r="JGA54" s="196"/>
      <c r="JGB54" s="196"/>
      <c r="JGC54" s="196"/>
      <c r="JGD54" s="196"/>
      <c r="JGE54" s="196"/>
      <c r="JGF54" s="196"/>
      <c r="JGG54" s="196"/>
      <c r="JGH54" s="196"/>
      <c r="JGI54" s="196"/>
      <c r="JGJ54" s="196"/>
      <c r="JGK54" s="196"/>
      <c r="JGL54" s="196"/>
      <c r="JGM54" s="196"/>
      <c r="JGN54" s="196"/>
      <c r="JGO54" s="196"/>
      <c r="JGP54" s="196"/>
      <c r="JGQ54" s="196"/>
      <c r="JGR54" s="196"/>
      <c r="JGS54" s="196"/>
      <c r="JGT54" s="196"/>
      <c r="JGU54" s="196"/>
      <c r="JGV54" s="196"/>
      <c r="JGW54" s="196"/>
      <c r="JGX54" s="196"/>
      <c r="JGY54" s="196"/>
      <c r="JGZ54" s="196"/>
      <c r="JHA54" s="196"/>
      <c r="JHB54" s="196"/>
      <c r="JHC54" s="196"/>
      <c r="JHD54" s="196"/>
      <c r="JHE54" s="196"/>
      <c r="JHF54" s="196"/>
      <c r="JHG54" s="196"/>
      <c r="JHH54" s="196"/>
      <c r="JHI54" s="196"/>
      <c r="JHJ54" s="196"/>
      <c r="JHK54" s="196"/>
      <c r="JHL54" s="196"/>
      <c r="JHM54" s="196"/>
      <c r="JHN54" s="196"/>
      <c r="JHO54" s="196"/>
      <c r="JHP54" s="196"/>
      <c r="JHQ54" s="196"/>
      <c r="JHR54" s="196"/>
      <c r="JHS54" s="196"/>
      <c r="JHT54" s="196"/>
      <c r="JHU54" s="196"/>
      <c r="JHV54" s="196"/>
      <c r="JHW54" s="196"/>
      <c r="JHX54" s="196"/>
      <c r="JHY54" s="196"/>
      <c r="JHZ54" s="196"/>
      <c r="JIA54" s="196"/>
      <c r="JIB54" s="196"/>
      <c r="JIC54" s="196"/>
      <c r="JID54" s="196"/>
      <c r="JIE54" s="196"/>
      <c r="JIF54" s="196"/>
      <c r="JIG54" s="196"/>
      <c r="JIH54" s="196"/>
      <c r="JII54" s="196"/>
      <c r="JIJ54" s="196"/>
      <c r="JIK54" s="196"/>
      <c r="JIL54" s="196"/>
      <c r="JIM54" s="196"/>
      <c r="JIN54" s="196"/>
      <c r="JIO54" s="196"/>
      <c r="JIP54" s="196"/>
      <c r="JIQ54" s="196"/>
      <c r="JIR54" s="196"/>
      <c r="JIS54" s="196"/>
      <c r="JIT54" s="196"/>
      <c r="JIU54" s="196"/>
      <c r="JIV54" s="196"/>
      <c r="JIW54" s="196"/>
      <c r="JIX54" s="196"/>
      <c r="JIY54" s="196"/>
      <c r="JIZ54" s="196"/>
      <c r="JJA54" s="196"/>
      <c r="JJB54" s="196"/>
      <c r="JJC54" s="196"/>
      <c r="JJD54" s="196"/>
      <c r="JJE54" s="196"/>
      <c r="JJF54" s="196"/>
      <c r="JJG54" s="196"/>
      <c r="JJH54" s="196"/>
      <c r="JJI54" s="196"/>
      <c r="JJJ54" s="196"/>
      <c r="JJK54" s="196"/>
      <c r="JJL54" s="196"/>
      <c r="JJM54" s="196"/>
      <c r="JJN54" s="196"/>
      <c r="JJO54" s="196"/>
      <c r="JJP54" s="196"/>
      <c r="JJQ54" s="196"/>
      <c r="JJR54" s="196"/>
      <c r="JJS54" s="196"/>
      <c r="JJT54" s="196"/>
      <c r="JJU54" s="196"/>
      <c r="JJV54" s="196"/>
      <c r="JJW54" s="196"/>
      <c r="JJX54" s="196"/>
      <c r="JJY54" s="196"/>
      <c r="JJZ54" s="196"/>
      <c r="JKA54" s="196"/>
      <c r="JKB54" s="196"/>
      <c r="JKC54" s="196"/>
      <c r="JKD54" s="196"/>
      <c r="JKE54" s="196"/>
      <c r="JKF54" s="196"/>
      <c r="JKG54" s="196"/>
      <c r="JKH54" s="196"/>
      <c r="JKI54" s="196"/>
      <c r="JKJ54" s="196"/>
      <c r="JKK54" s="196"/>
      <c r="JKL54" s="196"/>
      <c r="JKM54" s="196"/>
      <c r="JKN54" s="196"/>
      <c r="JKO54" s="196"/>
      <c r="JKP54" s="196"/>
      <c r="JKQ54" s="196"/>
      <c r="JKR54" s="196"/>
      <c r="JKS54" s="196"/>
      <c r="JKT54" s="196"/>
      <c r="JKU54" s="196"/>
      <c r="JKV54" s="196"/>
      <c r="JKW54" s="196"/>
      <c r="JKX54" s="196"/>
      <c r="JKY54" s="196"/>
      <c r="JKZ54" s="196"/>
      <c r="JLA54" s="196"/>
      <c r="JLB54" s="196"/>
      <c r="JLC54" s="196"/>
      <c r="JLD54" s="196"/>
      <c r="JLE54" s="196"/>
      <c r="JLF54" s="196"/>
      <c r="JLG54" s="196"/>
      <c r="JLH54" s="196"/>
      <c r="JLI54" s="196"/>
      <c r="JLJ54" s="196"/>
      <c r="JLK54" s="196"/>
      <c r="JLL54" s="196"/>
      <c r="JLM54" s="196"/>
      <c r="JLN54" s="196"/>
      <c r="JLO54" s="196"/>
      <c r="JLP54" s="196"/>
      <c r="JLQ54" s="196"/>
      <c r="JLR54" s="196"/>
      <c r="JLS54" s="196"/>
      <c r="JLT54" s="196"/>
      <c r="JLU54" s="196"/>
      <c r="JLV54" s="196"/>
      <c r="JLW54" s="196"/>
      <c r="JLX54" s="196"/>
      <c r="JLY54" s="196"/>
      <c r="JLZ54" s="196"/>
      <c r="JMA54" s="196"/>
      <c r="JMB54" s="196"/>
      <c r="JMC54" s="196"/>
      <c r="JMD54" s="196"/>
      <c r="JME54" s="196"/>
      <c r="JMF54" s="196"/>
      <c r="JMG54" s="196"/>
      <c r="JMH54" s="196"/>
      <c r="JMI54" s="196"/>
      <c r="JMJ54" s="196"/>
      <c r="JMK54" s="196"/>
      <c r="JML54" s="196"/>
      <c r="JMM54" s="196"/>
      <c r="JMN54" s="196"/>
      <c r="JMO54" s="196"/>
      <c r="JMP54" s="196"/>
      <c r="JMQ54" s="196"/>
      <c r="JMR54" s="196"/>
      <c r="JMS54" s="196"/>
      <c r="JMT54" s="196"/>
      <c r="JMU54" s="196"/>
      <c r="JMV54" s="196"/>
      <c r="JMW54" s="196"/>
      <c r="JMX54" s="196"/>
      <c r="JMY54" s="196"/>
      <c r="JMZ54" s="196"/>
      <c r="JNA54" s="196"/>
      <c r="JNB54" s="196"/>
      <c r="JNC54" s="196"/>
      <c r="JND54" s="196"/>
      <c r="JNE54" s="196"/>
      <c r="JNF54" s="196"/>
      <c r="JNG54" s="196"/>
      <c r="JNH54" s="196"/>
      <c r="JNI54" s="196"/>
      <c r="JNJ54" s="196"/>
      <c r="JNK54" s="196"/>
      <c r="JNL54" s="196"/>
      <c r="JNM54" s="196"/>
      <c r="JNN54" s="196"/>
      <c r="JNO54" s="196"/>
      <c r="JNP54" s="196"/>
      <c r="JNQ54" s="196"/>
      <c r="JNR54" s="196"/>
      <c r="JNS54" s="196"/>
      <c r="JNT54" s="196"/>
      <c r="JNU54" s="196"/>
      <c r="JNV54" s="196"/>
      <c r="JNW54" s="196"/>
      <c r="JNX54" s="196"/>
      <c r="JNY54" s="196"/>
      <c r="JNZ54" s="196"/>
      <c r="JOA54" s="196"/>
      <c r="JOB54" s="196"/>
      <c r="JOC54" s="196"/>
      <c r="JOD54" s="196"/>
      <c r="JOE54" s="196"/>
      <c r="JOF54" s="196"/>
      <c r="JOG54" s="196"/>
      <c r="JOH54" s="196"/>
      <c r="JOI54" s="196"/>
      <c r="JOJ54" s="196"/>
      <c r="JOK54" s="196"/>
      <c r="JOL54" s="196"/>
      <c r="JOM54" s="196"/>
      <c r="JON54" s="196"/>
      <c r="JOO54" s="196"/>
      <c r="JOP54" s="196"/>
      <c r="JOQ54" s="196"/>
      <c r="JOR54" s="196"/>
      <c r="JOS54" s="196"/>
      <c r="JOT54" s="196"/>
      <c r="JOU54" s="196"/>
      <c r="JOV54" s="196"/>
      <c r="JOW54" s="196"/>
      <c r="JOX54" s="196"/>
      <c r="JOY54" s="196"/>
      <c r="JOZ54" s="196"/>
      <c r="JPA54" s="196"/>
      <c r="JPB54" s="196"/>
      <c r="JPC54" s="196"/>
      <c r="JPD54" s="196"/>
      <c r="JPE54" s="196"/>
      <c r="JPF54" s="196"/>
      <c r="JPG54" s="196"/>
      <c r="JPH54" s="196"/>
      <c r="JPI54" s="196"/>
      <c r="JPJ54" s="196"/>
      <c r="JPK54" s="196"/>
      <c r="JPL54" s="196"/>
      <c r="JPM54" s="196"/>
      <c r="JPN54" s="196"/>
      <c r="JPO54" s="196"/>
      <c r="JPP54" s="196"/>
      <c r="JPQ54" s="196"/>
      <c r="JPR54" s="196"/>
      <c r="JPS54" s="196"/>
      <c r="JPT54" s="196"/>
      <c r="JPU54" s="196"/>
      <c r="JPV54" s="196"/>
      <c r="JPW54" s="196"/>
      <c r="JPX54" s="196"/>
      <c r="JPY54" s="196"/>
      <c r="JPZ54" s="196"/>
      <c r="JQA54" s="196"/>
      <c r="JQB54" s="196"/>
      <c r="JQC54" s="196"/>
      <c r="JQD54" s="196"/>
      <c r="JQE54" s="196"/>
      <c r="JQF54" s="196"/>
      <c r="JQG54" s="196"/>
      <c r="JQH54" s="196"/>
      <c r="JQI54" s="196"/>
      <c r="JQJ54" s="196"/>
      <c r="JQK54" s="196"/>
      <c r="JQL54" s="196"/>
      <c r="JQM54" s="196"/>
      <c r="JQN54" s="196"/>
      <c r="JQO54" s="196"/>
      <c r="JQP54" s="196"/>
      <c r="JQQ54" s="196"/>
      <c r="JQR54" s="196"/>
      <c r="JQS54" s="196"/>
      <c r="JQT54" s="196"/>
      <c r="JQU54" s="196"/>
      <c r="JQV54" s="196"/>
      <c r="JQW54" s="196"/>
      <c r="JQX54" s="196"/>
      <c r="JQY54" s="196"/>
      <c r="JQZ54" s="196"/>
      <c r="JRA54" s="196"/>
      <c r="JRB54" s="196"/>
      <c r="JRC54" s="196"/>
      <c r="JRD54" s="196"/>
      <c r="JRE54" s="196"/>
      <c r="JRF54" s="196"/>
      <c r="JRG54" s="196"/>
      <c r="JRH54" s="196"/>
      <c r="JRI54" s="196"/>
      <c r="JRJ54" s="196"/>
      <c r="JRK54" s="196"/>
      <c r="JRL54" s="196"/>
      <c r="JRM54" s="196"/>
      <c r="JRN54" s="196"/>
      <c r="JRO54" s="196"/>
      <c r="JRP54" s="196"/>
      <c r="JRQ54" s="196"/>
      <c r="JRR54" s="196"/>
      <c r="JRS54" s="196"/>
      <c r="JRT54" s="196"/>
      <c r="JRU54" s="196"/>
      <c r="JRV54" s="196"/>
      <c r="JRW54" s="196"/>
      <c r="JRX54" s="196"/>
      <c r="JRY54" s="196"/>
      <c r="JRZ54" s="196"/>
      <c r="JSA54" s="196"/>
      <c r="JSB54" s="196"/>
      <c r="JSC54" s="196"/>
      <c r="JSD54" s="196"/>
      <c r="JSE54" s="196"/>
      <c r="JSF54" s="196"/>
      <c r="JSG54" s="196"/>
      <c r="JSH54" s="196"/>
      <c r="JSI54" s="196"/>
      <c r="JSJ54" s="196"/>
      <c r="JSK54" s="196"/>
      <c r="JSL54" s="196"/>
      <c r="JSM54" s="196"/>
      <c r="JSN54" s="196"/>
      <c r="JSO54" s="196"/>
      <c r="JSP54" s="196"/>
      <c r="JSQ54" s="196"/>
      <c r="JSR54" s="196"/>
      <c r="JSS54" s="196"/>
      <c r="JST54" s="196"/>
      <c r="JSU54" s="196"/>
      <c r="JSV54" s="196"/>
      <c r="JSW54" s="196"/>
      <c r="JSX54" s="196"/>
      <c r="JSY54" s="196"/>
      <c r="JSZ54" s="196"/>
      <c r="JTA54" s="196"/>
      <c r="JTB54" s="196"/>
      <c r="JTC54" s="196"/>
      <c r="JTD54" s="196"/>
      <c r="JTE54" s="196"/>
      <c r="JTF54" s="196"/>
      <c r="JTG54" s="196"/>
      <c r="JTH54" s="196"/>
      <c r="JTI54" s="196"/>
      <c r="JTJ54" s="196"/>
      <c r="JTK54" s="196"/>
      <c r="JTL54" s="196"/>
      <c r="JTM54" s="196"/>
      <c r="JTN54" s="196"/>
      <c r="JTO54" s="196"/>
      <c r="JTP54" s="196"/>
      <c r="JTQ54" s="196"/>
      <c r="JTR54" s="196"/>
      <c r="JTS54" s="196"/>
      <c r="JTT54" s="196"/>
      <c r="JTU54" s="196"/>
      <c r="JTV54" s="196"/>
      <c r="JTW54" s="196"/>
      <c r="JTX54" s="196"/>
      <c r="JTY54" s="196"/>
      <c r="JTZ54" s="196"/>
      <c r="JUA54" s="196"/>
      <c r="JUB54" s="196"/>
      <c r="JUC54" s="196"/>
      <c r="JUD54" s="196"/>
      <c r="JUE54" s="196"/>
      <c r="JUF54" s="196"/>
      <c r="JUG54" s="196"/>
      <c r="JUH54" s="196"/>
      <c r="JUI54" s="196"/>
      <c r="JUJ54" s="196"/>
      <c r="JUK54" s="196"/>
      <c r="JUL54" s="196"/>
      <c r="JUM54" s="196"/>
      <c r="JUN54" s="196"/>
      <c r="JUO54" s="196"/>
      <c r="JUP54" s="196"/>
      <c r="JUQ54" s="196"/>
      <c r="JUR54" s="196"/>
      <c r="JUS54" s="196"/>
      <c r="JUT54" s="196"/>
      <c r="JUU54" s="196"/>
      <c r="JUV54" s="196"/>
      <c r="JUW54" s="196"/>
      <c r="JUX54" s="196"/>
      <c r="JUY54" s="196"/>
      <c r="JUZ54" s="196"/>
      <c r="JVA54" s="196"/>
      <c r="JVB54" s="196"/>
      <c r="JVC54" s="196"/>
      <c r="JVD54" s="196"/>
      <c r="JVE54" s="196"/>
      <c r="JVF54" s="196"/>
      <c r="JVG54" s="196"/>
      <c r="JVH54" s="196"/>
      <c r="JVI54" s="196"/>
      <c r="JVJ54" s="196"/>
      <c r="JVK54" s="196"/>
      <c r="JVL54" s="196"/>
      <c r="JVM54" s="196"/>
      <c r="JVN54" s="196"/>
      <c r="JVO54" s="196"/>
      <c r="JVP54" s="196"/>
      <c r="JVQ54" s="196"/>
      <c r="JVR54" s="196"/>
      <c r="JVS54" s="196"/>
      <c r="JVT54" s="196"/>
      <c r="JVU54" s="196"/>
      <c r="JVV54" s="196"/>
      <c r="JVW54" s="196"/>
      <c r="JVX54" s="196"/>
      <c r="JVY54" s="196"/>
      <c r="JVZ54" s="196"/>
      <c r="JWA54" s="196"/>
      <c r="JWB54" s="196"/>
      <c r="JWC54" s="196"/>
      <c r="JWD54" s="196"/>
      <c r="JWE54" s="196"/>
      <c r="JWF54" s="196"/>
      <c r="JWG54" s="196"/>
      <c r="JWH54" s="196"/>
      <c r="JWI54" s="196"/>
      <c r="JWJ54" s="196"/>
      <c r="JWK54" s="196"/>
      <c r="JWL54" s="196"/>
      <c r="JWM54" s="196"/>
      <c r="JWN54" s="196"/>
      <c r="JWO54" s="196"/>
      <c r="JWP54" s="196"/>
      <c r="JWQ54" s="196"/>
      <c r="JWR54" s="196"/>
      <c r="JWS54" s="196"/>
      <c r="JWT54" s="196"/>
      <c r="JWU54" s="196"/>
      <c r="JWV54" s="196"/>
      <c r="JWW54" s="196"/>
      <c r="JWX54" s="196"/>
      <c r="JWY54" s="196"/>
      <c r="JWZ54" s="196"/>
      <c r="JXA54" s="196"/>
      <c r="JXB54" s="196"/>
      <c r="JXC54" s="196"/>
      <c r="JXD54" s="196"/>
      <c r="JXE54" s="196"/>
      <c r="JXF54" s="196"/>
      <c r="JXG54" s="196"/>
      <c r="JXH54" s="196"/>
      <c r="JXI54" s="196"/>
      <c r="JXJ54" s="196"/>
      <c r="JXK54" s="196"/>
      <c r="JXL54" s="196"/>
      <c r="JXM54" s="196"/>
      <c r="JXN54" s="196"/>
      <c r="JXO54" s="196"/>
      <c r="JXP54" s="196"/>
      <c r="JXQ54" s="196"/>
      <c r="JXR54" s="196"/>
      <c r="JXS54" s="196"/>
      <c r="JXT54" s="196"/>
      <c r="JXU54" s="196"/>
      <c r="JXV54" s="196"/>
      <c r="JXW54" s="196"/>
      <c r="JXX54" s="196"/>
      <c r="JXY54" s="196"/>
      <c r="JXZ54" s="196"/>
      <c r="JYA54" s="196"/>
      <c r="JYB54" s="196"/>
      <c r="JYC54" s="196"/>
      <c r="JYD54" s="196"/>
      <c r="JYE54" s="196"/>
      <c r="JYF54" s="196"/>
      <c r="JYG54" s="196"/>
      <c r="JYH54" s="196"/>
      <c r="JYI54" s="196"/>
      <c r="JYJ54" s="196"/>
      <c r="JYK54" s="196"/>
      <c r="JYL54" s="196"/>
      <c r="JYM54" s="196"/>
      <c r="JYN54" s="196"/>
      <c r="JYO54" s="196"/>
      <c r="JYP54" s="196"/>
      <c r="JYQ54" s="196"/>
      <c r="JYR54" s="196"/>
      <c r="JYS54" s="196"/>
      <c r="JYT54" s="196"/>
      <c r="JYU54" s="196"/>
      <c r="JYV54" s="196"/>
      <c r="JYW54" s="196"/>
      <c r="JYX54" s="196"/>
      <c r="JYY54" s="196"/>
      <c r="JYZ54" s="196"/>
      <c r="JZA54" s="196"/>
      <c r="JZB54" s="196"/>
      <c r="JZC54" s="196"/>
      <c r="JZD54" s="196"/>
      <c r="JZE54" s="196"/>
      <c r="JZF54" s="196"/>
      <c r="JZG54" s="196"/>
      <c r="JZH54" s="196"/>
      <c r="JZI54" s="196"/>
      <c r="JZJ54" s="196"/>
      <c r="JZK54" s="196"/>
      <c r="JZL54" s="196"/>
      <c r="JZM54" s="196"/>
      <c r="JZN54" s="196"/>
      <c r="JZO54" s="196"/>
      <c r="JZP54" s="196"/>
      <c r="JZQ54" s="196"/>
      <c r="JZR54" s="196"/>
      <c r="JZS54" s="196"/>
      <c r="JZT54" s="196"/>
      <c r="JZU54" s="196"/>
      <c r="JZV54" s="196"/>
      <c r="JZW54" s="196"/>
      <c r="JZX54" s="196"/>
      <c r="JZY54" s="196"/>
      <c r="JZZ54" s="196"/>
      <c r="KAA54" s="196"/>
      <c r="KAB54" s="196"/>
      <c r="KAC54" s="196"/>
      <c r="KAD54" s="196"/>
      <c r="KAE54" s="196"/>
      <c r="KAF54" s="196"/>
      <c r="KAG54" s="196"/>
      <c r="KAH54" s="196"/>
      <c r="KAI54" s="196"/>
      <c r="KAJ54" s="196"/>
      <c r="KAK54" s="196"/>
      <c r="KAL54" s="196"/>
      <c r="KAM54" s="196"/>
      <c r="KAN54" s="196"/>
      <c r="KAO54" s="196"/>
      <c r="KAP54" s="196"/>
      <c r="KAQ54" s="196"/>
      <c r="KAR54" s="196"/>
      <c r="KAS54" s="196"/>
      <c r="KAT54" s="196"/>
      <c r="KAU54" s="196"/>
      <c r="KAV54" s="196"/>
      <c r="KAW54" s="196"/>
      <c r="KAX54" s="196"/>
      <c r="KAY54" s="196"/>
      <c r="KAZ54" s="196"/>
      <c r="KBA54" s="196"/>
      <c r="KBB54" s="196"/>
      <c r="KBC54" s="196"/>
      <c r="KBD54" s="196"/>
      <c r="KBE54" s="196"/>
      <c r="KBF54" s="196"/>
      <c r="KBG54" s="196"/>
      <c r="KBH54" s="196"/>
      <c r="KBI54" s="196"/>
      <c r="KBJ54" s="196"/>
      <c r="KBK54" s="196"/>
      <c r="KBL54" s="196"/>
      <c r="KBM54" s="196"/>
      <c r="KBN54" s="196"/>
      <c r="KBO54" s="196"/>
      <c r="KBP54" s="196"/>
      <c r="KBQ54" s="196"/>
      <c r="KBR54" s="196"/>
      <c r="KBS54" s="196"/>
      <c r="KBT54" s="196"/>
      <c r="KBU54" s="196"/>
      <c r="KBV54" s="196"/>
      <c r="KBW54" s="196"/>
      <c r="KBX54" s="196"/>
      <c r="KBY54" s="196"/>
      <c r="KBZ54" s="196"/>
      <c r="KCA54" s="196"/>
      <c r="KCB54" s="196"/>
      <c r="KCC54" s="196"/>
      <c r="KCD54" s="196"/>
      <c r="KCE54" s="196"/>
      <c r="KCF54" s="196"/>
      <c r="KCG54" s="196"/>
      <c r="KCH54" s="196"/>
      <c r="KCI54" s="196"/>
      <c r="KCJ54" s="196"/>
      <c r="KCK54" s="196"/>
      <c r="KCL54" s="196"/>
      <c r="KCM54" s="196"/>
      <c r="KCN54" s="196"/>
      <c r="KCO54" s="196"/>
      <c r="KCP54" s="196"/>
      <c r="KCQ54" s="196"/>
      <c r="KCR54" s="196"/>
      <c r="KCS54" s="196"/>
      <c r="KCT54" s="196"/>
      <c r="KCU54" s="196"/>
      <c r="KCV54" s="196"/>
      <c r="KCW54" s="196"/>
      <c r="KCX54" s="196"/>
      <c r="KCY54" s="196"/>
      <c r="KCZ54" s="196"/>
      <c r="KDA54" s="196"/>
      <c r="KDB54" s="196"/>
      <c r="KDC54" s="196"/>
      <c r="KDD54" s="196"/>
      <c r="KDE54" s="196"/>
      <c r="KDF54" s="196"/>
      <c r="KDG54" s="196"/>
      <c r="KDH54" s="196"/>
      <c r="KDI54" s="196"/>
      <c r="KDJ54" s="196"/>
      <c r="KDK54" s="196"/>
      <c r="KDL54" s="196"/>
      <c r="KDM54" s="196"/>
      <c r="KDN54" s="196"/>
      <c r="KDO54" s="196"/>
      <c r="KDP54" s="196"/>
      <c r="KDQ54" s="196"/>
      <c r="KDR54" s="196"/>
      <c r="KDS54" s="196"/>
      <c r="KDT54" s="196"/>
      <c r="KDU54" s="196"/>
      <c r="KDV54" s="196"/>
      <c r="KDW54" s="196"/>
      <c r="KDX54" s="196"/>
      <c r="KDY54" s="196"/>
      <c r="KDZ54" s="196"/>
      <c r="KEA54" s="196"/>
      <c r="KEB54" s="196"/>
      <c r="KEC54" s="196"/>
      <c r="KED54" s="196"/>
      <c r="KEE54" s="196"/>
      <c r="KEF54" s="196"/>
      <c r="KEG54" s="196"/>
      <c r="KEH54" s="196"/>
      <c r="KEI54" s="196"/>
      <c r="KEJ54" s="196"/>
      <c r="KEK54" s="196"/>
      <c r="KEL54" s="196"/>
      <c r="KEM54" s="196"/>
      <c r="KEN54" s="196"/>
      <c r="KEO54" s="196"/>
      <c r="KEP54" s="196"/>
      <c r="KEQ54" s="196"/>
      <c r="KER54" s="196"/>
      <c r="KES54" s="196"/>
      <c r="KET54" s="196"/>
      <c r="KEU54" s="196"/>
      <c r="KEV54" s="196"/>
      <c r="KEW54" s="196"/>
      <c r="KEX54" s="196"/>
      <c r="KEY54" s="196"/>
      <c r="KEZ54" s="196"/>
      <c r="KFA54" s="196"/>
      <c r="KFB54" s="196"/>
      <c r="KFC54" s="196"/>
      <c r="KFD54" s="196"/>
      <c r="KFE54" s="196"/>
      <c r="KFF54" s="196"/>
      <c r="KFG54" s="196"/>
      <c r="KFH54" s="196"/>
      <c r="KFI54" s="196"/>
      <c r="KFJ54" s="196"/>
      <c r="KFK54" s="196"/>
      <c r="KFL54" s="196"/>
      <c r="KFM54" s="196"/>
      <c r="KFN54" s="196"/>
      <c r="KFO54" s="196"/>
      <c r="KFP54" s="196"/>
      <c r="KFQ54" s="196"/>
      <c r="KFR54" s="196"/>
      <c r="KFS54" s="196"/>
      <c r="KFT54" s="196"/>
      <c r="KFU54" s="196"/>
      <c r="KFV54" s="196"/>
      <c r="KFW54" s="196"/>
      <c r="KFX54" s="196"/>
      <c r="KFY54" s="196"/>
      <c r="KFZ54" s="196"/>
      <c r="KGA54" s="196"/>
      <c r="KGB54" s="196"/>
      <c r="KGC54" s="196"/>
      <c r="KGD54" s="196"/>
      <c r="KGE54" s="196"/>
      <c r="KGF54" s="196"/>
      <c r="KGG54" s="196"/>
      <c r="KGH54" s="196"/>
      <c r="KGI54" s="196"/>
      <c r="KGJ54" s="196"/>
      <c r="KGK54" s="196"/>
      <c r="KGL54" s="196"/>
      <c r="KGM54" s="196"/>
      <c r="KGN54" s="196"/>
      <c r="KGO54" s="196"/>
      <c r="KGP54" s="196"/>
      <c r="KGQ54" s="196"/>
      <c r="KGR54" s="196"/>
      <c r="KGS54" s="196"/>
      <c r="KGT54" s="196"/>
      <c r="KGU54" s="196"/>
      <c r="KGV54" s="196"/>
      <c r="KGW54" s="196"/>
      <c r="KGX54" s="196"/>
      <c r="KGY54" s="196"/>
      <c r="KGZ54" s="196"/>
      <c r="KHA54" s="196"/>
      <c r="KHB54" s="196"/>
      <c r="KHC54" s="196"/>
      <c r="KHD54" s="196"/>
      <c r="KHE54" s="196"/>
      <c r="KHF54" s="196"/>
      <c r="KHG54" s="196"/>
      <c r="KHH54" s="196"/>
      <c r="KHI54" s="196"/>
      <c r="KHJ54" s="196"/>
      <c r="KHK54" s="196"/>
      <c r="KHL54" s="196"/>
      <c r="KHM54" s="196"/>
      <c r="KHN54" s="196"/>
      <c r="KHO54" s="196"/>
      <c r="KHP54" s="196"/>
      <c r="KHQ54" s="196"/>
      <c r="KHR54" s="196"/>
      <c r="KHS54" s="196"/>
      <c r="KHT54" s="196"/>
      <c r="KHU54" s="196"/>
      <c r="KHV54" s="196"/>
      <c r="KHW54" s="196"/>
      <c r="KHX54" s="196"/>
      <c r="KHY54" s="196"/>
      <c r="KHZ54" s="196"/>
      <c r="KIA54" s="196"/>
      <c r="KIB54" s="196"/>
      <c r="KIC54" s="196"/>
      <c r="KID54" s="196"/>
      <c r="KIE54" s="196"/>
      <c r="KIF54" s="196"/>
      <c r="KIG54" s="196"/>
      <c r="KIH54" s="196"/>
      <c r="KII54" s="196"/>
      <c r="KIJ54" s="196"/>
      <c r="KIK54" s="196"/>
      <c r="KIL54" s="196"/>
      <c r="KIM54" s="196"/>
      <c r="KIN54" s="196"/>
      <c r="KIO54" s="196"/>
      <c r="KIP54" s="196"/>
      <c r="KIQ54" s="196"/>
      <c r="KIR54" s="196"/>
      <c r="KIS54" s="196"/>
      <c r="KIT54" s="196"/>
      <c r="KIU54" s="196"/>
      <c r="KIV54" s="196"/>
      <c r="KIW54" s="196"/>
      <c r="KIX54" s="196"/>
      <c r="KIY54" s="196"/>
      <c r="KIZ54" s="196"/>
      <c r="KJA54" s="196"/>
      <c r="KJB54" s="196"/>
      <c r="KJC54" s="196"/>
      <c r="KJD54" s="196"/>
      <c r="KJE54" s="196"/>
      <c r="KJF54" s="196"/>
      <c r="KJG54" s="196"/>
      <c r="KJH54" s="196"/>
      <c r="KJI54" s="196"/>
      <c r="KJJ54" s="196"/>
      <c r="KJK54" s="196"/>
      <c r="KJL54" s="196"/>
      <c r="KJM54" s="196"/>
      <c r="KJN54" s="196"/>
      <c r="KJO54" s="196"/>
      <c r="KJP54" s="196"/>
      <c r="KJQ54" s="196"/>
      <c r="KJR54" s="196"/>
      <c r="KJS54" s="196"/>
      <c r="KJT54" s="196"/>
      <c r="KJU54" s="196"/>
      <c r="KJV54" s="196"/>
      <c r="KJW54" s="196"/>
      <c r="KJX54" s="196"/>
      <c r="KJY54" s="196"/>
      <c r="KJZ54" s="196"/>
      <c r="KKA54" s="196"/>
      <c r="KKB54" s="196"/>
      <c r="KKC54" s="196"/>
      <c r="KKD54" s="196"/>
      <c r="KKE54" s="196"/>
      <c r="KKF54" s="196"/>
      <c r="KKG54" s="196"/>
      <c r="KKH54" s="196"/>
      <c r="KKI54" s="196"/>
      <c r="KKJ54" s="196"/>
      <c r="KKK54" s="196"/>
      <c r="KKL54" s="196"/>
      <c r="KKM54" s="196"/>
      <c r="KKN54" s="196"/>
      <c r="KKO54" s="196"/>
      <c r="KKP54" s="196"/>
      <c r="KKQ54" s="196"/>
      <c r="KKR54" s="196"/>
      <c r="KKS54" s="196"/>
      <c r="KKT54" s="196"/>
      <c r="KKU54" s="196"/>
      <c r="KKV54" s="196"/>
      <c r="KKW54" s="196"/>
      <c r="KKX54" s="196"/>
      <c r="KKY54" s="196"/>
      <c r="KKZ54" s="196"/>
      <c r="KLA54" s="196"/>
      <c r="KLB54" s="196"/>
      <c r="KLC54" s="196"/>
      <c r="KLD54" s="196"/>
      <c r="KLE54" s="196"/>
      <c r="KLF54" s="196"/>
      <c r="KLG54" s="196"/>
      <c r="KLH54" s="196"/>
      <c r="KLI54" s="196"/>
      <c r="KLJ54" s="196"/>
      <c r="KLK54" s="196"/>
      <c r="KLL54" s="196"/>
      <c r="KLM54" s="196"/>
      <c r="KLN54" s="196"/>
      <c r="KLO54" s="196"/>
      <c r="KLP54" s="196"/>
      <c r="KLQ54" s="196"/>
      <c r="KLR54" s="196"/>
      <c r="KLS54" s="196"/>
      <c r="KLT54" s="196"/>
      <c r="KLU54" s="196"/>
      <c r="KLV54" s="196"/>
      <c r="KLW54" s="196"/>
      <c r="KLX54" s="196"/>
      <c r="KLY54" s="196"/>
      <c r="KLZ54" s="196"/>
      <c r="KMA54" s="196"/>
      <c r="KMB54" s="196"/>
      <c r="KMC54" s="196"/>
      <c r="KMD54" s="196"/>
      <c r="KME54" s="196"/>
      <c r="KMF54" s="196"/>
      <c r="KMG54" s="196"/>
      <c r="KMH54" s="196"/>
      <c r="KMI54" s="196"/>
      <c r="KMJ54" s="196"/>
      <c r="KMK54" s="196"/>
      <c r="KML54" s="196"/>
      <c r="KMM54" s="196"/>
      <c r="KMN54" s="196"/>
      <c r="KMO54" s="196"/>
      <c r="KMP54" s="196"/>
      <c r="KMQ54" s="196"/>
      <c r="KMR54" s="196"/>
      <c r="KMS54" s="196"/>
      <c r="KMT54" s="196"/>
      <c r="KMU54" s="196"/>
      <c r="KMV54" s="196"/>
      <c r="KMW54" s="196"/>
      <c r="KMX54" s="196"/>
      <c r="KMY54" s="196"/>
      <c r="KMZ54" s="196"/>
      <c r="KNA54" s="196"/>
      <c r="KNB54" s="196"/>
      <c r="KNC54" s="196"/>
      <c r="KND54" s="196"/>
      <c r="KNE54" s="196"/>
      <c r="KNF54" s="196"/>
      <c r="KNG54" s="196"/>
      <c r="KNH54" s="196"/>
      <c r="KNI54" s="196"/>
      <c r="KNJ54" s="196"/>
      <c r="KNK54" s="196"/>
      <c r="KNL54" s="196"/>
      <c r="KNM54" s="196"/>
      <c r="KNN54" s="196"/>
      <c r="KNO54" s="196"/>
      <c r="KNP54" s="196"/>
      <c r="KNQ54" s="196"/>
      <c r="KNR54" s="196"/>
      <c r="KNS54" s="196"/>
      <c r="KNT54" s="196"/>
      <c r="KNU54" s="196"/>
      <c r="KNV54" s="196"/>
      <c r="KNW54" s="196"/>
      <c r="KNX54" s="196"/>
      <c r="KNY54" s="196"/>
      <c r="KNZ54" s="196"/>
      <c r="KOA54" s="196"/>
      <c r="KOB54" s="196"/>
      <c r="KOC54" s="196"/>
      <c r="KOD54" s="196"/>
      <c r="KOE54" s="196"/>
      <c r="KOF54" s="196"/>
      <c r="KOG54" s="196"/>
      <c r="KOH54" s="196"/>
      <c r="KOI54" s="196"/>
      <c r="KOJ54" s="196"/>
      <c r="KOK54" s="196"/>
      <c r="KOL54" s="196"/>
      <c r="KOM54" s="196"/>
      <c r="KON54" s="196"/>
      <c r="KOO54" s="196"/>
      <c r="KOP54" s="196"/>
      <c r="KOQ54" s="196"/>
      <c r="KOR54" s="196"/>
      <c r="KOS54" s="196"/>
      <c r="KOT54" s="196"/>
      <c r="KOU54" s="196"/>
      <c r="KOV54" s="196"/>
      <c r="KOW54" s="196"/>
      <c r="KOX54" s="196"/>
      <c r="KOY54" s="196"/>
      <c r="KOZ54" s="196"/>
      <c r="KPA54" s="196"/>
      <c r="KPB54" s="196"/>
      <c r="KPC54" s="196"/>
      <c r="KPD54" s="196"/>
      <c r="KPE54" s="196"/>
      <c r="KPF54" s="196"/>
      <c r="KPG54" s="196"/>
      <c r="KPH54" s="196"/>
      <c r="KPI54" s="196"/>
      <c r="KPJ54" s="196"/>
      <c r="KPK54" s="196"/>
      <c r="KPL54" s="196"/>
      <c r="KPM54" s="196"/>
      <c r="KPN54" s="196"/>
      <c r="KPO54" s="196"/>
      <c r="KPP54" s="196"/>
      <c r="KPQ54" s="196"/>
      <c r="KPR54" s="196"/>
      <c r="KPS54" s="196"/>
      <c r="KPT54" s="196"/>
      <c r="KPU54" s="196"/>
      <c r="KPV54" s="196"/>
      <c r="KPW54" s="196"/>
      <c r="KPX54" s="196"/>
      <c r="KPY54" s="196"/>
      <c r="KPZ54" s="196"/>
      <c r="KQA54" s="196"/>
      <c r="KQB54" s="196"/>
      <c r="KQC54" s="196"/>
      <c r="KQD54" s="196"/>
      <c r="KQE54" s="196"/>
      <c r="KQF54" s="196"/>
      <c r="KQG54" s="196"/>
      <c r="KQH54" s="196"/>
      <c r="KQI54" s="196"/>
      <c r="KQJ54" s="196"/>
      <c r="KQK54" s="196"/>
      <c r="KQL54" s="196"/>
      <c r="KQM54" s="196"/>
      <c r="KQN54" s="196"/>
      <c r="KQO54" s="196"/>
      <c r="KQP54" s="196"/>
      <c r="KQQ54" s="196"/>
      <c r="KQR54" s="196"/>
      <c r="KQS54" s="196"/>
      <c r="KQT54" s="196"/>
      <c r="KQU54" s="196"/>
      <c r="KQV54" s="196"/>
      <c r="KQW54" s="196"/>
      <c r="KQX54" s="196"/>
      <c r="KQY54" s="196"/>
      <c r="KQZ54" s="196"/>
      <c r="KRA54" s="196"/>
      <c r="KRB54" s="196"/>
      <c r="KRC54" s="196"/>
      <c r="KRD54" s="196"/>
      <c r="KRE54" s="196"/>
      <c r="KRF54" s="196"/>
      <c r="KRG54" s="196"/>
      <c r="KRH54" s="196"/>
      <c r="KRI54" s="196"/>
      <c r="KRJ54" s="196"/>
      <c r="KRK54" s="196"/>
      <c r="KRL54" s="196"/>
      <c r="KRM54" s="196"/>
      <c r="KRN54" s="196"/>
      <c r="KRO54" s="196"/>
      <c r="KRP54" s="196"/>
      <c r="KRQ54" s="196"/>
      <c r="KRR54" s="196"/>
      <c r="KRS54" s="196"/>
      <c r="KRT54" s="196"/>
      <c r="KRU54" s="196"/>
      <c r="KRV54" s="196"/>
      <c r="KRW54" s="196"/>
      <c r="KRX54" s="196"/>
      <c r="KRY54" s="196"/>
      <c r="KRZ54" s="196"/>
      <c r="KSA54" s="196"/>
      <c r="KSB54" s="196"/>
      <c r="KSC54" s="196"/>
      <c r="KSD54" s="196"/>
      <c r="KSE54" s="196"/>
      <c r="KSF54" s="196"/>
      <c r="KSG54" s="196"/>
      <c r="KSH54" s="196"/>
      <c r="KSI54" s="196"/>
      <c r="KSJ54" s="196"/>
      <c r="KSK54" s="196"/>
      <c r="KSL54" s="196"/>
      <c r="KSM54" s="196"/>
      <c r="KSN54" s="196"/>
      <c r="KSO54" s="196"/>
      <c r="KSP54" s="196"/>
      <c r="KSQ54" s="196"/>
      <c r="KSR54" s="196"/>
      <c r="KSS54" s="196"/>
      <c r="KST54" s="196"/>
      <c r="KSU54" s="196"/>
      <c r="KSV54" s="196"/>
      <c r="KSW54" s="196"/>
      <c r="KSX54" s="196"/>
      <c r="KSY54" s="196"/>
      <c r="KSZ54" s="196"/>
      <c r="KTA54" s="196"/>
      <c r="KTB54" s="196"/>
      <c r="KTC54" s="196"/>
      <c r="KTD54" s="196"/>
      <c r="KTE54" s="196"/>
      <c r="KTF54" s="196"/>
      <c r="KTG54" s="196"/>
      <c r="KTH54" s="196"/>
      <c r="KTI54" s="196"/>
      <c r="KTJ54" s="196"/>
      <c r="KTK54" s="196"/>
      <c r="KTL54" s="196"/>
      <c r="KTM54" s="196"/>
      <c r="KTN54" s="196"/>
      <c r="KTO54" s="196"/>
      <c r="KTP54" s="196"/>
      <c r="KTQ54" s="196"/>
      <c r="KTR54" s="196"/>
      <c r="KTS54" s="196"/>
      <c r="KTT54" s="196"/>
      <c r="KTU54" s="196"/>
      <c r="KTV54" s="196"/>
      <c r="KTW54" s="196"/>
      <c r="KTX54" s="196"/>
      <c r="KTY54" s="196"/>
      <c r="KTZ54" s="196"/>
      <c r="KUA54" s="196"/>
      <c r="KUB54" s="196"/>
      <c r="KUC54" s="196"/>
      <c r="KUD54" s="196"/>
      <c r="KUE54" s="196"/>
      <c r="KUF54" s="196"/>
      <c r="KUG54" s="196"/>
      <c r="KUH54" s="196"/>
      <c r="KUI54" s="196"/>
      <c r="KUJ54" s="196"/>
      <c r="KUK54" s="196"/>
      <c r="KUL54" s="196"/>
      <c r="KUM54" s="196"/>
      <c r="KUN54" s="196"/>
      <c r="KUO54" s="196"/>
      <c r="KUP54" s="196"/>
      <c r="KUQ54" s="196"/>
      <c r="KUR54" s="196"/>
      <c r="KUS54" s="196"/>
      <c r="KUT54" s="196"/>
      <c r="KUU54" s="196"/>
      <c r="KUV54" s="196"/>
      <c r="KUW54" s="196"/>
      <c r="KUX54" s="196"/>
      <c r="KUY54" s="196"/>
      <c r="KUZ54" s="196"/>
      <c r="KVA54" s="196"/>
      <c r="KVB54" s="196"/>
      <c r="KVC54" s="196"/>
      <c r="KVD54" s="196"/>
      <c r="KVE54" s="196"/>
      <c r="KVF54" s="196"/>
      <c r="KVG54" s="196"/>
      <c r="KVH54" s="196"/>
      <c r="KVI54" s="196"/>
      <c r="KVJ54" s="196"/>
      <c r="KVK54" s="196"/>
      <c r="KVL54" s="196"/>
      <c r="KVM54" s="196"/>
      <c r="KVN54" s="196"/>
      <c r="KVO54" s="196"/>
      <c r="KVP54" s="196"/>
      <c r="KVQ54" s="196"/>
      <c r="KVR54" s="196"/>
      <c r="KVS54" s="196"/>
      <c r="KVT54" s="196"/>
      <c r="KVU54" s="196"/>
      <c r="KVV54" s="196"/>
      <c r="KVW54" s="196"/>
      <c r="KVX54" s="196"/>
      <c r="KVY54" s="196"/>
      <c r="KVZ54" s="196"/>
      <c r="KWA54" s="196"/>
      <c r="KWB54" s="196"/>
      <c r="KWC54" s="196"/>
      <c r="KWD54" s="196"/>
      <c r="KWE54" s="196"/>
      <c r="KWF54" s="196"/>
      <c r="KWG54" s="196"/>
      <c r="KWH54" s="196"/>
      <c r="KWI54" s="196"/>
      <c r="KWJ54" s="196"/>
      <c r="KWK54" s="196"/>
      <c r="KWL54" s="196"/>
      <c r="KWM54" s="196"/>
      <c r="KWN54" s="196"/>
      <c r="KWO54" s="196"/>
      <c r="KWP54" s="196"/>
      <c r="KWQ54" s="196"/>
      <c r="KWR54" s="196"/>
      <c r="KWS54" s="196"/>
      <c r="KWT54" s="196"/>
      <c r="KWU54" s="196"/>
      <c r="KWV54" s="196"/>
      <c r="KWW54" s="196"/>
      <c r="KWX54" s="196"/>
      <c r="KWY54" s="196"/>
      <c r="KWZ54" s="196"/>
      <c r="KXA54" s="196"/>
      <c r="KXB54" s="196"/>
      <c r="KXC54" s="196"/>
      <c r="KXD54" s="196"/>
      <c r="KXE54" s="196"/>
      <c r="KXF54" s="196"/>
      <c r="KXG54" s="196"/>
      <c r="KXH54" s="196"/>
      <c r="KXI54" s="196"/>
      <c r="KXJ54" s="196"/>
      <c r="KXK54" s="196"/>
      <c r="KXL54" s="196"/>
      <c r="KXM54" s="196"/>
      <c r="KXN54" s="196"/>
      <c r="KXO54" s="196"/>
      <c r="KXP54" s="196"/>
      <c r="KXQ54" s="196"/>
      <c r="KXR54" s="196"/>
      <c r="KXS54" s="196"/>
      <c r="KXT54" s="196"/>
      <c r="KXU54" s="196"/>
      <c r="KXV54" s="196"/>
      <c r="KXW54" s="196"/>
      <c r="KXX54" s="196"/>
      <c r="KXY54" s="196"/>
      <c r="KXZ54" s="196"/>
      <c r="KYA54" s="196"/>
      <c r="KYB54" s="196"/>
      <c r="KYC54" s="196"/>
      <c r="KYD54" s="196"/>
      <c r="KYE54" s="196"/>
      <c r="KYF54" s="196"/>
      <c r="KYG54" s="196"/>
      <c r="KYH54" s="196"/>
      <c r="KYI54" s="196"/>
      <c r="KYJ54" s="196"/>
      <c r="KYK54" s="196"/>
      <c r="KYL54" s="196"/>
      <c r="KYM54" s="196"/>
      <c r="KYN54" s="196"/>
      <c r="KYO54" s="196"/>
      <c r="KYP54" s="196"/>
      <c r="KYQ54" s="196"/>
      <c r="KYR54" s="196"/>
      <c r="KYS54" s="196"/>
      <c r="KYT54" s="196"/>
      <c r="KYU54" s="196"/>
      <c r="KYV54" s="196"/>
      <c r="KYW54" s="196"/>
      <c r="KYX54" s="196"/>
      <c r="KYY54" s="196"/>
      <c r="KYZ54" s="196"/>
      <c r="KZA54" s="196"/>
      <c r="KZB54" s="196"/>
      <c r="KZC54" s="196"/>
      <c r="KZD54" s="196"/>
      <c r="KZE54" s="196"/>
      <c r="KZF54" s="196"/>
      <c r="KZG54" s="196"/>
      <c r="KZH54" s="196"/>
      <c r="KZI54" s="196"/>
      <c r="KZJ54" s="196"/>
      <c r="KZK54" s="196"/>
      <c r="KZL54" s="196"/>
      <c r="KZM54" s="196"/>
      <c r="KZN54" s="196"/>
      <c r="KZO54" s="196"/>
      <c r="KZP54" s="196"/>
      <c r="KZQ54" s="196"/>
      <c r="KZR54" s="196"/>
      <c r="KZS54" s="196"/>
      <c r="KZT54" s="196"/>
      <c r="KZU54" s="196"/>
      <c r="KZV54" s="196"/>
      <c r="KZW54" s="196"/>
      <c r="KZX54" s="196"/>
      <c r="KZY54" s="196"/>
      <c r="KZZ54" s="196"/>
      <c r="LAA54" s="196"/>
      <c r="LAB54" s="196"/>
      <c r="LAC54" s="196"/>
      <c r="LAD54" s="196"/>
      <c r="LAE54" s="196"/>
      <c r="LAF54" s="196"/>
      <c r="LAG54" s="196"/>
      <c r="LAH54" s="196"/>
      <c r="LAI54" s="196"/>
      <c r="LAJ54" s="196"/>
      <c r="LAK54" s="196"/>
      <c r="LAL54" s="196"/>
      <c r="LAM54" s="196"/>
      <c r="LAN54" s="196"/>
      <c r="LAO54" s="196"/>
      <c r="LAP54" s="196"/>
      <c r="LAQ54" s="196"/>
      <c r="LAR54" s="196"/>
      <c r="LAS54" s="196"/>
      <c r="LAT54" s="196"/>
      <c r="LAU54" s="196"/>
      <c r="LAV54" s="196"/>
      <c r="LAW54" s="196"/>
      <c r="LAX54" s="196"/>
      <c r="LAY54" s="196"/>
      <c r="LAZ54" s="196"/>
      <c r="LBA54" s="196"/>
      <c r="LBB54" s="196"/>
      <c r="LBC54" s="196"/>
      <c r="LBD54" s="196"/>
      <c r="LBE54" s="196"/>
      <c r="LBF54" s="196"/>
      <c r="LBG54" s="196"/>
      <c r="LBH54" s="196"/>
      <c r="LBI54" s="196"/>
      <c r="LBJ54" s="196"/>
      <c r="LBK54" s="196"/>
      <c r="LBL54" s="196"/>
      <c r="LBM54" s="196"/>
      <c r="LBN54" s="196"/>
      <c r="LBO54" s="196"/>
      <c r="LBP54" s="196"/>
      <c r="LBQ54" s="196"/>
      <c r="LBR54" s="196"/>
      <c r="LBS54" s="196"/>
      <c r="LBT54" s="196"/>
      <c r="LBU54" s="196"/>
      <c r="LBV54" s="196"/>
      <c r="LBW54" s="196"/>
      <c r="LBX54" s="196"/>
      <c r="LBY54" s="196"/>
      <c r="LBZ54" s="196"/>
      <c r="LCA54" s="196"/>
      <c r="LCB54" s="196"/>
      <c r="LCC54" s="196"/>
      <c r="LCD54" s="196"/>
      <c r="LCE54" s="196"/>
      <c r="LCF54" s="196"/>
      <c r="LCG54" s="196"/>
      <c r="LCH54" s="196"/>
      <c r="LCI54" s="196"/>
      <c r="LCJ54" s="196"/>
      <c r="LCK54" s="196"/>
      <c r="LCL54" s="196"/>
      <c r="LCM54" s="196"/>
      <c r="LCN54" s="196"/>
      <c r="LCO54" s="196"/>
      <c r="LCP54" s="196"/>
      <c r="LCQ54" s="196"/>
      <c r="LCR54" s="196"/>
      <c r="LCS54" s="196"/>
      <c r="LCT54" s="196"/>
      <c r="LCU54" s="196"/>
      <c r="LCV54" s="196"/>
      <c r="LCW54" s="196"/>
      <c r="LCX54" s="196"/>
      <c r="LCY54" s="196"/>
      <c r="LCZ54" s="196"/>
      <c r="LDA54" s="196"/>
      <c r="LDB54" s="196"/>
      <c r="LDC54" s="196"/>
      <c r="LDD54" s="196"/>
      <c r="LDE54" s="196"/>
      <c r="LDF54" s="196"/>
      <c r="LDG54" s="196"/>
      <c r="LDH54" s="196"/>
      <c r="LDI54" s="196"/>
      <c r="LDJ54" s="196"/>
      <c r="LDK54" s="196"/>
      <c r="LDL54" s="196"/>
      <c r="LDM54" s="196"/>
      <c r="LDN54" s="196"/>
      <c r="LDO54" s="196"/>
      <c r="LDP54" s="196"/>
      <c r="LDQ54" s="196"/>
      <c r="LDR54" s="196"/>
      <c r="LDS54" s="196"/>
      <c r="LDT54" s="196"/>
      <c r="LDU54" s="196"/>
      <c r="LDV54" s="196"/>
      <c r="LDW54" s="196"/>
      <c r="LDX54" s="196"/>
      <c r="LDY54" s="196"/>
      <c r="LDZ54" s="196"/>
      <c r="LEA54" s="196"/>
      <c r="LEB54" s="196"/>
      <c r="LEC54" s="196"/>
      <c r="LED54" s="196"/>
      <c r="LEE54" s="196"/>
      <c r="LEF54" s="196"/>
      <c r="LEG54" s="196"/>
      <c r="LEH54" s="196"/>
      <c r="LEI54" s="196"/>
      <c r="LEJ54" s="196"/>
      <c r="LEK54" s="196"/>
      <c r="LEL54" s="196"/>
      <c r="LEM54" s="196"/>
      <c r="LEN54" s="196"/>
      <c r="LEO54" s="196"/>
      <c r="LEP54" s="196"/>
      <c r="LEQ54" s="196"/>
      <c r="LER54" s="196"/>
      <c r="LES54" s="196"/>
      <c r="LET54" s="196"/>
      <c r="LEU54" s="196"/>
      <c r="LEV54" s="196"/>
      <c r="LEW54" s="196"/>
      <c r="LEX54" s="196"/>
      <c r="LEY54" s="196"/>
      <c r="LEZ54" s="196"/>
      <c r="LFA54" s="196"/>
      <c r="LFB54" s="196"/>
      <c r="LFC54" s="196"/>
      <c r="LFD54" s="196"/>
      <c r="LFE54" s="196"/>
      <c r="LFF54" s="196"/>
      <c r="LFG54" s="196"/>
      <c r="LFH54" s="196"/>
      <c r="LFI54" s="196"/>
      <c r="LFJ54" s="196"/>
      <c r="LFK54" s="196"/>
      <c r="LFL54" s="196"/>
      <c r="LFM54" s="196"/>
      <c r="LFN54" s="196"/>
      <c r="LFO54" s="196"/>
      <c r="LFP54" s="196"/>
      <c r="LFQ54" s="196"/>
      <c r="LFR54" s="196"/>
      <c r="LFS54" s="196"/>
      <c r="LFT54" s="196"/>
      <c r="LFU54" s="196"/>
      <c r="LFV54" s="196"/>
      <c r="LFW54" s="196"/>
      <c r="LFX54" s="196"/>
      <c r="LFY54" s="196"/>
      <c r="LFZ54" s="196"/>
      <c r="LGA54" s="196"/>
      <c r="LGB54" s="196"/>
      <c r="LGC54" s="196"/>
      <c r="LGD54" s="196"/>
      <c r="LGE54" s="196"/>
      <c r="LGF54" s="196"/>
      <c r="LGG54" s="196"/>
      <c r="LGH54" s="196"/>
      <c r="LGI54" s="196"/>
      <c r="LGJ54" s="196"/>
      <c r="LGK54" s="196"/>
      <c r="LGL54" s="196"/>
      <c r="LGM54" s="196"/>
      <c r="LGN54" s="196"/>
      <c r="LGO54" s="196"/>
      <c r="LGP54" s="196"/>
      <c r="LGQ54" s="196"/>
      <c r="LGR54" s="196"/>
      <c r="LGS54" s="196"/>
      <c r="LGT54" s="196"/>
      <c r="LGU54" s="196"/>
      <c r="LGV54" s="196"/>
      <c r="LGW54" s="196"/>
      <c r="LGX54" s="196"/>
      <c r="LGY54" s="196"/>
      <c r="LGZ54" s="196"/>
      <c r="LHA54" s="196"/>
      <c r="LHB54" s="196"/>
      <c r="LHC54" s="196"/>
      <c r="LHD54" s="196"/>
      <c r="LHE54" s="196"/>
      <c r="LHF54" s="196"/>
      <c r="LHG54" s="196"/>
      <c r="LHH54" s="196"/>
      <c r="LHI54" s="196"/>
      <c r="LHJ54" s="196"/>
      <c r="LHK54" s="196"/>
      <c r="LHL54" s="196"/>
      <c r="LHM54" s="196"/>
      <c r="LHN54" s="196"/>
      <c r="LHO54" s="196"/>
      <c r="LHP54" s="196"/>
      <c r="LHQ54" s="196"/>
      <c r="LHR54" s="196"/>
      <c r="LHS54" s="196"/>
      <c r="LHT54" s="196"/>
      <c r="LHU54" s="196"/>
      <c r="LHV54" s="196"/>
      <c r="LHW54" s="196"/>
      <c r="LHX54" s="196"/>
      <c r="LHY54" s="196"/>
      <c r="LHZ54" s="196"/>
      <c r="LIA54" s="196"/>
      <c r="LIB54" s="196"/>
      <c r="LIC54" s="196"/>
      <c r="LID54" s="196"/>
      <c r="LIE54" s="196"/>
      <c r="LIF54" s="196"/>
      <c r="LIG54" s="196"/>
      <c r="LIH54" s="196"/>
      <c r="LII54" s="196"/>
      <c r="LIJ54" s="196"/>
      <c r="LIK54" s="196"/>
      <c r="LIL54" s="196"/>
      <c r="LIM54" s="196"/>
      <c r="LIN54" s="196"/>
      <c r="LIO54" s="196"/>
      <c r="LIP54" s="196"/>
      <c r="LIQ54" s="196"/>
      <c r="LIR54" s="196"/>
      <c r="LIS54" s="196"/>
      <c r="LIT54" s="196"/>
      <c r="LIU54" s="196"/>
      <c r="LIV54" s="196"/>
      <c r="LIW54" s="196"/>
      <c r="LIX54" s="196"/>
      <c r="LIY54" s="196"/>
      <c r="LIZ54" s="196"/>
      <c r="LJA54" s="196"/>
      <c r="LJB54" s="196"/>
      <c r="LJC54" s="196"/>
      <c r="LJD54" s="196"/>
      <c r="LJE54" s="196"/>
      <c r="LJF54" s="196"/>
      <c r="LJG54" s="196"/>
      <c r="LJH54" s="196"/>
      <c r="LJI54" s="196"/>
      <c r="LJJ54" s="196"/>
      <c r="LJK54" s="196"/>
      <c r="LJL54" s="196"/>
      <c r="LJM54" s="196"/>
      <c r="LJN54" s="196"/>
      <c r="LJO54" s="196"/>
      <c r="LJP54" s="196"/>
      <c r="LJQ54" s="196"/>
      <c r="LJR54" s="196"/>
      <c r="LJS54" s="196"/>
      <c r="LJT54" s="196"/>
      <c r="LJU54" s="196"/>
      <c r="LJV54" s="196"/>
      <c r="LJW54" s="196"/>
      <c r="LJX54" s="196"/>
      <c r="LJY54" s="196"/>
      <c r="LJZ54" s="196"/>
      <c r="LKA54" s="196"/>
      <c r="LKB54" s="196"/>
      <c r="LKC54" s="196"/>
      <c r="LKD54" s="196"/>
      <c r="LKE54" s="196"/>
      <c r="LKF54" s="196"/>
      <c r="LKG54" s="196"/>
      <c r="LKH54" s="196"/>
      <c r="LKI54" s="196"/>
      <c r="LKJ54" s="196"/>
      <c r="LKK54" s="196"/>
      <c r="LKL54" s="196"/>
      <c r="LKM54" s="196"/>
      <c r="LKN54" s="196"/>
      <c r="LKO54" s="196"/>
      <c r="LKP54" s="196"/>
      <c r="LKQ54" s="196"/>
      <c r="LKR54" s="196"/>
      <c r="LKS54" s="196"/>
      <c r="LKT54" s="196"/>
      <c r="LKU54" s="196"/>
      <c r="LKV54" s="196"/>
      <c r="LKW54" s="196"/>
      <c r="LKX54" s="196"/>
      <c r="LKY54" s="196"/>
      <c r="LKZ54" s="196"/>
      <c r="LLA54" s="196"/>
      <c r="LLB54" s="196"/>
      <c r="LLC54" s="196"/>
      <c r="LLD54" s="196"/>
      <c r="LLE54" s="196"/>
      <c r="LLF54" s="196"/>
      <c r="LLG54" s="196"/>
      <c r="LLH54" s="196"/>
      <c r="LLI54" s="196"/>
      <c r="LLJ54" s="196"/>
      <c r="LLK54" s="196"/>
      <c r="LLL54" s="196"/>
      <c r="LLM54" s="196"/>
      <c r="LLN54" s="196"/>
      <c r="LLO54" s="196"/>
      <c r="LLP54" s="196"/>
      <c r="LLQ54" s="196"/>
      <c r="LLR54" s="196"/>
      <c r="LLS54" s="196"/>
      <c r="LLT54" s="196"/>
      <c r="LLU54" s="196"/>
      <c r="LLV54" s="196"/>
      <c r="LLW54" s="196"/>
      <c r="LLX54" s="196"/>
      <c r="LLY54" s="196"/>
      <c r="LLZ54" s="196"/>
      <c r="LMA54" s="196"/>
      <c r="LMB54" s="196"/>
      <c r="LMC54" s="196"/>
      <c r="LMD54" s="196"/>
      <c r="LME54" s="196"/>
      <c r="LMF54" s="196"/>
      <c r="LMG54" s="196"/>
      <c r="LMH54" s="196"/>
      <c r="LMI54" s="196"/>
      <c r="LMJ54" s="196"/>
      <c r="LMK54" s="196"/>
      <c r="LML54" s="196"/>
      <c r="LMM54" s="196"/>
      <c r="LMN54" s="196"/>
      <c r="LMO54" s="196"/>
      <c r="LMP54" s="196"/>
      <c r="LMQ54" s="196"/>
      <c r="LMR54" s="196"/>
      <c r="LMS54" s="196"/>
      <c r="LMT54" s="196"/>
      <c r="LMU54" s="196"/>
      <c r="LMV54" s="196"/>
      <c r="LMW54" s="196"/>
      <c r="LMX54" s="196"/>
      <c r="LMY54" s="196"/>
      <c r="LMZ54" s="196"/>
      <c r="LNA54" s="196"/>
      <c r="LNB54" s="196"/>
      <c r="LNC54" s="196"/>
      <c r="LND54" s="196"/>
      <c r="LNE54" s="196"/>
      <c r="LNF54" s="196"/>
      <c r="LNG54" s="196"/>
      <c r="LNH54" s="196"/>
      <c r="LNI54" s="196"/>
      <c r="LNJ54" s="196"/>
      <c r="LNK54" s="196"/>
      <c r="LNL54" s="196"/>
      <c r="LNM54" s="196"/>
      <c r="LNN54" s="196"/>
      <c r="LNO54" s="196"/>
      <c r="LNP54" s="196"/>
      <c r="LNQ54" s="196"/>
      <c r="LNR54" s="196"/>
      <c r="LNS54" s="196"/>
      <c r="LNT54" s="196"/>
      <c r="LNU54" s="196"/>
      <c r="LNV54" s="196"/>
      <c r="LNW54" s="196"/>
      <c r="LNX54" s="196"/>
      <c r="LNY54" s="196"/>
      <c r="LNZ54" s="196"/>
      <c r="LOA54" s="196"/>
      <c r="LOB54" s="196"/>
      <c r="LOC54" s="196"/>
      <c r="LOD54" s="196"/>
      <c r="LOE54" s="196"/>
      <c r="LOF54" s="196"/>
      <c r="LOG54" s="196"/>
      <c r="LOH54" s="196"/>
      <c r="LOI54" s="196"/>
      <c r="LOJ54" s="196"/>
      <c r="LOK54" s="196"/>
      <c r="LOL54" s="196"/>
      <c r="LOM54" s="196"/>
      <c r="LON54" s="196"/>
      <c r="LOO54" s="196"/>
      <c r="LOP54" s="196"/>
      <c r="LOQ54" s="196"/>
      <c r="LOR54" s="196"/>
      <c r="LOS54" s="196"/>
      <c r="LOT54" s="196"/>
      <c r="LOU54" s="196"/>
      <c r="LOV54" s="196"/>
      <c r="LOW54" s="196"/>
      <c r="LOX54" s="196"/>
      <c r="LOY54" s="196"/>
      <c r="LOZ54" s="196"/>
      <c r="LPA54" s="196"/>
      <c r="LPB54" s="196"/>
      <c r="LPC54" s="196"/>
      <c r="LPD54" s="196"/>
      <c r="LPE54" s="196"/>
      <c r="LPF54" s="196"/>
      <c r="LPG54" s="196"/>
      <c r="LPH54" s="196"/>
      <c r="LPI54" s="196"/>
      <c r="LPJ54" s="196"/>
      <c r="LPK54" s="196"/>
      <c r="LPL54" s="196"/>
      <c r="LPM54" s="196"/>
      <c r="LPN54" s="196"/>
      <c r="LPO54" s="196"/>
      <c r="LPP54" s="196"/>
      <c r="LPQ54" s="196"/>
      <c r="LPR54" s="196"/>
      <c r="LPS54" s="196"/>
      <c r="LPT54" s="196"/>
      <c r="LPU54" s="196"/>
      <c r="LPV54" s="196"/>
      <c r="LPW54" s="196"/>
      <c r="LPX54" s="196"/>
      <c r="LPY54" s="196"/>
      <c r="LPZ54" s="196"/>
      <c r="LQA54" s="196"/>
      <c r="LQB54" s="196"/>
      <c r="LQC54" s="196"/>
      <c r="LQD54" s="196"/>
      <c r="LQE54" s="196"/>
      <c r="LQF54" s="196"/>
      <c r="LQG54" s="196"/>
      <c r="LQH54" s="196"/>
      <c r="LQI54" s="196"/>
      <c r="LQJ54" s="196"/>
      <c r="LQK54" s="196"/>
      <c r="LQL54" s="196"/>
      <c r="LQM54" s="196"/>
      <c r="LQN54" s="196"/>
      <c r="LQO54" s="196"/>
      <c r="LQP54" s="196"/>
      <c r="LQQ54" s="196"/>
      <c r="LQR54" s="196"/>
      <c r="LQS54" s="196"/>
      <c r="LQT54" s="196"/>
      <c r="LQU54" s="196"/>
      <c r="LQV54" s="196"/>
      <c r="LQW54" s="196"/>
      <c r="LQX54" s="196"/>
      <c r="LQY54" s="196"/>
      <c r="LQZ54" s="196"/>
      <c r="LRA54" s="196"/>
      <c r="LRB54" s="196"/>
      <c r="LRC54" s="196"/>
      <c r="LRD54" s="196"/>
      <c r="LRE54" s="196"/>
      <c r="LRF54" s="196"/>
      <c r="LRG54" s="196"/>
      <c r="LRH54" s="196"/>
      <c r="LRI54" s="196"/>
      <c r="LRJ54" s="196"/>
      <c r="LRK54" s="196"/>
      <c r="LRL54" s="196"/>
      <c r="LRM54" s="196"/>
      <c r="LRN54" s="196"/>
      <c r="LRO54" s="196"/>
      <c r="LRP54" s="196"/>
      <c r="LRQ54" s="196"/>
      <c r="LRR54" s="196"/>
      <c r="LRS54" s="196"/>
      <c r="LRT54" s="196"/>
      <c r="LRU54" s="196"/>
      <c r="LRV54" s="196"/>
      <c r="LRW54" s="196"/>
      <c r="LRX54" s="196"/>
      <c r="LRY54" s="196"/>
      <c r="LRZ54" s="196"/>
      <c r="LSA54" s="196"/>
      <c r="LSB54" s="196"/>
      <c r="LSC54" s="196"/>
      <c r="LSD54" s="196"/>
      <c r="LSE54" s="196"/>
      <c r="LSF54" s="196"/>
      <c r="LSG54" s="196"/>
      <c r="LSH54" s="196"/>
      <c r="LSI54" s="196"/>
      <c r="LSJ54" s="196"/>
      <c r="LSK54" s="196"/>
      <c r="LSL54" s="196"/>
      <c r="LSM54" s="196"/>
      <c r="LSN54" s="196"/>
      <c r="LSO54" s="196"/>
      <c r="LSP54" s="196"/>
      <c r="LSQ54" s="196"/>
      <c r="LSR54" s="196"/>
      <c r="LSS54" s="196"/>
      <c r="LST54" s="196"/>
      <c r="LSU54" s="196"/>
      <c r="LSV54" s="196"/>
      <c r="LSW54" s="196"/>
      <c r="LSX54" s="196"/>
      <c r="LSY54" s="196"/>
      <c r="LSZ54" s="196"/>
      <c r="LTA54" s="196"/>
      <c r="LTB54" s="196"/>
      <c r="LTC54" s="196"/>
      <c r="LTD54" s="196"/>
      <c r="LTE54" s="196"/>
      <c r="LTF54" s="196"/>
      <c r="LTG54" s="196"/>
      <c r="LTH54" s="196"/>
      <c r="LTI54" s="196"/>
      <c r="LTJ54" s="196"/>
      <c r="LTK54" s="196"/>
      <c r="LTL54" s="196"/>
      <c r="LTM54" s="196"/>
      <c r="LTN54" s="196"/>
      <c r="LTO54" s="196"/>
      <c r="LTP54" s="196"/>
      <c r="LTQ54" s="196"/>
      <c r="LTR54" s="196"/>
      <c r="LTS54" s="196"/>
      <c r="LTT54" s="196"/>
      <c r="LTU54" s="196"/>
      <c r="LTV54" s="196"/>
      <c r="LTW54" s="196"/>
      <c r="LTX54" s="196"/>
      <c r="LTY54" s="196"/>
      <c r="LTZ54" s="196"/>
      <c r="LUA54" s="196"/>
      <c r="LUB54" s="196"/>
      <c r="LUC54" s="196"/>
      <c r="LUD54" s="196"/>
      <c r="LUE54" s="196"/>
      <c r="LUF54" s="196"/>
      <c r="LUG54" s="196"/>
      <c r="LUH54" s="196"/>
      <c r="LUI54" s="196"/>
      <c r="LUJ54" s="196"/>
      <c r="LUK54" s="196"/>
      <c r="LUL54" s="196"/>
      <c r="LUM54" s="196"/>
      <c r="LUN54" s="196"/>
      <c r="LUO54" s="196"/>
      <c r="LUP54" s="196"/>
      <c r="LUQ54" s="196"/>
      <c r="LUR54" s="196"/>
      <c r="LUS54" s="196"/>
      <c r="LUT54" s="196"/>
      <c r="LUU54" s="196"/>
      <c r="LUV54" s="196"/>
      <c r="LUW54" s="196"/>
      <c r="LUX54" s="196"/>
      <c r="LUY54" s="196"/>
      <c r="LUZ54" s="196"/>
      <c r="LVA54" s="196"/>
      <c r="LVB54" s="196"/>
      <c r="LVC54" s="196"/>
      <c r="LVD54" s="196"/>
      <c r="LVE54" s="196"/>
      <c r="LVF54" s="196"/>
      <c r="LVG54" s="196"/>
      <c r="LVH54" s="196"/>
      <c r="LVI54" s="196"/>
      <c r="LVJ54" s="196"/>
      <c r="LVK54" s="196"/>
      <c r="LVL54" s="196"/>
      <c r="LVM54" s="196"/>
      <c r="LVN54" s="196"/>
      <c r="LVO54" s="196"/>
      <c r="LVP54" s="196"/>
      <c r="LVQ54" s="196"/>
      <c r="LVR54" s="196"/>
      <c r="LVS54" s="196"/>
      <c r="LVT54" s="196"/>
      <c r="LVU54" s="196"/>
      <c r="LVV54" s="196"/>
      <c r="LVW54" s="196"/>
      <c r="LVX54" s="196"/>
      <c r="LVY54" s="196"/>
      <c r="LVZ54" s="196"/>
      <c r="LWA54" s="196"/>
      <c r="LWB54" s="196"/>
      <c r="LWC54" s="196"/>
      <c r="LWD54" s="196"/>
      <c r="LWE54" s="196"/>
      <c r="LWF54" s="196"/>
      <c r="LWG54" s="196"/>
      <c r="LWH54" s="196"/>
      <c r="LWI54" s="196"/>
      <c r="LWJ54" s="196"/>
      <c r="LWK54" s="196"/>
      <c r="LWL54" s="196"/>
      <c r="LWM54" s="196"/>
      <c r="LWN54" s="196"/>
      <c r="LWO54" s="196"/>
      <c r="LWP54" s="196"/>
      <c r="LWQ54" s="196"/>
      <c r="LWR54" s="196"/>
      <c r="LWS54" s="196"/>
      <c r="LWT54" s="196"/>
      <c r="LWU54" s="196"/>
      <c r="LWV54" s="196"/>
      <c r="LWW54" s="196"/>
      <c r="LWX54" s="196"/>
      <c r="LWY54" s="196"/>
      <c r="LWZ54" s="196"/>
      <c r="LXA54" s="196"/>
      <c r="LXB54" s="196"/>
      <c r="LXC54" s="196"/>
      <c r="LXD54" s="196"/>
      <c r="LXE54" s="196"/>
      <c r="LXF54" s="196"/>
      <c r="LXG54" s="196"/>
      <c r="LXH54" s="196"/>
      <c r="LXI54" s="196"/>
      <c r="LXJ54" s="196"/>
      <c r="LXK54" s="196"/>
      <c r="LXL54" s="196"/>
      <c r="LXM54" s="196"/>
      <c r="LXN54" s="196"/>
      <c r="LXO54" s="196"/>
      <c r="LXP54" s="196"/>
      <c r="LXQ54" s="196"/>
      <c r="LXR54" s="196"/>
      <c r="LXS54" s="196"/>
      <c r="LXT54" s="196"/>
      <c r="LXU54" s="196"/>
      <c r="LXV54" s="196"/>
      <c r="LXW54" s="196"/>
      <c r="LXX54" s="196"/>
      <c r="LXY54" s="196"/>
      <c r="LXZ54" s="196"/>
      <c r="LYA54" s="196"/>
      <c r="LYB54" s="196"/>
      <c r="LYC54" s="196"/>
      <c r="LYD54" s="196"/>
      <c r="LYE54" s="196"/>
      <c r="LYF54" s="196"/>
      <c r="LYG54" s="196"/>
      <c r="LYH54" s="196"/>
      <c r="LYI54" s="196"/>
      <c r="LYJ54" s="196"/>
      <c r="LYK54" s="196"/>
      <c r="LYL54" s="196"/>
      <c r="LYM54" s="196"/>
      <c r="LYN54" s="196"/>
      <c r="LYO54" s="196"/>
      <c r="LYP54" s="196"/>
      <c r="LYQ54" s="196"/>
      <c r="LYR54" s="196"/>
      <c r="LYS54" s="196"/>
      <c r="LYT54" s="196"/>
      <c r="LYU54" s="196"/>
      <c r="LYV54" s="196"/>
      <c r="LYW54" s="196"/>
      <c r="LYX54" s="196"/>
      <c r="LYY54" s="196"/>
      <c r="LYZ54" s="196"/>
      <c r="LZA54" s="196"/>
      <c r="LZB54" s="196"/>
      <c r="LZC54" s="196"/>
      <c r="LZD54" s="196"/>
      <c r="LZE54" s="196"/>
      <c r="LZF54" s="196"/>
      <c r="LZG54" s="196"/>
      <c r="LZH54" s="196"/>
      <c r="LZI54" s="196"/>
      <c r="LZJ54" s="196"/>
      <c r="LZK54" s="196"/>
      <c r="LZL54" s="196"/>
      <c r="LZM54" s="196"/>
      <c r="LZN54" s="196"/>
      <c r="LZO54" s="196"/>
      <c r="LZP54" s="196"/>
      <c r="LZQ54" s="196"/>
      <c r="LZR54" s="196"/>
      <c r="LZS54" s="196"/>
      <c r="LZT54" s="196"/>
      <c r="LZU54" s="196"/>
      <c r="LZV54" s="196"/>
      <c r="LZW54" s="196"/>
      <c r="LZX54" s="196"/>
      <c r="LZY54" s="196"/>
      <c r="LZZ54" s="196"/>
      <c r="MAA54" s="196"/>
      <c r="MAB54" s="196"/>
      <c r="MAC54" s="196"/>
      <c r="MAD54" s="196"/>
      <c r="MAE54" s="196"/>
      <c r="MAF54" s="196"/>
      <c r="MAG54" s="196"/>
      <c r="MAH54" s="196"/>
      <c r="MAI54" s="196"/>
      <c r="MAJ54" s="196"/>
      <c r="MAK54" s="196"/>
      <c r="MAL54" s="196"/>
      <c r="MAM54" s="196"/>
      <c r="MAN54" s="196"/>
      <c r="MAO54" s="196"/>
      <c r="MAP54" s="196"/>
      <c r="MAQ54" s="196"/>
      <c r="MAR54" s="196"/>
      <c r="MAS54" s="196"/>
      <c r="MAT54" s="196"/>
      <c r="MAU54" s="196"/>
      <c r="MAV54" s="196"/>
      <c r="MAW54" s="196"/>
      <c r="MAX54" s="196"/>
      <c r="MAY54" s="196"/>
      <c r="MAZ54" s="196"/>
      <c r="MBA54" s="196"/>
      <c r="MBB54" s="196"/>
      <c r="MBC54" s="196"/>
      <c r="MBD54" s="196"/>
      <c r="MBE54" s="196"/>
      <c r="MBF54" s="196"/>
      <c r="MBG54" s="196"/>
      <c r="MBH54" s="196"/>
      <c r="MBI54" s="196"/>
      <c r="MBJ54" s="196"/>
      <c r="MBK54" s="196"/>
      <c r="MBL54" s="196"/>
      <c r="MBM54" s="196"/>
      <c r="MBN54" s="196"/>
      <c r="MBO54" s="196"/>
      <c r="MBP54" s="196"/>
      <c r="MBQ54" s="196"/>
      <c r="MBR54" s="196"/>
      <c r="MBS54" s="196"/>
      <c r="MBT54" s="196"/>
      <c r="MBU54" s="196"/>
      <c r="MBV54" s="196"/>
      <c r="MBW54" s="196"/>
      <c r="MBX54" s="196"/>
      <c r="MBY54" s="196"/>
      <c r="MBZ54" s="196"/>
      <c r="MCA54" s="196"/>
      <c r="MCB54" s="196"/>
      <c r="MCC54" s="196"/>
      <c r="MCD54" s="196"/>
      <c r="MCE54" s="196"/>
      <c r="MCF54" s="196"/>
      <c r="MCG54" s="196"/>
      <c r="MCH54" s="196"/>
      <c r="MCI54" s="196"/>
      <c r="MCJ54" s="196"/>
      <c r="MCK54" s="196"/>
      <c r="MCL54" s="196"/>
      <c r="MCM54" s="196"/>
      <c r="MCN54" s="196"/>
      <c r="MCO54" s="196"/>
      <c r="MCP54" s="196"/>
      <c r="MCQ54" s="196"/>
      <c r="MCR54" s="196"/>
      <c r="MCS54" s="196"/>
      <c r="MCT54" s="196"/>
      <c r="MCU54" s="196"/>
      <c r="MCV54" s="196"/>
      <c r="MCW54" s="196"/>
      <c r="MCX54" s="196"/>
      <c r="MCY54" s="196"/>
      <c r="MCZ54" s="196"/>
      <c r="MDA54" s="196"/>
      <c r="MDB54" s="196"/>
      <c r="MDC54" s="196"/>
      <c r="MDD54" s="196"/>
      <c r="MDE54" s="196"/>
      <c r="MDF54" s="196"/>
      <c r="MDG54" s="196"/>
      <c r="MDH54" s="196"/>
      <c r="MDI54" s="196"/>
      <c r="MDJ54" s="196"/>
      <c r="MDK54" s="196"/>
      <c r="MDL54" s="196"/>
      <c r="MDM54" s="196"/>
      <c r="MDN54" s="196"/>
      <c r="MDO54" s="196"/>
      <c r="MDP54" s="196"/>
      <c r="MDQ54" s="196"/>
      <c r="MDR54" s="196"/>
      <c r="MDS54" s="196"/>
      <c r="MDT54" s="196"/>
      <c r="MDU54" s="196"/>
      <c r="MDV54" s="196"/>
      <c r="MDW54" s="196"/>
      <c r="MDX54" s="196"/>
      <c r="MDY54" s="196"/>
      <c r="MDZ54" s="196"/>
      <c r="MEA54" s="196"/>
      <c r="MEB54" s="196"/>
      <c r="MEC54" s="196"/>
      <c r="MED54" s="196"/>
      <c r="MEE54" s="196"/>
      <c r="MEF54" s="196"/>
      <c r="MEG54" s="196"/>
      <c r="MEH54" s="196"/>
      <c r="MEI54" s="196"/>
      <c r="MEJ54" s="196"/>
      <c r="MEK54" s="196"/>
      <c r="MEL54" s="196"/>
      <c r="MEM54" s="196"/>
      <c r="MEN54" s="196"/>
      <c r="MEO54" s="196"/>
      <c r="MEP54" s="196"/>
      <c r="MEQ54" s="196"/>
      <c r="MER54" s="196"/>
      <c r="MES54" s="196"/>
      <c r="MET54" s="196"/>
      <c r="MEU54" s="196"/>
      <c r="MEV54" s="196"/>
      <c r="MEW54" s="196"/>
      <c r="MEX54" s="196"/>
      <c r="MEY54" s="196"/>
      <c r="MEZ54" s="196"/>
      <c r="MFA54" s="196"/>
      <c r="MFB54" s="196"/>
      <c r="MFC54" s="196"/>
      <c r="MFD54" s="196"/>
      <c r="MFE54" s="196"/>
      <c r="MFF54" s="196"/>
      <c r="MFG54" s="196"/>
      <c r="MFH54" s="196"/>
      <c r="MFI54" s="196"/>
      <c r="MFJ54" s="196"/>
      <c r="MFK54" s="196"/>
      <c r="MFL54" s="196"/>
      <c r="MFM54" s="196"/>
      <c r="MFN54" s="196"/>
      <c r="MFO54" s="196"/>
      <c r="MFP54" s="196"/>
      <c r="MFQ54" s="196"/>
      <c r="MFR54" s="196"/>
      <c r="MFS54" s="196"/>
      <c r="MFT54" s="196"/>
      <c r="MFU54" s="196"/>
      <c r="MFV54" s="196"/>
      <c r="MFW54" s="196"/>
      <c r="MFX54" s="196"/>
      <c r="MFY54" s="196"/>
      <c r="MFZ54" s="196"/>
      <c r="MGA54" s="196"/>
      <c r="MGB54" s="196"/>
      <c r="MGC54" s="196"/>
      <c r="MGD54" s="196"/>
      <c r="MGE54" s="196"/>
      <c r="MGF54" s="196"/>
      <c r="MGG54" s="196"/>
      <c r="MGH54" s="196"/>
      <c r="MGI54" s="196"/>
      <c r="MGJ54" s="196"/>
      <c r="MGK54" s="196"/>
      <c r="MGL54" s="196"/>
      <c r="MGM54" s="196"/>
      <c r="MGN54" s="196"/>
      <c r="MGO54" s="196"/>
      <c r="MGP54" s="196"/>
      <c r="MGQ54" s="196"/>
      <c r="MGR54" s="196"/>
      <c r="MGS54" s="196"/>
      <c r="MGT54" s="196"/>
      <c r="MGU54" s="196"/>
      <c r="MGV54" s="196"/>
      <c r="MGW54" s="196"/>
      <c r="MGX54" s="196"/>
      <c r="MGY54" s="196"/>
      <c r="MGZ54" s="196"/>
      <c r="MHA54" s="196"/>
      <c r="MHB54" s="196"/>
      <c r="MHC54" s="196"/>
      <c r="MHD54" s="196"/>
      <c r="MHE54" s="196"/>
      <c r="MHF54" s="196"/>
      <c r="MHG54" s="196"/>
      <c r="MHH54" s="196"/>
      <c r="MHI54" s="196"/>
      <c r="MHJ54" s="196"/>
      <c r="MHK54" s="196"/>
      <c r="MHL54" s="196"/>
      <c r="MHM54" s="196"/>
      <c r="MHN54" s="196"/>
      <c r="MHO54" s="196"/>
      <c r="MHP54" s="196"/>
      <c r="MHQ54" s="196"/>
      <c r="MHR54" s="196"/>
      <c r="MHS54" s="196"/>
      <c r="MHT54" s="196"/>
      <c r="MHU54" s="196"/>
      <c r="MHV54" s="196"/>
      <c r="MHW54" s="196"/>
      <c r="MHX54" s="196"/>
      <c r="MHY54" s="196"/>
      <c r="MHZ54" s="196"/>
      <c r="MIA54" s="196"/>
      <c r="MIB54" s="196"/>
      <c r="MIC54" s="196"/>
      <c r="MID54" s="196"/>
      <c r="MIE54" s="196"/>
      <c r="MIF54" s="196"/>
      <c r="MIG54" s="196"/>
      <c r="MIH54" s="196"/>
      <c r="MII54" s="196"/>
      <c r="MIJ54" s="196"/>
      <c r="MIK54" s="196"/>
      <c r="MIL54" s="196"/>
      <c r="MIM54" s="196"/>
      <c r="MIN54" s="196"/>
      <c r="MIO54" s="196"/>
      <c r="MIP54" s="196"/>
      <c r="MIQ54" s="196"/>
      <c r="MIR54" s="196"/>
      <c r="MIS54" s="196"/>
      <c r="MIT54" s="196"/>
      <c r="MIU54" s="196"/>
      <c r="MIV54" s="196"/>
      <c r="MIW54" s="196"/>
      <c r="MIX54" s="196"/>
      <c r="MIY54" s="196"/>
      <c r="MIZ54" s="196"/>
      <c r="MJA54" s="196"/>
      <c r="MJB54" s="196"/>
      <c r="MJC54" s="196"/>
      <c r="MJD54" s="196"/>
      <c r="MJE54" s="196"/>
      <c r="MJF54" s="196"/>
      <c r="MJG54" s="196"/>
      <c r="MJH54" s="196"/>
      <c r="MJI54" s="196"/>
      <c r="MJJ54" s="196"/>
      <c r="MJK54" s="196"/>
      <c r="MJL54" s="196"/>
      <c r="MJM54" s="196"/>
      <c r="MJN54" s="196"/>
      <c r="MJO54" s="196"/>
      <c r="MJP54" s="196"/>
      <c r="MJQ54" s="196"/>
      <c r="MJR54" s="196"/>
      <c r="MJS54" s="196"/>
      <c r="MJT54" s="196"/>
      <c r="MJU54" s="196"/>
      <c r="MJV54" s="196"/>
      <c r="MJW54" s="196"/>
      <c r="MJX54" s="196"/>
      <c r="MJY54" s="196"/>
      <c r="MJZ54" s="196"/>
      <c r="MKA54" s="196"/>
      <c r="MKB54" s="196"/>
      <c r="MKC54" s="196"/>
      <c r="MKD54" s="196"/>
      <c r="MKE54" s="196"/>
      <c r="MKF54" s="196"/>
      <c r="MKG54" s="196"/>
      <c r="MKH54" s="196"/>
      <c r="MKI54" s="196"/>
      <c r="MKJ54" s="196"/>
      <c r="MKK54" s="196"/>
      <c r="MKL54" s="196"/>
      <c r="MKM54" s="196"/>
      <c r="MKN54" s="196"/>
      <c r="MKO54" s="196"/>
      <c r="MKP54" s="196"/>
      <c r="MKQ54" s="196"/>
      <c r="MKR54" s="196"/>
      <c r="MKS54" s="196"/>
      <c r="MKT54" s="196"/>
      <c r="MKU54" s="196"/>
      <c r="MKV54" s="196"/>
      <c r="MKW54" s="196"/>
      <c r="MKX54" s="196"/>
      <c r="MKY54" s="196"/>
      <c r="MKZ54" s="196"/>
      <c r="MLA54" s="196"/>
      <c r="MLB54" s="196"/>
      <c r="MLC54" s="196"/>
      <c r="MLD54" s="196"/>
      <c r="MLE54" s="196"/>
      <c r="MLF54" s="196"/>
      <c r="MLG54" s="196"/>
      <c r="MLH54" s="196"/>
      <c r="MLI54" s="196"/>
      <c r="MLJ54" s="196"/>
      <c r="MLK54" s="196"/>
      <c r="MLL54" s="196"/>
      <c r="MLM54" s="196"/>
      <c r="MLN54" s="196"/>
      <c r="MLO54" s="196"/>
      <c r="MLP54" s="196"/>
      <c r="MLQ54" s="196"/>
      <c r="MLR54" s="196"/>
      <c r="MLS54" s="196"/>
      <c r="MLT54" s="196"/>
      <c r="MLU54" s="196"/>
      <c r="MLV54" s="196"/>
      <c r="MLW54" s="196"/>
      <c r="MLX54" s="196"/>
      <c r="MLY54" s="196"/>
      <c r="MLZ54" s="196"/>
      <c r="MMA54" s="196"/>
      <c r="MMB54" s="196"/>
      <c r="MMC54" s="196"/>
      <c r="MMD54" s="196"/>
      <c r="MME54" s="196"/>
      <c r="MMF54" s="196"/>
      <c r="MMG54" s="196"/>
      <c r="MMH54" s="196"/>
      <c r="MMI54" s="196"/>
      <c r="MMJ54" s="196"/>
      <c r="MMK54" s="196"/>
      <c r="MML54" s="196"/>
      <c r="MMM54" s="196"/>
      <c r="MMN54" s="196"/>
      <c r="MMO54" s="196"/>
      <c r="MMP54" s="196"/>
      <c r="MMQ54" s="196"/>
      <c r="MMR54" s="196"/>
      <c r="MMS54" s="196"/>
      <c r="MMT54" s="196"/>
      <c r="MMU54" s="196"/>
      <c r="MMV54" s="196"/>
      <c r="MMW54" s="196"/>
      <c r="MMX54" s="196"/>
      <c r="MMY54" s="196"/>
      <c r="MMZ54" s="196"/>
      <c r="MNA54" s="196"/>
      <c r="MNB54" s="196"/>
      <c r="MNC54" s="196"/>
      <c r="MND54" s="196"/>
      <c r="MNE54" s="196"/>
      <c r="MNF54" s="196"/>
      <c r="MNG54" s="196"/>
      <c r="MNH54" s="196"/>
      <c r="MNI54" s="196"/>
      <c r="MNJ54" s="196"/>
      <c r="MNK54" s="196"/>
      <c r="MNL54" s="196"/>
      <c r="MNM54" s="196"/>
      <c r="MNN54" s="196"/>
      <c r="MNO54" s="196"/>
      <c r="MNP54" s="196"/>
      <c r="MNQ54" s="196"/>
      <c r="MNR54" s="196"/>
      <c r="MNS54" s="196"/>
      <c r="MNT54" s="196"/>
      <c r="MNU54" s="196"/>
      <c r="MNV54" s="196"/>
      <c r="MNW54" s="196"/>
      <c r="MNX54" s="196"/>
      <c r="MNY54" s="196"/>
      <c r="MNZ54" s="196"/>
      <c r="MOA54" s="196"/>
      <c r="MOB54" s="196"/>
      <c r="MOC54" s="196"/>
      <c r="MOD54" s="196"/>
      <c r="MOE54" s="196"/>
      <c r="MOF54" s="196"/>
      <c r="MOG54" s="196"/>
      <c r="MOH54" s="196"/>
      <c r="MOI54" s="196"/>
      <c r="MOJ54" s="196"/>
      <c r="MOK54" s="196"/>
      <c r="MOL54" s="196"/>
      <c r="MOM54" s="196"/>
      <c r="MON54" s="196"/>
      <c r="MOO54" s="196"/>
      <c r="MOP54" s="196"/>
      <c r="MOQ54" s="196"/>
      <c r="MOR54" s="196"/>
      <c r="MOS54" s="196"/>
      <c r="MOT54" s="196"/>
      <c r="MOU54" s="196"/>
      <c r="MOV54" s="196"/>
      <c r="MOW54" s="196"/>
      <c r="MOX54" s="196"/>
      <c r="MOY54" s="196"/>
      <c r="MOZ54" s="196"/>
      <c r="MPA54" s="196"/>
      <c r="MPB54" s="196"/>
      <c r="MPC54" s="196"/>
      <c r="MPD54" s="196"/>
      <c r="MPE54" s="196"/>
      <c r="MPF54" s="196"/>
      <c r="MPG54" s="196"/>
      <c r="MPH54" s="196"/>
      <c r="MPI54" s="196"/>
      <c r="MPJ54" s="196"/>
      <c r="MPK54" s="196"/>
      <c r="MPL54" s="196"/>
      <c r="MPM54" s="196"/>
      <c r="MPN54" s="196"/>
      <c r="MPO54" s="196"/>
      <c r="MPP54" s="196"/>
      <c r="MPQ54" s="196"/>
      <c r="MPR54" s="196"/>
      <c r="MPS54" s="196"/>
      <c r="MPT54" s="196"/>
      <c r="MPU54" s="196"/>
      <c r="MPV54" s="196"/>
      <c r="MPW54" s="196"/>
      <c r="MPX54" s="196"/>
      <c r="MPY54" s="196"/>
      <c r="MPZ54" s="196"/>
      <c r="MQA54" s="196"/>
      <c r="MQB54" s="196"/>
      <c r="MQC54" s="196"/>
      <c r="MQD54" s="196"/>
      <c r="MQE54" s="196"/>
      <c r="MQF54" s="196"/>
      <c r="MQG54" s="196"/>
      <c r="MQH54" s="196"/>
      <c r="MQI54" s="196"/>
      <c r="MQJ54" s="196"/>
      <c r="MQK54" s="196"/>
      <c r="MQL54" s="196"/>
      <c r="MQM54" s="196"/>
      <c r="MQN54" s="196"/>
      <c r="MQO54" s="196"/>
      <c r="MQP54" s="196"/>
      <c r="MQQ54" s="196"/>
      <c r="MQR54" s="196"/>
      <c r="MQS54" s="196"/>
      <c r="MQT54" s="196"/>
      <c r="MQU54" s="196"/>
      <c r="MQV54" s="196"/>
      <c r="MQW54" s="196"/>
      <c r="MQX54" s="196"/>
      <c r="MQY54" s="196"/>
      <c r="MQZ54" s="196"/>
      <c r="MRA54" s="196"/>
      <c r="MRB54" s="196"/>
      <c r="MRC54" s="196"/>
      <c r="MRD54" s="196"/>
      <c r="MRE54" s="196"/>
      <c r="MRF54" s="196"/>
      <c r="MRG54" s="196"/>
      <c r="MRH54" s="196"/>
      <c r="MRI54" s="196"/>
      <c r="MRJ54" s="196"/>
      <c r="MRK54" s="196"/>
      <c r="MRL54" s="196"/>
      <c r="MRM54" s="196"/>
      <c r="MRN54" s="196"/>
      <c r="MRO54" s="196"/>
      <c r="MRP54" s="196"/>
      <c r="MRQ54" s="196"/>
      <c r="MRR54" s="196"/>
      <c r="MRS54" s="196"/>
      <c r="MRT54" s="196"/>
      <c r="MRU54" s="196"/>
      <c r="MRV54" s="196"/>
      <c r="MRW54" s="196"/>
      <c r="MRX54" s="196"/>
      <c r="MRY54" s="196"/>
      <c r="MRZ54" s="196"/>
      <c r="MSA54" s="196"/>
      <c r="MSB54" s="196"/>
      <c r="MSC54" s="196"/>
      <c r="MSD54" s="196"/>
      <c r="MSE54" s="196"/>
      <c r="MSF54" s="196"/>
      <c r="MSG54" s="196"/>
      <c r="MSH54" s="196"/>
      <c r="MSI54" s="196"/>
      <c r="MSJ54" s="196"/>
      <c r="MSK54" s="196"/>
      <c r="MSL54" s="196"/>
      <c r="MSM54" s="196"/>
      <c r="MSN54" s="196"/>
      <c r="MSO54" s="196"/>
      <c r="MSP54" s="196"/>
      <c r="MSQ54" s="196"/>
      <c r="MSR54" s="196"/>
      <c r="MSS54" s="196"/>
      <c r="MST54" s="196"/>
      <c r="MSU54" s="196"/>
      <c r="MSV54" s="196"/>
      <c r="MSW54" s="196"/>
      <c r="MSX54" s="196"/>
      <c r="MSY54" s="196"/>
      <c r="MSZ54" s="196"/>
      <c r="MTA54" s="196"/>
      <c r="MTB54" s="196"/>
      <c r="MTC54" s="196"/>
      <c r="MTD54" s="196"/>
      <c r="MTE54" s="196"/>
      <c r="MTF54" s="196"/>
      <c r="MTG54" s="196"/>
      <c r="MTH54" s="196"/>
      <c r="MTI54" s="196"/>
      <c r="MTJ54" s="196"/>
      <c r="MTK54" s="196"/>
      <c r="MTL54" s="196"/>
      <c r="MTM54" s="196"/>
      <c r="MTN54" s="196"/>
      <c r="MTO54" s="196"/>
      <c r="MTP54" s="196"/>
      <c r="MTQ54" s="196"/>
      <c r="MTR54" s="196"/>
      <c r="MTS54" s="196"/>
      <c r="MTT54" s="196"/>
      <c r="MTU54" s="196"/>
      <c r="MTV54" s="196"/>
      <c r="MTW54" s="196"/>
      <c r="MTX54" s="196"/>
      <c r="MTY54" s="196"/>
      <c r="MTZ54" s="196"/>
      <c r="MUA54" s="196"/>
      <c r="MUB54" s="196"/>
      <c r="MUC54" s="196"/>
      <c r="MUD54" s="196"/>
      <c r="MUE54" s="196"/>
      <c r="MUF54" s="196"/>
      <c r="MUG54" s="196"/>
      <c r="MUH54" s="196"/>
      <c r="MUI54" s="196"/>
      <c r="MUJ54" s="196"/>
      <c r="MUK54" s="196"/>
      <c r="MUL54" s="196"/>
      <c r="MUM54" s="196"/>
      <c r="MUN54" s="196"/>
      <c r="MUO54" s="196"/>
      <c r="MUP54" s="196"/>
      <c r="MUQ54" s="196"/>
      <c r="MUR54" s="196"/>
      <c r="MUS54" s="196"/>
      <c r="MUT54" s="196"/>
      <c r="MUU54" s="196"/>
      <c r="MUV54" s="196"/>
      <c r="MUW54" s="196"/>
      <c r="MUX54" s="196"/>
      <c r="MUY54" s="196"/>
      <c r="MUZ54" s="196"/>
      <c r="MVA54" s="196"/>
      <c r="MVB54" s="196"/>
      <c r="MVC54" s="196"/>
      <c r="MVD54" s="196"/>
      <c r="MVE54" s="196"/>
      <c r="MVF54" s="196"/>
      <c r="MVG54" s="196"/>
      <c r="MVH54" s="196"/>
      <c r="MVI54" s="196"/>
      <c r="MVJ54" s="196"/>
      <c r="MVK54" s="196"/>
      <c r="MVL54" s="196"/>
      <c r="MVM54" s="196"/>
      <c r="MVN54" s="196"/>
      <c r="MVO54" s="196"/>
      <c r="MVP54" s="196"/>
      <c r="MVQ54" s="196"/>
      <c r="MVR54" s="196"/>
      <c r="MVS54" s="196"/>
      <c r="MVT54" s="196"/>
      <c r="MVU54" s="196"/>
      <c r="MVV54" s="196"/>
      <c r="MVW54" s="196"/>
      <c r="MVX54" s="196"/>
      <c r="MVY54" s="196"/>
      <c r="MVZ54" s="196"/>
      <c r="MWA54" s="196"/>
      <c r="MWB54" s="196"/>
      <c r="MWC54" s="196"/>
      <c r="MWD54" s="196"/>
      <c r="MWE54" s="196"/>
      <c r="MWF54" s="196"/>
      <c r="MWG54" s="196"/>
      <c r="MWH54" s="196"/>
      <c r="MWI54" s="196"/>
      <c r="MWJ54" s="196"/>
      <c r="MWK54" s="196"/>
      <c r="MWL54" s="196"/>
      <c r="MWM54" s="196"/>
      <c r="MWN54" s="196"/>
      <c r="MWO54" s="196"/>
      <c r="MWP54" s="196"/>
      <c r="MWQ54" s="196"/>
      <c r="MWR54" s="196"/>
      <c r="MWS54" s="196"/>
      <c r="MWT54" s="196"/>
      <c r="MWU54" s="196"/>
      <c r="MWV54" s="196"/>
      <c r="MWW54" s="196"/>
      <c r="MWX54" s="196"/>
      <c r="MWY54" s="196"/>
      <c r="MWZ54" s="196"/>
      <c r="MXA54" s="196"/>
      <c r="MXB54" s="196"/>
      <c r="MXC54" s="196"/>
      <c r="MXD54" s="196"/>
      <c r="MXE54" s="196"/>
      <c r="MXF54" s="196"/>
      <c r="MXG54" s="196"/>
      <c r="MXH54" s="196"/>
      <c r="MXI54" s="196"/>
      <c r="MXJ54" s="196"/>
      <c r="MXK54" s="196"/>
      <c r="MXL54" s="196"/>
      <c r="MXM54" s="196"/>
      <c r="MXN54" s="196"/>
      <c r="MXO54" s="196"/>
      <c r="MXP54" s="196"/>
      <c r="MXQ54" s="196"/>
      <c r="MXR54" s="196"/>
      <c r="MXS54" s="196"/>
      <c r="MXT54" s="196"/>
      <c r="MXU54" s="196"/>
      <c r="MXV54" s="196"/>
      <c r="MXW54" s="196"/>
      <c r="MXX54" s="196"/>
      <c r="MXY54" s="196"/>
      <c r="MXZ54" s="196"/>
      <c r="MYA54" s="196"/>
      <c r="MYB54" s="196"/>
      <c r="MYC54" s="196"/>
      <c r="MYD54" s="196"/>
      <c r="MYE54" s="196"/>
      <c r="MYF54" s="196"/>
      <c r="MYG54" s="196"/>
      <c r="MYH54" s="196"/>
      <c r="MYI54" s="196"/>
      <c r="MYJ54" s="196"/>
      <c r="MYK54" s="196"/>
      <c r="MYL54" s="196"/>
      <c r="MYM54" s="196"/>
      <c r="MYN54" s="196"/>
      <c r="MYO54" s="196"/>
      <c r="MYP54" s="196"/>
      <c r="MYQ54" s="196"/>
      <c r="MYR54" s="196"/>
      <c r="MYS54" s="196"/>
      <c r="MYT54" s="196"/>
      <c r="MYU54" s="196"/>
      <c r="MYV54" s="196"/>
      <c r="MYW54" s="196"/>
      <c r="MYX54" s="196"/>
      <c r="MYY54" s="196"/>
      <c r="MYZ54" s="196"/>
      <c r="MZA54" s="196"/>
      <c r="MZB54" s="196"/>
      <c r="MZC54" s="196"/>
      <c r="MZD54" s="196"/>
      <c r="MZE54" s="196"/>
      <c r="MZF54" s="196"/>
      <c r="MZG54" s="196"/>
      <c r="MZH54" s="196"/>
      <c r="MZI54" s="196"/>
      <c r="MZJ54" s="196"/>
      <c r="MZK54" s="196"/>
      <c r="MZL54" s="196"/>
      <c r="MZM54" s="196"/>
      <c r="MZN54" s="196"/>
      <c r="MZO54" s="196"/>
      <c r="MZP54" s="196"/>
      <c r="MZQ54" s="196"/>
      <c r="MZR54" s="196"/>
      <c r="MZS54" s="196"/>
      <c r="MZT54" s="196"/>
      <c r="MZU54" s="196"/>
      <c r="MZV54" s="196"/>
      <c r="MZW54" s="196"/>
      <c r="MZX54" s="196"/>
      <c r="MZY54" s="196"/>
      <c r="MZZ54" s="196"/>
      <c r="NAA54" s="196"/>
      <c r="NAB54" s="196"/>
      <c r="NAC54" s="196"/>
      <c r="NAD54" s="196"/>
      <c r="NAE54" s="196"/>
      <c r="NAF54" s="196"/>
      <c r="NAG54" s="196"/>
      <c r="NAH54" s="196"/>
      <c r="NAI54" s="196"/>
      <c r="NAJ54" s="196"/>
      <c r="NAK54" s="196"/>
      <c r="NAL54" s="196"/>
      <c r="NAM54" s="196"/>
      <c r="NAN54" s="196"/>
      <c r="NAO54" s="196"/>
      <c r="NAP54" s="196"/>
      <c r="NAQ54" s="196"/>
      <c r="NAR54" s="196"/>
      <c r="NAS54" s="196"/>
      <c r="NAT54" s="196"/>
      <c r="NAU54" s="196"/>
      <c r="NAV54" s="196"/>
      <c r="NAW54" s="196"/>
      <c r="NAX54" s="196"/>
      <c r="NAY54" s="196"/>
      <c r="NAZ54" s="196"/>
      <c r="NBA54" s="196"/>
      <c r="NBB54" s="196"/>
      <c r="NBC54" s="196"/>
      <c r="NBD54" s="196"/>
      <c r="NBE54" s="196"/>
      <c r="NBF54" s="196"/>
      <c r="NBG54" s="196"/>
      <c r="NBH54" s="196"/>
      <c r="NBI54" s="196"/>
      <c r="NBJ54" s="196"/>
      <c r="NBK54" s="196"/>
      <c r="NBL54" s="196"/>
      <c r="NBM54" s="196"/>
      <c r="NBN54" s="196"/>
      <c r="NBO54" s="196"/>
      <c r="NBP54" s="196"/>
      <c r="NBQ54" s="196"/>
      <c r="NBR54" s="196"/>
      <c r="NBS54" s="196"/>
      <c r="NBT54" s="196"/>
      <c r="NBU54" s="196"/>
      <c r="NBV54" s="196"/>
      <c r="NBW54" s="196"/>
      <c r="NBX54" s="196"/>
      <c r="NBY54" s="196"/>
      <c r="NBZ54" s="196"/>
      <c r="NCA54" s="196"/>
      <c r="NCB54" s="196"/>
      <c r="NCC54" s="196"/>
      <c r="NCD54" s="196"/>
      <c r="NCE54" s="196"/>
      <c r="NCF54" s="196"/>
      <c r="NCG54" s="196"/>
      <c r="NCH54" s="196"/>
      <c r="NCI54" s="196"/>
      <c r="NCJ54" s="196"/>
      <c r="NCK54" s="196"/>
      <c r="NCL54" s="196"/>
      <c r="NCM54" s="196"/>
      <c r="NCN54" s="196"/>
      <c r="NCO54" s="196"/>
      <c r="NCP54" s="196"/>
      <c r="NCQ54" s="196"/>
      <c r="NCR54" s="196"/>
      <c r="NCS54" s="196"/>
      <c r="NCT54" s="196"/>
      <c r="NCU54" s="196"/>
      <c r="NCV54" s="196"/>
      <c r="NCW54" s="196"/>
      <c r="NCX54" s="196"/>
      <c r="NCY54" s="196"/>
      <c r="NCZ54" s="196"/>
      <c r="NDA54" s="196"/>
      <c r="NDB54" s="196"/>
      <c r="NDC54" s="196"/>
      <c r="NDD54" s="196"/>
      <c r="NDE54" s="196"/>
      <c r="NDF54" s="196"/>
      <c r="NDG54" s="196"/>
      <c r="NDH54" s="196"/>
      <c r="NDI54" s="196"/>
      <c r="NDJ54" s="196"/>
      <c r="NDK54" s="196"/>
      <c r="NDL54" s="196"/>
      <c r="NDM54" s="196"/>
      <c r="NDN54" s="196"/>
      <c r="NDO54" s="196"/>
      <c r="NDP54" s="196"/>
      <c r="NDQ54" s="196"/>
      <c r="NDR54" s="196"/>
      <c r="NDS54" s="196"/>
      <c r="NDT54" s="196"/>
      <c r="NDU54" s="196"/>
      <c r="NDV54" s="196"/>
      <c r="NDW54" s="196"/>
      <c r="NDX54" s="196"/>
      <c r="NDY54" s="196"/>
      <c r="NDZ54" s="196"/>
      <c r="NEA54" s="196"/>
      <c r="NEB54" s="196"/>
      <c r="NEC54" s="196"/>
      <c r="NED54" s="196"/>
      <c r="NEE54" s="196"/>
      <c r="NEF54" s="196"/>
      <c r="NEG54" s="196"/>
      <c r="NEH54" s="196"/>
      <c r="NEI54" s="196"/>
      <c r="NEJ54" s="196"/>
      <c r="NEK54" s="196"/>
      <c r="NEL54" s="196"/>
      <c r="NEM54" s="196"/>
      <c r="NEN54" s="196"/>
      <c r="NEO54" s="196"/>
      <c r="NEP54" s="196"/>
      <c r="NEQ54" s="196"/>
      <c r="NER54" s="196"/>
      <c r="NES54" s="196"/>
      <c r="NET54" s="196"/>
      <c r="NEU54" s="196"/>
      <c r="NEV54" s="196"/>
      <c r="NEW54" s="196"/>
      <c r="NEX54" s="196"/>
      <c r="NEY54" s="196"/>
      <c r="NEZ54" s="196"/>
      <c r="NFA54" s="196"/>
      <c r="NFB54" s="196"/>
      <c r="NFC54" s="196"/>
      <c r="NFD54" s="196"/>
      <c r="NFE54" s="196"/>
      <c r="NFF54" s="196"/>
      <c r="NFG54" s="196"/>
      <c r="NFH54" s="196"/>
      <c r="NFI54" s="196"/>
      <c r="NFJ54" s="196"/>
      <c r="NFK54" s="196"/>
      <c r="NFL54" s="196"/>
      <c r="NFM54" s="196"/>
      <c r="NFN54" s="196"/>
      <c r="NFO54" s="196"/>
      <c r="NFP54" s="196"/>
      <c r="NFQ54" s="196"/>
      <c r="NFR54" s="196"/>
      <c r="NFS54" s="196"/>
      <c r="NFT54" s="196"/>
      <c r="NFU54" s="196"/>
      <c r="NFV54" s="196"/>
      <c r="NFW54" s="196"/>
      <c r="NFX54" s="196"/>
      <c r="NFY54" s="196"/>
      <c r="NFZ54" s="196"/>
      <c r="NGA54" s="196"/>
      <c r="NGB54" s="196"/>
      <c r="NGC54" s="196"/>
      <c r="NGD54" s="196"/>
      <c r="NGE54" s="196"/>
      <c r="NGF54" s="196"/>
      <c r="NGG54" s="196"/>
      <c r="NGH54" s="196"/>
      <c r="NGI54" s="196"/>
      <c r="NGJ54" s="196"/>
      <c r="NGK54" s="196"/>
      <c r="NGL54" s="196"/>
      <c r="NGM54" s="196"/>
      <c r="NGN54" s="196"/>
      <c r="NGO54" s="196"/>
      <c r="NGP54" s="196"/>
      <c r="NGQ54" s="196"/>
      <c r="NGR54" s="196"/>
      <c r="NGS54" s="196"/>
      <c r="NGT54" s="196"/>
      <c r="NGU54" s="196"/>
      <c r="NGV54" s="196"/>
      <c r="NGW54" s="196"/>
      <c r="NGX54" s="196"/>
      <c r="NGY54" s="196"/>
      <c r="NGZ54" s="196"/>
      <c r="NHA54" s="196"/>
      <c r="NHB54" s="196"/>
      <c r="NHC54" s="196"/>
      <c r="NHD54" s="196"/>
      <c r="NHE54" s="196"/>
      <c r="NHF54" s="196"/>
      <c r="NHG54" s="196"/>
      <c r="NHH54" s="196"/>
      <c r="NHI54" s="196"/>
      <c r="NHJ54" s="196"/>
      <c r="NHK54" s="196"/>
      <c r="NHL54" s="196"/>
      <c r="NHM54" s="196"/>
      <c r="NHN54" s="196"/>
      <c r="NHO54" s="196"/>
      <c r="NHP54" s="196"/>
      <c r="NHQ54" s="196"/>
      <c r="NHR54" s="196"/>
      <c r="NHS54" s="196"/>
      <c r="NHT54" s="196"/>
      <c r="NHU54" s="196"/>
      <c r="NHV54" s="196"/>
      <c r="NHW54" s="196"/>
      <c r="NHX54" s="196"/>
      <c r="NHY54" s="196"/>
      <c r="NHZ54" s="196"/>
      <c r="NIA54" s="196"/>
      <c r="NIB54" s="196"/>
      <c r="NIC54" s="196"/>
      <c r="NID54" s="196"/>
      <c r="NIE54" s="196"/>
      <c r="NIF54" s="196"/>
      <c r="NIG54" s="196"/>
      <c r="NIH54" s="196"/>
      <c r="NII54" s="196"/>
      <c r="NIJ54" s="196"/>
      <c r="NIK54" s="196"/>
      <c r="NIL54" s="196"/>
      <c r="NIM54" s="196"/>
      <c r="NIN54" s="196"/>
      <c r="NIO54" s="196"/>
      <c r="NIP54" s="196"/>
      <c r="NIQ54" s="196"/>
      <c r="NIR54" s="196"/>
      <c r="NIS54" s="196"/>
      <c r="NIT54" s="196"/>
      <c r="NIU54" s="196"/>
      <c r="NIV54" s="196"/>
      <c r="NIW54" s="196"/>
      <c r="NIX54" s="196"/>
      <c r="NIY54" s="196"/>
      <c r="NIZ54" s="196"/>
      <c r="NJA54" s="196"/>
      <c r="NJB54" s="196"/>
      <c r="NJC54" s="196"/>
      <c r="NJD54" s="196"/>
      <c r="NJE54" s="196"/>
      <c r="NJF54" s="196"/>
      <c r="NJG54" s="196"/>
      <c r="NJH54" s="196"/>
      <c r="NJI54" s="196"/>
      <c r="NJJ54" s="196"/>
      <c r="NJK54" s="196"/>
      <c r="NJL54" s="196"/>
      <c r="NJM54" s="196"/>
      <c r="NJN54" s="196"/>
      <c r="NJO54" s="196"/>
      <c r="NJP54" s="196"/>
      <c r="NJQ54" s="196"/>
      <c r="NJR54" s="196"/>
      <c r="NJS54" s="196"/>
      <c r="NJT54" s="196"/>
      <c r="NJU54" s="196"/>
      <c r="NJV54" s="196"/>
      <c r="NJW54" s="196"/>
      <c r="NJX54" s="196"/>
      <c r="NJY54" s="196"/>
      <c r="NJZ54" s="196"/>
      <c r="NKA54" s="196"/>
      <c r="NKB54" s="196"/>
      <c r="NKC54" s="196"/>
      <c r="NKD54" s="196"/>
      <c r="NKE54" s="196"/>
      <c r="NKF54" s="196"/>
      <c r="NKG54" s="196"/>
      <c r="NKH54" s="196"/>
      <c r="NKI54" s="196"/>
      <c r="NKJ54" s="196"/>
      <c r="NKK54" s="196"/>
      <c r="NKL54" s="196"/>
      <c r="NKM54" s="196"/>
      <c r="NKN54" s="196"/>
      <c r="NKO54" s="196"/>
      <c r="NKP54" s="196"/>
      <c r="NKQ54" s="196"/>
      <c r="NKR54" s="196"/>
      <c r="NKS54" s="196"/>
      <c r="NKT54" s="196"/>
      <c r="NKU54" s="196"/>
      <c r="NKV54" s="196"/>
      <c r="NKW54" s="196"/>
      <c r="NKX54" s="196"/>
      <c r="NKY54" s="196"/>
      <c r="NKZ54" s="196"/>
      <c r="NLA54" s="196"/>
      <c r="NLB54" s="196"/>
      <c r="NLC54" s="196"/>
      <c r="NLD54" s="196"/>
      <c r="NLE54" s="196"/>
      <c r="NLF54" s="196"/>
      <c r="NLG54" s="196"/>
      <c r="NLH54" s="196"/>
      <c r="NLI54" s="196"/>
      <c r="NLJ54" s="196"/>
      <c r="NLK54" s="196"/>
      <c r="NLL54" s="196"/>
      <c r="NLM54" s="196"/>
      <c r="NLN54" s="196"/>
      <c r="NLO54" s="196"/>
      <c r="NLP54" s="196"/>
      <c r="NLQ54" s="196"/>
      <c r="NLR54" s="196"/>
      <c r="NLS54" s="196"/>
      <c r="NLT54" s="196"/>
      <c r="NLU54" s="196"/>
      <c r="NLV54" s="196"/>
      <c r="NLW54" s="196"/>
      <c r="NLX54" s="196"/>
      <c r="NLY54" s="196"/>
      <c r="NLZ54" s="196"/>
      <c r="NMA54" s="196"/>
      <c r="NMB54" s="196"/>
      <c r="NMC54" s="196"/>
      <c r="NMD54" s="196"/>
      <c r="NME54" s="196"/>
      <c r="NMF54" s="196"/>
      <c r="NMG54" s="196"/>
      <c r="NMH54" s="196"/>
      <c r="NMI54" s="196"/>
      <c r="NMJ54" s="196"/>
      <c r="NMK54" s="196"/>
      <c r="NML54" s="196"/>
      <c r="NMM54" s="196"/>
      <c r="NMN54" s="196"/>
      <c r="NMO54" s="196"/>
      <c r="NMP54" s="196"/>
      <c r="NMQ54" s="196"/>
      <c r="NMR54" s="196"/>
      <c r="NMS54" s="196"/>
      <c r="NMT54" s="196"/>
      <c r="NMU54" s="196"/>
      <c r="NMV54" s="196"/>
      <c r="NMW54" s="196"/>
      <c r="NMX54" s="196"/>
      <c r="NMY54" s="196"/>
      <c r="NMZ54" s="196"/>
      <c r="NNA54" s="196"/>
      <c r="NNB54" s="196"/>
      <c r="NNC54" s="196"/>
      <c r="NND54" s="196"/>
      <c r="NNE54" s="196"/>
      <c r="NNF54" s="196"/>
      <c r="NNG54" s="196"/>
      <c r="NNH54" s="196"/>
      <c r="NNI54" s="196"/>
      <c r="NNJ54" s="196"/>
      <c r="NNK54" s="196"/>
      <c r="NNL54" s="196"/>
      <c r="NNM54" s="196"/>
      <c r="NNN54" s="196"/>
      <c r="NNO54" s="196"/>
      <c r="NNP54" s="196"/>
      <c r="NNQ54" s="196"/>
      <c r="NNR54" s="196"/>
      <c r="NNS54" s="196"/>
      <c r="NNT54" s="196"/>
      <c r="NNU54" s="196"/>
      <c r="NNV54" s="196"/>
      <c r="NNW54" s="196"/>
      <c r="NNX54" s="196"/>
      <c r="NNY54" s="196"/>
      <c r="NNZ54" s="196"/>
      <c r="NOA54" s="196"/>
      <c r="NOB54" s="196"/>
      <c r="NOC54" s="196"/>
      <c r="NOD54" s="196"/>
      <c r="NOE54" s="196"/>
      <c r="NOF54" s="196"/>
      <c r="NOG54" s="196"/>
      <c r="NOH54" s="196"/>
      <c r="NOI54" s="196"/>
      <c r="NOJ54" s="196"/>
      <c r="NOK54" s="196"/>
      <c r="NOL54" s="196"/>
      <c r="NOM54" s="196"/>
      <c r="NON54" s="196"/>
      <c r="NOO54" s="196"/>
      <c r="NOP54" s="196"/>
      <c r="NOQ54" s="196"/>
      <c r="NOR54" s="196"/>
      <c r="NOS54" s="196"/>
      <c r="NOT54" s="196"/>
      <c r="NOU54" s="196"/>
      <c r="NOV54" s="196"/>
      <c r="NOW54" s="196"/>
      <c r="NOX54" s="196"/>
      <c r="NOY54" s="196"/>
      <c r="NOZ54" s="196"/>
      <c r="NPA54" s="196"/>
      <c r="NPB54" s="196"/>
      <c r="NPC54" s="196"/>
      <c r="NPD54" s="196"/>
      <c r="NPE54" s="196"/>
      <c r="NPF54" s="196"/>
      <c r="NPG54" s="196"/>
      <c r="NPH54" s="196"/>
      <c r="NPI54" s="196"/>
      <c r="NPJ54" s="196"/>
      <c r="NPK54" s="196"/>
      <c r="NPL54" s="196"/>
      <c r="NPM54" s="196"/>
      <c r="NPN54" s="196"/>
      <c r="NPO54" s="196"/>
      <c r="NPP54" s="196"/>
      <c r="NPQ54" s="196"/>
      <c r="NPR54" s="196"/>
      <c r="NPS54" s="196"/>
      <c r="NPT54" s="196"/>
      <c r="NPU54" s="196"/>
      <c r="NPV54" s="196"/>
      <c r="NPW54" s="196"/>
      <c r="NPX54" s="196"/>
      <c r="NPY54" s="196"/>
      <c r="NPZ54" s="196"/>
      <c r="NQA54" s="196"/>
      <c r="NQB54" s="196"/>
      <c r="NQC54" s="196"/>
      <c r="NQD54" s="196"/>
      <c r="NQE54" s="196"/>
      <c r="NQF54" s="196"/>
      <c r="NQG54" s="196"/>
      <c r="NQH54" s="196"/>
      <c r="NQI54" s="196"/>
      <c r="NQJ54" s="196"/>
      <c r="NQK54" s="196"/>
      <c r="NQL54" s="196"/>
      <c r="NQM54" s="196"/>
      <c r="NQN54" s="196"/>
      <c r="NQO54" s="196"/>
      <c r="NQP54" s="196"/>
      <c r="NQQ54" s="196"/>
      <c r="NQR54" s="196"/>
      <c r="NQS54" s="196"/>
      <c r="NQT54" s="196"/>
      <c r="NQU54" s="196"/>
      <c r="NQV54" s="196"/>
      <c r="NQW54" s="196"/>
      <c r="NQX54" s="196"/>
      <c r="NQY54" s="196"/>
      <c r="NQZ54" s="196"/>
      <c r="NRA54" s="196"/>
      <c r="NRB54" s="196"/>
      <c r="NRC54" s="196"/>
      <c r="NRD54" s="196"/>
      <c r="NRE54" s="196"/>
      <c r="NRF54" s="196"/>
      <c r="NRG54" s="196"/>
      <c r="NRH54" s="196"/>
      <c r="NRI54" s="196"/>
      <c r="NRJ54" s="196"/>
      <c r="NRK54" s="196"/>
      <c r="NRL54" s="196"/>
      <c r="NRM54" s="196"/>
      <c r="NRN54" s="196"/>
      <c r="NRO54" s="196"/>
      <c r="NRP54" s="196"/>
      <c r="NRQ54" s="196"/>
      <c r="NRR54" s="196"/>
      <c r="NRS54" s="196"/>
      <c r="NRT54" s="196"/>
      <c r="NRU54" s="196"/>
      <c r="NRV54" s="196"/>
      <c r="NRW54" s="196"/>
      <c r="NRX54" s="196"/>
      <c r="NRY54" s="196"/>
      <c r="NRZ54" s="196"/>
      <c r="NSA54" s="196"/>
      <c r="NSB54" s="196"/>
      <c r="NSC54" s="196"/>
      <c r="NSD54" s="196"/>
      <c r="NSE54" s="196"/>
      <c r="NSF54" s="196"/>
      <c r="NSG54" s="196"/>
      <c r="NSH54" s="196"/>
      <c r="NSI54" s="196"/>
      <c r="NSJ54" s="196"/>
      <c r="NSK54" s="196"/>
      <c r="NSL54" s="196"/>
      <c r="NSM54" s="196"/>
      <c r="NSN54" s="196"/>
      <c r="NSO54" s="196"/>
      <c r="NSP54" s="196"/>
      <c r="NSQ54" s="196"/>
      <c r="NSR54" s="196"/>
      <c r="NSS54" s="196"/>
      <c r="NST54" s="196"/>
      <c r="NSU54" s="196"/>
      <c r="NSV54" s="196"/>
      <c r="NSW54" s="196"/>
      <c r="NSX54" s="196"/>
      <c r="NSY54" s="196"/>
      <c r="NSZ54" s="196"/>
      <c r="NTA54" s="196"/>
      <c r="NTB54" s="196"/>
      <c r="NTC54" s="196"/>
      <c r="NTD54" s="196"/>
      <c r="NTE54" s="196"/>
      <c r="NTF54" s="196"/>
      <c r="NTG54" s="196"/>
      <c r="NTH54" s="196"/>
      <c r="NTI54" s="196"/>
      <c r="NTJ54" s="196"/>
      <c r="NTK54" s="196"/>
      <c r="NTL54" s="196"/>
      <c r="NTM54" s="196"/>
      <c r="NTN54" s="196"/>
      <c r="NTO54" s="196"/>
      <c r="NTP54" s="196"/>
      <c r="NTQ54" s="196"/>
      <c r="NTR54" s="196"/>
      <c r="NTS54" s="196"/>
      <c r="NTT54" s="196"/>
      <c r="NTU54" s="196"/>
      <c r="NTV54" s="196"/>
      <c r="NTW54" s="196"/>
      <c r="NTX54" s="196"/>
      <c r="NTY54" s="196"/>
      <c r="NTZ54" s="196"/>
      <c r="NUA54" s="196"/>
      <c r="NUB54" s="196"/>
      <c r="NUC54" s="196"/>
      <c r="NUD54" s="196"/>
      <c r="NUE54" s="196"/>
      <c r="NUF54" s="196"/>
      <c r="NUG54" s="196"/>
      <c r="NUH54" s="196"/>
      <c r="NUI54" s="196"/>
      <c r="NUJ54" s="196"/>
      <c r="NUK54" s="196"/>
      <c r="NUL54" s="196"/>
      <c r="NUM54" s="196"/>
      <c r="NUN54" s="196"/>
      <c r="NUO54" s="196"/>
      <c r="NUP54" s="196"/>
      <c r="NUQ54" s="196"/>
      <c r="NUR54" s="196"/>
      <c r="NUS54" s="196"/>
      <c r="NUT54" s="196"/>
      <c r="NUU54" s="196"/>
      <c r="NUV54" s="196"/>
      <c r="NUW54" s="196"/>
      <c r="NUX54" s="196"/>
      <c r="NUY54" s="196"/>
      <c r="NUZ54" s="196"/>
      <c r="NVA54" s="196"/>
      <c r="NVB54" s="196"/>
      <c r="NVC54" s="196"/>
      <c r="NVD54" s="196"/>
      <c r="NVE54" s="196"/>
      <c r="NVF54" s="196"/>
      <c r="NVG54" s="196"/>
      <c r="NVH54" s="196"/>
      <c r="NVI54" s="196"/>
      <c r="NVJ54" s="196"/>
      <c r="NVK54" s="196"/>
      <c r="NVL54" s="196"/>
      <c r="NVM54" s="196"/>
      <c r="NVN54" s="196"/>
      <c r="NVO54" s="196"/>
      <c r="NVP54" s="196"/>
      <c r="NVQ54" s="196"/>
      <c r="NVR54" s="196"/>
      <c r="NVS54" s="196"/>
      <c r="NVT54" s="196"/>
      <c r="NVU54" s="196"/>
      <c r="NVV54" s="196"/>
      <c r="NVW54" s="196"/>
      <c r="NVX54" s="196"/>
      <c r="NVY54" s="196"/>
      <c r="NVZ54" s="196"/>
      <c r="NWA54" s="196"/>
      <c r="NWB54" s="196"/>
      <c r="NWC54" s="196"/>
      <c r="NWD54" s="196"/>
      <c r="NWE54" s="196"/>
      <c r="NWF54" s="196"/>
      <c r="NWG54" s="196"/>
      <c r="NWH54" s="196"/>
      <c r="NWI54" s="196"/>
      <c r="NWJ54" s="196"/>
      <c r="NWK54" s="196"/>
      <c r="NWL54" s="196"/>
      <c r="NWM54" s="196"/>
      <c r="NWN54" s="196"/>
      <c r="NWO54" s="196"/>
      <c r="NWP54" s="196"/>
      <c r="NWQ54" s="196"/>
      <c r="NWR54" s="196"/>
      <c r="NWS54" s="196"/>
      <c r="NWT54" s="196"/>
      <c r="NWU54" s="196"/>
      <c r="NWV54" s="196"/>
      <c r="NWW54" s="196"/>
      <c r="NWX54" s="196"/>
      <c r="NWY54" s="196"/>
      <c r="NWZ54" s="196"/>
      <c r="NXA54" s="196"/>
      <c r="NXB54" s="196"/>
      <c r="NXC54" s="196"/>
      <c r="NXD54" s="196"/>
      <c r="NXE54" s="196"/>
      <c r="NXF54" s="196"/>
      <c r="NXG54" s="196"/>
      <c r="NXH54" s="196"/>
      <c r="NXI54" s="196"/>
      <c r="NXJ54" s="196"/>
      <c r="NXK54" s="196"/>
      <c r="NXL54" s="196"/>
      <c r="NXM54" s="196"/>
      <c r="NXN54" s="196"/>
      <c r="NXO54" s="196"/>
      <c r="NXP54" s="196"/>
      <c r="NXQ54" s="196"/>
      <c r="NXR54" s="196"/>
      <c r="NXS54" s="196"/>
      <c r="NXT54" s="196"/>
      <c r="NXU54" s="196"/>
      <c r="NXV54" s="196"/>
      <c r="NXW54" s="196"/>
      <c r="NXX54" s="196"/>
      <c r="NXY54" s="196"/>
      <c r="NXZ54" s="196"/>
      <c r="NYA54" s="196"/>
      <c r="NYB54" s="196"/>
      <c r="NYC54" s="196"/>
      <c r="NYD54" s="196"/>
      <c r="NYE54" s="196"/>
      <c r="NYF54" s="196"/>
      <c r="NYG54" s="196"/>
      <c r="NYH54" s="196"/>
      <c r="NYI54" s="196"/>
      <c r="NYJ54" s="196"/>
      <c r="NYK54" s="196"/>
      <c r="NYL54" s="196"/>
      <c r="NYM54" s="196"/>
      <c r="NYN54" s="196"/>
      <c r="NYO54" s="196"/>
      <c r="NYP54" s="196"/>
      <c r="NYQ54" s="196"/>
      <c r="NYR54" s="196"/>
      <c r="NYS54" s="196"/>
      <c r="NYT54" s="196"/>
      <c r="NYU54" s="196"/>
      <c r="NYV54" s="196"/>
      <c r="NYW54" s="196"/>
      <c r="NYX54" s="196"/>
      <c r="NYY54" s="196"/>
      <c r="NYZ54" s="196"/>
      <c r="NZA54" s="196"/>
      <c r="NZB54" s="196"/>
      <c r="NZC54" s="196"/>
      <c r="NZD54" s="196"/>
      <c r="NZE54" s="196"/>
      <c r="NZF54" s="196"/>
      <c r="NZG54" s="196"/>
      <c r="NZH54" s="196"/>
      <c r="NZI54" s="196"/>
      <c r="NZJ54" s="196"/>
      <c r="NZK54" s="196"/>
      <c r="NZL54" s="196"/>
      <c r="NZM54" s="196"/>
      <c r="NZN54" s="196"/>
      <c r="NZO54" s="196"/>
      <c r="NZP54" s="196"/>
      <c r="NZQ54" s="196"/>
      <c r="NZR54" s="196"/>
      <c r="NZS54" s="196"/>
      <c r="NZT54" s="196"/>
      <c r="NZU54" s="196"/>
      <c r="NZV54" s="196"/>
      <c r="NZW54" s="196"/>
      <c r="NZX54" s="196"/>
      <c r="NZY54" s="196"/>
      <c r="NZZ54" s="196"/>
      <c r="OAA54" s="196"/>
      <c r="OAB54" s="196"/>
      <c r="OAC54" s="196"/>
      <c r="OAD54" s="196"/>
      <c r="OAE54" s="196"/>
      <c r="OAF54" s="196"/>
      <c r="OAG54" s="196"/>
      <c r="OAH54" s="196"/>
      <c r="OAI54" s="196"/>
      <c r="OAJ54" s="196"/>
      <c r="OAK54" s="196"/>
      <c r="OAL54" s="196"/>
      <c r="OAM54" s="196"/>
      <c r="OAN54" s="196"/>
      <c r="OAO54" s="196"/>
      <c r="OAP54" s="196"/>
      <c r="OAQ54" s="196"/>
      <c r="OAR54" s="196"/>
      <c r="OAS54" s="196"/>
      <c r="OAT54" s="196"/>
      <c r="OAU54" s="196"/>
      <c r="OAV54" s="196"/>
      <c r="OAW54" s="196"/>
      <c r="OAX54" s="196"/>
      <c r="OAY54" s="196"/>
      <c r="OAZ54" s="196"/>
      <c r="OBA54" s="196"/>
      <c r="OBB54" s="196"/>
      <c r="OBC54" s="196"/>
      <c r="OBD54" s="196"/>
      <c r="OBE54" s="196"/>
      <c r="OBF54" s="196"/>
      <c r="OBG54" s="196"/>
      <c r="OBH54" s="196"/>
      <c r="OBI54" s="196"/>
      <c r="OBJ54" s="196"/>
      <c r="OBK54" s="196"/>
      <c r="OBL54" s="196"/>
      <c r="OBM54" s="196"/>
      <c r="OBN54" s="196"/>
      <c r="OBO54" s="196"/>
      <c r="OBP54" s="196"/>
      <c r="OBQ54" s="196"/>
      <c r="OBR54" s="196"/>
      <c r="OBS54" s="196"/>
      <c r="OBT54" s="196"/>
      <c r="OBU54" s="196"/>
      <c r="OBV54" s="196"/>
      <c r="OBW54" s="196"/>
      <c r="OBX54" s="196"/>
      <c r="OBY54" s="196"/>
      <c r="OBZ54" s="196"/>
      <c r="OCA54" s="196"/>
      <c r="OCB54" s="196"/>
      <c r="OCC54" s="196"/>
      <c r="OCD54" s="196"/>
      <c r="OCE54" s="196"/>
      <c r="OCF54" s="196"/>
      <c r="OCG54" s="196"/>
      <c r="OCH54" s="196"/>
      <c r="OCI54" s="196"/>
      <c r="OCJ54" s="196"/>
      <c r="OCK54" s="196"/>
      <c r="OCL54" s="196"/>
      <c r="OCM54" s="196"/>
      <c r="OCN54" s="196"/>
      <c r="OCO54" s="196"/>
      <c r="OCP54" s="196"/>
      <c r="OCQ54" s="196"/>
      <c r="OCR54" s="196"/>
      <c r="OCS54" s="196"/>
      <c r="OCT54" s="196"/>
      <c r="OCU54" s="196"/>
      <c r="OCV54" s="196"/>
      <c r="OCW54" s="196"/>
      <c r="OCX54" s="196"/>
      <c r="OCY54" s="196"/>
      <c r="OCZ54" s="196"/>
      <c r="ODA54" s="196"/>
      <c r="ODB54" s="196"/>
      <c r="ODC54" s="196"/>
      <c r="ODD54" s="196"/>
      <c r="ODE54" s="196"/>
      <c r="ODF54" s="196"/>
      <c r="ODG54" s="196"/>
      <c r="ODH54" s="196"/>
      <c r="ODI54" s="196"/>
      <c r="ODJ54" s="196"/>
      <c r="ODK54" s="196"/>
      <c r="ODL54" s="196"/>
      <c r="ODM54" s="196"/>
      <c r="ODN54" s="196"/>
      <c r="ODO54" s="196"/>
      <c r="ODP54" s="196"/>
      <c r="ODQ54" s="196"/>
      <c r="ODR54" s="196"/>
      <c r="ODS54" s="196"/>
      <c r="ODT54" s="196"/>
      <c r="ODU54" s="196"/>
      <c r="ODV54" s="196"/>
      <c r="ODW54" s="196"/>
      <c r="ODX54" s="196"/>
      <c r="ODY54" s="196"/>
      <c r="ODZ54" s="196"/>
      <c r="OEA54" s="196"/>
      <c r="OEB54" s="196"/>
      <c r="OEC54" s="196"/>
      <c r="OED54" s="196"/>
      <c r="OEE54" s="196"/>
      <c r="OEF54" s="196"/>
      <c r="OEG54" s="196"/>
      <c r="OEH54" s="196"/>
      <c r="OEI54" s="196"/>
      <c r="OEJ54" s="196"/>
      <c r="OEK54" s="196"/>
      <c r="OEL54" s="196"/>
      <c r="OEM54" s="196"/>
      <c r="OEN54" s="196"/>
      <c r="OEO54" s="196"/>
      <c r="OEP54" s="196"/>
      <c r="OEQ54" s="196"/>
      <c r="OER54" s="196"/>
      <c r="OES54" s="196"/>
      <c r="OET54" s="196"/>
      <c r="OEU54" s="196"/>
      <c r="OEV54" s="196"/>
      <c r="OEW54" s="196"/>
      <c r="OEX54" s="196"/>
      <c r="OEY54" s="196"/>
      <c r="OEZ54" s="196"/>
      <c r="OFA54" s="196"/>
      <c r="OFB54" s="196"/>
      <c r="OFC54" s="196"/>
      <c r="OFD54" s="196"/>
      <c r="OFE54" s="196"/>
      <c r="OFF54" s="196"/>
      <c r="OFG54" s="196"/>
      <c r="OFH54" s="196"/>
      <c r="OFI54" s="196"/>
      <c r="OFJ54" s="196"/>
      <c r="OFK54" s="196"/>
      <c r="OFL54" s="196"/>
      <c r="OFM54" s="196"/>
      <c r="OFN54" s="196"/>
      <c r="OFO54" s="196"/>
      <c r="OFP54" s="196"/>
      <c r="OFQ54" s="196"/>
      <c r="OFR54" s="196"/>
      <c r="OFS54" s="196"/>
      <c r="OFT54" s="196"/>
      <c r="OFU54" s="196"/>
      <c r="OFV54" s="196"/>
      <c r="OFW54" s="196"/>
      <c r="OFX54" s="196"/>
      <c r="OFY54" s="196"/>
      <c r="OFZ54" s="196"/>
      <c r="OGA54" s="196"/>
      <c r="OGB54" s="196"/>
      <c r="OGC54" s="196"/>
      <c r="OGD54" s="196"/>
      <c r="OGE54" s="196"/>
      <c r="OGF54" s="196"/>
      <c r="OGG54" s="196"/>
      <c r="OGH54" s="196"/>
      <c r="OGI54" s="196"/>
      <c r="OGJ54" s="196"/>
      <c r="OGK54" s="196"/>
      <c r="OGL54" s="196"/>
      <c r="OGM54" s="196"/>
      <c r="OGN54" s="196"/>
      <c r="OGO54" s="196"/>
      <c r="OGP54" s="196"/>
      <c r="OGQ54" s="196"/>
      <c r="OGR54" s="196"/>
      <c r="OGS54" s="196"/>
      <c r="OGT54" s="196"/>
      <c r="OGU54" s="196"/>
      <c r="OGV54" s="196"/>
      <c r="OGW54" s="196"/>
      <c r="OGX54" s="196"/>
      <c r="OGY54" s="196"/>
      <c r="OGZ54" s="196"/>
      <c r="OHA54" s="196"/>
      <c r="OHB54" s="196"/>
      <c r="OHC54" s="196"/>
      <c r="OHD54" s="196"/>
      <c r="OHE54" s="196"/>
      <c r="OHF54" s="196"/>
      <c r="OHG54" s="196"/>
      <c r="OHH54" s="196"/>
      <c r="OHI54" s="196"/>
      <c r="OHJ54" s="196"/>
      <c r="OHK54" s="196"/>
      <c r="OHL54" s="196"/>
      <c r="OHM54" s="196"/>
      <c r="OHN54" s="196"/>
      <c r="OHO54" s="196"/>
      <c r="OHP54" s="196"/>
      <c r="OHQ54" s="196"/>
      <c r="OHR54" s="196"/>
      <c r="OHS54" s="196"/>
      <c r="OHT54" s="196"/>
      <c r="OHU54" s="196"/>
      <c r="OHV54" s="196"/>
      <c r="OHW54" s="196"/>
      <c r="OHX54" s="196"/>
      <c r="OHY54" s="196"/>
      <c r="OHZ54" s="196"/>
      <c r="OIA54" s="196"/>
      <c r="OIB54" s="196"/>
      <c r="OIC54" s="196"/>
      <c r="OID54" s="196"/>
      <c r="OIE54" s="196"/>
      <c r="OIF54" s="196"/>
      <c r="OIG54" s="196"/>
      <c r="OIH54" s="196"/>
      <c r="OII54" s="196"/>
      <c r="OIJ54" s="196"/>
      <c r="OIK54" s="196"/>
      <c r="OIL54" s="196"/>
      <c r="OIM54" s="196"/>
      <c r="OIN54" s="196"/>
      <c r="OIO54" s="196"/>
      <c r="OIP54" s="196"/>
      <c r="OIQ54" s="196"/>
      <c r="OIR54" s="196"/>
      <c r="OIS54" s="196"/>
      <c r="OIT54" s="196"/>
      <c r="OIU54" s="196"/>
      <c r="OIV54" s="196"/>
      <c r="OIW54" s="196"/>
      <c r="OIX54" s="196"/>
      <c r="OIY54" s="196"/>
      <c r="OIZ54" s="196"/>
      <c r="OJA54" s="196"/>
      <c r="OJB54" s="196"/>
      <c r="OJC54" s="196"/>
      <c r="OJD54" s="196"/>
      <c r="OJE54" s="196"/>
      <c r="OJF54" s="196"/>
      <c r="OJG54" s="196"/>
      <c r="OJH54" s="196"/>
      <c r="OJI54" s="196"/>
      <c r="OJJ54" s="196"/>
      <c r="OJK54" s="196"/>
      <c r="OJL54" s="196"/>
      <c r="OJM54" s="196"/>
      <c r="OJN54" s="196"/>
      <c r="OJO54" s="196"/>
      <c r="OJP54" s="196"/>
      <c r="OJQ54" s="196"/>
      <c r="OJR54" s="196"/>
      <c r="OJS54" s="196"/>
      <c r="OJT54" s="196"/>
      <c r="OJU54" s="196"/>
      <c r="OJV54" s="196"/>
      <c r="OJW54" s="196"/>
      <c r="OJX54" s="196"/>
      <c r="OJY54" s="196"/>
      <c r="OJZ54" s="196"/>
      <c r="OKA54" s="196"/>
      <c r="OKB54" s="196"/>
      <c r="OKC54" s="196"/>
      <c r="OKD54" s="196"/>
      <c r="OKE54" s="196"/>
      <c r="OKF54" s="196"/>
      <c r="OKG54" s="196"/>
      <c r="OKH54" s="196"/>
      <c r="OKI54" s="196"/>
      <c r="OKJ54" s="196"/>
      <c r="OKK54" s="196"/>
      <c r="OKL54" s="196"/>
      <c r="OKM54" s="196"/>
      <c r="OKN54" s="196"/>
      <c r="OKO54" s="196"/>
      <c r="OKP54" s="196"/>
      <c r="OKQ54" s="196"/>
      <c r="OKR54" s="196"/>
      <c r="OKS54" s="196"/>
      <c r="OKT54" s="196"/>
      <c r="OKU54" s="196"/>
      <c r="OKV54" s="196"/>
      <c r="OKW54" s="196"/>
      <c r="OKX54" s="196"/>
      <c r="OKY54" s="196"/>
      <c r="OKZ54" s="196"/>
      <c r="OLA54" s="196"/>
      <c r="OLB54" s="196"/>
      <c r="OLC54" s="196"/>
      <c r="OLD54" s="196"/>
      <c r="OLE54" s="196"/>
      <c r="OLF54" s="196"/>
      <c r="OLG54" s="196"/>
      <c r="OLH54" s="196"/>
      <c r="OLI54" s="196"/>
      <c r="OLJ54" s="196"/>
      <c r="OLK54" s="196"/>
      <c r="OLL54" s="196"/>
      <c r="OLM54" s="196"/>
      <c r="OLN54" s="196"/>
      <c r="OLO54" s="196"/>
      <c r="OLP54" s="196"/>
      <c r="OLQ54" s="196"/>
      <c r="OLR54" s="196"/>
      <c r="OLS54" s="196"/>
      <c r="OLT54" s="196"/>
      <c r="OLU54" s="196"/>
      <c r="OLV54" s="196"/>
      <c r="OLW54" s="196"/>
      <c r="OLX54" s="196"/>
      <c r="OLY54" s="196"/>
      <c r="OLZ54" s="196"/>
      <c r="OMA54" s="196"/>
      <c r="OMB54" s="196"/>
      <c r="OMC54" s="196"/>
      <c r="OMD54" s="196"/>
      <c r="OME54" s="196"/>
      <c r="OMF54" s="196"/>
      <c r="OMG54" s="196"/>
      <c r="OMH54" s="196"/>
      <c r="OMI54" s="196"/>
      <c r="OMJ54" s="196"/>
      <c r="OMK54" s="196"/>
      <c r="OML54" s="196"/>
      <c r="OMM54" s="196"/>
      <c r="OMN54" s="196"/>
      <c r="OMO54" s="196"/>
      <c r="OMP54" s="196"/>
      <c r="OMQ54" s="196"/>
      <c r="OMR54" s="196"/>
      <c r="OMS54" s="196"/>
      <c r="OMT54" s="196"/>
      <c r="OMU54" s="196"/>
      <c r="OMV54" s="196"/>
      <c r="OMW54" s="196"/>
      <c r="OMX54" s="196"/>
      <c r="OMY54" s="196"/>
      <c r="OMZ54" s="196"/>
      <c r="ONA54" s="196"/>
      <c r="ONB54" s="196"/>
      <c r="ONC54" s="196"/>
      <c r="OND54" s="196"/>
      <c r="ONE54" s="196"/>
      <c r="ONF54" s="196"/>
      <c r="ONG54" s="196"/>
      <c r="ONH54" s="196"/>
      <c r="ONI54" s="196"/>
      <c r="ONJ54" s="196"/>
      <c r="ONK54" s="196"/>
      <c r="ONL54" s="196"/>
      <c r="ONM54" s="196"/>
      <c r="ONN54" s="196"/>
      <c r="ONO54" s="196"/>
      <c r="ONP54" s="196"/>
      <c r="ONQ54" s="196"/>
      <c r="ONR54" s="196"/>
      <c r="ONS54" s="196"/>
      <c r="ONT54" s="196"/>
      <c r="ONU54" s="196"/>
      <c r="ONV54" s="196"/>
      <c r="ONW54" s="196"/>
      <c r="ONX54" s="196"/>
      <c r="ONY54" s="196"/>
      <c r="ONZ54" s="196"/>
      <c r="OOA54" s="196"/>
      <c r="OOB54" s="196"/>
      <c r="OOC54" s="196"/>
      <c r="OOD54" s="196"/>
      <c r="OOE54" s="196"/>
      <c r="OOF54" s="196"/>
      <c r="OOG54" s="196"/>
      <c r="OOH54" s="196"/>
      <c r="OOI54" s="196"/>
      <c r="OOJ54" s="196"/>
      <c r="OOK54" s="196"/>
      <c r="OOL54" s="196"/>
      <c r="OOM54" s="196"/>
      <c r="OON54" s="196"/>
      <c r="OOO54" s="196"/>
      <c r="OOP54" s="196"/>
      <c r="OOQ54" s="196"/>
      <c r="OOR54" s="196"/>
      <c r="OOS54" s="196"/>
      <c r="OOT54" s="196"/>
      <c r="OOU54" s="196"/>
      <c r="OOV54" s="196"/>
      <c r="OOW54" s="196"/>
      <c r="OOX54" s="196"/>
      <c r="OOY54" s="196"/>
      <c r="OOZ54" s="196"/>
      <c r="OPA54" s="196"/>
      <c r="OPB54" s="196"/>
      <c r="OPC54" s="196"/>
      <c r="OPD54" s="196"/>
      <c r="OPE54" s="196"/>
      <c r="OPF54" s="196"/>
      <c r="OPG54" s="196"/>
      <c r="OPH54" s="196"/>
      <c r="OPI54" s="196"/>
      <c r="OPJ54" s="196"/>
      <c r="OPK54" s="196"/>
      <c r="OPL54" s="196"/>
      <c r="OPM54" s="196"/>
      <c r="OPN54" s="196"/>
      <c r="OPO54" s="196"/>
      <c r="OPP54" s="196"/>
      <c r="OPQ54" s="196"/>
      <c r="OPR54" s="196"/>
      <c r="OPS54" s="196"/>
      <c r="OPT54" s="196"/>
      <c r="OPU54" s="196"/>
      <c r="OPV54" s="196"/>
      <c r="OPW54" s="196"/>
      <c r="OPX54" s="196"/>
      <c r="OPY54" s="196"/>
      <c r="OPZ54" s="196"/>
      <c r="OQA54" s="196"/>
      <c r="OQB54" s="196"/>
      <c r="OQC54" s="196"/>
      <c r="OQD54" s="196"/>
      <c r="OQE54" s="196"/>
      <c r="OQF54" s="196"/>
      <c r="OQG54" s="196"/>
      <c r="OQH54" s="196"/>
      <c r="OQI54" s="196"/>
      <c r="OQJ54" s="196"/>
      <c r="OQK54" s="196"/>
      <c r="OQL54" s="196"/>
      <c r="OQM54" s="196"/>
      <c r="OQN54" s="196"/>
      <c r="OQO54" s="196"/>
      <c r="OQP54" s="196"/>
      <c r="OQQ54" s="196"/>
      <c r="OQR54" s="196"/>
      <c r="OQS54" s="196"/>
      <c r="OQT54" s="196"/>
      <c r="OQU54" s="196"/>
      <c r="OQV54" s="196"/>
      <c r="OQW54" s="196"/>
      <c r="OQX54" s="196"/>
      <c r="OQY54" s="196"/>
      <c r="OQZ54" s="196"/>
      <c r="ORA54" s="196"/>
      <c r="ORB54" s="196"/>
      <c r="ORC54" s="196"/>
      <c r="ORD54" s="196"/>
      <c r="ORE54" s="196"/>
      <c r="ORF54" s="196"/>
      <c r="ORG54" s="196"/>
      <c r="ORH54" s="196"/>
      <c r="ORI54" s="196"/>
      <c r="ORJ54" s="196"/>
      <c r="ORK54" s="196"/>
      <c r="ORL54" s="196"/>
      <c r="ORM54" s="196"/>
      <c r="ORN54" s="196"/>
      <c r="ORO54" s="196"/>
      <c r="ORP54" s="196"/>
      <c r="ORQ54" s="196"/>
      <c r="ORR54" s="196"/>
      <c r="ORS54" s="196"/>
      <c r="ORT54" s="196"/>
      <c r="ORU54" s="196"/>
      <c r="ORV54" s="196"/>
      <c r="ORW54" s="196"/>
      <c r="ORX54" s="196"/>
      <c r="ORY54" s="196"/>
      <c r="ORZ54" s="196"/>
      <c r="OSA54" s="196"/>
      <c r="OSB54" s="196"/>
      <c r="OSC54" s="196"/>
      <c r="OSD54" s="196"/>
      <c r="OSE54" s="196"/>
      <c r="OSF54" s="196"/>
      <c r="OSG54" s="196"/>
      <c r="OSH54" s="196"/>
      <c r="OSI54" s="196"/>
      <c r="OSJ54" s="196"/>
      <c r="OSK54" s="196"/>
      <c r="OSL54" s="196"/>
      <c r="OSM54" s="196"/>
      <c r="OSN54" s="196"/>
      <c r="OSO54" s="196"/>
      <c r="OSP54" s="196"/>
      <c r="OSQ54" s="196"/>
      <c r="OSR54" s="196"/>
      <c r="OSS54" s="196"/>
      <c r="OST54" s="196"/>
      <c r="OSU54" s="196"/>
      <c r="OSV54" s="196"/>
      <c r="OSW54" s="196"/>
      <c r="OSX54" s="196"/>
      <c r="OSY54" s="196"/>
      <c r="OSZ54" s="196"/>
      <c r="OTA54" s="196"/>
      <c r="OTB54" s="196"/>
      <c r="OTC54" s="196"/>
      <c r="OTD54" s="196"/>
      <c r="OTE54" s="196"/>
      <c r="OTF54" s="196"/>
      <c r="OTG54" s="196"/>
      <c r="OTH54" s="196"/>
      <c r="OTI54" s="196"/>
      <c r="OTJ54" s="196"/>
      <c r="OTK54" s="196"/>
      <c r="OTL54" s="196"/>
      <c r="OTM54" s="196"/>
      <c r="OTN54" s="196"/>
      <c r="OTO54" s="196"/>
      <c r="OTP54" s="196"/>
      <c r="OTQ54" s="196"/>
      <c r="OTR54" s="196"/>
      <c r="OTS54" s="196"/>
      <c r="OTT54" s="196"/>
      <c r="OTU54" s="196"/>
      <c r="OTV54" s="196"/>
      <c r="OTW54" s="196"/>
      <c r="OTX54" s="196"/>
      <c r="OTY54" s="196"/>
      <c r="OTZ54" s="196"/>
      <c r="OUA54" s="196"/>
      <c r="OUB54" s="196"/>
      <c r="OUC54" s="196"/>
      <c r="OUD54" s="196"/>
      <c r="OUE54" s="196"/>
      <c r="OUF54" s="196"/>
      <c r="OUG54" s="196"/>
      <c r="OUH54" s="196"/>
      <c r="OUI54" s="196"/>
      <c r="OUJ54" s="196"/>
      <c r="OUK54" s="196"/>
      <c r="OUL54" s="196"/>
      <c r="OUM54" s="196"/>
      <c r="OUN54" s="196"/>
      <c r="OUO54" s="196"/>
      <c r="OUP54" s="196"/>
      <c r="OUQ54" s="196"/>
      <c r="OUR54" s="196"/>
      <c r="OUS54" s="196"/>
      <c r="OUT54" s="196"/>
      <c r="OUU54" s="196"/>
      <c r="OUV54" s="196"/>
      <c r="OUW54" s="196"/>
      <c r="OUX54" s="196"/>
      <c r="OUY54" s="196"/>
      <c r="OUZ54" s="196"/>
      <c r="OVA54" s="196"/>
      <c r="OVB54" s="196"/>
      <c r="OVC54" s="196"/>
      <c r="OVD54" s="196"/>
      <c r="OVE54" s="196"/>
      <c r="OVF54" s="196"/>
      <c r="OVG54" s="196"/>
      <c r="OVH54" s="196"/>
      <c r="OVI54" s="196"/>
      <c r="OVJ54" s="196"/>
      <c r="OVK54" s="196"/>
      <c r="OVL54" s="196"/>
      <c r="OVM54" s="196"/>
      <c r="OVN54" s="196"/>
      <c r="OVO54" s="196"/>
      <c r="OVP54" s="196"/>
      <c r="OVQ54" s="196"/>
      <c r="OVR54" s="196"/>
      <c r="OVS54" s="196"/>
      <c r="OVT54" s="196"/>
      <c r="OVU54" s="196"/>
      <c r="OVV54" s="196"/>
      <c r="OVW54" s="196"/>
      <c r="OVX54" s="196"/>
      <c r="OVY54" s="196"/>
      <c r="OVZ54" s="196"/>
      <c r="OWA54" s="196"/>
      <c r="OWB54" s="196"/>
      <c r="OWC54" s="196"/>
      <c r="OWD54" s="196"/>
      <c r="OWE54" s="196"/>
      <c r="OWF54" s="196"/>
      <c r="OWG54" s="196"/>
      <c r="OWH54" s="196"/>
      <c r="OWI54" s="196"/>
      <c r="OWJ54" s="196"/>
      <c r="OWK54" s="196"/>
      <c r="OWL54" s="196"/>
      <c r="OWM54" s="196"/>
      <c r="OWN54" s="196"/>
      <c r="OWO54" s="196"/>
      <c r="OWP54" s="196"/>
      <c r="OWQ54" s="196"/>
      <c r="OWR54" s="196"/>
      <c r="OWS54" s="196"/>
      <c r="OWT54" s="196"/>
      <c r="OWU54" s="196"/>
      <c r="OWV54" s="196"/>
      <c r="OWW54" s="196"/>
      <c r="OWX54" s="196"/>
      <c r="OWY54" s="196"/>
      <c r="OWZ54" s="196"/>
      <c r="OXA54" s="196"/>
      <c r="OXB54" s="196"/>
      <c r="OXC54" s="196"/>
      <c r="OXD54" s="196"/>
      <c r="OXE54" s="196"/>
      <c r="OXF54" s="196"/>
      <c r="OXG54" s="196"/>
      <c r="OXH54" s="196"/>
      <c r="OXI54" s="196"/>
      <c r="OXJ54" s="196"/>
      <c r="OXK54" s="196"/>
      <c r="OXL54" s="196"/>
      <c r="OXM54" s="196"/>
      <c r="OXN54" s="196"/>
      <c r="OXO54" s="196"/>
      <c r="OXP54" s="196"/>
      <c r="OXQ54" s="196"/>
      <c r="OXR54" s="196"/>
      <c r="OXS54" s="196"/>
      <c r="OXT54" s="196"/>
      <c r="OXU54" s="196"/>
      <c r="OXV54" s="196"/>
      <c r="OXW54" s="196"/>
      <c r="OXX54" s="196"/>
      <c r="OXY54" s="196"/>
      <c r="OXZ54" s="196"/>
      <c r="OYA54" s="196"/>
      <c r="OYB54" s="196"/>
      <c r="OYC54" s="196"/>
      <c r="OYD54" s="196"/>
      <c r="OYE54" s="196"/>
      <c r="OYF54" s="196"/>
      <c r="OYG54" s="196"/>
      <c r="OYH54" s="196"/>
      <c r="OYI54" s="196"/>
      <c r="OYJ54" s="196"/>
      <c r="OYK54" s="196"/>
      <c r="OYL54" s="196"/>
      <c r="OYM54" s="196"/>
      <c r="OYN54" s="196"/>
      <c r="OYO54" s="196"/>
      <c r="OYP54" s="196"/>
      <c r="OYQ54" s="196"/>
      <c r="OYR54" s="196"/>
      <c r="OYS54" s="196"/>
      <c r="OYT54" s="196"/>
      <c r="OYU54" s="196"/>
      <c r="OYV54" s="196"/>
      <c r="OYW54" s="196"/>
      <c r="OYX54" s="196"/>
      <c r="OYY54" s="196"/>
      <c r="OYZ54" s="196"/>
      <c r="OZA54" s="196"/>
      <c r="OZB54" s="196"/>
      <c r="OZC54" s="196"/>
      <c r="OZD54" s="196"/>
      <c r="OZE54" s="196"/>
      <c r="OZF54" s="196"/>
      <c r="OZG54" s="196"/>
      <c r="OZH54" s="196"/>
      <c r="OZI54" s="196"/>
      <c r="OZJ54" s="196"/>
      <c r="OZK54" s="196"/>
      <c r="OZL54" s="196"/>
      <c r="OZM54" s="196"/>
      <c r="OZN54" s="196"/>
      <c r="OZO54" s="196"/>
      <c r="OZP54" s="196"/>
      <c r="OZQ54" s="196"/>
      <c r="OZR54" s="196"/>
      <c r="OZS54" s="196"/>
      <c r="OZT54" s="196"/>
      <c r="OZU54" s="196"/>
      <c r="OZV54" s="196"/>
      <c r="OZW54" s="196"/>
      <c r="OZX54" s="196"/>
      <c r="OZY54" s="196"/>
      <c r="OZZ54" s="196"/>
      <c r="PAA54" s="196"/>
      <c r="PAB54" s="196"/>
      <c r="PAC54" s="196"/>
      <c r="PAD54" s="196"/>
      <c r="PAE54" s="196"/>
      <c r="PAF54" s="196"/>
      <c r="PAG54" s="196"/>
      <c r="PAH54" s="196"/>
      <c r="PAI54" s="196"/>
      <c r="PAJ54" s="196"/>
      <c r="PAK54" s="196"/>
      <c r="PAL54" s="196"/>
      <c r="PAM54" s="196"/>
      <c r="PAN54" s="196"/>
      <c r="PAO54" s="196"/>
      <c r="PAP54" s="196"/>
      <c r="PAQ54" s="196"/>
      <c r="PAR54" s="196"/>
      <c r="PAS54" s="196"/>
      <c r="PAT54" s="196"/>
      <c r="PAU54" s="196"/>
      <c r="PAV54" s="196"/>
      <c r="PAW54" s="196"/>
      <c r="PAX54" s="196"/>
      <c r="PAY54" s="196"/>
      <c r="PAZ54" s="196"/>
      <c r="PBA54" s="196"/>
      <c r="PBB54" s="196"/>
      <c r="PBC54" s="196"/>
      <c r="PBD54" s="196"/>
      <c r="PBE54" s="196"/>
      <c r="PBF54" s="196"/>
      <c r="PBG54" s="196"/>
      <c r="PBH54" s="196"/>
      <c r="PBI54" s="196"/>
      <c r="PBJ54" s="196"/>
      <c r="PBK54" s="196"/>
      <c r="PBL54" s="196"/>
      <c r="PBM54" s="196"/>
      <c r="PBN54" s="196"/>
      <c r="PBO54" s="196"/>
      <c r="PBP54" s="196"/>
      <c r="PBQ54" s="196"/>
      <c r="PBR54" s="196"/>
      <c r="PBS54" s="196"/>
      <c r="PBT54" s="196"/>
      <c r="PBU54" s="196"/>
      <c r="PBV54" s="196"/>
      <c r="PBW54" s="196"/>
      <c r="PBX54" s="196"/>
      <c r="PBY54" s="196"/>
      <c r="PBZ54" s="196"/>
      <c r="PCA54" s="196"/>
      <c r="PCB54" s="196"/>
      <c r="PCC54" s="196"/>
      <c r="PCD54" s="196"/>
      <c r="PCE54" s="196"/>
      <c r="PCF54" s="196"/>
      <c r="PCG54" s="196"/>
      <c r="PCH54" s="196"/>
      <c r="PCI54" s="196"/>
      <c r="PCJ54" s="196"/>
      <c r="PCK54" s="196"/>
      <c r="PCL54" s="196"/>
      <c r="PCM54" s="196"/>
      <c r="PCN54" s="196"/>
      <c r="PCO54" s="196"/>
      <c r="PCP54" s="196"/>
      <c r="PCQ54" s="196"/>
      <c r="PCR54" s="196"/>
      <c r="PCS54" s="196"/>
      <c r="PCT54" s="196"/>
      <c r="PCU54" s="196"/>
      <c r="PCV54" s="196"/>
      <c r="PCW54" s="196"/>
      <c r="PCX54" s="196"/>
      <c r="PCY54" s="196"/>
      <c r="PCZ54" s="196"/>
      <c r="PDA54" s="196"/>
      <c r="PDB54" s="196"/>
      <c r="PDC54" s="196"/>
      <c r="PDD54" s="196"/>
      <c r="PDE54" s="196"/>
      <c r="PDF54" s="196"/>
      <c r="PDG54" s="196"/>
      <c r="PDH54" s="196"/>
      <c r="PDI54" s="196"/>
      <c r="PDJ54" s="196"/>
      <c r="PDK54" s="196"/>
      <c r="PDL54" s="196"/>
      <c r="PDM54" s="196"/>
      <c r="PDN54" s="196"/>
      <c r="PDO54" s="196"/>
      <c r="PDP54" s="196"/>
      <c r="PDQ54" s="196"/>
      <c r="PDR54" s="196"/>
      <c r="PDS54" s="196"/>
      <c r="PDT54" s="196"/>
      <c r="PDU54" s="196"/>
      <c r="PDV54" s="196"/>
      <c r="PDW54" s="196"/>
      <c r="PDX54" s="196"/>
      <c r="PDY54" s="196"/>
      <c r="PDZ54" s="196"/>
      <c r="PEA54" s="196"/>
      <c r="PEB54" s="196"/>
      <c r="PEC54" s="196"/>
      <c r="PED54" s="196"/>
      <c r="PEE54" s="196"/>
      <c r="PEF54" s="196"/>
      <c r="PEG54" s="196"/>
      <c r="PEH54" s="196"/>
      <c r="PEI54" s="196"/>
      <c r="PEJ54" s="196"/>
      <c r="PEK54" s="196"/>
      <c r="PEL54" s="196"/>
      <c r="PEM54" s="196"/>
      <c r="PEN54" s="196"/>
      <c r="PEO54" s="196"/>
      <c r="PEP54" s="196"/>
      <c r="PEQ54" s="196"/>
      <c r="PER54" s="196"/>
      <c r="PES54" s="196"/>
      <c r="PET54" s="196"/>
      <c r="PEU54" s="196"/>
      <c r="PEV54" s="196"/>
      <c r="PEW54" s="196"/>
      <c r="PEX54" s="196"/>
      <c r="PEY54" s="196"/>
      <c r="PEZ54" s="196"/>
      <c r="PFA54" s="196"/>
      <c r="PFB54" s="196"/>
      <c r="PFC54" s="196"/>
      <c r="PFD54" s="196"/>
      <c r="PFE54" s="196"/>
      <c r="PFF54" s="196"/>
      <c r="PFG54" s="196"/>
      <c r="PFH54" s="196"/>
      <c r="PFI54" s="196"/>
      <c r="PFJ54" s="196"/>
      <c r="PFK54" s="196"/>
      <c r="PFL54" s="196"/>
      <c r="PFM54" s="196"/>
      <c r="PFN54" s="196"/>
      <c r="PFO54" s="196"/>
      <c r="PFP54" s="196"/>
      <c r="PFQ54" s="196"/>
      <c r="PFR54" s="196"/>
      <c r="PFS54" s="196"/>
      <c r="PFT54" s="196"/>
      <c r="PFU54" s="196"/>
      <c r="PFV54" s="196"/>
      <c r="PFW54" s="196"/>
      <c r="PFX54" s="196"/>
      <c r="PFY54" s="196"/>
      <c r="PFZ54" s="196"/>
      <c r="PGA54" s="196"/>
      <c r="PGB54" s="196"/>
      <c r="PGC54" s="196"/>
      <c r="PGD54" s="196"/>
      <c r="PGE54" s="196"/>
      <c r="PGF54" s="196"/>
      <c r="PGG54" s="196"/>
      <c r="PGH54" s="196"/>
      <c r="PGI54" s="196"/>
      <c r="PGJ54" s="196"/>
      <c r="PGK54" s="196"/>
      <c r="PGL54" s="196"/>
      <c r="PGM54" s="196"/>
      <c r="PGN54" s="196"/>
      <c r="PGO54" s="196"/>
      <c r="PGP54" s="196"/>
      <c r="PGQ54" s="196"/>
      <c r="PGR54" s="196"/>
      <c r="PGS54" s="196"/>
      <c r="PGT54" s="196"/>
      <c r="PGU54" s="196"/>
      <c r="PGV54" s="196"/>
      <c r="PGW54" s="196"/>
      <c r="PGX54" s="196"/>
      <c r="PGY54" s="196"/>
      <c r="PGZ54" s="196"/>
      <c r="PHA54" s="196"/>
      <c r="PHB54" s="196"/>
      <c r="PHC54" s="196"/>
      <c r="PHD54" s="196"/>
      <c r="PHE54" s="196"/>
      <c r="PHF54" s="196"/>
      <c r="PHG54" s="196"/>
      <c r="PHH54" s="196"/>
      <c r="PHI54" s="196"/>
      <c r="PHJ54" s="196"/>
      <c r="PHK54" s="196"/>
      <c r="PHL54" s="196"/>
      <c r="PHM54" s="196"/>
      <c r="PHN54" s="196"/>
      <c r="PHO54" s="196"/>
      <c r="PHP54" s="196"/>
      <c r="PHQ54" s="196"/>
      <c r="PHR54" s="196"/>
      <c r="PHS54" s="196"/>
      <c r="PHT54" s="196"/>
      <c r="PHU54" s="196"/>
      <c r="PHV54" s="196"/>
      <c r="PHW54" s="196"/>
      <c r="PHX54" s="196"/>
      <c r="PHY54" s="196"/>
      <c r="PHZ54" s="196"/>
      <c r="PIA54" s="196"/>
      <c r="PIB54" s="196"/>
      <c r="PIC54" s="196"/>
      <c r="PID54" s="196"/>
      <c r="PIE54" s="196"/>
      <c r="PIF54" s="196"/>
      <c r="PIG54" s="196"/>
      <c r="PIH54" s="196"/>
      <c r="PII54" s="196"/>
      <c r="PIJ54" s="196"/>
      <c r="PIK54" s="196"/>
      <c r="PIL54" s="196"/>
      <c r="PIM54" s="196"/>
      <c r="PIN54" s="196"/>
      <c r="PIO54" s="196"/>
      <c r="PIP54" s="196"/>
      <c r="PIQ54" s="196"/>
      <c r="PIR54" s="196"/>
      <c r="PIS54" s="196"/>
      <c r="PIT54" s="196"/>
      <c r="PIU54" s="196"/>
      <c r="PIV54" s="196"/>
      <c r="PIW54" s="196"/>
      <c r="PIX54" s="196"/>
      <c r="PIY54" s="196"/>
      <c r="PIZ54" s="196"/>
      <c r="PJA54" s="196"/>
      <c r="PJB54" s="196"/>
      <c r="PJC54" s="196"/>
      <c r="PJD54" s="196"/>
      <c r="PJE54" s="196"/>
      <c r="PJF54" s="196"/>
      <c r="PJG54" s="196"/>
      <c r="PJH54" s="196"/>
      <c r="PJI54" s="196"/>
      <c r="PJJ54" s="196"/>
      <c r="PJK54" s="196"/>
      <c r="PJL54" s="196"/>
      <c r="PJM54" s="196"/>
      <c r="PJN54" s="196"/>
      <c r="PJO54" s="196"/>
      <c r="PJP54" s="196"/>
      <c r="PJQ54" s="196"/>
      <c r="PJR54" s="196"/>
      <c r="PJS54" s="196"/>
      <c r="PJT54" s="196"/>
      <c r="PJU54" s="196"/>
      <c r="PJV54" s="196"/>
      <c r="PJW54" s="196"/>
      <c r="PJX54" s="196"/>
      <c r="PJY54" s="196"/>
      <c r="PJZ54" s="196"/>
      <c r="PKA54" s="196"/>
      <c r="PKB54" s="196"/>
      <c r="PKC54" s="196"/>
      <c r="PKD54" s="196"/>
      <c r="PKE54" s="196"/>
      <c r="PKF54" s="196"/>
      <c r="PKG54" s="196"/>
      <c r="PKH54" s="196"/>
      <c r="PKI54" s="196"/>
      <c r="PKJ54" s="196"/>
      <c r="PKK54" s="196"/>
      <c r="PKL54" s="196"/>
      <c r="PKM54" s="196"/>
      <c r="PKN54" s="196"/>
      <c r="PKO54" s="196"/>
      <c r="PKP54" s="196"/>
      <c r="PKQ54" s="196"/>
      <c r="PKR54" s="196"/>
      <c r="PKS54" s="196"/>
      <c r="PKT54" s="196"/>
      <c r="PKU54" s="196"/>
      <c r="PKV54" s="196"/>
      <c r="PKW54" s="196"/>
      <c r="PKX54" s="196"/>
      <c r="PKY54" s="196"/>
      <c r="PKZ54" s="196"/>
      <c r="PLA54" s="196"/>
      <c r="PLB54" s="196"/>
      <c r="PLC54" s="196"/>
      <c r="PLD54" s="196"/>
      <c r="PLE54" s="196"/>
      <c r="PLF54" s="196"/>
      <c r="PLG54" s="196"/>
      <c r="PLH54" s="196"/>
      <c r="PLI54" s="196"/>
      <c r="PLJ54" s="196"/>
      <c r="PLK54" s="196"/>
      <c r="PLL54" s="196"/>
      <c r="PLM54" s="196"/>
      <c r="PLN54" s="196"/>
      <c r="PLO54" s="196"/>
      <c r="PLP54" s="196"/>
      <c r="PLQ54" s="196"/>
      <c r="PLR54" s="196"/>
      <c r="PLS54" s="196"/>
      <c r="PLT54" s="196"/>
      <c r="PLU54" s="196"/>
      <c r="PLV54" s="196"/>
      <c r="PLW54" s="196"/>
      <c r="PLX54" s="196"/>
      <c r="PLY54" s="196"/>
      <c r="PLZ54" s="196"/>
      <c r="PMA54" s="196"/>
      <c r="PMB54" s="196"/>
      <c r="PMC54" s="196"/>
      <c r="PMD54" s="196"/>
      <c r="PME54" s="196"/>
      <c r="PMF54" s="196"/>
      <c r="PMG54" s="196"/>
      <c r="PMH54" s="196"/>
      <c r="PMI54" s="196"/>
      <c r="PMJ54" s="196"/>
      <c r="PMK54" s="196"/>
      <c r="PML54" s="196"/>
      <c r="PMM54" s="196"/>
      <c r="PMN54" s="196"/>
      <c r="PMO54" s="196"/>
      <c r="PMP54" s="196"/>
      <c r="PMQ54" s="196"/>
      <c r="PMR54" s="196"/>
      <c r="PMS54" s="196"/>
      <c r="PMT54" s="196"/>
      <c r="PMU54" s="196"/>
      <c r="PMV54" s="196"/>
      <c r="PMW54" s="196"/>
      <c r="PMX54" s="196"/>
      <c r="PMY54" s="196"/>
      <c r="PMZ54" s="196"/>
      <c r="PNA54" s="196"/>
      <c r="PNB54" s="196"/>
      <c r="PNC54" s="196"/>
      <c r="PND54" s="196"/>
      <c r="PNE54" s="196"/>
      <c r="PNF54" s="196"/>
      <c r="PNG54" s="196"/>
      <c r="PNH54" s="196"/>
      <c r="PNI54" s="196"/>
      <c r="PNJ54" s="196"/>
      <c r="PNK54" s="196"/>
      <c r="PNL54" s="196"/>
      <c r="PNM54" s="196"/>
      <c r="PNN54" s="196"/>
      <c r="PNO54" s="196"/>
      <c r="PNP54" s="196"/>
      <c r="PNQ54" s="196"/>
      <c r="PNR54" s="196"/>
      <c r="PNS54" s="196"/>
      <c r="PNT54" s="196"/>
      <c r="PNU54" s="196"/>
      <c r="PNV54" s="196"/>
      <c r="PNW54" s="196"/>
      <c r="PNX54" s="196"/>
      <c r="PNY54" s="196"/>
      <c r="PNZ54" s="196"/>
      <c r="POA54" s="196"/>
      <c r="POB54" s="196"/>
      <c r="POC54" s="196"/>
      <c r="POD54" s="196"/>
      <c r="POE54" s="196"/>
      <c r="POF54" s="196"/>
      <c r="POG54" s="196"/>
      <c r="POH54" s="196"/>
      <c r="POI54" s="196"/>
      <c r="POJ54" s="196"/>
      <c r="POK54" s="196"/>
      <c r="POL54" s="196"/>
      <c r="POM54" s="196"/>
      <c r="PON54" s="196"/>
      <c r="POO54" s="196"/>
      <c r="POP54" s="196"/>
      <c r="POQ54" s="196"/>
      <c r="POR54" s="196"/>
      <c r="POS54" s="196"/>
      <c r="POT54" s="196"/>
      <c r="POU54" s="196"/>
      <c r="POV54" s="196"/>
      <c r="POW54" s="196"/>
      <c r="POX54" s="196"/>
      <c r="POY54" s="196"/>
      <c r="POZ54" s="196"/>
      <c r="PPA54" s="196"/>
      <c r="PPB54" s="196"/>
      <c r="PPC54" s="196"/>
      <c r="PPD54" s="196"/>
      <c r="PPE54" s="196"/>
      <c r="PPF54" s="196"/>
      <c r="PPG54" s="196"/>
      <c r="PPH54" s="196"/>
      <c r="PPI54" s="196"/>
      <c r="PPJ54" s="196"/>
      <c r="PPK54" s="196"/>
      <c r="PPL54" s="196"/>
      <c r="PPM54" s="196"/>
      <c r="PPN54" s="196"/>
      <c r="PPO54" s="196"/>
      <c r="PPP54" s="196"/>
      <c r="PPQ54" s="196"/>
      <c r="PPR54" s="196"/>
      <c r="PPS54" s="196"/>
      <c r="PPT54" s="196"/>
      <c r="PPU54" s="196"/>
      <c r="PPV54" s="196"/>
      <c r="PPW54" s="196"/>
      <c r="PPX54" s="196"/>
      <c r="PPY54" s="196"/>
      <c r="PPZ54" s="196"/>
      <c r="PQA54" s="196"/>
      <c r="PQB54" s="196"/>
      <c r="PQC54" s="196"/>
      <c r="PQD54" s="196"/>
      <c r="PQE54" s="196"/>
      <c r="PQF54" s="196"/>
      <c r="PQG54" s="196"/>
      <c r="PQH54" s="196"/>
      <c r="PQI54" s="196"/>
      <c r="PQJ54" s="196"/>
      <c r="PQK54" s="196"/>
      <c r="PQL54" s="196"/>
      <c r="PQM54" s="196"/>
      <c r="PQN54" s="196"/>
      <c r="PQO54" s="196"/>
      <c r="PQP54" s="196"/>
      <c r="PQQ54" s="196"/>
      <c r="PQR54" s="196"/>
      <c r="PQS54" s="196"/>
      <c r="PQT54" s="196"/>
      <c r="PQU54" s="196"/>
      <c r="PQV54" s="196"/>
      <c r="PQW54" s="196"/>
      <c r="PQX54" s="196"/>
      <c r="PQY54" s="196"/>
      <c r="PQZ54" s="196"/>
      <c r="PRA54" s="196"/>
      <c r="PRB54" s="196"/>
      <c r="PRC54" s="196"/>
      <c r="PRD54" s="196"/>
      <c r="PRE54" s="196"/>
      <c r="PRF54" s="196"/>
      <c r="PRG54" s="196"/>
      <c r="PRH54" s="196"/>
      <c r="PRI54" s="196"/>
      <c r="PRJ54" s="196"/>
      <c r="PRK54" s="196"/>
      <c r="PRL54" s="196"/>
      <c r="PRM54" s="196"/>
      <c r="PRN54" s="196"/>
      <c r="PRO54" s="196"/>
      <c r="PRP54" s="196"/>
      <c r="PRQ54" s="196"/>
      <c r="PRR54" s="196"/>
      <c r="PRS54" s="196"/>
      <c r="PRT54" s="196"/>
      <c r="PRU54" s="196"/>
      <c r="PRV54" s="196"/>
      <c r="PRW54" s="196"/>
      <c r="PRX54" s="196"/>
      <c r="PRY54" s="196"/>
      <c r="PRZ54" s="196"/>
      <c r="PSA54" s="196"/>
      <c r="PSB54" s="196"/>
      <c r="PSC54" s="196"/>
      <c r="PSD54" s="196"/>
      <c r="PSE54" s="196"/>
      <c r="PSF54" s="196"/>
      <c r="PSG54" s="196"/>
      <c r="PSH54" s="196"/>
      <c r="PSI54" s="196"/>
      <c r="PSJ54" s="196"/>
      <c r="PSK54" s="196"/>
      <c r="PSL54" s="196"/>
      <c r="PSM54" s="196"/>
      <c r="PSN54" s="196"/>
      <c r="PSO54" s="196"/>
      <c r="PSP54" s="196"/>
      <c r="PSQ54" s="196"/>
      <c r="PSR54" s="196"/>
      <c r="PSS54" s="196"/>
      <c r="PST54" s="196"/>
      <c r="PSU54" s="196"/>
      <c r="PSV54" s="196"/>
      <c r="PSW54" s="196"/>
      <c r="PSX54" s="196"/>
      <c r="PSY54" s="196"/>
      <c r="PSZ54" s="196"/>
      <c r="PTA54" s="196"/>
      <c r="PTB54" s="196"/>
      <c r="PTC54" s="196"/>
      <c r="PTD54" s="196"/>
      <c r="PTE54" s="196"/>
      <c r="PTF54" s="196"/>
      <c r="PTG54" s="196"/>
      <c r="PTH54" s="196"/>
      <c r="PTI54" s="196"/>
      <c r="PTJ54" s="196"/>
      <c r="PTK54" s="196"/>
      <c r="PTL54" s="196"/>
      <c r="PTM54" s="196"/>
      <c r="PTN54" s="196"/>
      <c r="PTO54" s="196"/>
      <c r="PTP54" s="196"/>
      <c r="PTQ54" s="196"/>
      <c r="PTR54" s="196"/>
      <c r="PTS54" s="196"/>
      <c r="PTT54" s="196"/>
      <c r="PTU54" s="196"/>
      <c r="PTV54" s="196"/>
      <c r="PTW54" s="196"/>
      <c r="PTX54" s="196"/>
      <c r="PTY54" s="196"/>
      <c r="PTZ54" s="196"/>
      <c r="PUA54" s="196"/>
      <c r="PUB54" s="196"/>
      <c r="PUC54" s="196"/>
      <c r="PUD54" s="196"/>
      <c r="PUE54" s="196"/>
      <c r="PUF54" s="196"/>
      <c r="PUG54" s="196"/>
      <c r="PUH54" s="196"/>
      <c r="PUI54" s="196"/>
      <c r="PUJ54" s="196"/>
      <c r="PUK54" s="196"/>
      <c r="PUL54" s="196"/>
      <c r="PUM54" s="196"/>
      <c r="PUN54" s="196"/>
      <c r="PUO54" s="196"/>
      <c r="PUP54" s="196"/>
      <c r="PUQ54" s="196"/>
      <c r="PUR54" s="196"/>
      <c r="PUS54" s="196"/>
      <c r="PUT54" s="196"/>
      <c r="PUU54" s="196"/>
      <c r="PUV54" s="196"/>
      <c r="PUW54" s="196"/>
      <c r="PUX54" s="196"/>
      <c r="PUY54" s="196"/>
      <c r="PUZ54" s="196"/>
      <c r="PVA54" s="196"/>
      <c r="PVB54" s="196"/>
      <c r="PVC54" s="196"/>
      <c r="PVD54" s="196"/>
      <c r="PVE54" s="196"/>
      <c r="PVF54" s="196"/>
      <c r="PVG54" s="196"/>
      <c r="PVH54" s="196"/>
      <c r="PVI54" s="196"/>
      <c r="PVJ54" s="196"/>
      <c r="PVK54" s="196"/>
      <c r="PVL54" s="196"/>
      <c r="PVM54" s="196"/>
      <c r="PVN54" s="196"/>
      <c r="PVO54" s="196"/>
      <c r="PVP54" s="196"/>
      <c r="PVQ54" s="196"/>
      <c r="PVR54" s="196"/>
      <c r="PVS54" s="196"/>
      <c r="PVT54" s="196"/>
      <c r="PVU54" s="196"/>
      <c r="PVV54" s="196"/>
      <c r="PVW54" s="196"/>
      <c r="PVX54" s="196"/>
      <c r="PVY54" s="196"/>
      <c r="PVZ54" s="196"/>
      <c r="PWA54" s="196"/>
      <c r="PWB54" s="196"/>
      <c r="PWC54" s="196"/>
      <c r="PWD54" s="196"/>
      <c r="PWE54" s="196"/>
      <c r="PWF54" s="196"/>
      <c r="PWG54" s="196"/>
      <c r="PWH54" s="196"/>
      <c r="PWI54" s="196"/>
      <c r="PWJ54" s="196"/>
      <c r="PWK54" s="196"/>
      <c r="PWL54" s="196"/>
      <c r="PWM54" s="196"/>
      <c r="PWN54" s="196"/>
      <c r="PWO54" s="196"/>
      <c r="PWP54" s="196"/>
      <c r="PWQ54" s="196"/>
      <c r="PWR54" s="196"/>
      <c r="PWS54" s="196"/>
      <c r="PWT54" s="196"/>
      <c r="PWU54" s="196"/>
      <c r="PWV54" s="196"/>
      <c r="PWW54" s="196"/>
      <c r="PWX54" s="196"/>
      <c r="PWY54" s="196"/>
      <c r="PWZ54" s="196"/>
      <c r="PXA54" s="196"/>
      <c r="PXB54" s="196"/>
      <c r="PXC54" s="196"/>
      <c r="PXD54" s="196"/>
      <c r="PXE54" s="196"/>
      <c r="PXF54" s="196"/>
      <c r="PXG54" s="196"/>
      <c r="PXH54" s="196"/>
      <c r="PXI54" s="196"/>
      <c r="PXJ54" s="196"/>
      <c r="PXK54" s="196"/>
      <c r="PXL54" s="196"/>
      <c r="PXM54" s="196"/>
      <c r="PXN54" s="196"/>
      <c r="PXO54" s="196"/>
      <c r="PXP54" s="196"/>
      <c r="PXQ54" s="196"/>
      <c r="PXR54" s="196"/>
      <c r="PXS54" s="196"/>
      <c r="PXT54" s="196"/>
      <c r="PXU54" s="196"/>
      <c r="PXV54" s="196"/>
      <c r="PXW54" s="196"/>
      <c r="PXX54" s="196"/>
      <c r="PXY54" s="196"/>
      <c r="PXZ54" s="196"/>
      <c r="PYA54" s="196"/>
      <c r="PYB54" s="196"/>
      <c r="PYC54" s="196"/>
      <c r="PYD54" s="196"/>
      <c r="PYE54" s="196"/>
      <c r="PYF54" s="196"/>
      <c r="PYG54" s="196"/>
      <c r="PYH54" s="196"/>
      <c r="PYI54" s="196"/>
      <c r="PYJ54" s="196"/>
      <c r="PYK54" s="196"/>
      <c r="PYL54" s="196"/>
      <c r="PYM54" s="196"/>
      <c r="PYN54" s="196"/>
      <c r="PYO54" s="196"/>
      <c r="PYP54" s="196"/>
      <c r="PYQ54" s="196"/>
      <c r="PYR54" s="196"/>
      <c r="PYS54" s="196"/>
      <c r="PYT54" s="196"/>
      <c r="PYU54" s="196"/>
      <c r="PYV54" s="196"/>
      <c r="PYW54" s="196"/>
      <c r="PYX54" s="196"/>
      <c r="PYY54" s="196"/>
      <c r="PYZ54" s="196"/>
      <c r="PZA54" s="196"/>
      <c r="PZB54" s="196"/>
      <c r="PZC54" s="196"/>
      <c r="PZD54" s="196"/>
      <c r="PZE54" s="196"/>
      <c r="PZF54" s="196"/>
      <c r="PZG54" s="196"/>
      <c r="PZH54" s="196"/>
      <c r="PZI54" s="196"/>
      <c r="PZJ54" s="196"/>
      <c r="PZK54" s="196"/>
      <c r="PZL54" s="196"/>
      <c r="PZM54" s="196"/>
      <c r="PZN54" s="196"/>
      <c r="PZO54" s="196"/>
      <c r="PZP54" s="196"/>
      <c r="PZQ54" s="196"/>
      <c r="PZR54" s="196"/>
      <c r="PZS54" s="196"/>
      <c r="PZT54" s="196"/>
      <c r="PZU54" s="196"/>
      <c r="PZV54" s="196"/>
      <c r="PZW54" s="196"/>
      <c r="PZX54" s="196"/>
      <c r="PZY54" s="196"/>
      <c r="PZZ54" s="196"/>
      <c r="QAA54" s="196"/>
      <c r="QAB54" s="196"/>
      <c r="QAC54" s="196"/>
      <c r="QAD54" s="196"/>
      <c r="QAE54" s="196"/>
      <c r="QAF54" s="196"/>
      <c r="QAG54" s="196"/>
      <c r="QAH54" s="196"/>
      <c r="QAI54" s="196"/>
      <c r="QAJ54" s="196"/>
      <c r="QAK54" s="196"/>
      <c r="QAL54" s="196"/>
      <c r="QAM54" s="196"/>
      <c r="QAN54" s="196"/>
      <c r="QAO54" s="196"/>
      <c r="QAP54" s="196"/>
      <c r="QAQ54" s="196"/>
      <c r="QAR54" s="196"/>
      <c r="QAS54" s="196"/>
      <c r="QAT54" s="196"/>
      <c r="QAU54" s="196"/>
      <c r="QAV54" s="196"/>
      <c r="QAW54" s="196"/>
      <c r="QAX54" s="196"/>
      <c r="QAY54" s="196"/>
      <c r="QAZ54" s="196"/>
      <c r="QBA54" s="196"/>
      <c r="QBB54" s="196"/>
      <c r="QBC54" s="196"/>
      <c r="QBD54" s="196"/>
      <c r="QBE54" s="196"/>
      <c r="QBF54" s="196"/>
      <c r="QBG54" s="196"/>
      <c r="QBH54" s="196"/>
      <c r="QBI54" s="196"/>
      <c r="QBJ54" s="196"/>
      <c r="QBK54" s="196"/>
      <c r="QBL54" s="196"/>
      <c r="QBM54" s="196"/>
      <c r="QBN54" s="196"/>
      <c r="QBO54" s="196"/>
      <c r="QBP54" s="196"/>
      <c r="QBQ54" s="196"/>
      <c r="QBR54" s="196"/>
      <c r="QBS54" s="196"/>
      <c r="QBT54" s="196"/>
      <c r="QBU54" s="196"/>
      <c r="QBV54" s="196"/>
      <c r="QBW54" s="196"/>
      <c r="QBX54" s="196"/>
      <c r="QBY54" s="196"/>
      <c r="QBZ54" s="196"/>
      <c r="QCA54" s="196"/>
      <c r="QCB54" s="196"/>
      <c r="QCC54" s="196"/>
      <c r="QCD54" s="196"/>
      <c r="QCE54" s="196"/>
      <c r="QCF54" s="196"/>
      <c r="QCG54" s="196"/>
      <c r="QCH54" s="196"/>
      <c r="QCI54" s="196"/>
      <c r="QCJ54" s="196"/>
      <c r="QCK54" s="196"/>
      <c r="QCL54" s="196"/>
      <c r="QCM54" s="196"/>
      <c r="QCN54" s="196"/>
      <c r="QCO54" s="196"/>
      <c r="QCP54" s="196"/>
      <c r="QCQ54" s="196"/>
      <c r="QCR54" s="196"/>
      <c r="QCS54" s="196"/>
      <c r="QCT54" s="196"/>
      <c r="QCU54" s="196"/>
      <c r="QCV54" s="196"/>
      <c r="QCW54" s="196"/>
      <c r="QCX54" s="196"/>
      <c r="QCY54" s="196"/>
      <c r="QCZ54" s="196"/>
      <c r="QDA54" s="196"/>
      <c r="QDB54" s="196"/>
      <c r="QDC54" s="196"/>
      <c r="QDD54" s="196"/>
      <c r="QDE54" s="196"/>
      <c r="QDF54" s="196"/>
      <c r="QDG54" s="196"/>
      <c r="QDH54" s="196"/>
      <c r="QDI54" s="196"/>
      <c r="QDJ54" s="196"/>
      <c r="QDK54" s="196"/>
      <c r="QDL54" s="196"/>
      <c r="QDM54" s="196"/>
      <c r="QDN54" s="196"/>
      <c r="QDO54" s="196"/>
      <c r="QDP54" s="196"/>
      <c r="QDQ54" s="196"/>
      <c r="QDR54" s="196"/>
      <c r="QDS54" s="196"/>
      <c r="QDT54" s="196"/>
      <c r="QDU54" s="196"/>
      <c r="QDV54" s="196"/>
      <c r="QDW54" s="196"/>
      <c r="QDX54" s="196"/>
      <c r="QDY54" s="196"/>
      <c r="QDZ54" s="196"/>
      <c r="QEA54" s="196"/>
      <c r="QEB54" s="196"/>
      <c r="QEC54" s="196"/>
      <c r="QED54" s="196"/>
      <c r="QEE54" s="196"/>
      <c r="QEF54" s="196"/>
      <c r="QEG54" s="196"/>
      <c r="QEH54" s="196"/>
      <c r="QEI54" s="196"/>
      <c r="QEJ54" s="196"/>
      <c r="QEK54" s="196"/>
      <c r="QEL54" s="196"/>
      <c r="QEM54" s="196"/>
      <c r="QEN54" s="196"/>
      <c r="QEO54" s="196"/>
      <c r="QEP54" s="196"/>
      <c r="QEQ54" s="196"/>
      <c r="QER54" s="196"/>
      <c r="QES54" s="196"/>
      <c r="QET54" s="196"/>
      <c r="QEU54" s="196"/>
      <c r="QEV54" s="196"/>
      <c r="QEW54" s="196"/>
      <c r="QEX54" s="196"/>
      <c r="QEY54" s="196"/>
      <c r="QEZ54" s="196"/>
      <c r="QFA54" s="196"/>
      <c r="QFB54" s="196"/>
      <c r="QFC54" s="196"/>
      <c r="QFD54" s="196"/>
      <c r="QFE54" s="196"/>
      <c r="QFF54" s="196"/>
      <c r="QFG54" s="196"/>
      <c r="QFH54" s="196"/>
      <c r="QFI54" s="196"/>
      <c r="QFJ54" s="196"/>
      <c r="QFK54" s="196"/>
      <c r="QFL54" s="196"/>
      <c r="QFM54" s="196"/>
      <c r="QFN54" s="196"/>
      <c r="QFO54" s="196"/>
      <c r="QFP54" s="196"/>
      <c r="QFQ54" s="196"/>
      <c r="QFR54" s="196"/>
      <c r="QFS54" s="196"/>
      <c r="QFT54" s="196"/>
      <c r="QFU54" s="196"/>
      <c r="QFV54" s="196"/>
      <c r="QFW54" s="196"/>
      <c r="QFX54" s="196"/>
      <c r="QFY54" s="196"/>
      <c r="QFZ54" s="196"/>
      <c r="QGA54" s="196"/>
      <c r="QGB54" s="196"/>
      <c r="QGC54" s="196"/>
      <c r="QGD54" s="196"/>
      <c r="QGE54" s="196"/>
      <c r="QGF54" s="196"/>
      <c r="QGG54" s="196"/>
      <c r="QGH54" s="196"/>
      <c r="QGI54" s="196"/>
      <c r="QGJ54" s="196"/>
      <c r="QGK54" s="196"/>
      <c r="QGL54" s="196"/>
      <c r="QGM54" s="196"/>
      <c r="QGN54" s="196"/>
      <c r="QGO54" s="196"/>
      <c r="QGP54" s="196"/>
      <c r="QGQ54" s="196"/>
      <c r="QGR54" s="196"/>
      <c r="QGS54" s="196"/>
      <c r="QGT54" s="196"/>
      <c r="QGU54" s="196"/>
      <c r="QGV54" s="196"/>
      <c r="QGW54" s="196"/>
      <c r="QGX54" s="196"/>
      <c r="QGY54" s="196"/>
      <c r="QGZ54" s="196"/>
      <c r="QHA54" s="196"/>
      <c r="QHB54" s="196"/>
      <c r="QHC54" s="196"/>
      <c r="QHD54" s="196"/>
      <c r="QHE54" s="196"/>
      <c r="QHF54" s="196"/>
      <c r="QHG54" s="196"/>
      <c r="QHH54" s="196"/>
      <c r="QHI54" s="196"/>
      <c r="QHJ54" s="196"/>
      <c r="QHK54" s="196"/>
      <c r="QHL54" s="196"/>
      <c r="QHM54" s="196"/>
      <c r="QHN54" s="196"/>
      <c r="QHO54" s="196"/>
      <c r="QHP54" s="196"/>
      <c r="QHQ54" s="196"/>
      <c r="QHR54" s="196"/>
      <c r="QHS54" s="196"/>
      <c r="QHT54" s="196"/>
      <c r="QHU54" s="196"/>
      <c r="QHV54" s="196"/>
      <c r="QHW54" s="196"/>
      <c r="QHX54" s="196"/>
      <c r="QHY54" s="196"/>
      <c r="QHZ54" s="196"/>
      <c r="QIA54" s="196"/>
      <c r="QIB54" s="196"/>
      <c r="QIC54" s="196"/>
      <c r="QID54" s="196"/>
      <c r="QIE54" s="196"/>
      <c r="QIF54" s="196"/>
      <c r="QIG54" s="196"/>
      <c r="QIH54" s="196"/>
      <c r="QII54" s="196"/>
      <c r="QIJ54" s="196"/>
      <c r="QIK54" s="196"/>
      <c r="QIL54" s="196"/>
      <c r="QIM54" s="196"/>
      <c r="QIN54" s="196"/>
      <c r="QIO54" s="196"/>
      <c r="QIP54" s="196"/>
      <c r="QIQ54" s="196"/>
      <c r="QIR54" s="196"/>
      <c r="QIS54" s="196"/>
      <c r="QIT54" s="196"/>
      <c r="QIU54" s="196"/>
      <c r="QIV54" s="196"/>
      <c r="QIW54" s="196"/>
      <c r="QIX54" s="196"/>
      <c r="QIY54" s="196"/>
      <c r="QIZ54" s="196"/>
      <c r="QJA54" s="196"/>
      <c r="QJB54" s="196"/>
      <c r="QJC54" s="196"/>
      <c r="QJD54" s="196"/>
      <c r="QJE54" s="196"/>
      <c r="QJF54" s="196"/>
      <c r="QJG54" s="196"/>
      <c r="QJH54" s="196"/>
      <c r="QJI54" s="196"/>
      <c r="QJJ54" s="196"/>
      <c r="QJK54" s="196"/>
      <c r="QJL54" s="196"/>
      <c r="QJM54" s="196"/>
      <c r="QJN54" s="196"/>
      <c r="QJO54" s="196"/>
      <c r="QJP54" s="196"/>
      <c r="QJQ54" s="196"/>
      <c r="QJR54" s="196"/>
      <c r="QJS54" s="196"/>
      <c r="QJT54" s="196"/>
      <c r="QJU54" s="196"/>
      <c r="QJV54" s="196"/>
      <c r="QJW54" s="196"/>
      <c r="QJX54" s="196"/>
      <c r="QJY54" s="196"/>
      <c r="QJZ54" s="196"/>
      <c r="QKA54" s="196"/>
      <c r="QKB54" s="196"/>
      <c r="QKC54" s="196"/>
      <c r="QKD54" s="196"/>
      <c r="QKE54" s="196"/>
      <c r="QKF54" s="196"/>
      <c r="QKG54" s="196"/>
      <c r="QKH54" s="196"/>
      <c r="QKI54" s="196"/>
      <c r="QKJ54" s="196"/>
      <c r="QKK54" s="196"/>
      <c r="QKL54" s="196"/>
      <c r="QKM54" s="196"/>
      <c r="QKN54" s="196"/>
      <c r="QKO54" s="196"/>
      <c r="QKP54" s="196"/>
      <c r="QKQ54" s="196"/>
      <c r="QKR54" s="196"/>
      <c r="QKS54" s="196"/>
      <c r="QKT54" s="196"/>
      <c r="QKU54" s="196"/>
      <c r="QKV54" s="196"/>
      <c r="QKW54" s="196"/>
      <c r="QKX54" s="196"/>
      <c r="QKY54" s="196"/>
      <c r="QKZ54" s="196"/>
      <c r="QLA54" s="196"/>
      <c r="QLB54" s="196"/>
      <c r="QLC54" s="196"/>
      <c r="QLD54" s="196"/>
      <c r="QLE54" s="196"/>
      <c r="QLF54" s="196"/>
      <c r="QLG54" s="196"/>
      <c r="QLH54" s="196"/>
      <c r="QLI54" s="196"/>
      <c r="QLJ54" s="196"/>
      <c r="QLK54" s="196"/>
      <c r="QLL54" s="196"/>
      <c r="QLM54" s="196"/>
      <c r="QLN54" s="196"/>
      <c r="QLO54" s="196"/>
      <c r="QLP54" s="196"/>
      <c r="QLQ54" s="196"/>
      <c r="QLR54" s="196"/>
      <c r="QLS54" s="196"/>
      <c r="QLT54" s="196"/>
      <c r="QLU54" s="196"/>
      <c r="QLV54" s="196"/>
      <c r="QLW54" s="196"/>
      <c r="QLX54" s="196"/>
      <c r="QLY54" s="196"/>
      <c r="QLZ54" s="196"/>
      <c r="QMA54" s="196"/>
      <c r="QMB54" s="196"/>
      <c r="QMC54" s="196"/>
      <c r="QMD54" s="196"/>
      <c r="QME54" s="196"/>
      <c r="QMF54" s="196"/>
      <c r="QMG54" s="196"/>
      <c r="QMH54" s="196"/>
      <c r="QMI54" s="196"/>
      <c r="QMJ54" s="196"/>
      <c r="QMK54" s="196"/>
      <c r="QML54" s="196"/>
      <c r="QMM54" s="196"/>
      <c r="QMN54" s="196"/>
      <c r="QMO54" s="196"/>
      <c r="QMP54" s="196"/>
      <c r="QMQ54" s="196"/>
      <c r="QMR54" s="196"/>
      <c r="QMS54" s="196"/>
      <c r="QMT54" s="196"/>
      <c r="QMU54" s="196"/>
      <c r="QMV54" s="196"/>
      <c r="QMW54" s="196"/>
      <c r="QMX54" s="196"/>
      <c r="QMY54" s="196"/>
      <c r="QMZ54" s="196"/>
      <c r="QNA54" s="196"/>
      <c r="QNB54" s="196"/>
      <c r="QNC54" s="196"/>
      <c r="QND54" s="196"/>
      <c r="QNE54" s="196"/>
      <c r="QNF54" s="196"/>
      <c r="QNG54" s="196"/>
      <c r="QNH54" s="196"/>
      <c r="QNI54" s="196"/>
      <c r="QNJ54" s="196"/>
      <c r="QNK54" s="196"/>
      <c r="QNL54" s="196"/>
      <c r="QNM54" s="196"/>
      <c r="QNN54" s="196"/>
      <c r="QNO54" s="196"/>
      <c r="QNP54" s="196"/>
      <c r="QNQ54" s="196"/>
      <c r="QNR54" s="196"/>
      <c r="QNS54" s="196"/>
      <c r="QNT54" s="196"/>
      <c r="QNU54" s="196"/>
      <c r="QNV54" s="196"/>
      <c r="QNW54" s="196"/>
      <c r="QNX54" s="196"/>
      <c r="QNY54" s="196"/>
      <c r="QNZ54" s="196"/>
      <c r="QOA54" s="196"/>
      <c r="QOB54" s="196"/>
      <c r="QOC54" s="196"/>
      <c r="QOD54" s="196"/>
      <c r="QOE54" s="196"/>
      <c r="QOF54" s="196"/>
      <c r="QOG54" s="196"/>
      <c r="QOH54" s="196"/>
      <c r="QOI54" s="196"/>
      <c r="QOJ54" s="196"/>
      <c r="QOK54" s="196"/>
      <c r="QOL54" s="196"/>
      <c r="QOM54" s="196"/>
      <c r="QON54" s="196"/>
      <c r="QOO54" s="196"/>
      <c r="QOP54" s="196"/>
      <c r="QOQ54" s="196"/>
      <c r="QOR54" s="196"/>
      <c r="QOS54" s="196"/>
      <c r="QOT54" s="196"/>
      <c r="QOU54" s="196"/>
      <c r="QOV54" s="196"/>
      <c r="QOW54" s="196"/>
      <c r="QOX54" s="196"/>
      <c r="QOY54" s="196"/>
      <c r="QOZ54" s="196"/>
      <c r="QPA54" s="196"/>
      <c r="QPB54" s="196"/>
      <c r="QPC54" s="196"/>
      <c r="QPD54" s="196"/>
      <c r="QPE54" s="196"/>
      <c r="QPF54" s="196"/>
      <c r="QPG54" s="196"/>
      <c r="QPH54" s="196"/>
      <c r="QPI54" s="196"/>
      <c r="QPJ54" s="196"/>
      <c r="QPK54" s="196"/>
      <c r="QPL54" s="196"/>
      <c r="QPM54" s="196"/>
      <c r="QPN54" s="196"/>
      <c r="QPO54" s="196"/>
      <c r="QPP54" s="196"/>
      <c r="QPQ54" s="196"/>
      <c r="QPR54" s="196"/>
      <c r="QPS54" s="196"/>
      <c r="QPT54" s="196"/>
      <c r="QPU54" s="196"/>
      <c r="QPV54" s="196"/>
      <c r="QPW54" s="196"/>
      <c r="QPX54" s="196"/>
      <c r="QPY54" s="196"/>
      <c r="QPZ54" s="196"/>
      <c r="QQA54" s="196"/>
      <c r="QQB54" s="196"/>
      <c r="QQC54" s="196"/>
      <c r="QQD54" s="196"/>
      <c r="QQE54" s="196"/>
      <c r="QQF54" s="196"/>
      <c r="QQG54" s="196"/>
      <c r="QQH54" s="196"/>
      <c r="QQI54" s="196"/>
      <c r="QQJ54" s="196"/>
      <c r="QQK54" s="196"/>
      <c r="QQL54" s="196"/>
      <c r="QQM54" s="196"/>
      <c r="QQN54" s="196"/>
      <c r="QQO54" s="196"/>
      <c r="QQP54" s="196"/>
      <c r="QQQ54" s="196"/>
      <c r="QQR54" s="196"/>
      <c r="QQS54" s="196"/>
      <c r="QQT54" s="196"/>
      <c r="QQU54" s="196"/>
      <c r="QQV54" s="196"/>
      <c r="QQW54" s="196"/>
      <c r="QQX54" s="196"/>
      <c r="QQY54" s="196"/>
      <c r="QQZ54" s="196"/>
      <c r="QRA54" s="196"/>
      <c r="QRB54" s="196"/>
      <c r="QRC54" s="196"/>
      <c r="QRD54" s="196"/>
      <c r="QRE54" s="196"/>
      <c r="QRF54" s="196"/>
      <c r="QRG54" s="196"/>
      <c r="QRH54" s="196"/>
      <c r="QRI54" s="196"/>
      <c r="QRJ54" s="196"/>
      <c r="QRK54" s="196"/>
      <c r="QRL54" s="196"/>
      <c r="QRM54" s="196"/>
      <c r="QRN54" s="196"/>
      <c r="QRO54" s="196"/>
      <c r="QRP54" s="196"/>
      <c r="QRQ54" s="196"/>
      <c r="QRR54" s="196"/>
      <c r="QRS54" s="196"/>
      <c r="QRT54" s="196"/>
      <c r="QRU54" s="196"/>
      <c r="QRV54" s="196"/>
      <c r="QRW54" s="196"/>
      <c r="QRX54" s="196"/>
      <c r="QRY54" s="196"/>
      <c r="QRZ54" s="196"/>
      <c r="QSA54" s="196"/>
      <c r="QSB54" s="196"/>
      <c r="QSC54" s="196"/>
      <c r="QSD54" s="196"/>
      <c r="QSE54" s="196"/>
      <c r="QSF54" s="196"/>
      <c r="QSG54" s="196"/>
      <c r="QSH54" s="196"/>
      <c r="QSI54" s="196"/>
      <c r="QSJ54" s="196"/>
      <c r="QSK54" s="196"/>
      <c r="QSL54" s="196"/>
      <c r="QSM54" s="196"/>
      <c r="QSN54" s="196"/>
      <c r="QSO54" s="196"/>
      <c r="QSP54" s="196"/>
      <c r="QSQ54" s="196"/>
      <c r="QSR54" s="196"/>
      <c r="QSS54" s="196"/>
      <c r="QST54" s="196"/>
      <c r="QSU54" s="196"/>
      <c r="QSV54" s="196"/>
      <c r="QSW54" s="196"/>
      <c r="QSX54" s="196"/>
      <c r="QSY54" s="196"/>
      <c r="QSZ54" s="196"/>
      <c r="QTA54" s="196"/>
      <c r="QTB54" s="196"/>
      <c r="QTC54" s="196"/>
      <c r="QTD54" s="196"/>
      <c r="QTE54" s="196"/>
      <c r="QTF54" s="196"/>
      <c r="QTG54" s="196"/>
      <c r="QTH54" s="196"/>
      <c r="QTI54" s="196"/>
      <c r="QTJ54" s="196"/>
      <c r="QTK54" s="196"/>
      <c r="QTL54" s="196"/>
      <c r="QTM54" s="196"/>
      <c r="QTN54" s="196"/>
      <c r="QTO54" s="196"/>
      <c r="QTP54" s="196"/>
      <c r="QTQ54" s="196"/>
      <c r="QTR54" s="196"/>
      <c r="QTS54" s="196"/>
      <c r="QTT54" s="196"/>
      <c r="QTU54" s="196"/>
      <c r="QTV54" s="196"/>
      <c r="QTW54" s="196"/>
      <c r="QTX54" s="196"/>
      <c r="QTY54" s="196"/>
      <c r="QTZ54" s="196"/>
      <c r="QUA54" s="196"/>
      <c r="QUB54" s="196"/>
      <c r="QUC54" s="196"/>
      <c r="QUD54" s="196"/>
      <c r="QUE54" s="196"/>
      <c r="QUF54" s="196"/>
      <c r="QUG54" s="196"/>
      <c r="QUH54" s="196"/>
      <c r="QUI54" s="196"/>
      <c r="QUJ54" s="196"/>
      <c r="QUK54" s="196"/>
      <c r="QUL54" s="196"/>
      <c r="QUM54" s="196"/>
      <c r="QUN54" s="196"/>
      <c r="QUO54" s="196"/>
      <c r="QUP54" s="196"/>
      <c r="QUQ54" s="196"/>
      <c r="QUR54" s="196"/>
      <c r="QUS54" s="196"/>
      <c r="QUT54" s="196"/>
      <c r="QUU54" s="196"/>
      <c r="QUV54" s="196"/>
      <c r="QUW54" s="196"/>
      <c r="QUX54" s="196"/>
      <c r="QUY54" s="196"/>
      <c r="QUZ54" s="196"/>
      <c r="QVA54" s="196"/>
      <c r="QVB54" s="196"/>
      <c r="QVC54" s="196"/>
      <c r="QVD54" s="196"/>
      <c r="QVE54" s="196"/>
      <c r="QVF54" s="196"/>
      <c r="QVG54" s="196"/>
      <c r="QVH54" s="196"/>
      <c r="QVI54" s="196"/>
      <c r="QVJ54" s="196"/>
      <c r="QVK54" s="196"/>
      <c r="QVL54" s="196"/>
      <c r="QVM54" s="196"/>
      <c r="QVN54" s="196"/>
      <c r="QVO54" s="196"/>
      <c r="QVP54" s="196"/>
      <c r="QVQ54" s="196"/>
      <c r="QVR54" s="196"/>
      <c r="QVS54" s="196"/>
      <c r="QVT54" s="196"/>
      <c r="QVU54" s="196"/>
      <c r="QVV54" s="196"/>
      <c r="QVW54" s="196"/>
      <c r="QVX54" s="196"/>
      <c r="QVY54" s="196"/>
      <c r="QVZ54" s="196"/>
      <c r="QWA54" s="196"/>
      <c r="QWB54" s="196"/>
      <c r="QWC54" s="196"/>
      <c r="QWD54" s="196"/>
      <c r="QWE54" s="196"/>
      <c r="QWF54" s="196"/>
      <c r="QWG54" s="196"/>
      <c r="QWH54" s="196"/>
      <c r="QWI54" s="196"/>
      <c r="QWJ54" s="196"/>
      <c r="QWK54" s="196"/>
      <c r="QWL54" s="196"/>
      <c r="QWM54" s="196"/>
      <c r="QWN54" s="196"/>
      <c r="QWO54" s="196"/>
      <c r="QWP54" s="196"/>
      <c r="QWQ54" s="196"/>
      <c r="QWR54" s="196"/>
      <c r="QWS54" s="196"/>
      <c r="QWT54" s="196"/>
      <c r="QWU54" s="196"/>
      <c r="QWV54" s="196"/>
      <c r="QWW54" s="196"/>
      <c r="QWX54" s="196"/>
      <c r="QWY54" s="196"/>
      <c r="QWZ54" s="196"/>
      <c r="QXA54" s="196"/>
      <c r="QXB54" s="196"/>
      <c r="QXC54" s="196"/>
      <c r="QXD54" s="196"/>
      <c r="QXE54" s="196"/>
      <c r="QXF54" s="196"/>
      <c r="QXG54" s="196"/>
      <c r="QXH54" s="196"/>
      <c r="QXI54" s="196"/>
      <c r="QXJ54" s="196"/>
      <c r="QXK54" s="196"/>
      <c r="QXL54" s="196"/>
      <c r="QXM54" s="196"/>
      <c r="QXN54" s="196"/>
      <c r="QXO54" s="196"/>
      <c r="QXP54" s="196"/>
      <c r="QXQ54" s="196"/>
      <c r="QXR54" s="196"/>
      <c r="QXS54" s="196"/>
      <c r="QXT54" s="196"/>
      <c r="QXU54" s="196"/>
      <c r="QXV54" s="196"/>
      <c r="QXW54" s="196"/>
      <c r="QXX54" s="196"/>
      <c r="QXY54" s="196"/>
      <c r="QXZ54" s="196"/>
      <c r="QYA54" s="196"/>
      <c r="QYB54" s="196"/>
      <c r="QYC54" s="196"/>
      <c r="QYD54" s="196"/>
      <c r="QYE54" s="196"/>
      <c r="QYF54" s="196"/>
      <c r="QYG54" s="196"/>
      <c r="QYH54" s="196"/>
      <c r="QYI54" s="196"/>
      <c r="QYJ54" s="196"/>
      <c r="QYK54" s="196"/>
      <c r="QYL54" s="196"/>
      <c r="QYM54" s="196"/>
      <c r="QYN54" s="196"/>
      <c r="QYO54" s="196"/>
      <c r="QYP54" s="196"/>
      <c r="QYQ54" s="196"/>
      <c r="QYR54" s="196"/>
      <c r="QYS54" s="196"/>
      <c r="QYT54" s="196"/>
      <c r="QYU54" s="196"/>
      <c r="QYV54" s="196"/>
      <c r="QYW54" s="196"/>
      <c r="QYX54" s="196"/>
      <c r="QYY54" s="196"/>
      <c r="QYZ54" s="196"/>
      <c r="QZA54" s="196"/>
      <c r="QZB54" s="196"/>
      <c r="QZC54" s="196"/>
      <c r="QZD54" s="196"/>
      <c r="QZE54" s="196"/>
      <c r="QZF54" s="196"/>
      <c r="QZG54" s="196"/>
      <c r="QZH54" s="196"/>
      <c r="QZI54" s="196"/>
      <c r="QZJ54" s="196"/>
      <c r="QZK54" s="196"/>
      <c r="QZL54" s="196"/>
      <c r="QZM54" s="196"/>
      <c r="QZN54" s="196"/>
      <c r="QZO54" s="196"/>
      <c r="QZP54" s="196"/>
      <c r="QZQ54" s="196"/>
      <c r="QZR54" s="196"/>
      <c r="QZS54" s="196"/>
      <c r="QZT54" s="196"/>
      <c r="QZU54" s="196"/>
      <c r="QZV54" s="196"/>
      <c r="QZW54" s="196"/>
      <c r="QZX54" s="196"/>
      <c r="QZY54" s="196"/>
      <c r="QZZ54" s="196"/>
      <c r="RAA54" s="196"/>
      <c r="RAB54" s="196"/>
      <c r="RAC54" s="196"/>
      <c r="RAD54" s="196"/>
      <c r="RAE54" s="196"/>
      <c r="RAF54" s="196"/>
      <c r="RAG54" s="196"/>
      <c r="RAH54" s="196"/>
      <c r="RAI54" s="196"/>
      <c r="RAJ54" s="196"/>
      <c r="RAK54" s="196"/>
      <c r="RAL54" s="196"/>
      <c r="RAM54" s="196"/>
      <c r="RAN54" s="196"/>
      <c r="RAO54" s="196"/>
      <c r="RAP54" s="196"/>
      <c r="RAQ54" s="196"/>
      <c r="RAR54" s="196"/>
      <c r="RAS54" s="196"/>
      <c r="RAT54" s="196"/>
      <c r="RAU54" s="196"/>
      <c r="RAV54" s="196"/>
      <c r="RAW54" s="196"/>
      <c r="RAX54" s="196"/>
      <c r="RAY54" s="196"/>
      <c r="RAZ54" s="196"/>
      <c r="RBA54" s="196"/>
      <c r="RBB54" s="196"/>
      <c r="RBC54" s="196"/>
      <c r="RBD54" s="196"/>
      <c r="RBE54" s="196"/>
      <c r="RBF54" s="196"/>
      <c r="RBG54" s="196"/>
      <c r="RBH54" s="196"/>
      <c r="RBI54" s="196"/>
      <c r="RBJ54" s="196"/>
      <c r="RBK54" s="196"/>
      <c r="RBL54" s="196"/>
      <c r="RBM54" s="196"/>
      <c r="RBN54" s="196"/>
      <c r="RBO54" s="196"/>
      <c r="RBP54" s="196"/>
      <c r="RBQ54" s="196"/>
      <c r="RBR54" s="196"/>
      <c r="RBS54" s="196"/>
      <c r="RBT54" s="196"/>
      <c r="RBU54" s="196"/>
      <c r="RBV54" s="196"/>
      <c r="RBW54" s="196"/>
      <c r="RBX54" s="196"/>
      <c r="RBY54" s="196"/>
      <c r="RBZ54" s="196"/>
      <c r="RCA54" s="196"/>
      <c r="RCB54" s="196"/>
      <c r="RCC54" s="196"/>
      <c r="RCD54" s="196"/>
      <c r="RCE54" s="196"/>
      <c r="RCF54" s="196"/>
      <c r="RCG54" s="196"/>
      <c r="RCH54" s="196"/>
      <c r="RCI54" s="196"/>
      <c r="RCJ54" s="196"/>
      <c r="RCK54" s="196"/>
      <c r="RCL54" s="196"/>
      <c r="RCM54" s="196"/>
      <c r="RCN54" s="196"/>
      <c r="RCO54" s="196"/>
      <c r="RCP54" s="196"/>
      <c r="RCQ54" s="196"/>
      <c r="RCR54" s="196"/>
      <c r="RCS54" s="196"/>
      <c r="RCT54" s="196"/>
      <c r="RCU54" s="196"/>
      <c r="RCV54" s="196"/>
      <c r="RCW54" s="196"/>
      <c r="RCX54" s="196"/>
      <c r="RCY54" s="196"/>
      <c r="RCZ54" s="196"/>
      <c r="RDA54" s="196"/>
      <c r="RDB54" s="196"/>
      <c r="RDC54" s="196"/>
      <c r="RDD54" s="196"/>
      <c r="RDE54" s="196"/>
      <c r="RDF54" s="196"/>
      <c r="RDG54" s="196"/>
      <c r="RDH54" s="196"/>
      <c r="RDI54" s="196"/>
      <c r="RDJ54" s="196"/>
      <c r="RDK54" s="196"/>
      <c r="RDL54" s="196"/>
      <c r="RDM54" s="196"/>
      <c r="RDN54" s="196"/>
      <c r="RDO54" s="196"/>
      <c r="RDP54" s="196"/>
      <c r="RDQ54" s="196"/>
      <c r="RDR54" s="196"/>
      <c r="RDS54" s="196"/>
      <c r="RDT54" s="196"/>
      <c r="RDU54" s="196"/>
      <c r="RDV54" s="196"/>
      <c r="RDW54" s="196"/>
      <c r="RDX54" s="196"/>
      <c r="RDY54" s="196"/>
      <c r="RDZ54" s="196"/>
      <c r="REA54" s="196"/>
      <c r="REB54" s="196"/>
      <c r="REC54" s="196"/>
      <c r="RED54" s="196"/>
      <c r="REE54" s="196"/>
      <c r="REF54" s="196"/>
      <c r="REG54" s="196"/>
      <c r="REH54" s="196"/>
      <c r="REI54" s="196"/>
      <c r="REJ54" s="196"/>
      <c r="REK54" s="196"/>
      <c r="REL54" s="196"/>
      <c r="REM54" s="196"/>
      <c r="REN54" s="196"/>
      <c r="REO54" s="196"/>
      <c r="REP54" s="196"/>
      <c r="REQ54" s="196"/>
      <c r="RER54" s="196"/>
      <c r="RES54" s="196"/>
      <c r="RET54" s="196"/>
      <c r="REU54" s="196"/>
      <c r="REV54" s="196"/>
      <c r="REW54" s="196"/>
      <c r="REX54" s="196"/>
      <c r="REY54" s="196"/>
      <c r="REZ54" s="196"/>
      <c r="RFA54" s="196"/>
      <c r="RFB54" s="196"/>
      <c r="RFC54" s="196"/>
      <c r="RFD54" s="196"/>
      <c r="RFE54" s="196"/>
      <c r="RFF54" s="196"/>
      <c r="RFG54" s="196"/>
      <c r="RFH54" s="196"/>
      <c r="RFI54" s="196"/>
      <c r="RFJ54" s="196"/>
      <c r="RFK54" s="196"/>
      <c r="RFL54" s="196"/>
      <c r="RFM54" s="196"/>
      <c r="RFN54" s="196"/>
      <c r="RFO54" s="196"/>
      <c r="RFP54" s="196"/>
      <c r="RFQ54" s="196"/>
      <c r="RFR54" s="196"/>
      <c r="RFS54" s="196"/>
      <c r="RFT54" s="196"/>
      <c r="RFU54" s="196"/>
      <c r="RFV54" s="196"/>
      <c r="RFW54" s="196"/>
      <c r="RFX54" s="196"/>
      <c r="RFY54" s="196"/>
      <c r="RFZ54" s="196"/>
      <c r="RGA54" s="196"/>
      <c r="RGB54" s="196"/>
      <c r="RGC54" s="196"/>
      <c r="RGD54" s="196"/>
      <c r="RGE54" s="196"/>
      <c r="RGF54" s="196"/>
      <c r="RGG54" s="196"/>
      <c r="RGH54" s="196"/>
      <c r="RGI54" s="196"/>
      <c r="RGJ54" s="196"/>
      <c r="RGK54" s="196"/>
      <c r="RGL54" s="196"/>
      <c r="RGM54" s="196"/>
      <c r="RGN54" s="196"/>
      <c r="RGO54" s="196"/>
      <c r="RGP54" s="196"/>
      <c r="RGQ54" s="196"/>
      <c r="RGR54" s="196"/>
      <c r="RGS54" s="196"/>
      <c r="RGT54" s="196"/>
      <c r="RGU54" s="196"/>
      <c r="RGV54" s="196"/>
      <c r="RGW54" s="196"/>
      <c r="RGX54" s="196"/>
      <c r="RGY54" s="196"/>
      <c r="RGZ54" s="196"/>
      <c r="RHA54" s="196"/>
      <c r="RHB54" s="196"/>
      <c r="RHC54" s="196"/>
      <c r="RHD54" s="196"/>
      <c r="RHE54" s="196"/>
      <c r="RHF54" s="196"/>
      <c r="RHG54" s="196"/>
      <c r="RHH54" s="196"/>
      <c r="RHI54" s="196"/>
      <c r="RHJ54" s="196"/>
      <c r="RHK54" s="196"/>
      <c r="RHL54" s="196"/>
      <c r="RHM54" s="196"/>
      <c r="RHN54" s="196"/>
      <c r="RHO54" s="196"/>
      <c r="RHP54" s="196"/>
      <c r="RHQ54" s="196"/>
      <c r="RHR54" s="196"/>
      <c r="RHS54" s="196"/>
      <c r="RHT54" s="196"/>
      <c r="RHU54" s="196"/>
      <c r="RHV54" s="196"/>
      <c r="RHW54" s="196"/>
      <c r="RHX54" s="196"/>
      <c r="RHY54" s="196"/>
      <c r="RHZ54" s="196"/>
      <c r="RIA54" s="196"/>
      <c r="RIB54" s="196"/>
      <c r="RIC54" s="196"/>
      <c r="RID54" s="196"/>
      <c r="RIE54" s="196"/>
      <c r="RIF54" s="196"/>
      <c r="RIG54" s="196"/>
      <c r="RIH54" s="196"/>
      <c r="RII54" s="196"/>
      <c r="RIJ54" s="196"/>
      <c r="RIK54" s="196"/>
      <c r="RIL54" s="196"/>
      <c r="RIM54" s="196"/>
      <c r="RIN54" s="196"/>
      <c r="RIO54" s="196"/>
      <c r="RIP54" s="196"/>
      <c r="RIQ54" s="196"/>
      <c r="RIR54" s="196"/>
      <c r="RIS54" s="196"/>
      <c r="RIT54" s="196"/>
      <c r="RIU54" s="196"/>
      <c r="RIV54" s="196"/>
      <c r="RIW54" s="196"/>
      <c r="RIX54" s="196"/>
      <c r="RIY54" s="196"/>
      <c r="RIZ54" s="196"/>
      <c r="RJA54" s="196"/>
      <c r="RJB54" s="196"/>
      <c r="RJC54" s="196"/>
      <c r="RJD54" s="196"/>
      <c r="RJE54" s="196"/>
      <c r="RJF54" s="196"/>
      <c r="RJG54" s="196"/>
      <c r="RJH54" s="196"/>
      <c r="RJI54" s="196"/>
      <c r="RJJ54" s="196"/>
      <c r="RJK54" s="196"/>
      <c r="RJL54" s="196"/>
      <c r="RJM54" s="196"/>
      <c r="RJN54" s="196"/>
      <c r="RJO54" s="196"/>
      <c r="RJP54" s="196"/>
      <c r="RJQ54" s="196"/>
      <c r="RJR54" s="196"/>
      <c r="RJS54" s="196"/>
      <c r="RJT54" s="196"/>
      <c r="RJU54" s="196"/>
      <c r="RJV54" s="196"/>
      <c r="RJW54" s="196"/>
      <c r="RJX54" s="196"/>
      <c r="RJY54" s="196"/>
      <c r="RJZ54" s="196"/>
      <c r="RKA54" s="196"/>
      <c r="RKB54" s="196"/>
      <c r="RKC54" s="196"/>
      <c r="RKD54" s="196"/>
      <c r="RKE54" s="196"/>
      <c r="RKF54" s="196"/>
      <c r="RKG54" s="196"/>
      <c r="RKH54" s="196"/>
      <c r="RKI54" s="196"/>
      <c r="RKJ54" s="196"/>
      <c r="RKK54" s="196"/>
      <c r="RKL54" s="196"/>
      <c r="RKM54" s="196"/>
      <c r="RKN54" s="196"/>
      <c r="RKO54" s="196"/>
      <c r="RKP54" s="196"/>
      <c r="RKQ54" s="196"/>
      <c r="RKR54" s="196"/>
      <c r="RKS54" s="196"/>
      <c r="RKT54" s="196"/>
      <c r="RKU54" s="196"/>
      <c r="RKV54" s="196"/>
      <c r="RKW54" s="196"/>
      <c r="RKX54" s="196"/>
      <c r="RKY54" s="196"/>
      <c r="RKZ54" s="196"/>
      <c r="RLA54" s="196"/>
      <c r="RLB54" s="196"/>
      <c r="RLC54" s="196"/>
      <c r="RLD54" s="196"/>
      <c r="RLE54" s="196"/>
      <c r="RLF54" s="196"/>
      <c r="RLG54" s="196"/>
      <c r="RLH54" s="196"/>
      <c r="RLI54" s="196"/>
      <c r="RLJ54" s="196"/>
      <c r="RLK54" s="196"/>
      <c r="RLL54" s="196"/>
      <c r="RLM54" s="196"/>
      <c r="RLN54" s="196"/>
      <c r="RLO54" s="196"/>
      <c r="RLP54" s="196"/>
      <c r="RLQ54" s="196"/>
      <c r="RLR54" s="196"/>
      <c r="RLS54" s="196"/>
      <c r="RLT54" s="196"/>
      <c r="RLU54" s="196"/>
      <c r="RLV54" s="196"/>
      <c r="RLW54" s="196"/>
      <c r="RLX54" s="196"/>
      <c r="RLY54" s="196"/>
      <c r="RLZ54" s="196"/>
      <c r="RMA54" s="196"/>
      <c r="RMB54" s="196"/>
      <c r="RMC54" s="196"/>
      <c r="RMD54" s="196"/>
      <c r="RME54" s="196"/>
      <c r="RMF54" s="196"/>
      <c r="RMG54" s="196"/>
      <c r="RMH54" s="196"/>
      <c r="RMI54" s="196"/>
      <c r="RMJ54" s="196"/>
      <c r="RMK54" s="196"/>
      <c r="RML54" s="196"/>
      <c r="RMM54" s="196"/>
      <c r="RMN54" s="196"/>
      <c r="RMO54" s="196"/>
      <c r="RMP54" s="196"/>
      <c r="RMQ54" s="196"/>
      <c r="RMR54" s="196"/>
      <c r="RMS54" s="196"/>
      <c r="RMT54" s="196"/>
      <c r="RMU54" s="196"/>
      <c r="RMV54" s="196"/>
      <c r="RMW54" s="196"/>
      <c r="RMX54" s="196"/>
      <c r="RMY54" s="196"/>
      <c r="RMZ54" s="196"/>
      <c r="RNA54" s="196"/>
      <c r="RNB54" s="196"/>
      <c r="RNC54" s="196"/>
      <c r="RND54" s="196"/>
      <c r="RNE54" s="196"/>
      <c r="RNF54" s="196"/>
      <c r="RNG54" s="196"/>
      <c r="RNH54" s="196"/>
      <c r="RNI54" s="196"/>
      <c r="RNJ54" s="196"/>
      <c r="RNK54" s="196"/>
      <c r="RNL54" s="196"/>
      <c r="RNM54" s="196"/>
      <c r="RNN54" s="196"/>
      <c r="RNO54" s="196"/>
      <c r="RNP54" s="196"/>
      <c r="RNQ54" s="196"/>
      <c r="RNR54" s="196"/>
      <c r="RNS54" s="196"/>
      <c r="RNT54" s="196"/>
      <c r="RNU54" s="196"/>
      <c r="RNV54" s="196"/>
      <c r="RNW54" s="196"/>
      <c r="RNX54" s="196"/>
      <c r="RNY54" s="196"/>
      <c r="RNZ54" s="196"/>
      <c r="ROA54" s="196"/>
      <c r="ROB54" s="196"/>
      <c r="ROC54" s="196"/>
      <c r="ROD54" s="196"/>
      <c r="ROE54" s="196"/>
      <c r="ROF54" s="196"/>
      <c r="ROG54" s="196"/>
      <c r="ROH54" s="196"/>
      <c r="ROI54" s="196"/>
      <c r="ROJ54" s="196"/>
      <c r="ROK54" s="196"/>
      <c r="ROL54" s="196"/>
      <c r="ROM54" s="196"/>
      <c r="RON54" s="196"/>
      <c r="ROO54" s="196"/>
      <c r="ROP54" s="196"/>
      <c r="ROQ54" s="196"/>
      <c r="ROR54" s="196"/>
      <c r="ROS54" s="196"/>
      <c r="ROT54" s="196"/>
      <c r="ROU54" s="196"/>
      <c r="ROV54" s="196"/>
      <c r="ROW54" s="196"/>
      <c r="ROX54" s="196"/>
      <c r="ROY54" s="196"/>
      <c r="ROZ54" s="196"/>
      <c r="RPA54" s="196"/>
      <c r="RPB54" s="196"/>
      <c r="RPC54" s="196"/>
      <c r="RPD54" s="196"/>
      <c r="RPE54" s="196"/>
      <c r="RPF54" s="196"/>
      <c r="RPG54" s="196"/>
      <c r="RPH54" s="196"/>
      <c r="RPI54" s="196"/>
      <c r="RPJ54" s="196"/>
      <c r="RPK54" s="196"/>
      <c r="RPL54" s="196"/>
      <c r="RPM54" s="196"/>
      <c r="RPN54" s="196"/>
      <c r="RPO54" s="196"/>
      <c r="RPP54" s="196"/>
      <c r="RPQ54" s="196"/>
      <c r="RPR54" s="196"/>
      <c r="RPS54" s="196"/>
      <c r="RPT54" s="196"/>
      <c r="RPU54" s="196"/>
      <c r="RPV54" s="196"/>
      <c r="RPW54" s="196"/>
      <c r="RPX54" s="196"/>
      <c r="RPY54" s="196"/>
      <c r="RPZ54" s="196"/>
      <c r="RQA54" s="196"/>
      <c r="RQB54" s="196"/>
      <c r="RQC54" s="196"/>
      <c r="RQD54" s="196"/>
      <c r="RQE54" s="196"/>
      <c r="RQF54" s="196"/>
      <c r="RQG54" s="196"/>
      <c r="RQH54" s="196"/>
      <c r="RQI54" s="196"/>
      <c r="RQJ54" s="196"/>
      <c r="RQK54" s="196"/>
      <c r="RQL54" s="196"/>
      <c r="RQM54" s="196"/>
      <c r="RQN54" s="196"/>
      <c r="RQO54" s="196"/>
      <c r="RQP54" s="196"/>
      <c r="RQQ54" s="196"/>
      <c r="RQR54" s="196"/>
      <c r="RQS54" s="196"/>
      <c r="RQT54" s="196"/>
      <c r="RQU54" s="196"/>
      <c r="RQV54" s="196"/>
      <c r="RQW54" s="196"/>
      <c r="RQX54" s="196"/>
      <c r="RQY54" s="196"/>
      <c r="RQZ54" s="196"/>
      <c r="RRA54" s="196"/>
      <c r="RRB54" s="196"/>
      <c r="RRC54" s="196"/>
      <c r="RRD54" s="196"/>
      <c r="RRE54" s="196"/>
      <c r="RRF54" s="196"/>
      <c r="RRG54" s="196"/>
      <c r="RRH54" s="196"/>
      <c r="RRI54" s="196"/>
      <c r="RRJ54" s="196"/>
      <c r="RRK54" s="196"/>
      <c r="RRL54" s="196"/>
      <c r="RRM54" s="196"/>
      <c r="RRN54" s="196"/>
      <c r="RRO54" s="196"/>
      <c r="RRP54" s="196"/>
      <c r="RRQ54" s="196"/>
      <c r="RRR54" s="196"/>
      <c r="RRS54" s="196"/>
      <c r="RRT54" s="196"/>
      <c r="RRU54" s="196"/>
      <c r="RRV54" s="196"/>
      <c r="RRW54" s="196"/>
      <c r="RRX54" s="196"/>
      <c r="RRY54" s="196"/>
      <c r="RRZ54" s="196"/>
      <c r="RSA54" s="196"/>
      <c r="RSB54" s="196"/>
      <c r="RSC54" s="196"/>
      <c r="RSD54" s="196"/>
      <c r="RSE54" s="196"/>
      <c r="RSF54" s="196"/>
      <c r="RSG54" s="196"/>
      <c r="RSH54" s="196"/>
      <c r="RSI54" s="196"/>
      <c r="RSJ54" s="196"/>
      <c r="RSK54" s="196"/>
      <c r="RSL54" s="196"/>
      <c r="RSM54" s="196"/>
      <c r="RSN54" s="196"/>
      <c r="RSO54" s="196"/>
      <c r="RSP54" s="196"/>
      <c r="RSQ54" s="196"/>
      <c r="RSR54" s="196"/>
      <c r="RSS54" s="196"/>
      <c r="RST54" s="196"/>
      <c r="RSU54" s="196"/>
      <c r="RSV54" s="196"/>
      <c r="RSW54" s="196"/>
      <c r="RSX54" s="196"/>
      <c r="RSY54" s="196"/>
      <c r="RSZ54" s="196"/>
      <c r="RTA54" s="196"/>
      <c r="RTB54" s="196"/>
      <c r="RTC54" s="196"/>
      <c r="RTD54" s="196"/>
      <c r="RTE54" s="196"/>
      <c r="RTF54" s="196"/>
      <c r="RTG54" s="196"/>
      <c r="RTH54" s="196"/>
      <c r="RTI54" s="196"/>
      <c r="RTJ54" s="196"/>
      <c r="RTK54" s="196"/>
      <c r="RTL54" s="196"/>
      <c r="RTM54" s="196"/>
      <c r="RTN54" s="196"/>
      <c r="RTO54" s="196"/>
      <c r="RTP54" s="196"/>
      <c r="RTQ54" s="196"/>
      <c r="RTR54" s="196"/>
      <c r="RTS54" s="196"/>
      <c r="RTT54" s="196"/>
      <c r="RTU54" s="196"/>
      <c r="RTV54" s="196"/>
      <c r="RTW54" s="196"/>
      <c r="RTX54" s="196"/>
      <c r="RTY54" s="196"/>
      <c r="RTZ54" s="196"/>
      <c r="RUA54" s="196"/>
      <c r="RUB54" s="196"/>
      <c r="RUC54" s="196"/>
      <c r="RUD54" s="196"/>
      <c r="RUE54" s="196"/>
      <c r="RUF54" s="196"/>
      <c r="RUG54" s="196"/>
      <c r="RUH54" s="196"/>
      <c r="RUI54" s="196"/>
      <c r="RUJ54" s="196"/>
      <c r="RUK54" s="196"/>
      <c r="RUL54" s="196"/>
      <c r="RUM54" s="196"/>
      <c r="RUN54" s="196"/>
      <c r="RUO54" s="196"/>
      <c r="RUP54" s="196"/>
      <c r="RUQ54" s="196"/>
      <c r="RUR54" s="196"/>
      <c r="RUS54" s="196"/>
      <c r="RUT54" s="196"/>
      <c r="RUU54" s="196"/>
      <c r="RUV54" s="196"/>
      <c r="RUW54" s="196"/>
      <c r="RUX54" s="196"/>
      <c r="RUY54" s="196"/>
      <c r="RUZ54" s="196"/>
      <c r="RVA54" s="196"/>
      <c r="RVB54" s="196"/>
      <c r="RVC54" s="196"/>
      <c r="RVD54" s="196"/>
      <c r="RVE54" s="196"/>
      <c r="RVF54" s="196"/>
      <c r="RVG54" s="196"/>
      <c r="RVH54" s="196"/>
      <c r="RVI54" s="196"/>
      <c r="RVJ54" s="196"/>
      <c r="RVK54" s="196"/>
      <c r="RVL54" s="196"/>
      <c r="RVM54" s="196"/>
      <c r="RVN54" s="196"/>
      <c r="RVO54" s="196"/>
      <c r="RVP54" s="196"/>
      <c r="RVQ54" s="196"/>
      <c r="RVR54" s="196"/>
      <c r="RVS54" s="196"/>
      <c r="RVT54" s="196"/>
      <c r="RVU54" s="196"/>
      <c r="RVV54" s="196"/>
      <c r="RVW54" s="196"/>
      <c r="RVX54" s="196"/>
      <c r="RVY54" s="196"/>
      <c r="RVZ54" s="196"/>
      <c r="RWA54" s="196"/>
      <c r="RWB54" s="196"/>
      <c r="RWC54" s="196"/>
      <c r="RWD54" s="196"/>
      <c r="RWE54" s="196"/>
      <c r="RWF54" s="196"/>
      <c r="RWG54" s="196"/>
      <c r="RWH54" s="196"/>
      <c r="RWI54" s="196"/>
      <c r="RWJ54" s="196"/>
      <c r="RWK54" s="196"/>
      <c r="RWL54" s="196"/>
      <c r="RWM54" s="196"/>
      <c r="RWN54" s="196"/>
      <c r="RWO54" s="196"/>
      <c r="RWP54" s="196"/>
      <c r="RWQ54" s="196"/>
      <c r="RWR54" s="196"/>
      <c r="RWS54" s="196"/>
      <c r="RWT54" s="196"/>
      <c r="RWU54" s="196"/>
      <c r="RWV54" s="196"/>
      <c r="RWW54" s="196"/>
      <c r="RWX54" s="196"/>
      <c r="RWY54" s="196"/>
      <c r="RWZ54" s="196"/>
      <c r="RXA54" s="196"/>
      <c r="RXB54" s="196"/>
      <c r="RXC54" s="196"/>
      <c r="RXD54" s="196"/>
      <c r="RXE54" s="196"/>
      <c r="RXF54" s="196"/>
      <c r="RXG54" s="196"/>
      <c r="RXH54" s="196"/>
      <c r="RXI54" s="196"/>
      <c r="RXJ54" s="196"/>
      <c r="RXK54" s="196"/>
      <c r="RXL54" s="196"/>
      <c r="RXM54" s="196"/>
      <c r="RXN54" s="196"/>
      <c r="RXO54" s="196"/>
      <c r="RXP54" s="196"/>
      <c r="RXQ54" s="196"/>
      <c r="RXR54" s="196"/>
      <c r="RXS54" s="196"/>
      <c r="RXT54" s="196"/>
      <c r="RXU54" s="196"/>
      <c r="RXV54" s="196"/>
      <c r="RXW54" s="196"/>
      <c r="RXX54" s="196"/>
      <c r="RXY54" s="196"/>
      <c r="RXZ54" s="196"/>
      <c r="RYA54" s="196"/>
      <c r="RYB54" s="196"/>
      <c r="RYC54" s="196"/>
      <c r="RYD54" s="196"/>
      <c r="RYE54" s="196"/>
      <c r="RYF54" s="196"/>
      <c r="RYG54" s="196"/>
      <c r="RYH54" s="196"/>
      <c r="RYI54" s="196"/>
      <c r="RYJ54" s="196"/>
      <c r="RYK54" s="196"/>
      <c r="RYL54" s="196"/>
      <c r="RYM54" s="196"/>
      <c r="RYN54" s="196"/>
      <c r="RYO54" s="196"/>
      <c r="RYP54" s="196"/>
      <c r="RYQ54" s="196"/>
      <c r="RYR54" s="196"/>
      <c r="RYS54" s="196"/>
      <c r="RYT54" s="196"/>
      <c r="RYU54" s="196"/>
      <c r="RYV54" s="196"/>
      <c r="RYW54" s="196"/>
      <c r="RYX54" s="196"/>
      <c r="RYY54" s="196"/>
      <c r="RYZ54" s="196"/>
      <c r="RZA54" s="196"/>
      <c r="RZB54" s="196"/>
      <c r="RZC54" s="196"/>
      <c r="RZD54" s="196"/>
      <c r="RZE54" s="196"/>
      <c r="RZF54" s="196"/>
      <c r="RZG54" s="196"/>
      <c r="RZH54" s="196"/>
      <c r="RZI54" s="196"/>
      <c r="RZJ54" s="196"/>
      <c r="RZK54" s="196"/>
      <c r="RZL54" s="196"/>
      <c r="RZM54" s="196"/>
      <c r="RZN54" s="196"/>
      <c r="RZO54" s="196"/>
      <c r="RZP54" s="196"/>
      <c r="RZQ54" s="196"/>
      <c r="RZR54" s="196"/>
      <c r="RZS54" s="196"/>
      <c r="RZT54" s="196"/>
      <c r="RZU54" s="196"/>
      <c r="RZV54" s="196"/>
      <c r="RZW54" s="196"/>
      <c r="RZX54" s="196"/>
      <c r="RZY54" s="196"/>
      <c r="RZZ54" s="196"/>
      <c r="SAA54" s="196"/>
      <c r="SAB54" s="196"/>
      <c r="SAC54" s="196"/>
      <c r="SAD54" s="196"/>
      <c r="SAE54" s="196"/>
      <c r="SAF54" s="196"/>
      <c r="SAG54" s="196"/>
      <c r="SAH54" s="196"/>
      <c r="SAI54" s="196"/>
      <c r="SAJ54" s="196"/>
      <c r="SAK54" s="196"/>
      <c r="SAL54" s="196"/>
      <c r="SAM54" s="196"/>
      <c r="SAN54" s="196"/>
      <c r="SAO54" s="196"/>
      <c r="SAP54" s="196"/>
      <c r="SAQ54" s="196"/>
      <c r="SAR54" s="196"/>
      <c r="SAS54" s="196"/>
      <c r="SAT54" s="196"/>
      <c r="SAU54" s="196"/>
      <c r="SAV54" s="196"/>
      <c r="SAW54" s="196"/>
      <c r="SAX54" s="196"/>
      <c r="SAY54" s="196"/>
      <c r="SAZ54" s="196"/>
      <c r="SBA54" s="196"/>
      <c r="SBB54" s="196"/>
      <c r="SBC54" s="196"/>
      <c r="SBD54" s="196"/>
      <c r="SBE54" s="196"/>
      <c r="SBF54" s="196"/>
      <c r="SBG54" s="196"/>
      <c r="SBH54" s="196"/>
      <c r="SBI54" s="196"/>
      <c r="SBJ54" s="196"/>
      <c r="SBK54" s="196"/>
      <c r="SBL54" s="196"/>
      <c r="SBM54" s="196"/>
      <c r="SBN54" s="196"/>
      <c r="SBO54" s="196"/>
      <c r="SBP54" s="196"/>
      <c r="SBQ54" s="196"/>
      <c r="SBR54" s="196"/>
      <c r="SBS54" s="196"/>
      <c r="SBT54" s="196"/>
      <c r="SBU54" s="196"/>
      <c r="SBV54" s="196"/>
      <c r="SBW54" s="196"/>
      <c r="SBX54" s="196"/>
      <c r="SBY54" s="196"/>
      <c r="SBZ54" s="196"/>
      <c r="SCA54" s="196"/>
      <c r="SCB54" s="196"/>
      <c r="SCC54" s="196"/>
      <c r="SCD54" s="196"/>
      <c r="SCE54" s="196"/>
      <c r="SCF54" s="196"/>
      <c r="SCG54" s="196"/>
      <c r="SCH54" s="196"/>
      <c r="SCI54" s="196"/>
      <c r="SCJ54" s="196"/>
      <c r="SCK54" s="196"/>
      <c r="SCL54" s="196"/>
      <c r="SCM54" s="196"/>
      <c r="SCN54" s="196"/>
      <c r="SCO54" s="196"/>
      <c r="SCP54" s="196"/>
      <c r="SCQ54" s="196"/>
      <c r="SCR54" s="196"/>
      <c r="SCS54" s="196"/>
      <c r="SCT54" s="196"/>
      <c r="SCU54" s="196"/>
      <c r="SCV54" s="196"/>
      <c r="SCW54" s="196"/>
      <c r="SCX54" s="196"/>
      <c r="SCY54" s="196"/>
      <c r="SCZ54" s="196"/>
      <c r="SDA54" s="196"/>
      <c r="SDB54" s="196"/>
      <c r="SDC54" s="196"/>
      <c r="SDD54" s="196"/>
      <c r="SDE54" s="196"/>
      <c r="SDF54" s="196"/>
      <c r="SDG54" s="196"/>
      <c r="SDH54" s="196"/>
      <c r="SDI54" s="196"/>
      <c r="SDJ54" s="196"/>
      <c r="SDK54" s="196"/>
      <c r="SDL54" s="196"/>
      <c r="SDM54" s="196"/>
      <c r="SDN54" s="196"/>
      <c r="SDO54" s="196"/>
      <c r="SDP54" s="196"/>
      <c r="SDQ54" s="196"/>
      <c r="SDR54" s="196"/>
      <c r="SDS54" s="196"/>
      <c r="SDT54" s="196"/>
      <c r="SDU54" s="196"/>
      <c r="SDV54" s="196"/>
      <c r="SDW54" s="196"/>
      <c r="SDX54" s="196"/>
      <c r="SDY54" s="196"/>
      <c r="SDZ54" s="196"/>
      <c r="SEA54" s="196"/>
      <c r="SEB54" s="196"/>
      <c r="SEC54" s="196"/>
      <c r="SED54" s="196"/>
      <c r="SEE54" s="196"/>
      <c r="SEF54" s="196"/>
      <c r="SEG54" s="196"/>
      <c r="SEH54" s="196"/>
      <c r="SEI54" s="196"/>
      <c r="SEJ54" s="196"/>
      <c r="SEK54" s="196"/>
      <c r="SEL54" s="196"/>
      <c r="SEM54" s="196"/>
      <c r="SEN54" s="196"/>
      <c r="SEO54" s="196"/>
      <c r="SEP54" s="196"/>
      <c r="SEQ54" s="196"/>
      <c r="SER54" s="196"/>
      <c r="SES54" s="196"/>
      <c r="SET54" s="196"/>
      <c r="SEU54" s="196"/>
      <c r="SEV54" s="196"/>
      <c r="SEW54" s="196"/>
      <c r="SEX54" s="196"/>
      <c r="SEY54" s="196"/>
      <c r="SEZ54" s="196"/>
      <c r="SFA54" s="196"/>
      <c r="SFB54" s="196"/>
      <c r="SFC54" s="196"/>
      <c r="SFD54" s="196"/>
      <c r="SFE54" s="196"/>
      <c r="SFF54" s="196"/>
      <c r="SFG54" s="196"/>
      <c r="SFH54" s="196"/>
      <c r="SFI54" s="196"/>
      <c r="SFJ54" s="196"/>
      <c r="SFK54" s="196"/>
      <c r="SFL54" s="196"/>
      <c r="SFM54" s="196"/>
      <c r="SFN54" s="196"/>
      <c r="SFO54" s="196"/>
      <c r="SFP54" s="196"/>
      <c r="SFQ54" s="196"/>
      <c r="SFR54" s="196"/>
      <c r="SFS54" s="196"/>
      <c r="SFT54" s="196"/>
      <c r="SFU54" s="196"/>
      <c r="SFV54" s="196"/>
      <c r="SFW54" s="196"/>
      <c r="SFX54" s="196"/>
      <c r="SFY54" s="196"/>
      <c r="SFZ54" s="196"/>
      <c r="SGA54" s="196"/>
      <c r="SGB54" s="196"/>
      <c r="SGC54" s="196"/>
      <c r="SGD54" s="196"/>
      <c r="SGE54" s="196"/>
      <c r="SGF54" s="196"/>
      <c r="SGG54" s="196"/>
      <c r="SGH54" s="196"/>
      <c r="SGI54" s="196"/>
      <c r="SGJ54" s="196"/>
      <c r="SGK54" s="196"/>
      <c r="SGL54" s="196"/>
      <c r="SGM54" s="196"/>
      <c r="SGN54" s="196"/>
      <c r="SGO54" s="196"/>
      <c r="SGP54" s="196"/>
      <c r="SGQ54" s="196"/>
      <c r="SGR54" s="196"/>
      <c r="SGS54" s="196"/>
      <c r="SGT54" s="196"/>
      <c r="SGU54" s="196"/>
      <c r="SGV54" s="196"/>
      <c r="SGW54" s="196"/>
      <c r="SGX54" s="196"/>
      <c r="SGY54" s="196"/>
      <c r="SGZ54" s="196"/>
      <c r="SHA54" s="196"/>
      <c r="SHB54" s="196"/>
      <c r="SHC54" s="196"/>
      <c r="SHD54" s="196"/>
      <c r="SHE54" s="196"/>
      <c r="SHF54" s="196"/>
      <c r="SHG54" s="196"/>
      <c r="SHH54" s="196"/>
      <c r="SHI54" s="196"/>
      <c r="SHJ54" s="196"/>
      <c r="SHK54" s="196"/>
      <c r="SHL54" s="196"/>
      <c r="SHM54" s="196"/>
      <c r="SHN54" s="196"/>
      <c r="SHO54" s="196"/>
      <c r="SHP54" s="196"/>
      <c r="SHQ54" s="196"/>
      <c r="SHR54" s="196"/>
      <c r="SHS54" s="196"/>
      <c r="SHT54" s="196"/>
      <c r="SHU54" s="196"/>
      <c r="SHV54" s="196"/>
      <c r="SHW54" s="196"/>
      <c r="SHX54" s="196"/>
      <c r="SHY54" s="196"/>
      <c r="SHZ54" s="196"/>
      <c r="SIA54" s="196"/>
      <c r="SIB54" s="196"/>
      <c r="SIC54" s="196"/>
      <c r="SID54" s="196"/>
      <c r="SIE54" s="196"/>
      <c r="SIF54" s="196"/>
      <c r="SIG54" s="196"/>
      <c r="SIH54" s="196"/>
      <c r="SII54" s="196"/>
      <c r="SIJ54" s="196"/>
      <c r="SIK54" s="196"/>
      <c r="SIL54" s="196"/>
      <c r="SIM54" s="196"/>
      <c r="SIN54" s="196"/>
      <c r="SIO54" s="196"/>
      <c r="SIP54" s="196"/>
      <c r="SIQ54" s="196"/>
      <c r="SIR54" s="196"/>
      <c r="SIS54" s="196"/>
      <c r="SIT54" s="196"/>
      <c r="SIU54" s="196"/>
      <c r="SIV54" s="196"/>
      <c r="SIW54" s="196"/>
      <c r="SIX54" s="196"/>
      <c r="SIY54" s="196"/>
      <c r="SIZ54" s="196"/>
      <c r="SJA54" s="196"/>
      <c r="SJB54" s="196"/>
      <c r="SJC54" s="196"/>
      <c r="SJD54" s="196"/>
      <c r="SJE54" s="196"/>
      <c r="SJF54" s="196"/>
      <c r="SJG54" s="196"/>
      <c r="SJH54" s="196"/>
      <c r="SJI54" s="196"/>
      <c r="SJJ54" s="196"/>
      <c r="SJK54" s="196"/>
      <c r="SJL54" s="196"/>
      <c r="SJM54" s="196"/>
      <c r="SJN54" s="196"/>
      <c r="SJO54" s="196"/>
      <c r="SJP54" s="196"/>
      <c r="SJQ54" s="196"/>
      <c r="SJR54" s="196"/>
      <c r="SJS54" s="196"/>
      <c r="SJT54" s="196"/>
      <c r="SJU54" s="196"/>
      <c r="SJV54" s="196"/>
      <c r="SJW54" s="196"/>
      <c r="SJX54" s="196"/>
      <c r="SJY54" s="196"/>
      <c r="SJZ54" s="196"/>
      <c r="SKA54" s="196"/>
      <c r="SKB54" s="196"/>
      <c r="SKC54" s="196"/>
      <c r="SKD54" s="196"/>
      <c r="SKE54" s="196"/>
      <c r="SKF54" s="196"/>
      <c r="SKG54" s="196"/>
      <c r="SKH54" s="196"/>
      <c r="SKI54" s="196"/>
      <c r="SKJ54" s="196"/>
      <c r="SKK54" s="196"/>
      <c r="SKL54" s="196"/>
      <c r="SKM54" s="196"/>
      <c r="SKN54" s="196"/>
      <c r="SKO54" s="196"/>
      <c r="SKP54" s="196"/>
      <c r="SKQ54" s="196"/>
      <c r="SKR54" s="196"/>
      <c r="SKS54" s="196"/>
      <c r="SKT54" s="196"/>
      <c r="SKU54" s="196"/>
      <c r="SKV54" s="196"/>
      <c r="SKW54" s="196"/>
      <c r="SKX54" s="196"/>
      <c r="SKY54" s="196"/>
      <c r="SKZ54" s="196"/>
      <c r="SLA54" s="196"/>
      <c r="SLB54" s="196"/>
      <c r="SLC54" s="196"/>
      <c r="SLD54" s="196"/>
      <c r="SLE54" s="196"/>
      <c r="SLF54" s="196"/>
      <c r="SLG54" s="196"/>
      <c r="SLH54" s="196"/>
      <c r="SLI54" s="196"/>
      <c r="SLJ54" s="196"/>
      <c r="SLK54" s="196"/>
      <c r="SLL54" s="196"/>
      <c r="SLM54" s="196"/>
      <c r="SLN54" s="196"/>
      <c r="SLO54" s="196"/>
      <c r="SLP54" s="196"/>
      <c r="SLQ54" s="196"/>
      <c r="SLR54" s="196"/>
      <c r="SLS54" s="196"/>
      <c r="SLT54" s="196"/>
      <c r="SLU54" s="196"/>
      <c r="SLV54" s="196"/>
      <c r="SLW54" s="196"/>
      <c r="SLX54" s="196"/>
      <c r="SLY54" s="196"/>
      <c r="SLZ54" s="196"/>
      <c r="SMA54" s="196"/>
      <c r="SMB54" s="196"/>
      <c r="SMC54" s="196"/>
      <c r="SMD54" s="196"/>
      <c r="SME54" s="196"/>
      <c r="SMF54" s="196"/>
      <c r="SMG54" s="196"/>
      <c r="SMH54" s="196"/>
      <c r="SMI54" s="196"/>
      <c r="SMJ54" s="196"/>
      <c r="SMK54" s="196"/>
      <c r="SML54" s="196"/>
      <c r="SMM54" s="196"/>
      <c r="SMN54" s="196"/>
      <c r="SMO54" s="196"/>
      <c r="SMP54" s="196"/>
      <c r="SMQ54" s="196"/>
      <c r="SMR54" s="196"/>
      <c r="SMS54" s="196"/>
      <c r="SMT54" s="196"/>
      <c r="SMU54" s="196"/>
      <c r="SMV54" s="196"/>
      <c r="SMW54" s="196"/>
      <c r="SMX54" s="196"/>
      <c r="SMY54" s="196"/>
      <c r="SMZ54" s="196"/>
      <c r="SNA54" s="196"/>
      <c r="SNB54" s="196"/>
      <c r="SNC54" s="196"/>
      <c r="SND54" s="196"/>
      <c r="SNE54" s="196"/>
      <c r="SNF54" s="196"/>
      <c r="SNG54" s="196"/>
      <c r="SNH54" s="196"/>
      <c r="SNI54" s="196"/>
      <c r="SNJ54" s="196"/>
      <c r="SNK54" s="196"/>
      <c r="SNL54" s="196"/>
      <c r="SNM54" s="196"/>
      <c r="SNN54" s="196"/>
      <c r="SNO54" s="196"/>
      <c r="SNP54" s="196"/>
      <c r="SNQ54" s="196"/>
      <c r="SNR54" s="196"/>
      <c r="SNS54" s="196"/>
      <c r="SNT54" s="196"/>
      <c r="SNU54" s="196"/>
      <c r="SNV54" s="196"/>
      <c r="SNW54" s="196"/>
      <c r="SNX54" s="196"/>
      <c r="SNY54" s="196"/>
      <c r="SNZ54" s="196"/>
      <c r="SOA54" s="196"/>
      <c r="SOB54" s="196"/>
      <c r="SOC54" s="196"/>
      <c r="SOD54" s="196"/>
      <c r="SOE54" s="196"/>
      <c r="SOF54" s="196"/>
      <c r="SOG54" s="196"/>
      <c r="SOH54" s="196"/>
      <c r="SOI54" s="196"/>
      <c r="SOJ54" s="196"/>
      <c r="SOK54" s="196"/>
      <c r="SOL54" s="196"/>
      <c r="SOM54" s="196"/>
      <c r="SON54" s="196"/>
      <c r="SOO54" s="196"/>
      <c r="SOP54" s="196"/>
      <c r="SOQ54" s="196"/>
      <c r="SOR54" s="196"/>
      <c r="SOS54" s="196"/>
      <c r="SOT54" s="196"/>
      <c r="SOU54" s="196"/>
      <c r="SOV54" s="196"/>
      <c r="SOW54" s="196"/>
      <c r="SOX54" s="196"/>
      <c r="SOY54" s="196"/>
      <c r="SOZ54" s="196"/>
      <c r="SPA54" s="196"/>
      <c r="SPB54" s="196"/>
      <c r="SPC54" s="196"/>
      <c r="SPD54" s="196"/>
      <c r="SPE54" s="196"/>
      <c r="SPF54" s="196"/>
      <c r="SPG54" s="196"/>
      <c r="SPH54" s="196"/>
      <c r="SPI54" s="196"/>
      <c r="SPJ54" s="196"/>
      <c r="SPK54" s="196"/>
      <c r="SPL54" s="196"/>
      <c r="SPM54" s="196"/>
      <c r="SPN54" s="196"/>
      <c r="SPO54" s="196"/>
      <c r="SPP54" s="196"/>
      <c r="SPQ54" s="196"/>
      <c r="SPR54" s="196"/>
      <c r="SPS54" s="196"/>
      <c r="SPT54" s="196"/>
      <c r="SPU54" s="196"/>
      <c r="SPV54" s="196"/>
      <c r="SPW54" s="196"/>
      <c r="SPX54" s="196"/>
      <c r="SPY54" s="196"/>
      <c r="SPZ54" s="196"/>
      <c r="SQA54" s="196"/>
      <c r="SQB54" s="196"/>
      <c r="SQC54" s="196"/>
      <c r="SQD54" s="196"/>
      <c r="SQE54" s="196"/>
      <c r="SQF54" s="196"/>
      <c r="SQG54" s="196"/>
      <c r="SQH54" s="196"/>
      <c r="SQI54" s="196"/>
      <c r="SQJ54" s="196"/>
      <c r="SQK54" s="196"/>
      <c r="SQL54" s="196"/>
      <c r="SQM54" s="196"/>
      <c r="SQN54" s="196"/>
      <c r="SQO54" s="196"/>
      <c r="SQP54" s="196"/>
      <c r="SQQ54" s="196"/>
      <c r="SQR54" s="196"/>
      <c r="SQS54" s="196"/>
      <c r="SQT54" s="196"/>
      <c r="SQU54" s="196"/>
      <c r="SQV54" s="196"/>
      <c r="SQW54" s="196"/>
      <c r="SQX54" s="196"/>
      <c r="SQY54" s="196"/>
      <c r="SQZ54" s="196"/>
      <c r="SRA54" s="196"/>
      <c r="SRB54" s="196"/>
      <c r="SRC54" s="196"/>
      <c r="SRD54" s="196"/>
      <c r="SRE54" s="196"/>
      <c r="SRF54" s="196"/>
      <c r="SRG54" s="196"/>
      <c r="SRH54" s="196"/>
      <c r="SRI54" s="196"/>
      <c r="SRJ54" s="196"/>
      <c r="SRK54" s="196"/>
      <c r="SRL54" s="196"/>
      <c r="SRM54" s="196"/>
      <c r="SRN54" s="196"/>
      <c r="SRO54" s="196"/>
      <c r="SRP54" s="196"/>
      <c r="SRQ54" s="196"/>
      <c r="SRR54" s="196"/>
      <c r="SRS54" s="196"/>
      <c r="SRT54" s="196"/>
      <c r="SRU54" s="196"/>
      <c r="SRV54" s="196"/>
      <c r="SRW54" s="196"/>
      <c r="SRX54" s="196"/>
      <c r="SRY54" s="196"/>
      <c r="SRZ54" s="196"/>
      <c r="SSA54" s="196"/>
      <c r="SSB54" s="196"/>
      <c r="SSC54" s="196"/>
      <c r="SSD54" s="196"/>
      <c r="SSE54" s="196"/>
      <c r="SSF54" s="196"/>
      <c r="SSG54" s="196"/>
      <c r="SSH54" s="196"/>
      <c r="SSI54" s="196"/>
      <c r="SSJ54" s="196"/>
      <c r="SSK54" s="196"/>
      <c r="SSL54" s="196"/>
      <c r="SSM54" s="196"/>
      <c r="SSN54" s="196"/>
      <c r="SSO54" s="196"/>
      <c r="SSP54" s="196"/>
      <c r="SSQ54" s="196"/>
      <c r="SSR54" s="196"/>
      <c r="SSS54" s="196"/>
      <c r="SST54" s="196"/>
      <c r="SSU54" s="196"/>
      <c r="SSV54" s="196"/>
      <c r="SSW54" s="196"/>
      <c r="SSX54" s="196"/>
      <c r="SSY54" s="196"/>
      <c r="SSZ54" s="196"/>
      <c r="STA54" s="196"/>
      <c r="STB54" s="196"/>
      <c r="STC54" s="196"/>
      <c r="STD54" s="196"/>
      <c r="STE54" s="196"/>
      <c r="STF54" s="196"/>
      <c r="STG54" s="196"/>
      <c r="STH54" s="196"/>
      <c r="STI54" s="196"/>
      <c r="STJ54" s="196"/>
      <c r="STK54" s="196"/>
      <c r="STL54" s="196"/>
      <c r="STM54" s="196"/>
      <c r="STN54" s="196"/>
      <c r="STO54" s="196"/>
      <c r="STP54" s="196"/>
      <c r="STQ54" s="196"/>
      <c r="STR54" s="196"/>
      <c r="STS54" s="196"/>
      <c r="STT54" s="196"/>
      <c r="STU54" s="196"/>
      <c r="STV54" s="196"/>
      <c r="STW54" s="196"/>
      <c r="STX54" s="196"/>
      <c r="STY54" s="196"/>
      <c r="STZ54" s="196"/>
      <c r="SUA54" s="196"/>
      <c r="SUB54" s="196"/>
      <c r="SUC54" s="196"/>
      <c r="SUD54" s="196"/>
      <c r="SUE54" s="196"/>
      <c r="SUF54" s="196"/>
      <c r="SUG54" s="196"/>
      <c r="SUH54" s="196"/>
      <c r="SUI54" s="196"/>
      <c r="SUJ54" s="196"/>
      <c r="SUK54" s="196"/>
      <c r="SUL54" s="196"/>
      <c r="SUM54" s="196"/>
      <c r="SUN54" s="196"/>
      <c r="SUO54" s="196"/>
      <c r="SUP54" s="196"/>
      <c r="SUQ54" s="196"/>
      <c r="SUR54" s="196"/>
      <c r="SUS54" s="196"/>
      <c r="SUT54" s="196"/>
      <c r="SUU54" s="196"/>
      <c r="SUV54" s="196"/>
      <c r="SUW54" s="196"/>
      <c r="SUX54" s="196"/>
      <c r="SUY54" s="196"/>
      <c r="SUZ54" s="196"/>
      <c r="SVA54" s="196"/>
      <c r="SVB54" s="196"/>
      <c r="SVC54" s="196"/>
      <c r="SVD54" s="196"/>
      <c r="SVE54" s="196"/>
      <c r="SVF54" s="196"/>
      <c r="SVG54" s="196"/>
      <c r="SVH54" s="196"/>
      <c r="SVI54" s="196"/>
      <c r="SVJ54" s="196"/>
      <c r="SVK54" s="196"/>
      <c r="SVL54" s="196"/>
      <c r="SVM54" s="196"/>
      <c r="SVN54" s="196"/>
      <c r="SVO54" s="196"/>
      <c r="SVP54" s="196"/>
      <c r="SVQ54" s="196"/>
      <c r="SVR54" s="196"/>
      <c r="SVS54" s="196"/>
      <c r="SVT54" s="196"/>
      <c r="SVU54" s="196"/>
      <c r="SVV54" s="196"/>
      <c r="SVW54" s="196"/>
      <c r="SVX54" s="196"/>
      <c r="SVY54" s="196"/>
      <c r="SVZ54" s="196"/>
      <c r="SWA54" s="196"/>
      <c r="SWB54" s="196"/>
      <c r="SWC54" s="196"/>
      <c r="SWD54" s="196"/>
      <c r="SWE54" s="196"/>
      <c r="SWF54" s="196"/>
      <c r="SWG54" s="196"/>
      <c r="SWH54" s="196"/>
      <c r="SWI54" s="196"/>
      <c r="SWJ54" s="196"/>
      <c r="SWK54" s="196"/>
      <c r="SWL54" s="196"/>
      <c r="SWM54" s="196"/>
      <c r="SWN54" s="196"/>
      <c r="SWO54" s="196"/>
      <c r="SWP54" s="196"/>
      <c r="SWQ54" s="196"/>
      <c r="SWR54" s="196"/>
      <c r="SWS54" s="196"/>
      <c r="SWT54" s="196"/>
      <c r="SWU54" s="196"/>
      <c r="SWV54" s="196"/>
      <c r="SWW54" s="196"/>
      <c r="SWX54" s="196"/>
      <c r="SWY54" s="196"/>
      <c r="SWZ54" s="196"/>
      <c r="SXA54" s="196"/>
      <c r="SXB54" s="196"/>
      <c r="SXC54" s="196"/>
      <c r="SXD54" s="196"/>
      <c r="SXE54" s="196"/>
      <c r="SXF54" s="196"/>
      <c r="SXG54" s="196"/>
      <c r="SXH54" s="196"/>
      <c r="SXI54" s="196"/>
      <c r="SXJ54" s="196"/>
      <c r="SXK54" s="196"/>
      <c r="SXL54" s="196"/>
      <c r="SXM54" s="196"/>
      <c r="SXN54" s="196"/>
      <c r="SXO54" s="196"/>
      <c r="SXP54" s="196"/>
      <c r="SXQ54" s="196"/>
      <c r="SXR54" s="196"/>
      <c r="SXS54" s="196"/>
      <c r="SXT54" s="196"/>
      <c r="SXU54" s="196"/>
      <c r="SXV54" s="196"/>
      <c r="SXW54" s="196"/>
      <c r="SXX54" s="196"/>
      <c r="SXY54" s="196"/>
      <c r="SXZ54" s="196"/>
      <c r="SYA54" s="196"/>
      <c r="SYB54" s="196"/>
      <c r="SYC54" s="196"/>
      <c r="SYD54" s="196"/>
      <c r="SYE54" s="196"/>
      <c r="SYF54" s="196"/>
      <c r="SYG54" s="196"/>
      <c r="SYH54" s="196"/>
      <c r="SYI54" s="196"/>
      <c r="SYJ54" s="196"/>
      <c r="SYK54" s="196"/>
      <c r="SYL54" s="196"/>
      <c r="SYM54" s="196"/>
      <c r="SYN54" s="196"/>
      <c r="SYO54" s="196"/>
      <c r="SYP54" s="196"/>
      <c r="SYQ54" s="196"/>
      <c r="SYR54" s="196"/>
      <c r="SYS54" s="196"/>
      <c r="SYT54" s="196"/>
      <c r="SYU54" s="196"/>
      <c r="SYV54" s="196"/>
      <c r="SYW54" s="196"/>
      <c r="SYX54" s="196"/>
      <c r="SYY54" s="196"/>
      <c r="SYZ54" s="196"/>
      <c r="SZA54" s="196"/>
      <c r="SZB54" s="196"/>
      <c r="SZC54" s="196"/>
      <c r="SZD54" s="196"/>
      <c r="SZE54" s="196"/>
      <c r="SZF54" s="196"/>
      <c r="SZG54" s="196"/>
      <c r="SZH54" s="196"/>
      <c r="SZI54" s="196"/>
      <c r="SZJ54" s="196"/>
      <c r="SZK54" s="196"/>
      <c r="SZL54" s="196"/>
      <c r="SZM54" s="196"/>
      <c r="SZN54" s="196"/>
      <c r="SZO54" s="196"/>
      <c r="SZP54" s="196"/>
      <c r="SZQ54" s="196"/>
      <c r="SZR54" s="196"/>
      <c r="SZS54" s="196"/>
      <c r="SZT54" s="196"/>
      <c r="SZU54" s="196"/>
      <c r="SZV54" s="196"/>
      <c r="SZW54" s="196"/>
      <c r="SZX54" s="196"/>
      <c r="SZY54" s="196"/>
      <c r="SZZ54" s="196"/>
      <c r="TAA54" s="196"/>
      <c r="TAB54" s="196"/>
      <c r="TAC54" s="196"/>
      <c r="TAD54" s="196"/>
      <c r="TAE54" s="196"/>
      <c r="TAF54" s="196"/>
      <c r="TAG54" s="196"/>
      <c r="TAH54" s="196"/>
      <c r="TAI54" s="196"/>
      <c r="TAJ54" s="196"/>
      <c r="TAK54" s="196"/>
      <c r="TAL54" s="196"/>
      <c r="TAM54" s="196"/>
      <c r="TAN54" s="196"/>
      <c r="TAO54" s="196"/>
      <c r="TAP54" s="196"/>
      <c r="TAQ54" s="196"/>
      <c r="TAR54" s="196"/>
      <c r="TAS54" s="196"/>
      <c r="TAT54" s="196"/>
      <c r="TAU54" s="196"/>
      <c r="TAV54" s="196"/>
      <c r="TAW54" s="196"/>
      <c r="TAX54" s="196"/>
      <c r="TAY54" s="196"/>
      <c r="TAZ54" s="196"/>
      <c r="TBA54" s="196"/>
      <c r="TBB54" s="196"/>
      <c r="TBC54" s="196"/>
      <c r="TBD54" s="196"/>
      <c r="TBE54" s="196"/>
      <c r="TBF54" s="196"/>
      <c r="TBG54" s="196"/>
      <c r="TBH54" s="196"/>
      <c r="TBI54" s="196"/>
      <c r="TBJ54" s="196"/>
      <c r="TBK54" s="196"/>
      <c r="TBL54" s="196"/>
      <c r="TBM54" s="196"/>
      <c r="TBN54" s="196"/>
      <c r="TBO54" s="196"/>
      <c r="TBP54" s="196"/>
      <c r="TBQ54" s="196"/>
      <c r="TBR54" s="196"/>
      <c r="TBS54" s="196"/>
      <c r="TBT54" s="196"/>
      <c r="TBU54" s="196"/>
      <c r="TBV54" s="196"/>
      <c r="TBW54" s="196"/>
      <c r="TBX54" s="196"/>
      <c r="TBY54" s="196"/>
      <c r="TBZ54" s="196"/>
      <c r="TCA54" s="196"/>
      <c r="TCB54" s="196"/>
      <c r="TCC54" s="196"/>
      <c r="TCD54" s="196"/>
      <c r="TCE54" s="196"/>
      <c r="TCF54" s="196"/>
      <c r="TCG54" s="196"/>
      <c r="TCH54" s="196"/>
      <c r="TCI54" s="196"/>
      <c r="TCJ54" s="196"/>
      <c r="TCK54" s="196"/>
      <c r="TCL54" s="196"/>
      <c r="TCM54" s="196"/>
      <c r="TCN54" s="196"/>
      <c r="TCO54" s="196"/>
      <c r="TCP54" s="196"/>
      <c r="TCQ54" s="196"/>
      <c r="TCR54" s="196"/>
      <c r="TCS54" s="196"/>
      <c r="TCT54" s="196"/>
      <c r="TCU54" s="196"/>
      <c r="TCV54" s="196"/>
      <c r="TCW54" s="196"/>
      <c r="TCX54" s="196"/>
      <c r="TCY54" s="196"/>
      <c r="TCZ54" s="196"/>
      <c r="TDA54" s="196"/>
      <c r="TDB54" s="196"/>
      <c r="TDC54" s="196"/>
      <c r="TDD54" s="196"/>
      <c r="TDE54" s="196"/>
      <c r="TDF54" s="196"/>
      <c r="TDG54" s="196"/>
      <c r="TDH54" s="196"/>
      <c r="TDI54" s="196"/>
      <c r="TDJ54" s="196"/>
      <c r="TDK54" s="196"/>
      <c r="TDL54" s="196"/>
      <c r="TDM54" s="196"/>
      <c r="TDN54" s="196"/>
      <c r="TDO54" s="196"/>
      <c r="TDP54" s="196"/>
      <c r="TDQ54" s="196"/>
      <c r="TDR54" s="196"/>
      <c r="TDS54" s="196"/>
      <c r="TDT54" s="196"/>
      <c r="TDU54" s="196"/>
      <c r="TDV54" s="196"/>
      <c r="TDW54" s="196"/>
      <c r="TDX54" s="196"/>
      <c r="TDY54" s="196"/>
      <c r="TDZ54" s="196"/>
      <c r="TEA54" s="196"/>
      <c r="TEB54" s="196"/>
      <c r="TEC54" s="196"/>
      <c r="TED54" s="196"/>
      <c r="TEE54" s="196"/>
      <c r="TEF54" s="196"/>
      <c r="TEG54" s="196"/>
      <c r="TEH54" s="196"/>
      <c r="TEI54" s="196"/>
      <c r="TEJ54" s="196"/>
      <c r="TEK54" s="196"/>
      <c r="TEL54" s="196"/>
      <c r="TEM54" s="196"/>
      <c r="TEN54" s="196"/>
      <c r="TEO54" s="196"/>
      <c r="TEP54" s="196"/>
      <c r="TEQ54" s="196"/>
      <c r="TER54" s="196"/>
      <c r="TES54" s="196"/>
      <c r="TET54" s="196"/>
      <c r="TEU54" s="196"/>
      <c r="TEV54" s="196"/>
      <c r="TEW54" s="196"/>
      <c r="TEX54" s="196"/>
      <c r="TEY54" s="196"/>
      <c r="TEZ54" s="196"/>
      <c r="TFA54" s="196"/>
      <c r="TFB54" s="196"/>
      <c r="TFC54" s="196"/>
      <c r="TFD54" s="196"/>
      <c r="TFE54" s="196"/>
      <c r="TFF54" s="196"/>
      <c r="TFG54" s="196"/>
      <c r="TFH54" s="196"/>
      <c r="TFI54" s="196"/>
      <c r="TFJ54" s="196"/>
      <c r="TFK54" s="196"/>
      <c r="TFL54" s="196"/>
      <c r="TFM54" s="196"/>
      <c r="TFN54" s="196"/>
      <c r="TFO54" s="196"/>
      <c r="TFP54" s="196"/>
      <c r="TFQ54" s="196"/>
      <c r="TFR54" s="196"/>
      <c r="TFS54" s="196"/>
      <c r="TFT54" s="196"/>
      <c r="TFU54" s="196"/>
      <c r="TFV54" s="196"/>
      <c r="TFW54" s="196"/>
      <c r="TFX54" s="196"/>
      <c r="TFY54" s="196"/>
      <c r="TFZ54" s="196"/>
      <c r="TGA54" s="196"/>
      <c r="TGB54" s="196"/>
      <c r="TGC54" s="196"/>
      <c r="TGD54" s="196"/>
      <c r="TGE54" s="196"/>
      <c r="TGF54" s="196"/>
      <c r="TGG54" s="196"/>
      <c r="TGH54" s="196"/>
      <c r="TGI54" s="196"/>
      <c r="TGJ54" s="196"/>
      <c r="TGK54" s="196"/>
      <c r="TGL54" s="196"/>
      <c r="TGM54" s="196"/>
      <c r="TGN54" s="196"/>
      <c r="TGO54" s="196"/>
      <c r="TGP54" s="196"/>
      <c r="TGQ54" s="196"/>
      <c r="TGR54" s="196"/>
      <c r="TGS54" s="196"/>
      <c r="TGT54" s="196"/>
      <c r="TGU54" s="196"/>
      <c r="TGV54" s="196"/>
      <c r="TGW54" s="196"/>
      <c r="TGX54" s="196"/>
      <c r="TGY54" s="196"/>
      <c r="TGZ54" s="196"/>
      <c r="THA54" s="196"/>
      <c r="THB54" s="196"/>
      <c r="THC54" s="196"/>
      <c r="THD54" s="196"/>
      <c r="THE54" s="196"/>
      <c r="THF54" s="196"/>
      <c r="THG54" s="196"/>
      <c r="THH54" s="196"/>
      <c r="THI54" s="196"/>
      <c r="THJ54" s="196"/>
      <c r="THK54" s="196"/>
      <c r="THL54" s="196"/>
      <c r="THM54" s="196"/>
      <c r="THN54" s="196"/>
      <c r="THO54" s="196"/>
      <c r="THP54" s="196"/>
      <c r="THQ54" s="196"/>
      <c r="THR54" s="196"/>
      <c r="THS54" s="196"/>
      <c r="THT54" s="196"/>
      <c r="THU54" s="196"/>
      <c r="THV54" s="196"/>
      <c r="THW54" s="196"/>
      <c r="THX54" s="196"/>
      <c r="THY54" s="196"/>
      <c r="THZ54" s="196"/>
      <c r="TIA54" s="196"/>
      <c r="TIB54" s="196"/>
      <c r="TIC54" s="196"/>
      <c r="TID54" s="196"/>
      <c r="TIE54" s="196"/>
      <c r="TIF54" s="196"/>
      <c r="TIG54" s="196"/>
      <c r="TIH54" s="196"/>
      <c r="TII54" s="196"/>
      <c r="TIJ54" s="196"/>
      <c r="TIK54" s="196"/>
      <c r="TIL54" s="196"/>
      <c r="TIM54" s="196"/>
      <c r="TIN54" s="196"/>
      <c r="TIO54" s="196"/>
      <c r="TIP54" s="196"/>
      <c r="TIQ54" s="196"/>
      <c r="TIR54" s="196"/>
      <c r="TIS54" s="196"/>
      <c r="TIT54" s="196"/>
      <c r="TIU54" s="196"/>
      <c r="TIV54" s="196"/>
      <c r="TIW54" s="196"/>
      <c r="TIX54" s="196"/>
      <c r="TIY54" s="196"/>
      <c r="TIZ54" s="196"/>
      <c r="TJA54" s="196"/>
      <c r="TJB54" s="196"/>
      <c r="TJC54" s="196"/>
      <c r="TJD54" s="196"/>
      <c r="TJE54" s="196"/>
      <c r="TJF54" s="196"/>
      <c r="TJG54" s="196"/>
      <c r="TJH54" s="196"/>
      <c r="TJI54" s="196"/>
      <c r="TJJ54" s="196"/>
      <c r="TJK54" s="196"/>
      <c r="TJL54" s="196"/>
      <c r="TJM54" s="196"/>
      <c r="TJN54" s="196"/>
      <c r="TJO54" s="196"/>
      <c r="TJP54" s="196"/>
      <c r="TJQ54" s="196"/>
      <c r="TJR54" s="196"/>
      <c r="TJS54" s="196"/>
      <c r="TJT54" s="196"/>
      <c r="TJU54" s="196"/>
      <c r="TJV54" s="196"/>
      <c r="TJW54" s="196"/>
      <c r="TJX54" s="196"/>
      <c r="TJY54" s="196"/>
      <c r="TJZ54" s="196"/>
      <c r="TKA54" s="196"/>
      <c r="TKB54" s="196"/>
      <c r="TKC54" s="196"/>
      <c r="TKD54" s="196"/>
      <c r="TKE54" s="196"/>
      <c r="TKF54" s="196"/>
      <c r="TKG54" s="196"/>
      <c r="TKH54" s="196"/>
      <c r="TKI54" s="196"/>
      <c r="TKJ54" s="196"/>
      <c r="TKK54" s="196"/>
      <c r="TKL54" s="196"/>
      <c r="TKM54" s="196"/>
      <c r="TKN54" s="196"/>
      <c r="TKO54" s="196"/>
      <c r="TKP54" s="196"/>
      <c r="TKQ54" s="196"/>
      <c r="TKR54" s="196"/>
      <c r="TKS54" s="196"/>
      <c r="TKT54" s="196"/>
      <c r="TKU54" s="196"/>
      <c r="TKV54" s="196"/>
      <c r="TKW54" s="196"/>
      <c r="TKX54" s="196"/>
      <c r="TKY54" s="196"/>
      <c r="TKZ54" s="196"/>
      <c r="TLA54" s="196"/>
      <c r="TLB54" s="196"/>
      <c r="TLC54" s="196"/>
      <c r="TLD54" s="196"/>
      <c r="TLE54" s="196"/>
      <c r="TLF54" s="196"/>
      <c r="TLG54" s="196"/>
      <c r="TLH54" s="196"/>
      <c r="TLI54" s="196"/>
      <c r="TLJ54" s="196"/>
      <c r="TLK54" s="196"/>
      <c r="TLL54" s="196"/>
      <c r="TLM54" s="196"/>
      <c r="TLN54" s="196"/>
      <c r="TLO54" s="196"/>
      <c r="TLP54" s="196"/>
      <c r="TLQ54" s="196"/>
      <c r="TLR54" s="196"/>
      <c r="TLS54" s="196"/>
      <c r="TLT54" s="196"/>
      <c r="TLU54" s="196"/>
      <c r="TLV54" s="196"/>
      <c r="TLW54" s="196"/>
      <c r="TLX54" s="196"/>
      <c r="TLY54" s="196"/>
      <c r="TLZ54" s="196"/>
      <c r="TMA54" s="196"/>
      <c r="TMB54" s="196"/>
      <c r="TMC54" s="196"/>
      <c r="TMD54" s="196"/>
      <c r="TME54" s="196"/>
      <c r="TMF54" s="196"/>
      <c r="TMG54" s="196"/>
      <c r="TMH54" s="196"/>
      <c r="TMI54" s="196"/>
      <c r="TMJ54" s="196"/>
      <c r="TMK54" s="196"/>
      <c r="TML54" s="196"/>
      <c r="TMM54" s="196"/>
      <c r="TMN54" s="196"/>
      <c r="TMO54" s="196"/>
      <c r="TMP54" s="196"/>
      <c r="TMQ54" s="196"/>
      <c r="TMR54" s="196"/>
      <c r="TMS54" s="196"/>
      <c r="TMT54" s="196"/>
      <c r="TMU54" s="196"/>
      <c r="TMV54" s="196"/>
      <c r="TMW54" s="196"/>
      <c r="TMX54" s="196"/>
      <c r="TMY54" s="196"/>
      <c r="TMZ54" s="196"/>
      <c r="TNA54" s="196"/>
      <c r="TNB54" s="196"/>
      <c r="TNC54" s="196"/>
      <c r="TND54" s="196"/>
      <c r="TNE54" s="196"/>
      <c r="TNF54" s="196"/>
      <c r="TNG54" s="196"/>
      <c r="TNH54" s="196"/>
      <c r="TNI54" s="196"/>
      <c r="TNJ54" s="196"/>
      <c r="TNK54" s="196"/>
      <c r="TNL54" s="196"/>
      <c r="TNM54" s="196"/>
      <c r="TNN54" s="196"/>
      <c r="TNO54" s="196"/>
      <c r="TNP54" s="196"/>
      <c r="TNQ54" s="196"/>
      <c r="TNR54" s="196"/>
      <c r="TNS54" s="196"/>
      <c r="TNT54" s="196"/>
      <c r="TNU54" s="196"/>
      <c r="TNV54" s="196"/>
      <c r="TNW54" s="196"/>
      <c r="TNX54" s="196"/>
      <c r="TNY54" s="196"/>
      <c r="TNZ54" s="196"/>
      <c r="TOA54" s="196"/>
      <c r="TOB54" s="196"/>
      <c r="TOC54" s="196"/>
      <c r="TOD54" s="196"/>
      <c r="TOE54" s="196"/>
      <c r="TOF54" s="196"/>
      <c r="TOG54" s="196"/>
      <c r="TOH54" s="196"/>
      <c r="TOI54" s="196"/>
      <c r="TOJ54" s="196"/>
      <c r="TOK54" s="196"/>
      <c r="TOL54" s="196"/>
      <c r="TOM54" s="196"/>
      <c r="TON54" s="196"/>
      <c r="TOO54" s="196"/>
      <c r="TOP54" s="196"/>
      <c r="TOQ54" s="196"/>
      <c r="TOR54" s="196"/>
      <c r="TOS54" s="196"/>
      <c r="TOT54" s="196"/>
      <c r="TOU54" s="196"/>
      <c r="TOV54" s="196"/>
      <c r="TOW54" s="196"/>
      <c r="TOX54" s="196"/>
      <c r="TOY54" s="196"/>
      <c r="TOZ54" s="196"/>
      <c r="TPA54" s="196"/>
      <c r="TPB54" s="196"/>
      <c r="TPC54" s="196"/>
      <c r="TPD54" s="196"/>
      <c r="TPE54" s="196"/>
      <c r="TPF54" s="196"/>
      <c r="TPG54" s="196"/>
      <c r="TPH54" s="196"/>
      <c r="TPI54" s="196"/>
      <c r="TPJ54" s="196"/>
      <c r="TPK54" s="196"/>
      <c r="TPL54" s="196"/>
      <c r="TPM54" s="196"/>
      <c r="TPN54" s="196"/>
      <c r="TPO54" s="196"/>
      <c r="TPP54" s="196"/>
      <c r="TPQ54" s="196"/>
      <c r="TPR54" s="196"/>
      <c r="TPS54" s="196"/>
      <c r="TPT54" s="196"/>
      <c r="TPU54" s="196"/>
      <c r="TPV54" s="196"/>
      <c r="TPW54" s="196"/>
      <c r="TPX54" s="196"/>
      <c r="TPY54" s="196"/>
      <c r="TPZ54" s="196"/>
      <c r="TQA54" s="196"/>
      <c r="TQB54" s="196"/>
      <c r="TQC54" s="196"/>
      <c r="TQD54" s="196"/>
      <c r="TQE54" s="196"/>
      <c r="TQF54" s="196"/>
      <c r="TQG54" s="196"/>
      <c r="TQH54" s="196"/>
      <c r="TQI54" s="196"/>
      <c r="TQJ54" s="196"/>
      <c r="TQK54" s="196"/>
      <c r="TQL54" s="196"/>
      <c r="TQM54" s="196"/>
      <c r="TQN54" s="196"/>
      <c r="TQO54" s="196"/>
      <c r="TQP54" s="196"/>
      <c r="TQQ54" s="196"/>
      <c r="TQR54" s="196"/>
      <c r="TQS54" s="196"/>
      <c r="TQT54" s="196"/>
      <c r="TQU54" s="196"/>
      <c r="TQV54" s="196"/>
      <c r="TQW54" s="196"/>
      <c r="TQX54" s="196"/>
      <c r="TQY54" s="196"/>
      <c r="TQZ54" s="196"/>
      <c r="TRA54" s="196"/>
      <c r="TRB54" s="196"/>
      <c r="TRC54" s="196"/>
      <c r="TRD54" s="196"/>
      <c r="TRE54" s="196"/>
      <c r="TRF54" s="196"/>
      <c r="TRG54" s="196"/>
      <c r="TRH54" s="196"/>
      <c r="TRI54" s="196"/>
      <c r="TRJ54" s="196"/>
      <c r="TRK54" s="196"/>
      <c r="TRL54" s="196"/>
      <c r="TRM54" s="196"/>
      <c r="TRN54" s="196"/>
      <c r="TRO54" s="196"/>
      <c r="TRP54" s="196"/>
      <c r="TRQ54" s="196"/>
      <c r="TRR54" s="196"/>
      <c r="TRS54" s="196"/>
      <c r="TRT54" s="196"/>
      <c r="TRU54" s="196"/>
      <c r="TRV54" s="196"/>
      <c r="TRW54" s="196"/>
      <c r="TRX54" s="196"/>
      <c r="TRY54" s="196"/>
      <c r="TRZ54" s="196"/>
      <c r="TSA54" s="196"/>
      <c r="TSB54" s="196"/>
      <c r="TSC54" s="196"/>
      <c r="TSD54" s="196"/>
      <c r="TSE54" s="196"/>
      <c r="TSF54" s="196"/>
      <c r="TSG54" s="196"/>
      <c r="TSH54" s="196"/>
      <c r="TSI54" s="196"/>
      <c r="TSJ54" s="196"/>
      <c r="TSK54" s="196"/>
      <c r="TSL54" s="196"/>
      <c r="TSM54" s="196"/>
      <c r="TSN54" s="196"/>
      <c r="TSO54" s="196"/>
      <c r="TSP54" s="196"/>
      <c r="TSQ54" s="196"/>
      <c r="TSR54" s="196"/>
      <c r="TSS54" s="196"/>
      <c r="TST54" s="196"/>
      <c r="TSU54" s="196"/>
      <c r="TSV54" s="196"/>
      <c r="TSW54" s="196"/>
      <c r="TSX54" s="196"/>
      <c r="TSY54" s="196"/>
      <c r="TSZ54" s="196"/>
      <c r="TTA54" s="196"/>
      <c r="TTB54" s="196"/>
      <c r="TTC54" s="196"/>
      <c r="TTD54" s="196"/>
      <c r="TTE54" s="196"/>
      <c r="TTF54" s="196"/>
      <c r="TTG54" s="196"/>
      <c r="TTH54" s="196"/>
      <c r="TTI54" s="196"/>
      <c r="TTJ54" s="196"/>
      <c r="TTK54" s="196"/>
      <c r="TTL54" s="196"/>
      <c r="TTM54" s="196"/>
      <c r="TTN54" s="196"/>
      <c r="TTO54" s="196"/>
      <c r="TTP54" s="196"/>
      <c r="TTQ54" s="196"/>
      <c r="TTR54" s="196"/>
      <c r="TTS54" s="196"/>
      <c r="TTT54" s="196"/>
      <c r="TTU54" s="196"/>
      <c r="TTV54" s="196"/>
      <c r="TTW54" s="196"/>
      <c r="TTX54" s="196"/>
      <c r="TTY54" s="196"/>
      <c r="TTZ54" s="196"/>
      <c r="TUA54" s="196"/>
      <c r="TUB54" s="196"/>
      <c r="TUC54" s="196"/>
      <c r="TUD54" s="196"/>
      <c r="TUE54" s="196"/>
      <c r="TUF54" s="196"/>
      <c r="TUG54" s="196"/>
      <c r="TUH54" s="196"/>
      <c r="TUI54" s="196"/>
      <c r="TUJ54" s="196"/>
      <c r="TUK54" s="196"/>
      <c r="TUL54" s="196"/>
      <c r="TUM54" s="196"/>
      <c r="TUN54" s="196"/>
      <c r="TUO54" s="196"/>
      <c r="TUP54" s="196"/>
      <c r="TUQ54" s="196"/>
      <c r="TUR54" s="196"/>
      <c r="TUS54" s="196"/>
      <c r="TUT54" s="196"/>
      <c r="TUU54" s="196"/>
      <c r="TUV54" s="196"/>
      <c r="TUW54" s="196"/>
      <c r="TUX54" s="196"/>
      <c r="TUY54" s="196"/>
      <c r="TUZ54" s="196"/>
      <c r="TVA54" s="196"/>
      <c r="TVB54" s="196"/>
      <c r="TVC54" s="196"/>
      <c r="TVD54" s="196"/>
      <c r="TVE54" s="196"/>
      <c r="TVF54" s="196"/>
      <c r="TVG54" s="196"/>
      <c r="TVH54" s="196"/>
      <c r="TVI54" s="196"/>
      <c r="TVJ54" s="196"/>
      <c r="TVK54" s="196"/>
      <c r="TVL54" s="196"/>
      <c r="TVM54" s="196"/>
      <c r="TVN54" s="196"/>
      <c r="TVO54" s="196"/>
      <c r="TVP54" s="196"/>
      <c r="TVQ54" s="196"/>
      <c r="TVR54" s="196"/>
      <c r="TVS54" s="196"/>
      <c r="TVT54" s="196"/>
      <c r="TVU54" s="196"/>
      <c r="TVV54" s="196"/>
      <c r="TVW54" s="196"/>
      <c r="TVX54" s="196"/>
      <c r="TVY54" s="196"/>
      <c r="TVZ54" s="196"/>
      <c r="TWA54" s="196"/>
      <c r="TWB54" s="196"/>
      <c r="TWC54" s="196"/>
      <c r="TWD54" s="196"/>
      <c r="TWE54" s="196"/>
      <c r="TWF54" s="196"/>
      <c r="TWG54" s="196"/>
      <c r="TWH54" s="196"/>
      <c r="TWI54" s="196"/>
      <c r="TWJ54" s="196"/>
      <c r="TWK54" s="196"/>
      <c r="TWL54" s="196"/>
      <c r="TWM54" s="196"/>
      <c r="TWN54" s="196"/>
      <c r="TWO54" s="196"/>
      <c r="TWP54" s="196"/>
      <c r="TWQ54" s="196"/>
      <c r="TWR54" s="196"/>
      <c r="TWS54" s="196"/>
      <c r="TWT54" s="196"/>
      <c r="TWU54" s="196"/>
      <c r="TWV54" s="196"/>
      <c r="TWW54" s="196"/>
      <c r="TWX54" s="196"/>
      <c r="TWY54" s="196"/>
      <c r="TWZ54" s="196"/>
      <c r="TXA54" s="196"/>
      <c r="TXB54" s="196"/>
      <c r="TXC54" s="196"/>
      <c r="TXD54" s="196"/>
      <c r="TXE54" s="196"/>
      <c r="TXF54" s="196"/>
      <c r="TXG54" s="196"/>
      <c r="TXH54" s="196"/>
      <c r="TXI54" s="196"/>
      <c r="TXJ54" s="196"/>
      <c r="TXK54" s="196"/>
      <c r="TXL54" s="196"/>
      <c r="TXM54" s="196"/>
      <c r="TXN54" s="196"/>
      <c r="TXO54" s="196"/>
      <c r="TXP54" s="196"/>
      <c r="TXQ54" s="196"/>
      <c r="TXR54" s="196"/>
      <c r="TXS54" s="196"/>
      <c r="TXT54" s="196"/>
      <c r="TXU54" s="196"/>
      <c r="TXV54" s="196"/>
      <c r="TXW54" s="196"/>
      <c r="TXX54" s="196"/>
      <c r="TXY54" s="196"/>
      <c r="TXZ54" s="196"/>
      <c r="TYA54" s="196"/>
      <c r="TYB54" s="196"/>
      <c r="TYC54" s="196"/>
      <c r="TYD54" s="196"/>
      <c r="TYE54" s="196"/>
      <c r="TYF54" s="196"/>
      <c r="TYG54" s="196"/>
      <c r="TYH54" s="196"/>
      <c r="TYI54" s="196"/>
      <c r="TYJ54" s="196"/>
      <c r="TYK54" s="196"/>
      <c r="TYL54" s="196"/>
      <c r="TYM54" s="196"/>
      <c r="TYN54" s="196"/>
      <c r="TYO54" s="196"/>
      <c r="TYP54" s="196"/>
      <c r="TYQ54" s="196"/>
      <c r="TYR54" s="196"/>
      <c r="TYS54" s="196"/>
      <c r="TYT54" s="196"/>
      <c r="TYU54" s="196"/>
      <c r="TYV54" s="196"/>
      <c r="TYW54" s="196"/>
      <c r="TYX54" s="196"/>
      <c r="TYY54" s="196"/>
      <c r="TYZ54" s="196"/>
      <c r="TZA54" s="196"/>
      <c r="TZB54" s="196"/>
      <c r="TZC54" s="196"/>
      <c r="TZD54" s="196"/>
      <c r="TZE54" s="196"/>
      <c r="TZF54" s="196"/>
      <c r="TZG54" s="196"/>
      <c r="TZH54" s="196"/>
      <c r="TZI54" s="196"/>
      <c r="TZJ54" s="196"/>
      <c r="TZK54" s="196"/>
      <c r="TZL54" s="196"/>
      <c r="TZM54" s="196"/>
      <c r="TZN54" s="196"/>
      <c r="TZO54" s="196"/>
      <c r="TZP54" s="196"/>
      <c r="TZQ54" s="196"/>
      <c r="TZR54" s="196"/>
      <c r="TZS54" s="196"/>
      <c r="TZT54" s="196"/>
      <c r="TZU54" s="196"/>
      <c r="TZV54" s="196"/>
      <c r="TZW54" s="196"/>
      <c r="TZX54" s="196"/>
      <c r="TZY54" s="196"/>
      <c r="TZZ54" s="196"/>
      <c r="UAA54" s="196"/>
      <c r="UAB54" s="196"/>
      <c r="UAC54" s="196"/>
      <c r="UAD54" s="196"/>
      <c r="UAE54" s="196"/>
      <c r="UAF54" s="196"/>
      <c r="UAG54" s="196"/>
      <c r="UAH54" s="196"/>
      <c r="UAI54" s="196"/>
      <c r="UAJ54" s="196"/>
      <c r="UAK54" s="196"/>
      <c r="UAL54" s="196"/>
      <c r="UAM54" s="196"/>
      <c r="UAN54" s="196"/>
      <c r="UAO54" s="196"/>
      <c r="UAP54" s="196"/>
      <c r="UAQ54" s="196"/>
      <c r="UAR54" s="196"/>
      <c r="UAS54" s="196"/>
      <c r="UAT54" s="196"/>
      <c r="UAU54" s="196"/>
      <c r="UAV54" s="196"/>
      <c r="UAW54" s="196"/>
      <c r="UAX54" s="196"/>
      <c r="UAY54" s="196"/>
      <c r="UAZ54" s="196"/>
      <c r="UBA54" s="196"/>
      <c r="UBB54" s="196"/>
      <c r="UBC54" s="196"/>
      <c r="UBD54" s="196"/>
      <c r="UBE54" s="196"/>
      <c r="UBF54" s="196"/>
      <c r="UBG54" s="196"/>
      <c r="UBH54" s="196"/>
      <c r="UBI54" s="196"/>
      <c r="UBJ54" s="196"/>
      <c r="UBK54" s="196"/>
      <c r="UBL54" s="196"/>
      <c r="UBM54" s="196"/>
      <c r="UBN54" s="196"/>
      <c r="UBO54" s="196"/>
      <c r="UBP54" s="196"/>
      <c r="UBQ54" s="196"/>
      <c r="UBR54" s="196"/>
      <c r="UBS54" s="196"/>
      <c r="UBT54" s="196"/>
      <c r="UBU54" s="196"/>
      <c r="UBV54" s="196"/>
      <c r="UBW54" s="196"/>
      <c r="UBX54" s="196"/>
      <c r="UBY54" s="196"/>
      <c r="UBZ54" s="196"/>
      <c r="UCA54" s="196"/>
      <c r="UCB54" s="196"/>
      <c r="UCC54" s="196"/>
      <c r="UCD54" s="196"/>
      <c r="UCE54" s="196"/>
      <c r="UCF54" s="196"/>
      <c r="UCG54" s="196"/>
      <c r="UCH54" s="196"/>
      <c r="UCI54" s="196"/>
      <c r="UCJ54" s="196"/>
      <c r="UCK54" s="196"/>
      <c r="UCL54" s="196"/>
      <c r="UCM54" s="196"/>
      <c r="UCN54" s="196"/>
      <c r="UCO54" s="196"/>
      <c r="UCP54" s="196"/>
      <c r="UCQ54" s="196"/>
      <c r="UCR54" s="196"/>
      <c r="UCS54" s="196"/>
      <c r="UCT54" s="196"/>
      <c r="UCU54" s="196"/>
      <c r="UCV54" s="196"/>
      <c r="UCW54" s="196"/>
      <c r="UCX54" s="196"/>
      <c r="UCY54" s="196"/>
      <c r="UCZ54" s="196"/>
      <c r="UDA54" s="196"/>
      <c r="UDB54" s="196"/>
      <c r="UDC54" s="196"/>
      <c r="UDD54" s="196"/>
      <c r="UDE54" s="196"/>
      <c r="UDF54" s="196"/>
      <c r="UDG54" s="196"/>
      <c r="UDH54" s="196"/>
      <c r="UDI54" s="196"/>
      <c r="UDJ54" s="196"/>
      <c r="UDK54" s="196"/>
      <c r="UDL54" s="196"/>
      <c r="UDM54" s="196"/>
      <c r="UDN54" s="196"/>
      <c r="UDO54" s="196"/>
      <c r="UDP54" s="196"/>
      <c r="UDQ54" s="196"/>
      <c r="UDR54" s="196"/>
      <c r="UDS54" s="196"/>
      <c r="UDT54" s="196"/>
      <c r="UDU54" s="196"/>
      <c r="UDV54" s="196"/>
      <c r="UDW54" s="196"/>
      <c r="UDX54" s="196"/>
      <c r="UDY54" s="196"/>
      <c r="UDZ54" s="196"/>
      <c r="UEA54" s="196"/>
      <c r="UEB54" s="196"/>
      <c r="UEC54" s="196"/>
      <c r="UED54" s="196"/>
      <c r="UEE54" s="196"/>
      <c r="UEF54" s="196"/>
      <c r="UEG54" s="196"/>
      <c r="UEH54" s="196"/>
      <c r="UEI54" s="196"/>
      <c r="UEJ54" s="196"/>
      <c r="UEK54" s="196"/>
      <c r="UEL54" s="196"/>
      <c r="UEM54" s="196"/>
      <c r="UEN54" s="196"/>
      <c r="UEO54" s="196"/>
      <c r="UEP54" s="196"/>
      <c r="UEQ54" s="196"/>
      <c r="UER54" s="196"/>
      <c r="UES54" s="196"/>
      <c r="UET54" s="196"/>
      <c r="UEU54" s="196"/>
      <c r="UEV54" s="196"/>
      <c r="UEW54" s="196"/>
      <c r="UEX54" s="196"/>
      <c r="UEY54" s="196"/>
      <c r="UEZ54" s="196"/>
      <c r="UFA54" s="196"/>
      <c r="UFB54" s="196"/>
      <c r="UFC54" s="196"/>
      <c r="UFD54" s="196"/>
      <c r="UFE54" s="196"/>
      <c r="UFF54" s="196"/>
      <c r="UFG54" s="196"/>
      <c r="UFH54" s="196"/>
      <c r="UFI54" s="196"/>
      <c r="UFJ54" s="196"/>
      <c r="UFK54" s="196"/>
      <c r="UFL54" s="196"/>
      <c r="UFM54" s="196"/>
      <c r="UFN54" s="196"/>
      <c r="UFO54" s="196"/>
      <c r="UFP54" s="196"/>
      <c r="UFQ54" s="196"/>
      <c r="UFR54" s="196"/>
      <c r="UFS54" s="196"/>
      <c r="UFT54" s="196"/>
      <c r="UFU54" s="196"/>
      <c r="UFV54" s="196"/>
      <c r="UFW54" s="196"/>
      <c r="UFX54" s="196"/>
      <c r="UFY54" s="196"/>
      <c r="UFZ54" s="196"/>
      <c r="UGA54" s="196"/>
      <c r="UGB54" s="196"/>
      <c r="UGC54" s="196"/>
      <c r="UGD54" s="196"/>
      <c r="UGE54" s="196"/>
      <c r="UGF54" s="196"/>
      <c r="UGG54" s="196"/>
      <c r="UGH54" s="196"/>
      <c r="UGI54" s="196"/>
      <c r="UGJ54" s="196"/>
      <c r="UGK54" s="196"/>
      <c r="UGL54" s="196"/>
      <c r="UGM54" s="196"/>
      <c r="UGN54" s="196"/>
      <c r="UGO54" s="196"/>
      <c r="UGP54" s="196"/>
      <c r="UGQ54" s="196"/>
      <c r="UGR54" s="196"/>
      <c r="UGS54" s="196"/>
      <c r="UGT54" s="196"/>
      <c r="UGU54" s="196"/>
      <c r="UGV54" s="196"/>
      <c r="UGW54" s="196"/>
      <c r="UGX54" s="196"/>
      <c r="UGY54" s="196"/>
      <c r="UGZ54" s="196"/>
      <c r="UHA54" s="196"/>
      <c r="UHB54" s="196"/>
      <c r="UHC54" s="196"/>
      <c r="UHD54" s="196"/>
      <c r="UHE54" s="196"/>
      <c r="UHF54" s="196"/>
      <c r="UHG54" s="196"/>
      <c r="UHH54" s="196"/>
      <c r="UHI54" s="196"/>
      <c r="UHJ54" s="196"/>
      <c r="UHK54" s="196"/>
      <c r="UHL54" s="196"/>
      <c r="UHM54" s="196"/>
      <c r="UHN54" s="196"/>
      <c r="UHO54" s="196"/>
      <c r="UHP54" s="196"/>
      <c r="UHQ54" s="196"/>
      <c r="UHR54" s="196"/>
      <c r="UHS54" s="196"/>
      <c r="UHT54" s="196"/>
      <c r="UHU54" s="196"/>
      <c r="UHV54" s="196"/>
      <c r="UHW54" s="196"/>
      <c r="UHX54" s="196"/>
      <c r="UHY54" s="196"/>
      <c r="UHZ54" s="196"/>
      <c r="UIA54" s="196"/>
      <c r="UIB54" s="196"/>
      <c r="UIC54" s="196"/>
      <c r="UID54" s="196"/>
      <c r="UIE54" s="196"/>
      <c r="UIF54" s="196"/>
      <c r="UIG54" s="196"/>
      <c r="UIH54" s="196"/>
      <c r="UII54" s="196"/>
      <c r="UIJ54" s="196"/>
      <c r="UIK54" s="196"/>
      <c r="UIL54" s="196"/>
      <c r="UIM54" s="196"/>
      <c r="UIN54" s="196"/>
      <c r="UIO54" s="196"/>
      <c r="UIP54" s="196"/>
      <c r="UIQ54" s="196"/>
      <c r="UIR54" s="196"/>
      <c r="UIS54" s="196"/>
      <c r="UIT54" s="196"/>
      <c r="UIU54" s="196"/>
      <c r="UIV54" s="196"/>
      <c r="UIW54" s="196"/>
      <c r="UIX54" s="196"/>
      <c r="UIY54" s="196"/>
      <c r="UIZ54" s="196"/>
      <c r="UJA54" s="196"/>
      <c r="UJB54" s="196"/>
      <c r="UJC54" s="196"/>
      <c r="UJD54" s="196"/>
      <c r="UJE54" s="196"/>
      <c r="UJF54" s="196"/>
      <c r="UJG54" s="196"/>
      <c r="UJH54" s="196"/>
      <c r="UJI54" s="196"/>
      <c r="UJJ54" s="196"/>
      <c r="UJK54" s="196"/>
      <c r="UJL54" s="196"/>
      <c r="UJM54" s="196"/>
      <c r="UJN54" s="196"/>
      <c r="UJO54" s="196"/>
      <c r="UJP54" s="196"/>
      <c r="UJQ54" s="196"/>
      <c r="UJR54" s="196"/>
      <c r="UJS54" s="196"/>
      <c r="UJT54" s="196"/>
      <c r="UJU54" s="196"/>
      <c r="UJV54" s="196"/>
      <c r="UJW54" s="196"/>
      <c r="UJX54" s="196"/>
      <c r="UJY54" s="196"/>
      <c r="UJZ54" s="196"/>
      <c r="UKA54" s="196"/>
      <c r="UKB54" s="196"/>
      <c r="UKC54" s="196"/>
      <c r="UKD54" s="196"/>
      <c r="UKE54" s="196"/>
      <c r="UKF54" s="196"/>
      <c r="UKG54" s="196"/>
      <c r="UKH54" s="196"/>
      <c r="UKI54" s="196"/>
      <c r="UKJ54" s="196"/>
      <c r="UKK54" s="196"/>
      <c r="UKL54" s="196"/>
      <c r="UKM54" s="196"/>
      <c r="UKN54" s="196"/>
      <c r="UKO54" s="196"/>
      <c r="UKP54" s="196"/>
      <c r="UKQ54" s="196"/>
      <c r="UKR54" s="196"/>
      <c r="UKS54" s="196"/>
      <c r="UKT54" s="196"/>
      <c r="UKU54" s="196"/>
      <c r="UKV54" s="196"/>
      <c r="UKW54" s="196"/>
      <c r="UKX54" s="196"/>
      <c r="UKY54" s="196"/>
      <c r="UKZ54" s="196"/>
      <c r="ULA54" s="196"/>
      <c r="ULB54" s="196"/>
      <c r="ULC54" s="196"/>
      <c r="ULD54" s="196"/>
      <c r="ULE54" s="196"/>
      <c r="ULF54" s="196"/>
      <c r="ULG54" s="196"/>
      <c r="ULH54" s="196"/>
      <c r="ULI54" s="196"/>
      <c r="ULJ54" s="196"/>
      <c r="ULK54" s="196"/>
      <c r="ULL54" s="196"/>
      <c r="ULM54" s="196"/>
      <c r="ULN54" s="196"/>
      <c r="ULO54" s="196"/>
      <c r="ULP54" s="196"/>
      <c r="ULQ54" s="196"/>
      <c r="ULR54" s="196"/>
      <c r="ULS54" s="196"/>
      <c r="ULT54" s="196"/>
      <c r="ULU54" s="196"/>
      <c r="ULV54" s="196"/>
      <c r="ULW54" s="196"/>
      <c r="ULX54" s="196"/>
      <c r="ULY54" s="196"/>
      <c r="ULZ54" s="196"/>
      <c r="UMA54" s="196"/>
      <c r="UMB54" s="196"/>
      <c r="UMC54" s="196"/>
      <c r="UMD54" s="196"/>
      <c r="UME54" s="196"/>
      <c r="UMF54" s="196"/>
      <c r="UMG54" s="196"/>
      <c r="UMH54" s="196"/>
      <c r="UMI54" s="196"/>
      <c r="UMJ54" s="196"/>
      <c r="UMK54" s="196"/>
      <c r="UML54" s="196"/>
      <c r="UMM54" s="196"/>
      <c r="UMN54" s="196"/>
      <c r="UMO54" s="196"/>
      <c r="UMP54" s="196"/>
      <c r="UMQ54" s="196"/>
      <c r="UMR54" s="196"/>
      <c r="UMS54" s="196"/>
      <c r="UMT54" s="196"/>
      <c r="UMU54" s="196"/>
      <c r="UMV54" s="196"/>
      <c r="UMW54" s="196"/>
      <c r="UMX54" s="196"/>
      <c r="UMY54" s="196"/>
      <c r="UMZ54" s="196"/>
      <c r="UNA54" s="196"/>
      <c r="UNB54" s="196"/>
      <c r="UNC54" s="196"/>
      <c r="UND54" s="196"/>
      <c r="UNE54" s="196"/>
      <c r="UNF54" s="196"/>
      <c r="UNG54" s="196"/>
      <c r="UNH54" s="196"/>
      <c r="UNI54" s="196"/>
      <c r="UNJ54" s="196"/>
      <c r="UNK54" s="196"/>
      <c r="UNL54" s="196"/>
      <c r="UNM54" s="196"/>
      <c r="UNN54" s="196"/>
      <c r="UNO54" s="196"/>
      <c r="UNP54" s="196"/>
      <c r="UNQ54" s="196"/>
      <c r="UNR54" s="196"/>
      <c r="UNS54" s="196"/>
      <c r="UNT54" s="196"/>
      <c r="UNU54" s="196"/>
      <c r="UNV54" s="196"/>
      <c r="UNW54" s="196"/>
      <c r="UNX54" s="196"/>
      <c r="UNY54" s="196"/>
      <c r="UNZ54" s="196"/>
      <c r="UOA54" s="196"/>
      <c r="UOB54" s="196"/>
      <c r="UOC54" s="196"/>
      <c r="UOD54" s="196"/>
      <c r="UOE54" s="196"/>
      <c r="UOF54" s="196"/>
      <c r="UOG54" s="196"/>
      <c r="UOH54" s="196"/>
      <c r="UOI54" s="196"/>
      <c r="UOJ54" s="196"/>
      <c r="UOK54" s="196"/>
      <c r="UOL54" s="196"/>
      <c r="UOM54" s="196"/>
      <c r="UON54" s="196"/>
      <c r="UOO54" s="196"/>
      <c r="UOP54" s="196"/>
      <c r="UOQ54" s="196"/>
      <c r="UOR54" s="196"/>
      <c r="UOS54" s="196"/>
      <c r="UOT54" s="196"/>
      <c r="UOU54" s="196"/>
      <c r="UOV54" s="196"/>
      <c r="UOW54" s="196"/>
      <c r="UOX54" s="196"/>
      <c r="UOY54" s="196"/>
      <c r="UOZ54" s="196"/>
      <c r="UPA54" s="196"/>
      <c r="UPB54" s="196"/>
      <c r="UPC54" s="196"/>
      <c r="UPD54" s="196"/>
      <c r="UPE54" s="196"/>
      <c r="UPF54" s="196"/>
      <c r="UPG54" s="196"/>
      <c r="UPH54" s="196"/>
      <c r="UPI54" s="196"/>
      <c r="UPJ54" s="196"/>
      <c r="UPK54" s="196"/>
      <c r="UPL54" s="196"/>
      <c r="UPM54" s="196"/>
      <c r="UPN54" s="196"/>
      <c r="UPO54" s="196"/>
      <c r="UPP54" s="196"/>
      <c r="UPQ54" s="196"/>
      <c r="UPR54" s="196"/>
      <c r="UPS54" s="196"/>
      <c r="UPT54" s="196"/>
      <c r="UPU54" s="196"/>
      <c r="UPV54" s="196"/>
      <c r="UPW54" s="196"/>
      <c r="UPX54" s="196"/>
      <c r="UPY54" s="196"/>
      <c r="UPZ54" s="196"/>
      <c r="UQA54" s="196"/>
      <c r="UQB54" s="196"/>
      <c r="UQC54" s="196"/>
      <c r="UQD54" s="196"/>
      <c r="UQE54" s="196"/>
      <c r="UQF54" s="196"/>
      <c r="UQG54" s="196"/>
      <c r="UQH54" s="196"/>
      <c r="UQI54" s="196"/>
      <c r="UQJ54" s="196"/>
      <c r="UQK54" s="196"/>
      <c r="UQL54" s="196"/>
      <c r="UQM54" s="196"/>
      <c r="UQN54" s="196"/>
      <c r="UQO54" s="196"/>
      <c r="UQP54" s="196"/>
      <c r="UQQ54" s="196"/>
      <c r="UQR54" s="196"/>
      <c r="UQS54" s="196"/>
      <c r="UQT54" s="196"/>
      <c r="UQU54" s="196"/>
      <c r="UQV54" s="196"/>
      <c r="UQW54" s="196"/>
      <c r="UQX54" s="196"/>
      <c r="UQY54" s="196"/>
      <c r="UQZ54" s="196"/>
      <c r="URA54" s="196"/>
      <c r="URB54" s="196"/>
      <c r="URC54" s="196"/>
      <c r="URD54" s="196"/>
      <c r="URE54" s="196"/>
      <c r="URF54" s="196"/>
      <c r="URG54" s="196"/>
      <c r="URH54" s="196"/>
      <c r="URI54" s="196"/>
      <c r="URJ54" s="196"/>
      <c r="URK54" s="196"/>
      <c r="URL54" s="196"/>
      <c r="URM54" s="196"/>
      <c r="URN54" s="196"/>
      <c r="URO54" s="196"/>
      <c r="URP54" s="196"/>
      <c r="URQ54" s="196"/>
      <c r="URR54" s="196"/>
      <c r="URS54" s="196"/>
      <c r="URT54" s="196"/>
      <c r="URU54" s="196"/>
      <c r="URV54" s="196"/>
      <c r="URW54" s="196"/>
      <c r="URX54" s="196"/>
      <c r="URY54" s="196"/>
      <c r="URZ54" s="196"/>
      <c r="USA54" s="196"/>
      <c r="USB54" s="196"/>
      <c r="USC54" s="196"/>
      <c r="USD54" s="196"/>
      <c r="USE54" s="196"/>
      <c r="USF54" s="196"/>
      <c r="USG54" s="196"/>
      <c r="USH54" s="196"/>
      <c r="USI54" s="196"/>
      <c r="USJ54" s="196"/>
      <c r="USK54" s="196"/>
      <c r="USL54" s="196"/>
      <c r="USM54" s="196"/>
      <c r="USN54" s="196"/>
      <c r="USO54" s="196"/>
      <c r="USP54" s="196"/>
      <c r="USQ54" s="196"/>
      <c r="USR54" s="196"/>
      <c r="USS54" s="196"/>
      <c r="UST54" s="196"/>
      <c r="USU54" s="196"/>
      <c r="USV54" s="196"/>
      <c r="USW54" s="196"/>
      <c r="USX54" s="196"/>
      <c r="USY54" s="196"/>
      <c r="USZ54" s="196"/>
      <c r="UTA54" s="196"/>
      <c r="UTB54" s="196"/>
      <c r="UTC54" s="196"/>
      <c r="UTD54" s="196"/>
      <c r="UTE54" s="196"/>
      <c r="UTF54" s="196"/>
      <c r="UTG54" s="196"/>
      <c r="UTH54" s="196"/>
      <c r="UTI54" s="196"/>
      <c r="UTJ54" s="196"/>
      <c r="UTK54" s="196"/>
      <c r="UTL54" s="196"/>
      <c r="UTM54" s="196"/>
      <c r="UTN54" s="196"/>
      <c r="UTO54" s="196"/>
      <c r="UTP54" s="196"/>
      <c r="UTQ54" s="196"/>
      <c r="UTR54" s="196"/>
      <c r="UTS54" s="196"/>
      <c r="UTT54" s="196"/>
      <c r="UTU54" s="196"/>
      <c r="UTV54" s="196"/>
      <c r="UTW54" s="196"/>
      <c r="UTX54" s="196"/>
      <c r="UTY54" s="196"/>
      <c r="UTZ54" s="196"/>
      <c r="UUA54" s="196"/>
      <c r="UUB54" s="196"/>
      <c r="UUC54" s="196"/>
      <c r="UUD54" s="196"/>
      <c r="UUE54" s="196"/>
      <c r="UUF54" s="196"/>
      <c r="UUG54" s="196"/>
      <c r="UUH54" s="196"/>
      <c r="UUI54" s="196"/>
      <c r="UUJ54" s="196"/>
      <c r="UUK54" s="196"/>
      <c r="UUL54" s="196"/>
      <c r="UUM54" s="196"/>
      <c r="UUN54" s="196"/>
      <c r="UUO54" s="196"/>
      <c r="UUP54" s="196"/>
      <c r="UUQ54" s="196"/>
      <c r="UUR54" s="196"/>
      <c r="UUS54" s="196"/>
      <c r="UUT54" s="196"/>
      <c r="UUU54" s="196"/>
      <c r="UUV54" s="196"/>
      <c r="UUW54" s="196"/>
      <c r="UUX54" s="196"/>
      <c r="UUY54" s="196"/>
      <c r="UUZ54" s="196"/>
      <c r="UVA54" s="196"/>
      <c r="UVB54" s="196"/>
      <c r="UVC54" s="196"/>
      <c r="UVD54" s="196"/>
      <c r="UVE54" s="196"/>
      <c r="UVF54" s="196"/>
      <c r="UVG54" s="196"/>
      <c r="UVH54" s="196"/>
      <c r="UVI54" s="196"/>
      <c r="UVJ54" s="196"/>
      <c r="UVK54" s="196"/>
      <c r="UVL54" s="196"/>
      <c r="UVM54" s="196"/>
      <c r="UVN54" s="196"/>
      <c r="UVO54" s="196"/>
      <c r="UVP54" s="196"/>
      <c r="UVQ54" s="196"/>
      <c r="UVR54" s="196"/>
      <c r="UVS54" s="196"/>
      <c r="UVT54" s="196"/>
      <c r="UVU54" s="196"/>
      <c r="UVV54" s="196"/>
      <c r="UVW54" s="196"/>
      <c r="UVX54" s="196"/>
      <c r="UVY54" s="196"/>
      <c r="UVZ54" s="196"/>
      <c r="UWA54" s="196"/>
      <c r="UWB54" s="196"/>
      <c r="UWC54" s="196"/>
      <c r="UWD54" s="196"/>
      <c r="UWE54" s="196"/>
      <c r="UWF54" s="196"/>
      <c r="UWG54" s="196"/>
      <c r="UWH54" s="196"/>
      <c r="UWI54" s="196"/>
      <c r="UWJ54" s="196"/>
      <c r="UWK54" s="196"/>
      <c r="UWL54" s="196"/>
      <c r="UWM54" s="196"/>
      <c r="UWN54" s="196"/>
      <c r="UWO54" s="196"/>
      <c r="UWP54" s="196"/>
      <c r="UWQ54" s="196"/>
      <c r="UWR54" s="196"/>
      <c r="UWS54" s="196"/>
      <c r="UWT54" s="196"/>
      <c r="UWU54" s="196"/>
      <c r="UWV54" s="196"/>
      <c r="UWW54" s="196"/>
      <c r="UWX54" s="196"/>
      <c r="UWY54" s="196"/>
      <c r="UWZ54" s="196"/>
      <c r="UXA54" s="196"/>
      <c r="UXB54" s="196"/>
      <c r="UXC54" s="196"/>
      <c r="UXD54" s="196"/>
      <c r="UXE54" s="196"/>
      <c r="UXF54" s="196"/>
      <c r="UXG54" s="196"/>
      <c r="UXH54" s="196"/>
      <c r="UXI54" s="196"/>
      <c r="UXJ54" s="196"/>
      <c r="UXK54" s="196"/>
      <c r="UXL54" s="196"/>
      <c r="UXM54" s="196"/>
      <c r="UXN54" s="196"/>
      <c r="UXO54" s="196"/>
      <c r="UXP54" s="196"/>
      <c r="UXQ54" s="196"/>
      <c r="UXR54" s="196"/>
      <c r="UXS54" s="196"/>
      <c r="UXT54" s="196"/>
      <c r="UXU54" s="196"/>
      <c r="UXV54" s="196"/>
      <c r="UXW54" s="196"/>
      <c r="UXX54" s="196"/>
      <c r="UXY54" s="196"/>
      <c r="UXZ54" s="196"/>
      <c r="UYA54" s="196"/>
      <c r="UYB54" s="196"/>
      <c r="UYC54" s="196"/>
      <c r="UYD54" s="196"/>
      <c r="UYE54" s="196"/>
      <c r="UYF54" s="196"/>
      <c r="UYG54" s="196"/>
      <c r="UYH54" s="196"/>
      <c r="UYI54" s="196"/>
      <c r="UYJ54" s="196"/>
      <c r="UYK54" s="196"/>
      <c r="UYL54" s="196"/>
      <c r="UYM54" s="196"/>
      <c r="UYN54" s="196"/>
      <c r="UYO54" s="196"/>
      <c r="UYP54" s="196"/>
      <c r="UYQ54" s="196"/>
      <c r="UYR54" s="196"/>
      <c r="UYS54" s="196"/>
      <c r="UYT54" s="196"/>
      <c r="UYU54" s="196"/>
      <c r="UYV54" s="196"/>
      <c r="UYW54" s="196"/>
      <c r="UYX54" s="196"/>
      <c r="UYY54" s="196"/>
      <c r="UYZ54" s="196"/>
      <c r="UZA54" s="196"/>
      <c r="UZB54" s="196"/>
      <c r="UZC54" s="196"/>
      <c r="UZD54" s="196"/>
      <c r="UZE54" s="196"/>
      <c r="UZF54" s="196"/>
      <c r="UZG54" s="196"/>
      <c r="UZH54" s="196"/>
      <c r="UZI54" s="196"/>
      <c r="UZJ54" s="196"/>
      <c r="UZK54" s="196"/>
      <c r="UZL54" s="196"/>
      <c r="UZM54" s="196"/>
      <c r="UZN54" s="196"/>
      <c r="UZO54" s="196"/>
      <c r="UZP54" s="196"/>
      <c r="UZQ54" s="196"/>
      <c r="UZR54" s="196"/>
      <c r="UZS54" s="196"/>
      <c r="UZT54" s="196"/>
      <c r="UZU54" s="196"/>
      <c r="UZV54" s="196"/>
      <c r="UZW54" s="196"/>
      <c r="UZX54" s="196"/>
      <c r="UZY54" s="196"/>
      <c r="UZZ54" s="196"/>
      <c r="VAA54" s="196"/>
      <c r="VAB54" s="196"/>
      <c r="VAC54" s="196"/>
      <c r="VAD54" s="196"/>
      <c r="VAE54" s="196"/>
      <c r="VAF54" s="196"/>
      <c r="VAG54" s="196"/>
      <c r="VAH54" s="196"/>
      <c r="VAI54" s="196"/>
      <c r="VAJ54" s="196"/>
      <c r="VAK54" s="196"/>
      <c r="VAL54" s="196"/>
      <c r="VAM54" s="196"/>
      <c r="VAN54" s="196"/>
      <c r="VAO54" s="196"/>
      <c r="VAP54" s="196"/>
      <c r="VAQ54" s="196"/>
      <c r="VAR54" s="196"/>
      <c r="VAS54" s="196"/>
      <c r="VAT54" s="196"/>
      <c r="VAU54" s="196"/>
      <c r="VAV54" s="196"/>
      <c r="VAW54" s="196"/>
      <c r="VAX54" s="196"/>
      <c r="VAY54" s="196"/>
      <c r="VAZ54" s="196"/>
      <c r="VBA54" s="196"/>
      <c r="VBB54" s="196"/>
      <c r="VBC54" s="196"/>
      <c r="VBD54" s="196"/>
      <c r="VBE54" s="196"/>
      <c r="VBF54" s="196"/>
      <c r="VBG54" s="196"/>
      <c r="VBH54" s="196"/>
      <c r="VBI54" s="196"/>
      <c r="VBJ54" s="196"/>
      <c r="VBK54" s="196"/>
      <c r="VBL54" s="196"/>
      <c r="VBM54" s="196"/>
      <c r="VBN54" s="196"/>
      <c r="VBO54" s="196"/>
      <c r="VBP54" s="196"/>
      <c r="VBQ54" s="196"/>
      <c r="VBR54" s="196"/>
      <c r="VBS54" s="196"/>
      <c r="VBT54" s="196"/>
      <c r="VBU54" s="196"/>
      <c r="VBV54" s="196"/>
      <c r="VBW54" s="196"/>
      <c r="VBX54" s="196"/>
      <c r="VBY54" s="196"/>
      <c r="VBZ54" s="196"/>
      <c r="VCA54" s="196"/>
      <c r="VCB54" s="196"/>
      <c r="VCC54" s="196"/>
      <c r="VCD54" s="196"/>
      <c r="VCE54" s="196"/>
      <c r="VCF54" s="196"/>
      <c r="VCG54" s="196"/>
      <c r="VCH54" s="196"/>
      <c r="VCI54" s="196"/>
      <c r="VCJ54" s="196"/>
      <c r="VCK54" s="196"/>
      <c r="VCL54" s="196"/>
      <c r="VCM54" s="196"/>
      <c r="VCN54" s="196"/>
      <c r="VCO54" s="196"/>
      <c r="VCP54" s="196"/>
      <c r="VCQ54" s="196"/>
      <c r="VCR54" s="196"/>
      <c r="VCS54" s="196"/>
      <c r="VCT54" s="196"/>
      <c r="VCU54" s="196"/>
      <c r="VCV54" s="196"/>
      <c r="VCW54" s="196"/>
      <c r="VCX54" s="196"/>
      <c r="VCY54" s="196"/>
      <c r="VCZ54" s="196"/>
      <c r="VDA54" s="196"/>
      <c r="VDB54" s="196"/>
      <c r="VDC54" s="196"/>
      <c r="VDD54" s="196"/>
      <c r="VDE54" s="196"/>
      <c r="VDF54" s="196"/>
      <c r="VDG54" s="196"/>
      <c r="VDH54" s="196"/>
      <c r="VDI54" s="196"/>
      <c r="VDJ54" s="196"/>
      <c r="VDK54" s="196"/>
      <c r="VDL54" s="196"/>
      <c r="VDM54" s="196"/>
      <c r="VDN54" s="196"/>
      <c r="VDO54" s="196"/>
      <c r="VDP54" s="196"/>
      <c r="VDQ54" s="196"/>
      <c r="VDR54" s="196"/>
      <c r="VDS54" s="196"/>
      <c r="VDT54" s="196"/>
      <c r="VDU54" s="196"/>
      <c r="VDV54" s="196"/>
      <c r="VDW54" s="196"/>
      <c r="VDX54" s="196"/>
      <c r="VDY54" s="196"/>
      <c r="VDZ54" s="196"/>
      <c r="VEA54" s="196"/>
      <c r="VEB54" s="196"/>
      <c r="VEC54" s="196"/>
      <c r="VED54" s="196"/>
      <c r="VEE54" s="196"/>
      <c r="VEF54" s="196"/>
      <c r="VEG54" s="196"/>
      <c r="VEH54" s="196"/>
      <c r="VEI54" s="196"/>
      <c r="VEJ54" s="196"/>
      <c r="VEK54" s="196"/>
      <c r="VEL54" s="196"/>
      <c r="VEM54" s="196"/>
      <c r="VEN54" s="196"/>
      <c r="VEO54" s="196"/>
      <c r="VEP54" s="196"/>
      <c r="VEQ54" s="196"/>
      <c r="VER54" s="196"/>
      <c r="VES54" s="196"/>
      <c r="VET54" s="196"/>
      <c r="VEU54" s="196"/>
      <c r="VEV54" s="196"/>
      <c r="VEW54" s="196"/>
      <c r="VEX54" s="196"/>
      <c r="VEY54" s="196"/>
      <c r="VEZ54" s="196"/>
      <c r="VFA54" s="196"/>
      <c r="VFB54" s="196"/>
      <c r="VFC54" s="196"/>
      <c r="VFD54" s="196"/>
      <c r="VFE54" s="196"/>
      <c r="VFF54" s="196"/>
      <c r="VFG54" s="196"/>
      <c r="VFH54" s="196"/>
      <c r="VFI54" s="196"/>
      <c r="VFJ54" s="196"/>
      <c r="VFK54" s="196"/>
      <c r="VFL54" s="196"/>
      <c r="VFM54" s="196"/>
      <c r="VFN54" s="196"/>
      <c r="VFO54" s="196"/>
      <c r="VFP54" s="196"/>
      <c r="VFQ54" s="196"/>
      <c r="VFR54" s="196"/>
      <c r="VFS54" s="196"/>
      <c r="VFT54" s="196"/>
      <c r="VFU54" s="196"/>
      <c r="VFV54" s="196"/>
      <c r="VFW54" s="196"/>
      <c r="VFX54" s="196"/>
      <c r="VFY54" s="196"/>
      <c r="VFZ54" s="196"/>
      <c r="VGA54" s="196"/>
      <c r="VGB54" s="196"/>
      <c r="VGC54" s="196"/>
      <c r="VGD54" s="196"/>
      <c r="VGE54" s="196"/>
      <c r="VGF54" s="196"/>
      <c r="VGG54" s="196"/>
      <c r="VGH54" s="196"/>
      <c r="VGI54" s="196"/>
      <c r="VGJ54" s="196"/>
      <c r="VGK54" s="196"/>
      <c r="VGL54" s="196"/>
      <c r="VGM54" s="196"/>
      <c r="VGN54" s="196"/>
      <c r="VGO54" s="196"/>
      <c r="VGP54" s="196"/>
      <c r="VGQ54" s="196"/>
      <c r="VGR54" s="196"/>
      <c r="VGS54" s="196"/>
      <c r="VGT54" s="196"/>
      <c r="VGU54" s="196"/>
      <c r="VGV54" s="196"/>
      <c r="VGW54" s="196"/>
      <c r="VGX54" s="196"/>
      <c r="VGY54" s="196"/>
      <c r="VGZ54" s="196"/>
      <c r="VHA54" s="196"/>
      <c r="VHB54" s="196"/>
      <c r="VHC54" s="196"/>
      <c r="VHD54" s="196"/>
      <c r="VHE54" s="196"/>
      <c r="VHF54" s="196"/>
      <c r="VHG54" s="196"/>
      <c r="VHH54" s="196"/>
      <c r="VHI54" s="196"/>
      <c r="VHJ54" s="196"/>
      <c r="VHK54" s="196"/>
      <c r="VHL54" s="196"/>
      <c r="VHM54" s="196"/>
      <c r="VHN54" s="196"/>
      <c r="VHO54" s="196"/>
      <c r="VHP54" s="196"/>
      <c r="VHQ54" s="196"/>
      <c r="VHR54" s="196"/>
      <c r="VHS54" s="196"/>
      <c r="VHT54" s="196"/>
      <c r="VHU54" s="196"/>
      <c r="VHV54" s="196"/>
      <c r="VHW54" s="196"/>
      <c r="VHX54" s="196"/>
      <c r="VHY54" s="196"/>
      <c r="VHZ54" s="196"/>
      <c r="VIA54" s="196"/>
      <c r="VIB54" s="196"/>
      <c r="VIC54" s="196"/>
      <c r="VID54" s="196"/>
      <c r="VIE54" s="196"/>
      <c r="VIF54" s="196"/>
      <c r="VIG54" s="196"/>
      <c r="VIH54" s="196"/>
      <c r="VII54" s="196"/>
      <c r="VIJ54" s="196"/>
      <c r="VIK54" s="196"/>
      <c r="VIL54" s="196"/>
      <c r="VIM54" s="196"/>
      <c r="VIN54" s="196"/>
      <c r="VIO54" s="196"/>
      <c r="VIP54" s="196"/>
      <c r="VIQ54" s="196"/>
      <c r="VIR54" s="196"/>
      <c r="VIS54" s="196"/>
      <c r="VIT54" s="196"/>
      <c r="VIU54" s="196"/>
      <c r="VIV54" s="196"/>
      <c r="VIW54" s="196"/>
      <c r="VIX54" s="196"/>
      <c r="VIY54" s="196"/>
      <c r="VIZ54" s="196"/>
      <c r="VJA54" s="196"/>
      <c r="VJB54" s="196"/>
      <c r="VJC54" s="196"/>
      <c r="VJD54" s="196"/>
      <c r="VJE54" s="196"/>
      <c r="VJF54" s="196"/>
      <c r="VJG54" s="196"/>
      <c r="VJH54" s="196"/>
      <c r="VJI54" s="196"/>
      <c r="VJJ54" s="196"/>
      <c r="VJK54" s="196"/>
      <c r="VJL54" s="196"/>
      <c r="VJM54" s="196"/>
      <c r="VJN54" s="196"/>
      <c r="VJO54" s="196"/>
      <c r="VJP54" s="196"/>
      <c r="VJQ54" s="196"/>
      <c r="VJR54" s="196"/>
      <c r="VJS54" s="196"/>
      <c r="VJT54" s="196"/>
      <c r="VJU54" s="196"/>
      <c r="VJV54" s="196"/>
      <c r="VJW54" s="196"/>
      <c r="VJX54" s="196"/>
      <c r="VJY54" s="196"/>
      <c r="VJZ54" s="196"/>
      <c r="VKA54" s="196"/>
      <c r="VKB54" s="196"/>
      <c r="VKC54" s="196"/>
      <c r="VKD54" s="196"/>
      <c r="VKE54" s="196"/>
      <c r="VKF54" s="196"/>
      <c r="VKG54" s="196"/>
      <c r="VKH54" s="196"/>
      <c r="VKI54" s="196"/>
      <c r="VKJ54" s="196"/>
      <c r="VKK54" s="196"/>
      <c r="VKL54" s="196"/>
      <c r="VKM54" s="196"/>
      <c r="VKN54" s="196"/>
      <c r="VKO54" s="196"/>
      <c r="VKP54" s="196"/>
      <c r="VKQ54" s="196"/>
      <c r="VKR54" s="196"/>
      <c r="VKS54" s="196"/>
      <c r="VKT54" s="196"/>
      <c r="VKU54" s="196"/>
      <c r="VKV54" s="196"/>
      <c r="VKW54" s="196"/>
      <c r="VKX54" s="196"/>
      <c r="VKY54" s="196"/>
      <c r="VKZ54" s="196"/>
      <c r="VLA54" s="196"/>
      <c r="VLB54" s="196"/>
      <c r="VLC54" s="196"/>
      <c r="VLD54" s="196"/>
      <c r="VLE54" s="196"/>
      <c r="VLF54" s="196"/>
      <c r="VLG54" s="196"/>
      <c r="VLH54" s="196"/>
      <c r="VLI54" s="196"/>
      <c r="VLJ54" s="196"/>
      <c r="VLK54" s="196"/>
      <c r="VLL54" s="196"/>
      <c r="VLM54" s="196"/>
      <c r="VLN54" s="196"/>
      <c r="VLO54" s="196"/>
      <c r="VLP54" s="196"/>
      <c r="VLQ54" s="196"/>
      <c r="VLR54" s="196"/>
      <c r="VLS54" s="196"/>
      <c r="VLT54" s="196"/>
      <c r="VLU54" s="196"/>
      <c r="VLV54" s="196"/>
      <c r="VLW54" s="196"/>
      <c r="VLX54" s="196"/>
      <c r="VLY54" s="196"/>
      <c r="VLZ54" s="196"/>
      <c r="VMA54" s="196"/>
      <c r="VMB54" s="196"/>
      <c r="VMC54" s="196"/>
      <c r="VMD54" s="196"/>
      <c r="VME54" s="196"/>
      <c r="VMF54" s="196"/>
      <c r="VMG54" s="196"/>
      <c r="VMH54" s="196"/>
      <c r="VMI54" s="196"/>
      <c r="VMJ54" s="196"/>
      <c r="VMK54" s="196"/>
      <c r="VML54" s="196"/>
      <c r="VMM54" s="196"/>
      <c r="VMN54" s="196"/>
      <c r="VMO54" s="196"/>
      <c r="VMP54" s="196"/>
      <c r="VMQ54" s="196"/>
      <c r="VMR54" s="196"/>
      <c r="VMS54" s="196"/>
      <c r="VMT54" s="196"/>
      <c r="VMU54" s="196"/>
      <c r="VMV54" s="196"/>
      <c r="VMW54" s="196"/>
      <c r="VMX54" s="196"/>
      <c r="VMY54" s="196"/>
      <c r="VMZ54" s="196"/>
      <c r="VNA54" s="196"/>
      <c r="VNB54" s="196"/>
      <c r="VNC54" s="196"/>
      <c r="VND54" s="196"/>
      <c r="VNE54" s="196"/>
      <c r="VNF54" s="196"/>
      <c r="VNG54" s="196"/>
      <c r="VNH54" s="196"/>
      <c r="VNI54" s="196"/>
      <c r="VNJ54" s="196"/>
      <c r="VNK54" s="196"/>
      <c r="VNL54" s="196"/>
      <c r="VNM54" s="196"/>
      <c r="VNN54" s="196"/>
      <c r="VNO54" s="196"/>
      <c r="VNP54" s="196"/>
      <c r="VNQ54" s="196"/>
      <c r="VNR54" s="196"/>
      <c r="VNS54" s="196"/>
      <c r="VNT54" s="196"/>
      <c r="VNU54" s="196"/>
      <c r="VNV54" s="196"/>
      <c r="VNW54" s="196"/>
      <c r="VNX54" s="196"/>
      <c r="VNY54" s="196"/>
      <c r="VNZ54" s="196"/>
      <c r="VOA54" s="196"/>
      <c r="VOB54" s="196"/>
      <c r="VOC54" s="196"/>
      <c r="VOD54" s="196"/>
      <c r="VOE54" s="196"/>
      <c r="VOF54" s="196"/>
      <c r="VOG54" s="196"/>
      <c r="VOH54" s="196"/>
      <c r="VOI54" s="196"/>
      <c r="VOJ54" s="196"/>
      <c r="VOK54" s="196"/>
      <c r="VOL54" s="196"/>
      <c r="VOM54" s="196"/>
      <c r="VON54" s="196"/>
      <c r="VOO54" s="196"/>
      <c r="VOP54" s="196"/>
      <c r="VOQ54" s="196"/>
      <c r="VOR54" s="196"/>
      <c r="VOS54" s="196"/>
      <c r="VOT54" s="196"/>
      <c r="VOU54" s="196"/>
      <c r="VOV54" s="196"/>
      <c r="VOW54" s="196"/>
      <c r="VOX54" s="196"/>
      <c r="VOY54" s="196"/>
      <c r="VOZ54" s="196"/>
      <c r="VPA54" s="196"/>
      <c r="VPB54" s="196"/>
      <c r="VPC54" s="196"/>
      <c r="VPD54" s="196"/>
      <c r="VPE54" s="196"/>
      <c r="VPF54" s="196"/>
      <c r="VPG54" s="196"/>
      <c r="VPH54" s="196"/>
      <c r="VPI54" s="196"/>
      <c r="VPJ54" s="196"/>
      <c r="VPK54" s="196"/>
      <c r="VPL54" s="196"/>
      <c r="VPM54" s="196"/>
      <c r="VPN54" s="196"/>
      <c r="VPO54" s="196"/>
      <c r="VPP54" s="196"/>
      <c r="VPQ54" s="196"/>
      <c r="VPR54" s="196"/>
      <c r="VPS54" s="196"/>
      <c r="VPT54" s="196"/>
      <c r="VPU54" s="196"/>
      <c r="VPV54" s="196"/>
      <c r="VPW54" s="196"/>
      <c r="VPX54" s="196"/>
      <c r="VPY54" s="196"/>
      <c r="VPZ54" s="196"/>
      <c r="VQA54" s="196"/>
      <c r="VQB54" s="196"/>
      <c r="VQC54" s="196"/>
      <c r="VQD54" s="196"/>
      <c r="VQE54" s="196"/>
      <c r="VQF54" s="196"/>
      <c r="VQG54" s="196"/>
      <c r="VQH54" s="196"/>
      <c r="VQI54" s="196"/>
      <c r="VQJ54" s="196"/>
      <c r="VQK54" s="196"/>
      <c r="VQL54" s="196"/>
      <c r="VQM54" s="196"/>
      <c r="VQN54" s="196"/>
      <c r="VQO54" s="196"/>
      <c r="VQP54" s="196"/>
      <c r="VQQ54" s="196"/>
      <c r="VQR54" s="196"/>
      <c r="VQS54" s="196"/>
      <c r="VQT54" s="196"/>
      <c r="VQU54" s="196"/>
      <c r="VQV54" s="196"/>
      <c r="VQW54" s="196"/>
      <c r="VQX54" s="196"/>
      <c r="VQY54" s="196"/>
      <c r="VQZ54" s="196"/>
      <c r="VRA54" s="196"/>
      <c r="VRB54" s="196"/>
      <c r="VRC54" s="196"/>
      <c r="VRD54" s="196"/>
      <c r="VRE54" s="196"/>
      <c r="VRF54" s="196"/>
      <c r="VRG54" s="196"/>
      <c r="VRH54" s="196"/>
      <c r="VRI54" s="196"/>
      <c r="VRJ54" s="196"/>
      <c r="VRK54" s="196"/>
      <c r="VRL54" s="196"/>
      <c r="VRM54" s="196"/>
      <c r="VRN54" s="196"/>
      <c r="VRO54" s="196"/>
      <c r="VRP54" s="196"/>
      <c r="VRQ54" s="196"/>
      <c r="VRR54" s="196"/>
      <c r="VRS54" s="196"/>
      <c r="VRT54" s="196"/>
      <c r="VRU54" s="196"/>
      <c r="VRV54" s="196"/>
      <c r="VRW54" s="196"/>
      <c r="VRX54" s="196"/>
      <c r="VRY54" s="196"/>
      <c r="VRZ54" s="196"/>
      <c r="VSA54" s="196"/>
      <c r="VSB54" s="196"/>
      <c r="VSC54" s="196"/>
      <c r="VSD54" s="196"/>
      <c r="VSE54" s="196"/>
      <c r="VSF54" s="196"/>
      <c r="VSG54" s="196"/>
      <c r="VSH54" s="196"/>
      <c r="VSI54" s="196"/>
      <c r="VSJ54" s="196"/>
      <c r="VSK54" s="196"/>
      <c r="VSL54" s="196"/>
      <c r="VSM54" s="196"/>
      <c r="VSN54" s="196"/>
      <c r="VSO54" s="196"/>
      <c r="VSP54" s="196"/>
      <c r="VSQ54" s="196"/>
      <c r="VSR54" s="196"/>
      <c r="VSS54" s="196"/>
      <c r="VST54" s="196"/>
      <c r="VSU54" s="196"/>
      <c r="VSV54" s="196"/>
      <c r="VSW54" s="196"/>
      <c r="VSX54" s="196"/>
      <c r="VSY54" s="196"/>
      <c r="VSZ54" s="196"/>
      <c r="VTA54" s="196"/>
      <c r="VTB54" s="196"/>
      <c r="VTC54" s="196"/>
      <c r="VTD54" s="196"/>
      <c r="VTE54" s="196"/>
      <c r="VTF54" s="196"/>
      <c r="VTG54" s="196"/>
      <c r="VTH54" s="196"/>
      <c r="VTI54" s="196"/>
      <c r="VTJ54" s="196"/>
      <c r="VTK54" s="196"/>
      <c r="VTL54" s="196"/>
      <c r="VTM54" s="196"/>
      <c r="VTN54" s="196"/>
      <c r="VTO54" s="196"/>
      <c r="VTP54" s="196"/>
      <c r="VTQ54" s="196"/>
      <c r="VTR54" s="196"/>
      <c r="VTS54" s="196"/>
      <c r="VTT54" s="196"/>
      <c r="VTU54" s="196"/>
      <c r="VTV54" s="196"/>
      <c r="VTW54" s="196"/>
      <c r="VTX54" s="196"/>
      <c r="VTY54" s="196"/>
      <c r="VTZ54" s="196"/>
      <c r="VUA54" s="196"/>
      <c r="VUB54" s="196"/>
      <c r="VUC54" s="196"/>
      <c r="VUD54" s="196"/>
      <c r="VUE54" s="196"/>
      <c r="VUF54" s="196"/>
      <c r="VUG54" s="196"/>
      <c r="VUH54" s="196"/>
      <c r="VUI54" s="196"/>
      <c r="VUJ54" s="196"/>
      <c r="VUK54" s="196"/>
      <c r="VUL54" s="196"/>
      <c r="VUM54" s="196"/>
      <c r="VUN54" s="196"/>
      <c r="VUO54" s="196"/>
      <c r="VUP54" s="196"/>
      <c r="VUQ54" s="196"/>
      <c r="VUR54" s="196"/>
      <c r="VUS54" s="196"/>
      <c r="VUT54" s="196"/>
      <c r="VUU54" s="196"/>
      <c r="VUV54" s="196"/>
      <c r="VUW54" s="196"/>
      <c r="VUX54" s="196"/>
      <c r="VUY54" s="196"/>
      <c r="VUZ54" s="196"/>
      <c r="VVA54" s="196"/>
      <c r="VVB54" s="196"/>
      <c r="VVC54" s="196"/>
      <c r="VVD54" s="196"/>
      <c r="VVE54" s="196"/>
      <c r="VVF54" s="196"/>
      <c r="VVG54" s="196"/>
      <c r="VVH54" s="196"/>
      <c r="VVI54" s="196"/>
      <c r="VVJ54" s="196"/>
      <c r="VVK54" s="196"/>
      <c r="VVL54" s="196"/>
      <c r="VVM54" s="196"/>
      <c r="VVN54" s="196"/>
      <c r="VVO54" s="196"/>
      <c r="VVP54" s="196"/>
      <c r="VVQ54" s="196"/>
      <c r="VVR54" s="196"/>
      <c r="VVS54" s="196"/>
      <c r="VVT54" s="196"/>
      <c r="VVU54" s="196"/>
      <c r="VVV54" s="196"/>
      <c r="VVW54" s="196"/>
      <c r="VVX54" s="196"/>
      <c r="VVY54" s="196"/>
      <c r="VVZ54" s="196"/>
      <c r="VWA54" s="196"/>
      <c r="VWB54" s="196"/>
      <c r="VWC54" s="196"/>
      <c r="VWD54" s="196"/>
      <c r="VWE54" s="196"/>
      <c r="VWF54" s="196"/>
      <c r="VWG54" s="196"/>
      <c r="VWH54" s="196"/>
      <c r="VWI54" s="196"/>
      <c r="VWJ54" s="196"/>
      <c r="VWK54" s="196"/>
      <c r="VWL54" s="196"/>
      <c r="VWM54" s="196"/>
      <c r="VWN54" s="196"/>
      <c r="VWO54" s="196"/>
      <c r="VWP54" s="196"/>
      <c r="VWQ54" s="196"/>
      <c r="VWR54" s="196"/>
      <c r="VWS54" s="196"/>
      <c r="VWT54" s="196"/>
      <c r="VWU54" s="196"/>
      <c r="VWV54" s="196"/>
      <c r="VWW54" s="196"/>
      <c r="VWX54" s="196"/>
      <c r="VWY54" s="196"/>
      <c r="VWZ54" s="196"/>
      <c r="VXA54" s="196"/>
      <c r="VXB54" s="196"/>
      <c r="VXC54" s="196"/>
      <c r="VXD54" s="196"/>
      <c r="VXE54" s="196"/>
      <c r="VXF54" s="196"/>
      <c r="VXG54" s="196"/>
      <c r="VXH54" s="196"/>
      <c r="VXI54" s="196"/>
      <c r="VXJ54" s="196"/>
      <c r="VXK54" s="196"/>
      <c r="VXL54" s="196"/>
      <c r="VXM54" s="196"/>
      <c r="VXN54" s="196"/>
      <c r="VXO54" s="196"/>
      <c r="VXP54" s="196"/>
      <c r="VXQ54" s="196"/>
      <c r="VXR54" s="196"/>
      <c r="VXS54" s="196"/>
      <c r="VXT54" s="196"/>
      <c r="VXU54" s="196"/>
      <c r="VXV54" s="196"/>
      <c r="VXW54" s="196"/>
      <c r="VXX54" s="196"/>
      <c r="VXY54" s="196"/>
      <c r="VXZ54" s="196"/>
      <c r="VYA54" s="196"/>
      <c r="VYB54" s="196"/>
      <c r="VYC54" s="196"/>
      <c r="VYD54" s="196"/>
      <c r="VYE54" s="196"/>
      <c r="VYF54" s="196"/>
      <c r="VYG54" s="196"/>
      <c r="VYH54" s="196"/>
      <c r="VYI54" s="196"/>
      <c r="VYJ54" s="196"/>
      <c r="VYK54" s="196"/>
      <c r="VYL54" s="196"/>
      <c r="VYM54" s="196"/>
      <c r="VYN54" s="196"/>
      <c r="VYO54" s="196"/>
      <c r="VYP54" s="196"/>
      <c r="VYQ54" s="196"/>
      <c r="VYR54" s="196"/>
      <c r="VYS54" s="196"/>
      <c r="VYT54" s="196"/>
      <c r="VYU54" s="196"/>
      <c r="VYV54" s="196"/>
      <c r="VYW54" s="196"/>
      <c r="VYX54" s="196"/>
      <c r="VYY54" s="196"/>
      <c r="VYZ54" s="196"/>
      <c r="VZA54" s="196"/>
      <c r="VZB54" s="196"/>
      <c r="VZC54" s="196"/>
      <c r="VZD54" s="196"/>
      <c r="VZE54" s="196"/>
      <c r="VZF54" s="196"/>
      <c r="VZG54" s="196"/>
      <c r="VZH54" s="196"/>
      <c r="VZI54" s="196"/>
      <c r="VZJ54" s="196"/>
      <c r="VZK54" s="196"/>
      <c r="VZL54" s="196"/>
      <c r="VZM54" s="196"/>
      <c r="VZN54" s="196"/>
      <c r="VZO54" s="196"/>
      <c r="VZP54" s="196"/>
      <c r="VZQ54" s="196"/>
      <c r="VZR54" s="196"/>
      <c r="VZS54" s="196"/>
      <c r="VZT54" s="196"/>
      <c r="VZU54" s="196"/>
      <c r="VZV54" s="196"/>
      <c r="VZW54" s="196"/>
      <c r="VZX54" s="196"/>
      <c r="VZY54" s="196"/>
      <c r="VZZ54" s="196"/>
      <c r="WAA54" s="196"/>
      <c r="WAB54" s="196"/>
      <c r="WAC54" s="196"/>
      <c r="WAD54" s="196"/>
      <c r="WAE54" s="196"/>
      <c r="WAF54" s="196"/>
      <c r="WAG54" s="196"/>
      <c r="WAH54" s="196"/>
      <c r="WAI54" s="196"/>
      <c r="WAJ54" s="196"/>
      <c r="WAK54" s="196"/>
      <c r="WAL54" s="196"/>
      <c r="WAM54" s="196"/>
      <c r="WAN54" s="196"/>
      <c r="WAO54" s="196"/>
      <c r="WAP54" s="196"/>
      <c r="WAQ54" s="196"/>
      <c r="WAR54" s="196"/>
      <c r="WAS54" s="196"/>
      <c r="WAT54" s="196"/>
      <c r="WAU54" s="196"/>
      <c r="WAV54" s="196"/>
      <c r="WAW54" s="196"/>
      <c r="WAX54" s="196"/>
      <c r="WAY54" s="196"/>
      <c r="WAZ54" s="196"/>
      <c r="WBA54" s="196"/>
      <c r="WBB54" s="196"/>
      <c r="WBC54" s="196"/>
      <c r="WBD54" s="196"/>
      <c r="WBE54" s="196"/>
      <c r="WBF54" s="196"/>
      <c r="WBG54" s="196"/>
      <c r="WBH54" s="196"/>
      <c r="WBI54" s="196"/>
      <c r="WBJ54" s="196"/>
      <c r="WBK54" s="196"/>
      <c r="WBL54" s="196"/>
      <c r="WBM54" s="196"/>
      <c r="WBN54" s="196"/>
      <c r="WBO54" s="196"/>
      <c r="WBP54" s="196"/>
      <c r="WBQ54" s="196"/>
      <c r="WBR54" s="196"/>
      <c r="WBS54" s="196"/>
      <c r="WBT54" s="196"/>
      <c r="WBU54" s="196"/>
      <c r="WBV54" s="196"/>
      <c r="WBW54" s="196"/>
      <c r="WBX54" s="196"/>
      <c r="WBY54" s="196"/>
      <c r="WBZ54" s="196"/>
      <c r="WCA54" s="196"/>
      <c r="WCB54" s="196"/>
      <c r="WCC54" s="196"/>
      <c r="WCD54" s="196"/>
      <c r="WCE54" s="196"/>
      <c r="WCF54" s="196"/>
      <c r="WCG54" s="196"/>
      <c r="WCH54" s="196"/>
      <c r="WCI54" s="196"/>
      <c r="WCJ54" s="196"/>
      <c r="WCK54" s="196"/>
      <c r="WCL54" s="196"/>
      <c r="WCM54" s="196"/>
      <c r="WCN54" s="196"/>
      <c r="WCO54" s="196"/>
      <c r="WCP54" s="196"/>
      <c r="WCQ54" s="196"/>
      <c r="WCR54" s="196"/>
      <c r="WCS54" s="196"/>
      <c r="WCT54" s="196"/>
      <c r="WCU54" s="196"/>
      <c r="WCV54" s="196"/>
      <c r="WCW54" s="196"/>
      <c r="WCX54" s="196"/>
      <c r="WCY54" s="196"/>
      <c r="WCZ54" s="196"/>
      <c r="WDA54" s="196"/>
      <c r="WDB54" s="196"/>
      <c r="WDC54" s="196"/>
      <c r="WDD54" s="196"/>
      <c r="WDE54" s="196"/>
      <c r="WDF54" s="196"/>
      <c r="WDG54" s="196"/>
      <c r="WDH54" s="196"/>
      <c r="WDI54" s="196"/>
      <c r="WDJ54" s="196"/>
      <c r="WDK54" s="196"/>
      <c r="WDL54" s="196"/>
      <c r="WDM54" s="196"/>
      <c r="WDN54" s="196"/>
      <c r="WDO54" s="196"/>
      <c r="WDP54" s="196"/>
      <c r="WDQ54" s="196"/>
      <c r="WDR54" s="196"/>
      <c r="WDS54" s="196"/>
      <c r="WDT54" s="196"/>
      <c r="WDU54" s="196"/>
      <c r="WDV54" s="196"/>
      <c r="WDW54" s="196"/>
      <c r="WDX54" s="196"/>
      <c r="WDY54" s="196"/>
      <c r="WDZ54" s="196"/>
      <c r="WEA54" s="196"/>
      <c r="WEB54" s="196"/>
      <c r="WEC54" s="196"/>
      <c r="WED54" s="196"/>
      <c r="WEE54" s="196"/>
      <c r="WEF54" s="196"/>
      <c r="WEG54" s="196"/>
      <c r="WEH54" s="196"/>
      <c r="WEI54" s="196"/>
      <c r="WEJ54" s="196"/>
      <c r="WEK54" s="196"/>
      <c r="WEL54" s="196"/>
      <c r="WEM54" s="196"/>
      <c r="WEN54" s="196"/>
      <c r="WEO54" s="196"/>
      <c r="WEP54" s="196"/>
      <c r="WEQ54" s="196"/>
      <c r="WER54" s="196"/>
      <c r="WES54" s="196"/>
      <c r="WET54" s="196"/>
      <c r="WEU54" s="196"/>
      <c r="WEV54" s="196"/>
      <c r="WEW54" s="196"/>
      <c r="WEX54" s="196"/>
      <c r="WEY54" s="196"/>
      <c r="WEZ54" s="196"/>
      <c r="WFA54" s="196"/>
      <c r="WFB54" s="196"/>
      <c r="WFC54" s="196"/>
      <c r="WFD54" s="196"/>
      <c r="WFE54" s="196"/>
      <c r="WFF54" s="196"/>
      <c r="WFG54" s="196"/>
      <c r="WFH54" s="196"/>
      <c r="WFI54" s="196"/>
      <c r="WFJ54" s="196"/>
      <c r="WFK54" s="196"/>
      <c r="WFL54" s="196"/>
      <c r="WFM54" s="196"/>
      <c r="WFN54" s="196"/>
      <c r="WFO54" s="196"/>
      <c r="WFP54" s="196"/>
      <c r="WFQ54" s="196"/>
      <c r="WFR54" s="196"/>
      <c r="WFS54" s="196"/>
      <c r="WFT54" s="196"/>
      <c r="WFU54" s="196"/>
      <c r="WFV54" s="196"/>
      <c r="WFW54" s="196"/>
      <c r="WFX54" s="196"/>
      <c r="WFY54" s="196"/>
      <c r="WFZ54" s="196"/>
      <c r="WGA54" s="196"/>
      <c r="WGB54" s="196"/>
      <c r="WGC54" s="196"/>
      <c r="WGD54" s="196"/>
      <c r="WGE54" s="196"/>
      <c r="WGF54" s="196"/>
      <c r="WGG54" s="196"/>
      <c r="WGH54" s="196"/>
      <c r="WGI54" s="196"/>
      <c r="WGJ54" s="196"/>
      <c r="WGK54" s="196"/>
      <c r="WGL54" s="196"/>
      <c r="WGM54" s="196"/>
      <c r="WGN54" s="196"/>
      <c r="WGO54" s="196"/>
      <c r="WGP54" s="196"/>
      <c r="WGQ54" s="196"/>
      <c r="WGR54" s="196"/>
      <c r="WGS54" s="196"/>
      <c r="WGT54" s="196"/>
      <c r="WGU54" s="196"/>
      <c r="WGV54" s="196"/>
      <c r="WGW54" s="196"/>
      <c r="WGX54" s="196"/>
      <c r="WGY54" s="196"/>
      <c r="WGZ54" s="196"/>
      <c r="WHA54" s="196"/>
      <c r="WHB54" s="196"/>
      <c r="WHC54" s="196"/>
      <c r="WHD54" s="196"/>
      <c r="WHE54" s="196"/>
      <c r="WHF54" s="196"/>
      <c r="WHG54" s="196"/>
      <c r="WHH54" s="196"/>
      <c r="WHI54" s="196"/>
      <c r="WHJ54" s="196"/>
      <c r="WHK54" s="196"/>
      <c r="WHL54" s="196"/>
      <c r="WHM54" s="196"/>
      <c r="WHN54" s="196"/>
      <c r="WHO54" s="196"/>
      <c r="WHP54" s="196"/>
      <c r="WHQ54" s="196"/>
      <c r="WHR54" s="196"/>
      <c r="WHS54" s="196"/>
      <c r="WHT54" s="196"/>
      <c r="WHU54" s="196"/>
      <c r="WHV54" s="196"/>
      <c r="WHW54" s="196"/>
      <c r="WHX54" s="196"/>
      <c r="WHY54" s="196"/>
      <c r="WHZ54" s="196"/>
      <c r="WIA54" s="196"/>
      <c r="WIB54" s="196"/>
      <c r="WIC54" s="196"/>
      <c r="WID54" s="196"/>
      <c r="WIE54" s="196"/>
      <c r="WIF54" s="196"/>
      <c r="WIG54" s="196"/>
      <c r="WIH54" s="196"/>
      <c r="WII54" s="196"/>
      <c r="WIJ54" s="196"/>
      <c r="WIK54" s="196"/>
      <c r="WIL54" s="196"/>
      <c r="WIM54" s="196"/>
      <c r="WIN54" s="196"/>
      <c r="WIO54" s="196"/>
      <c r="WIP54" s="196"/>
      <c r="WIQ54" s="196"/>
      <c r="WIR54" s="196"/>
      <c r="WIS54" s="196"/>
      <c r="WIT54" s="196"/>
      <c r="WIU54" s="196"/>
      <c r="WIV54" s="196"/>
      <c r="WIW54" s="196"/>
      <c r="WIX54" s="196"/>
      <c r="WIY54" s="196"/>
      <c r="WIZ54" s="196"/>
      <c r="WJA54" s="196"/>
      <c r="WJB54" s="196"/>
      <c r="WJC54" s="196"/>
      <c r="WJD54" s="196"/>
      <c r="WJE54" s="196"/>
      <c r="WJF54" s="196"/>
      <c r="WJG54" s="196"/>
      <c r="WJH54" s="196"/>
      <c r="WJI54" s="196"/>
      <c r="WJJ54" s="196"/>
      <c r="WJK54" s="196"/>
      <c r="WJL54" s="196"/>
      <c r="WJM54" s="196"/>
      <c r="WJN54" s="196"/>
      <c r="WJO54" s="196"/>
      <c r="WJP54" s="196"/>
      <c r="WJQ54" s="196"/>
      <c r="WJR54" s="196"/>
      <c r="WJS54" s="196"/>
      <c r="WJT54" s="196"/>
      <c r="WJU54" s="196"/>
      <c r="WJV54" s="196"/>
      <c r="WJW54" s="196"/>
      <c r="WJX54" s="196"/>
      <c r="WJY54" s="196"/>
      <c r="WJZ54" s="196"/>
      <c r="WKA54" s="196"/>
      <c r="WKB54" s="196"/>
      <c r="WKC54" s="196"/>
      <c r="WKD54" s="196"/>
      <c r="WKE54" s="196"/>
      <c r="WKF54" s="196"/>
      <c r="WKG54" s="196"/>
      <c r="WKH54" s="196"/>
      <c r="WKI54" s="196"/>
      <c r="WKJ54" s="196"/>
      <c r="WKK54" s="196"/>
      <c r="WKL54" s="196"/>
      <c r="WKM54" s="196"/>
      <c r="WKN54" s="196"/>
      <c r="WKO54" s="196"/>
      <c r="WKP54" s="196"/>
      <c r="WKQ54" s="196"/>
      <c r="WKR54" s="196"/>
      <c r="WKS54" s="196"/>
      <c r="WKT54" s="196"/>
      <c r="WKU54" s="196"/>
      <c r="WKV54" s="196"/>
      <c r="WKW54" s="196"/>
      <c r="WKX54" s="196"/>
      <c r="WKY54" s="196"/>
      <c r="WKZ54" s="196"/>
      <c r="WLA54" s="196"/>
      <c r="WLB54" s="196"/>
      <c r="WLC54" s="196"/>
      <c r="WLD54" s="196"/>
      <c r="WLE54" s="196"/>
      <c r="WLF54" s="196"/>
      <c r="WLG54" s="196"/>
      <c r="WLH54" s="196"/>
      <c r="WLI54" s="196"/>
      <c r="WLJ54" s="196"/>
      <c r="WLK54" s="196"/>
      <c r="WLL54" s="196"/>
      <c r="WLM54" s="196"/>
      <c r="WLN54" s="196"/>
      <c r="WLO54" s="196"/>
      <c r="WLP54" s="196"/>
      <c r="WLQ54" s="196"/>
      <c r="WLR54" s="196"/>
      <c r="WLS54" s="196"/>
      <c r="WLT54" s="196"/>
      <c r="WLU54" s="196"/>
      <c r="WLV54" s="196"/>
      <c r="WLW54" s="196"/>
      <c r="WLX54" s="196"/>
      <c r="WLY54" s="196"/>
      <c r="WLZ54" s="196"/>
      <c r="WMA54" s="196"/>
      <c r="WMB54" s="196"/>
      <c r="WMC54" s="196"/>
      <c r="WMD54" s="196"/>
      <c r="WME54" s="196"/>
      <c r="WMF54" s="196"/>
      <c r="WMG54" s="196"/>
      <c r="WMH54" s="196"/>
      <c r="WMI54" s="196"/>
      <c r="WMJ54" s="196"/>
      <c r="WMK54" s="196"/>
      <c r="WML54" s="196"/>
      <c r="WMM54" s="196"/>
      <c r="WMN54" s="196"/>
      <c r="WMO54" s="196"/>
      <c r="WMP54" s="196"/>
      <c r="WMQ54" s="196"/>
      <c r="WMR54" s="196"/>
      <c r="WMS54" s="196"/>
      <c r="WMT54" s="196"/>
      <c r="WMU54" s="196"/>
      <c r="WMV54" s="196"/>
      <c r="WMW54" s="196"/>
      <c r="WMX54" s="196"/>
      <c r="WMY54" s="196"/>
      <c r="WMZ54" s="196"/>
      <c r="WNA54" s="196"/>
      <c r="WNB54" s="196"/>
      <c r="WNC54" s="196"/>
      <c r="WND54" s="196"/>
      <c r="WNE54" s="196"/>
      <c r="WNF54" s="196"/>
      <c r="WNG54" s="196"/>
      <c r="WNH54" s="196"/>
      <c r="WNI54" s="196"/>
      <c r="WNJ54" s="196"/>
      <c r="WNK54" s="196"/>
      <c r="WNL54" s="196"/>
      <c r="WNM54" s="196"/>
      <c r="WNN54" s="196"/>
      <c r="WNO54" s="196"/>
      <c r="WNP54" s="196"/>
      <c r="WNQ54" s="196"/>
      <c r="WNR54" s="196"/>
      <c r="WNS54" s="196"/>
      <c r="WNT54" s="196"/>
      <c r="WNU54" s="196"/>
      <c r="WNV54" s="196"/>
      <c r="WNW54" s="196"/>
      <c r="WNX54" s="196"/>
      <c r="WNY54" s="196"/>
      <c r="WNZ54" s="196"/>
      <c r="WOA54" s="196"/>
      <c r="WOB54" s="196"/>
      <c r="WOC54" s="196"/>
      <c r="WOD54" s="196"/>
      <c r="WOE54" s="196"/>
      <c r="WOF54" s="196"/>
      <c r="WOG54" s="196"/>
      <c r="WOH54" s="196"/>
      <c r="WOI54" s="196"/>
      <c r="WOJ54" s="196"/>
      <c r="WOK54" s="196"/>
      <c r="WOL54" s="196"/>
      <c r="WOM54" s="196"/>
      <c r="WON54" s="196"/>
      <c r="WOO54" s="196"/>
      <c r="WOP54" s="196"/>
      <c r="WOQ54" s="196"/>
      <c r="WOR54" s="196"/>
      <c r="WOS54" s="196"/>
      <c r="WOT54" s="196"/>
      <c r="WOU54" s="196"/>
      <c r="WOV54" s="196"/>
      <c r="WOW54" s="196"/>
      <c r="WOX54" s="196"/>
      <c r="WOY54" s="196"/>
      <c r="WOZ54" s="196"/>
      <c r="WPA54" s="196"/>
      <c r="WPB54" s="196"/>
      <c r="WPC54" s="196"/>
      <c r="WPD54" s="196"/>
      <c r="WPE54" s="196"/>
      <c r="WPF54" s="196"/>
      <c r="WPG54" s="196"/>
      <c r="WPH54" s="196"/>
      <c r="WPI54" s="196"/>
      <c r="WPJ54" s="196"/>
      <c r="WPK54" s="196"/>
      <c r="WPL54" s="196"/>
      <c r="WPM54" s="196"/>
      <c r="WPN54" s="196"/>
      <c r="WPO54" s="196"/>
      <c r="WPP54" s="196"/>
      <c r="WPQ54" s="196"/>
      <c r="WPR54" s="196"/>
      <c r="WPS54" s="196"/>
      <c r="WPT54" s="196"/>
      <c r="WPU54" s="196"/>
      <c r="WPV54" s="196"/>
      <c r="WPW54" s="196"/>
      <c r="WPX54" s="196"/>
      <c r="WPY54" s="196"/>
      <c r="WPZ54" s="196"/>
      <c r="WQA54" s="196"/>
      <c r="WQB54" s="196"/>
      <c r="WQC54" s="196"/>
      <c r="WQD54" s="196"/>
      <c r="WQE54" s="196"/>
      <c r="WQF54" s="196"/>
      <c r="WQG54" s="196"/>
      <c r="WQH54" s="196"/>
      <c r="WQI54" s="196"/>
      <c r="WQJ54" s="196"/>
      <c r="WQK54" s="196"/>
      <c r="WQL54" s="196"/>
      <c r="WQM54" s="196"/>
      <c r="WQN54" s="196"/>
      <c r="WQO54" s="196"/>
      <c r="WQP54" s="196"/>
      <c r="WQQ54" s="196"/>
      <c r="WQR54" s="196"/>
      <c r="WQS54" s="196"/>
      <c r="WQT54" s="196"/>
      <c r="WQU54" s="196"/>
      <c r="WQV54" s="196"/>
      <c r="WQW54" s="196"/>
      <c r="WQX54" s="196"/>
      <c r="WQY54" s="196"/>
      <c r="WQZ54" s="196"/>
      <c r="WRA54" s="196"/>
      <c r="WRB54" s="196"/>
      <c r="WRC54" s="196"/>
      <c r="WRD54" s="196"/>
      <c r="WRE54" s="196"/>
      <c r="WRF54" s="196"/>
      <c r="WRG54" s="196"/>
      <c r="WRH54" s="196"/>
      <c r="WRI54" s="196"/>
      <c r="WRJ54" s="196"/>
      <c r="WRK54" s="196"/>
      <c r="WRL54" s="196"/>
      <c r="WRM54" s="196"/>
      <c r="WRN54" s="196"/>
      <c r="WRO54" s="196"/>
      <c r="WRP54" s="196"/>
      <c r="WRQ54" s="196"/>
      <c r="WRR54" s="196"/>
      <c r="WRS54" s="196"/>
      <c r="WRT54" s="196"/>
      <c r="WRU54" s="196"/>
      <c r="WRV54" s="196"/>
      <c r="WRW54" s="196"/>
      <c r="WRX54" s="196"/>
      <c r="WRY54" s="196"/>
      <c r="WRZ54" s="196"/>
      <c r="WSA54" s="196"/>
      <c r="WSB54" s="196"/>
      <c r="WSC54" s="196"/>
      <c r="WSD54" s="196"/>
      <c r="WSE54" s="196"/>
      <c r="WSF54" s="196"/>
      <c r="WSG54" s="196"/>
      <c r="WSH54" s="196"/>
      <c r="WSI54" s="196"/>
      <c r="WSJ54" s="196"/>
      <c r="WSK54" s="196"/>
      <c r="WSL54" s="196"/>
      <c r="WSM54" s="196"/>
      <c r="WSN54" s="196"/>
      <c r="WSO54" s="196"/>
      <c r="WSP54" s="196"/>
      <c r="WSQ54" s="196"/>
      <c r="WSR54" s="196"/>
      <c r="WSS54" s="196"/>
      <c r="WST54" s="196"/>
      <c r="WSU54" s="196"/>
      <c r="WSV54" s="196"/>
      <c r="WSW54" s="196"/>
      <c r="WSX54" s="196"/>
      <c r="WSY54" s="196"/>
      <c r="WSZ54" s="196"/>
      <c r="WTA54" s="196"/>
      <c r="WTB54" s="196"/>
      <c r="WTC54" s="196"/>
      <c r="WTD54" s="196"/>
      <c r="WTE54" s="196"/>
      <c r="WTF54" s="196"/>
      <c r="WTG54" s="196"/>
      <c r="WTH54" s="196"/>
      <c r="WTI54" s="196"/>
      <c r="WTJ54" s="196"/>
      <c r="WTK54" s="196"/>
      <c r="WTL54" s="196"/>
      <c r="WTM54" s="196"/>
      <c r="WTN54" s="196"/>
      <c r="WTO54" s="196"/>
      <c r="WTP54" s="196"/>
      <c r="WTQ54" s="196"/>
      <c r="WTR54" s="196"/>
      <c r="WTS54" s="196"/>
      <c r="WTT54" s="196"/>
      <c r="WTU54" s="196"/>
      <c r="WTV54" s="196"/>
      <c r="WTW54" s="196"/>
      <c r="WTX54" s="196"/>
      <c r="WTY54" s="196"/>
      <c r="WTZ54" s="196"/>
      <c r="WUA54" s="196"/>
      <c r="WUB54" s="196"/>
      <c r="WUC54" s="196"/>
      <c r="WUD54" s="196"/>
      <c r="WUE54" s="196"/>
      <c r="WUF54" s="196"/>
      <c r="WUG54" s="196"/>
      <c r="WUH54" s="196"/>
      <c r="WUI54" s="196"/>
      <c r="WUJ54" s="196"/>
      <c r="WUK54" s="196"/>
      <c r="WUL54" s="196"/>
      <c r="WUM54" s="196"/>
      <c r="WUN54" s="196"/>
      <c r="WUO54" s="196"/>
      <c r="WUP54" s="196"/>
      <c r="WUQ54" s="196"/>
      <c r="WUR54" s="196"/>
      <c r="WUS54" s="196"/>
      <c r="WUT54" s="196"/>
      <c r="WUU54" s="196"/>
      <c r="WUV54" s="196"/>
      <c r="WUW54" s="196"/>
      <c r="WUX54" s="196"/>
      <c r="WUY54" s="196"/>
      <c r="WUZ54" s="196"/>
      <c r="WVA54" s="196"/>
      <c r="WVB54" s="196"/>
      <c r="WVC54" s="196"/>
      <c r="WVD54" s="196"/>
      <c r="WVE54" s="196"/>
      <c r="WVF54" s="196"/>
      <c r="WVG54" s="196"/>
      <c r="WVH54" s="196"/>
      <c r="WVI54" s="196"/>
      <c r="WVJ54" s="196"/>
      <c r="WVK54" s="196"/>
      <c r="WVL54" s="196"/>
      <c r="WVM54" s="196"/>
      <c r="WVN54" s="196"/>
      <c r="WVO54" s="196"/>
      <c r="WVP54" s="196"/>
      <c r="WVQ54" s="196"/>
      <c r="WVR54" s="196"/>
      <c r="WVS54" s="196"/>
      <c r="WVT54" s="196"/>
      <c r="WVU54" s="196"/>
      <c r="WVV54" s="196"/>
      <c r="WVW54" s="196"/>
      <c r="WVX54" s="196"/>
      <c r="WVY54" s="196"/>
      <c r="WVZ54" s="196"/>
      <c r="WWA54" s="196"/>
      <c r="WWB54" s="196"/>
      <c r="WWC54" s="196"/>
      <c r="WWD54" s="196"/>
      <c r="WWE54" s="196"/>
      <c r="WWF54" s="196"/>
      <c r="WWG54" s="196"/>
      <c r="WWH54" s="196"/>
      <c r="WWI54" s="196"/>
      <c r="WWJ54" s="196"/>
      <c r="WWK54" s="196"/>
      <c r="WWL54" s="196"/>
      <c r="WWM54" s="196"/>
      <c r="WWN54" s="196"/>
      <c r="WWO54" s="196"/>
      <c r="WWP54" s="196"/>
      <c r="WWQ54" s="196"/>
      <c r="WWR54" s="196"/>
      <c r="WWS54" s="196"/>
      <c r="WWT54" s="196"/>
      <c r="WWU54" s="196"/>
      <c r="WWV54" s="196"/>
      <c r="WWW54" s="196"/>
      <c r="WWX54" s="196"/>
      <c r="WWY54" s="196"/>
      <c r="WWZ54" s="196"/>
      <c r="WXA54" s="196"/>
      <c r="WXB54" s="196"/>
      <c r="WXC54" s="196"/>
      <c r="WXD54" s="196"/>
      <c r="WXE54" s="196"/>
      <c r="WXF54" s="196"/>
      <c r="WXG54" s="196"/>
      <c r="WXH54" s="196"/>
      <c r="WXI54" s="196"/>
      <c r="WXJ54" s="196"/>
      <c r="WXK54" s="196"/>
      <c r="WXL54" s="196"/>
      <c r="WXM54" s="196"/>
      <c r="WXN54" s="196"/>
      <c r="WXO54" s="196"/>
      <c r="WXP54" s="196"/>
      <c r="WXQ54" s="196"/>
      <c r="WXR54" s="196"/>
      <c r="WXS54" s="196"/>
      <c r="WXT54" s="196"/>
      <c r="WXU54" s="196"/>
      <c r="WXV54" s="196"/>
      <c r="WXW54" s="196"/>
      <c r="WXX54" s="196"/>
      <c r="WXY54" s="196"/>
      <c r="WXZ54" s="196"/>
      <c r="WYA54" s="196"/>
      <c r="WYB54" s="196"/>
      <c r="WYC54" s="196"/>
      <c r="WYD54" s="196"/>
      <c r="WYE54" s="196"/>
      <c r="WYF54" s="196"/>
      <c r="WYG54" s="196"/>
      <c r="WYH54" s="196"/>
      <c r="WYI54" s="196"/>
      <c r="WYJ54" s="196"/>
      <c r="WYK54" s="196"/>
      <c r="WYL54" s="196"/>
      <c r="WYM54" s="196"/>
      <c r="WYN54" s="196"/>
      <c r="WYO54" s="196"/>
      <c r="WYP54" s="196"/>
      <c r="WYQ54" s="196"/>
      <c r="WYR54" s="196"/>
      <c r="WYS54" s="196"/>
      <c r="WYT54" s="196"/>
      <c r="WYU54" s="196"/>
      <c r="WYV54" s="196"/>
      <c r="WYW54" s="196"/>
      <c r="WYX54" s="196"/>
      <c r="WYY54" s="196"/>
      <c r="WYZ54" s="196"/>
      <c r="WZA54" s="196"/>
      <c r="WZB54" s="196"/>
      <c r="WZC54" s="196"/>
      <c r="WZD54" s="196"/>
      <c r="WZE54" s="196"/>
      <c r="WZF54" s="196"/>
      <c r="WZG54" s="196"/>
      <c r="WZH54" s="196"/>
      <c r="WZI54" s="196"/>
      <c r="WZJ54" s="196"/>
      <c r="WZK54" s="196"/>
      <c r="WZL54" s="196"/>
      <c r="WZM54" s="196"/>
      <c r="WZN54" s="196"/>
      <c r="WZO54" s="196"/>
      <c r="WZP54" s="196"/>
      <c r="WZQ54" s="196"/>
      <c r="WZR54" s="196"/>
      <c r="WZS54" s="196"/>
      <c r="WZT54" s="196"/>
      <c r="WZU54" s="196"/>
      <c r="WZV54" s="196"/>
      <c r="WZW54" s="196"/>
      <c r="WZX54" s="196"/>
      <c r="WZY54" s="196"/>
      <c r="WZZ54" s="196"/>
      <c r="XAA54" s="196"/>
      <c r="XAB54" s="196"/>
      <c r="XAC54" s="196"/>
      <c r="XAD54" s="196"/>
      <c r="XAE54" s="196"/>
      <c r="XAF54" s="196"/>
      <c r="XAG54" s="196"/>
      <c r="XAH54" s="196"/>
      <c r="XAI54" s="196"/>
      <c r="XAJ54" s="196"/>
      <c r="XAK54" s="196"/>
      <c r="XAL54" s="196"/>
      <c r="XAM54" s="196"/>
      <c r="XAN54" s="196"/>
      <c r="XAO54" s="196"/>
      <c r="XAP54" s="196"/>
      <c r="XAQ54" s="196"/>
      <c r="XAR54" s="196"/>
      <c r="XAS54" s="196"/>
      <c r="XAT54" s="196"/>
      <c r="XAU54" s="196"/>
      <c r="XAV54" s="196"/>
      <c r="XAW54" s="196"/>
      <c r="XAX54" s="196"/>
      <c r="XAY54" s="196"/>
      <c r="XAZ54" s="196"/>
      <c r="XBA54" s="196"/>
      <c r="XBB54" s="196"/>
      <c r="XBC54" s="196"/>
      <c r="XBD54" s="196"/>
      <c r="XBE54" s="196"/>
      <c r="XBF54" s="196"/>
      <c r="XBG54" s="196"/>
      <c r="XBH54" s="196"/>
      <c r="XBI54" s="196"/>
      <c r="XBJ54" s="196"/>
      <c r="XBK54" s="196"/>
      <c r="XBL54" s="196"/>
      <c r="XBM54" s="196"/>
      <c r="XBN54" s="196"/>
      <c r="XBO54" s="196"/>
      <c r="XBP54" s="196"/>
      <c r="XBQ54" s="196"/>
      <c r="XBR54" s="196"/>
      <c r="XBS54" s="196"/>
      <c r="XBT54" s="196"/>
      <c r="XBU54" s="196"/>
      <c r="XBV54" s="196"/>
      <c r="XBW54" s="196"/>
      <c r="XBX54" s="196"/>
      <c r="XBY54" s="196"/>
      <c r="XBZ54" s="196"/>
      <c r="XCA54" s="196"/>
      <c r="XCB54" s="196"/>
      <c r="XCC54" s="196"/>
      <c r="XCD54" s="196"/>
      <c r="XCE54" s="196"/>
      <c r="XCF54" s="196"/>
      <c r="XCG54" s="196"/>
      <c r="XCH54" s="196"/>
      <c r="XCI54" s="196"/>
      <c r="XCJ54" s="196"/>
      <c r="XCK54" s="196"/>
      <c r="XCL54" s="196"/>
      <c r="XCM54" s="196"/>
      <c r="XCN54" s="196"/>
      <c r="XCO54" s="196"/>
      <c r="XCP54" s="196"/>
      <c r="XCQ54" s="196"/>
      <c r="XCR54" s="196"/>
      <c r="XCS54" s="196"/>
      <c r="XCT54" s="196"/>
      <c r="XCU54" s="196"/>
      <c r="XCV54" s="196"/>
      <c r="XCW54" s="196"/>
      <c r="XCX54" s="196"/>
      <c r="XCY54" s="196"/>
      <c r="XCZ54" s="196"/>
      <c r="XDA54" s="196"/>
      <c r="XDB54" s="196"/>
      <c r="XDC54" s="196"/>
      <c r="XDD54" s="196"/>
      <c r="XDE54" s="196"/>
      <c r="XDF54" s="196"/>
      <c r="XDG54" s="196"/>
      <c r="XDH54" s="196"/>
      <c r="XDI54" s="196"/>
      <c r="XDJ54" s="196"/>
      <c r="XDK54" s="196"/>
      <c r="XDL54" s="196"/>
      <c r="XDM54" s="196"/>
      <c r="XDN54" s="196"/>
      <c r="XDO54" s="196"/>
      <c r="XDP54" s="196"/>
      <c r="XDQ54" s="196"/>
      <c r="XDR54" s="196"/>
      <c r="XDS54" s="196"/>
      <c r="XDT54" s="196"/>
      <c r="XDU54" s="196"/>
    </row>
    <row r="55" spans="1:16349" ht="54.75" customHeight="1" x14ac:dyDescent="0.35">
      <c r="A55" s="61"/>
      <c r="B55" s="61" t="s">
        <v>501</v>
      </c>
      <c r="C55" s="61" t="s">
        <v>107</v>
      </c>
      <c r="D55" s="61" t="str">
        <f t="shared" ref="D55:S55" si="13">D31</f>
        <v xml:space="preserve">1. 
Gamle Oslo </v>
      </c>
      <c r="E55" s="61" t="str">
        <f t="shared" si="13"/>
        <v>2. 
Grünerløkka</v>
      </c>
      <c r="F55" s="61" t="str">
        <f t="shared" si="13"/>
        <v>3. 
Sagene</v>
      </c>
      <c r="G55" s="61" t="str">
        <f t="shared" si="13"/>
        <v>4. 
St. Hanshaugen</v>
      </c>
      <c r="H55" s="61" t="str">
        <f t="shared" si="13"/>
        <v>5. 
Frogner</v>
      </c>
      <c r="I55" s="61" t="str">
        <f t="shared" si="13"/>
        <v>6. 
Ullern</v>
      </c>
      <c r="J55" s="61" t="str">
        <f t="shared" si="13"/>
        <v>7. 
Vestre Aker</v>
      </c>
      <c r="K55" s="61" t="str">
        <f t="shared" si="13"/>
        <v>8. 
Nordre Aker</v>
      </c>
      <c r="L55" s="61" t="str">
        <f t="shared" si="13"/>
        <v>9. 
Bjerke</v>
      </c>
      <c r="M55" s="61" t="str">
        <f t="shared" si="13"/>
        <v>10. 
Grorud</v>
      </c>
      <c r="N55" s="61" t="str">
        <f t="shared" si="13"/>
        <v>11. 
Stovner</v>
      </c>
      <c r="O55" s="61" t="str">
        <f t="shared" si="13"/>
        <v>12. 
Alna</v>
      </c>
      <c r="P55" s="61" t="str">
        <f t="shared" si="13"/>
        <v>13. 
Østensjø</v>
      </c>
      <c r="Q55" s="61" t="str">
        <f t="shared" si="13"/>
        <v>14.
Nordstrand</v>
      </c>
      <c r="R55" s="61" t="str">
        <f t="shared" si="13"/>
        <v>15. 
Søndre Nordstrand</v>
      </c>
      <c r="S55" s="61" t="str">
        <f t="shared" si="13"/>
        <v>Sum</v>
      </c>
      <c r="V55" s="196"/>
    </row>
    <row r="56" spans="1:16349" ht="16.5" customHeight="1" x14ac:dyDescent="0.35">
      <c r="A56" s="197"/>
      <c r="B56" s="197"/>
      <c r="C56" s="197"/>
      <c r="D56" s="67"/>
      <c r="E56" s="98"/>
      <c r="F56" s="98"/>
      <c r="G56" s="98"/>
      <c r="H56" s="67"/>
      <c r="I56" s="67"/>
      <c r="J56" s="67"/>
      <c r="K56" s="67"/>
      <c r="L56" s="67"/>
      <c r="M56" s="67"/>
      <c r="N56" s="67"/>
      <c r="O56" s="67"/>
      <c r="P56" s="67"/>
      <c r="Q56" s="67"/>
      <c r="R56" s="67"/>
      <c r="S56" s="67"/>
    </row>
    <row r="57" spans="1:16349" ht="16.5" customHeight="1" x14ac:dyDescent="0.35">
      <c r="A57" s="89" t="s">
        <v>104</v>
      </c>
      <c r="B57" s="41"/>
      <c r="C57" s="178" t="s">
        <v>28</v>
      </c>
      <c r="D57" s="179">
        <f>SUM(D58:D59)</f>
        <v>2659.9533333333329</v>
      </c>
      <c r="E57" s="179">
        <f t="shared" ref="E57:S57" si="14">SUM(E58:E59)</f>
        <v>3048.84</v>
      </c>
      <c r="F57" s="179">
        <f t="shared" si="14"/>
        <v>2324.2531111111111</v>
      </c>
      <c r="G57" s="179">
        <f t="shared" si="14"/>
        <v>1258.5428888888887</v>
      </c>
      <c r="H57" s="179">
        <f t="shared" si="14"/>
        <v>1582.6499999999999</v>
      </c>
      <c r="I57" s="179">
        <f t="shared" si="14"/>
        <v>1498.7399999999998</v>
      </c>
      <c r="J57" s="179">
        <f t="shared" si="14"/>
        <v>1704.6</v>
      </c>
      <c r="K57" s="179">
        <f t="shared" si="14"/>
        <v>2124.9699999999998</v>
      </c>
      <c r="L57" s="179">
        <f t="shared" si="14"/>
        <v>1400.56</v>
      </c>
      <c r="M57" s="179">
        <f t="shared" si="14"/>
        <v>1605.0444444444443</v>
      </c>
      <c r="N57" s="179">
        <f t="shared" si="14"/>
        <v>1556</v>
      </c>
      <c r="O57" s="179">
        <f t="shared" si="14"/>
        <v>2151.02</v>
      </c>
      <c r="P57" s="179">
        <f t="shared" si="14"/>
        <v>2878.08</v>
      </c>
      <c r="Q57" s="179">
        <f t="shared" si="14"/>
        <v>2461.3999999999996</v>
      </c>
      <c r="R57" s="179">
        <f t="shared" si="14"/>
        <v>1672.0666666666666</v>
      </c>
      <c r="S57" s="179">
        <f t="shared" si="14"/>
        <v>29926.720444444443</v>
      </c>
      <c r="T57" s="196"/>
    </row>
    <row r="58" spans="1:16349" ht="16.5" customHeight="1" x14ac:dyDescent="0.35">
      <c r="A58" s="24" t="s">
        <v>105</v>
      </c>
      <c r="B58" s="198">
        <v>1</v>
      </c>
      <c r="C58" s="152">
        <v>2.0699999999999998</v>
      </c>
      <c r="D58" s="33">
        <f t="shared" ref="D58:R58" si="15">D21*$C58</f>
        <v>1585.62</v>
      </c>
      <c r="E58" s="33">
        <f t="shared" si="15"/>
        <v>1887.84</v>
      </c>
      <c r="F58" s="33">
        <f t="shared" si="15"/>
        <v>1503.1419999999998</v>
      </c>
      <c r="G58" s="33">
        <f t="shared" si="15"/>
        <v>738.25399999999991</v>
      </c>
      <c r="H58" s="33">
        <f t="shared" si="15"/>
        <v>1024.6499999999999</v>
      </c>
      <c r="I58" s="33">
        <f t="shared" si="15"/>
        <v>790.7399999999999</v>
      </c>
      <c r="J58" s="33">
        <f t="shared" si="15"/>
        <v>993.59999999999991</v>
      </c>
      <c r="K58" s="33">
        <f t="shared" si="15"/>
        <v>1181.9699999999998</v>
      </c>
      <c r="L58" s="33">
        <f t="shared" si="15"/>
        <v>678.95999999999992</v>
      </c>
      <c r="M58" s="33">
        <f t="shared" si="15"/>
        <v>786.59999999999991</v>
      </c>
      <c r="N58" s="33">
        <f t="shared" si="15"/>
        <v>621</v>
      </c>
      <c r="O58" s="33">
        <f t="shared" si="15"/>
        <v>1006.0199999999999</v>
      </c>
      <c r="P58" s="33">
        <f t="shared" si="15"/>
        <v>1540.08</v>
      </c>
      <c r="Q58" s="33">
        <f t="shared" si="15"/>
        <v>1283.3999999999999</v>
      </c>
      <c r="R58" s="33">
        <f t="shared" si="15"/>
        <v>745.19999999999993</v>
      </c>
      <c r="S58" s="33">
        <f>SUM(D58:R58)</f>
        <v>16367.075999999999</v>
      </c>
      <c r="U58" s="45"/>
    </row>
    <row r="59" spans="1:16349" ht="16.5" customHeight="1" x14ac:dyDescent="0.35">
      <c r="A59" s="24" t="s">
        <v>98</v>
      </c>
      <c r="B59" s="198">
        <v>1</v>
      </c>
      <c r="C59" s="152">
        <v>1</v>
      </c>
      <c r="D59" s="33">
        <f t="shared" ref="D59:R59" si="16">D22*$C59</f>
        <v>1074.3333333333333</v>
      </c>
      <c r="E59" s="33">
        <f t="shared" si="16"/>
        <v>1161</v>
      </c>
      <c r="F59" s="33">
        <f t="shared" si="16"/>
        <v>821.11111111111109</v>
      </c>
      <c r="G59" s="33">
        <f t="shared" si="16"/>
        <v>520.28888888888889</v>
      </c>
      <c r="H59" s="33">
        <f t="shared" si="16"/>
        <v>558</v>
      </c>
      <c r="I59" s="33">
        <f t="shared" si="16"/>
        <v>708</v>
      </c>
      <c r="J59" s="33">
        <f t="shared" si="16"/>
        <v>711</v>
      </c>
      <c r="K59" s="33">
        <f t="shared" si="16"/>
        <v>943</v>
      </c>
      <c r="L59" s="33">
        <f t="shared" si="16"/>
        <v>721.6</v>
      </c>
      <c r="M59" s="33">
        <f t="shared" si="16"/>
        <v>818.44444444444446</v>
      </c>
      <c r="N59" s="33">
        <f t="shared" si="16"/>
        <v>935</v>
      </c>
      <c r="O59" s="33">
        <f t="shared" si="16"/>
        <v>1145</v>
      </c>
      <c r="P59" s="33">
        <f t="shared" si="16"/>
        <v>1338</v>
      </c>
      <c r="Q59" s="33">
        <f t="shared" si="16"/>
        <v>1178</v>
      </c>
      <c r="R59" s="33">
        <f t="shared" si="16"/>
        <v>926.86666666666667</v>
      </c>
      <c r="S59" s="33">
        <f>SUM(D59:R59)</f>
        <v>13559.644444444444</v>
      </c>
    </row>
    <row r="60" spans="1:16349" ht="16.5" customHeight="1" x14ac:dyDescent="0.35">
      <c r="A60" s="22"/>
      <c r="B60" s="22"/>
      <c r="C60" s="22"/>
      <c r="D60" s="33"/>
      <c r="E60" s="33"/>
      <c r="F60" s="33"/>
      <c r="G60" s="33"/>
      <c r="H60" s="33"/>
      <c r="I60" s="33"/>
      <c r="J60" s="33"/>
      <c r="K60" s="33"/>
      <c r="L60" s="33"/>
      <c r="M60" s="33"/>
      <c r="N60" s="33"/>
      <c r="O60" s="33"/>
      <c r="P60" s="33"/>
      <c r="Q60" s="33"/>
      <c r="R60" s="33"/>
      <c r="S60" s="33"/>
    </row>
    <row r="61" spans="1:16349" ht="16.5" customHeight="1" x14ac:dyDescent="0.35">
      <c r="A61" s="89" t="s">
        <v>502</v>
      </c>
      <c r="B61" s="41"/>
      <c r="C61" s="178" t="s">
        <v>28</v>
      </c>
      <c r="D61" s="179">
        <f>SUM(D62:D63)</f>
        <v>1728.9257999999998</v>
      </c>
      <c r="E61" s="179">
        <f t="shared" ref="E61" si="17">SUM(E62:E63)</f>
        <v>1251.8422</v>
      </c>
      <c r="F61" s="179">
        <f t="shared" ref="F61" si="18">SUM(F62:F63)</f>
        <v>1230.3507999999997</v>
      </c>
      <c r="G61" s="179">
        <f t="shared" ref="G61" si="19">SUM(G62:G63)</f>
        <v>1603.065053333333</v>
      </c>
      <c r="H61" s="179">
        <f t="shared" ref="H61" si="20">SUM(H62:H63)</f>
        <v>1843.3995999999997</v>
      </c>
      <c r="I61" s="179">
        <f t="shared" ref="I61" si="21">SUM(I62:I63)</f>
        <v>1184.3006</v>
      </c>
      <c r="J61" s="179">
        <f t="shared" ref="J61" si="22">SUM(J62:J63)</f>
        <v>2263.5843999999997</v>
      </c>
      <c r="K61" s="179">
        <f t="shared" ref="K61" si="23">SUM(K62:K63)</f>
        <v>2997.8591999999999</v>
      </c>
      <c r="L61" s="179">
        <f t="shared" ref="L61" si="24">SUM(L62:L63)</f>
        <v>957.44127111111095</v>
      </c>
      <c r="M61" s="179">
        <f t="shared" ref="M61" si="25">SUM(M62:M63)</f>
        <v>158.63259999999997</v>
      </c>
      <c r="N61" s="179">
        <f t="shared" ref="N61" si="26">SUM(N62:N63)</f>
        <v>241.61899999999997</v>
      </c>
      <c r="O61" s="179">
        <f t="shared" ref="O61" si="27">SUM(O62:O63)</f>
        <v>1390.6101999999998</v>
      </c>
      <c r="P61" s="179">
        <f t="shared" ref="P61" si="28">SUM(P62:P63)</f>
        <v>943.61259999999993</v>
      </c>
      <c r="Q61" s="179">
        <f t="shared" ref="Q61" si="29">SUM(Q62:Q63)</f>
        <v>1424.6358</v>
      </c>
      <c r="R61" s="179">
        <f t="shared" ref="R61" si="30">SUM(R62:R63)</f>
        <v>1080.0482</v>
      </c>
      <c r="S61" s="179">
        <f t="shared" ref="S61" si="31">SUM(S62:S63)</f>
        <v>20299.927324444441</v>
      </c>
    </row>
    <row r="62" spans="1:16349" ht="16.5" customHeight="1" x14ac:dyDescent="0.35">
      <c r="A62" s="24" t="s">
        <v>105</v>
      </c>
      <c r="B62" s="152">
        <v>0.98</v>
      </c>
      <c r="C62" s="152">
        <f>C58</f>
        <v>2.0699999999999998</v>
      </c>
      <c r="D62" s="33">
        <f t="shared" ref="D62:R62" si="32">D50*$C62*$B62</f>
        <v>1020.3857999999998</v>
      </c>
      <c r="E62" s="33">
        <f t="shared" si="32"/>
        <v>764.78219999999999</v>
      </c>
      <c r="F62" s="33">
        <f t="shared" si="32"/>
        <v>766.81079999999986</v>
      </c>
      <c r="G62" s="33">
        <f t="shared" si="32"/>
        <v>1025.9757199999997</v>
      </c>
      <c r="H62" s="33">
        <f t="shared" si="32"/>
        <v>985.89959999999985</v>
      </c>
      <c r="I62" s="33">
        <f t="shared" si="32"/>
        <v>651.18059999999991</v>
      </c>
      <c r="J62" s="33">
        <f t="shared" si="32"/>
        <v>1123.8444</v>
      </c>
      <c r="K62" s="33">
        <f t="shared" si="32"/>
        <v>1768.9392</v>
      </c>
      <c r="L62" s="33">
        <f t="shared" si="32"/>
        <v>523.01815999999985</v>
      </c>
      <c r="M62" s="33">
        <f t="shared" si="32"/>
        <v>83.172599999999989</v>
      </c>
      <c r="N62" s="33">
        <f t="shared" si="32"/>
        <v>131.85899999999998</v>
      </c>
      <c r="O62" s="33">
        <f t="shared" si="32"/>
        <v>724.21019999999987</v>
      </c>
      <c r="P62" s="33">
        <f t="shared" si="32"/>
        <v>488.89259999999996</v>
      </c>
      <c r="Q62" s="33">
        <f t="shared" si="32"/>
        <v>716.09579999999994</v>
      </c>
      <c r="R62" s="33">
        <f t="shared" si="32"/>
        <v>582.20819999999992</v>
      </c>
      <c r="S62" s="33">
        <f>SUM(D62:R62)</f>
        <v>11357.274879999995</v>
      </c>
      <c r="U62" s="45"/>
    </row>
    <row r="63" spans="1:16349" ht="16.5" customHeight="1" thickBot="1" x14ac:dyDescent="0.4">
      <c r="A63" s="184" t="s">
        <v>98</v>
      </c>
      <c r="B63" s="199">
        <f>B62</f>
        <v>0.98</v>
      </c>
      <c r="C63" s="200">
        <v>1</v>
      </c>
      <c r="D63" s="201">
        <f t="shared" ref="D63:R63" si="33">D51*$C63*$B63</f>
        <v>708.54</v>
      </c>
      <c r="E63" s="201">
        <f t="shared" si="33"/>
        <v>487.06</v>
      </c>
      <c r="F63" s="201">
        <f t="shared" si="33"/>
        <v>463.53999999999996</v>
      </c>
      <c r="G63" s="201">
        <f t="shared" si="33"/>
        <v>577.08933333333334</v>
      </c>
      <c r="H63" s="201">
        <f t="shared" si="33"/>
        <v>857.5</v>
      </c>
      <c r="I63" s="201">
        <f t="shared" si="33"/>
        <v>533.12</v>
      </c>
      <c r="J63" s="201">
        <f t="shared" si="33"/>
        <v>1139.74</v>
      </c>
      <c r="K63" s="201">
        <f t="shared" si="33"/>
        <v>1228.92</v>
      </c>
      <c r="L63" s="201">
        <f t="shared" si="33"/>
        <v>434.4231111111111</v>
      </c>
      <c r="M63" s="201">
        <f t="shared" si="33"/>
        <v>75.459999999999994</v>
      </c>
      <c r="N63" s="201">
        <f t="shared" si="33"/>
        <v>109.75999999999999</v>
      </c>
      <c r="O63" s="201">
        <f t="shared" si="33"/>
        <v>666.4</v>
      </c>
      <c r="P63" s="201">
        <f t="shared" si="33"/>
        <v>454.71999999999997</v>
      </c>
      <c r="Q63" s="201">
        <f t="shared" si="33"/>
        <v>708.54</v>
      </c>
      <c r="R63" s="201">
        <f t="shared" si="33"/>
        <v>497.84</v>
      </c>
      <c r="S63" s="201">
        <f>SUM(D63:R63)</f>
        <v>8942.652444444444</v>
      </c>
      <c r="U63" s="45"/>
    </row>
    <row r="64" spans="1:16349" x14ac:dyDescent="0.35">
      <c r="A64" s="22"/>
      <c r="B64" s="22"/>
      <c r="C64" s="22"/>
      <c r="D64" s="22"/>
      <c r="E64" s="22"/>
      <c r="F64" s="22"/>
      <c r="G64" s="22"/>
      <c r="H64" s="22"/>
      <c r="I64" s="22"/>
      <c r="J64" s="22"/>
      <c r="K64" s="22"/>
      <c r="L64" s="22"/>
      <c r="M64" s="22"/>
      <c r="N64" s="22"/>
      <c r="O64" s="22"/>
      <c r="P64" s="22"/>
      <c r="Q64" s="22"/>
      <c r="R64" s="22"/>
      <c r="S64" s="22"/>
    </row>
    <row r="65" spans="1:21" x14ac:dyDescent="0.35">
      <c r="A65" s="22"/>
      <c r="B65" s="22"/>
      <c r="C65" s="22"/>
      <c r="D65" s="22"/>
      <c r="E65" s="22"/>
      <c r="F65" s="22"/>
      <c r="G65" s="22"/>
      <c r="H65" s="22"/>
      <c r="I65" s="22"/>
      <c r="J65" s="22"/>
      <c r="K65" s="22"/>
      <c r="L65" s="22"/>
      <c r="M65" s="22"/>
      <c r="N65" s="22"/>
      <c r="O65" s="22"/>
      <c r="P65" s="22"/>
      <c r="Q65" s="22"/>
      <c r="R65" s="22"/>
      <c r="S65" s="22"/>
    </row>
    <row r="67" spans="1:21" x14ac:dyDescent="0.35">
      <c r="D67" s="34"/>
      <c r="E67" s="34"/>
      <c r="F67" s="34"/>
      <c r="G67" s="34"/>
      <c r="H67" s="34"/>
      <c r="I67" s="34"/>
      <c r="J67" s="34"/>
      <c r="K67" s="34"/>
      <c r="L67" s="34"/>
      <c r="M67" s="34"/>
      <c r="N67" s="34"/>
      <c r="O67" s="34"/>
      <c r="P67" s="34"/>
      <c r="Q67" s="34"/>
      <c r="R67" s="34"/>
      <c r="S67" s="34"/>
    </row>
    <row r="68" spans="1:21" x14ac:dyDescent="0.35">
      <c r="D68" s="35"/>
      <c r="E68" s="35"/>
      <c r="F68" s="35"/>
      <c r="G68" s="35"/>
      <c r="H68" s="35"/>
      <c r="I68" s="35"/>
      <c r="J68" s="35"/>
      <c r="K68" s="35"/>
      <c r="L68" s="35"/>
      <c r="M68" s="35"/>
      <c r="N68" s="35"/>
      <c r="O68" s="35"/>
      <c r="P68" s="35"/>
      <c r="Q68" s="35"/>
      <c r="R68" s="35"/>
      <c r="S68" s="35"/>
      <c r="U68" s="145"/>
    </row>
    <row r="69" spans="1:21" x14ac:dyDescent="0.35">
      <c r="D69" s="34"/>
      <c r="E69" s="34"/>
      <c r="F69" s="34"/>
      <c r="G69" s="34"/>
      <c r="H69" s="34"/>
      <c r="I69" s="34"/>
      <c r="J69" s="34"/>
      <c r="K69" s="34"/>
      <c r="L69" s="34"/>
      <c r="M69" s="34"/>
      <c r="N69" s="34"/>
      <c r="O69" s="34"/>
      <c r="P69" s="34"/>
      <c r="Q69" s="34"/>
      <c r="R69" s="34"/>
      <c r="S69" s="34"/>
      <c r="U69" s="150"/>
    </row>
    <row r="71" spans="1:21" x14ac:dyDescent="0.35">
      <c r="D71" s="34"/>
      <c r="E71" s="34"/>
      <c r="F71" s="34"/>
      <c r="G71" s="34"/>
      <c r="H71" s="34"/>
      <c r="I71" s="34"/>
      <c r="J71" s="34"/>
      <c r="K71" s="34"/>
      <c r="L71" s="34"/>
      <c r="M71" s="34"/>
      <c r="N71" s="34"/>
      <c r="O71" s="34"/>
      <c r="P71" s="34"/>
      <c r="Q71" s="34"/>
      <c r="R71" s="34"/>
      <c r="S71" s="34"/>
    </row>
    <row r="72" spans="1:21" x14ac:dyDescent="0.35">
      <c r="D72" s="34"/>
      <c r="E72" s="34"/>
      <c r="F72" s="34"/>
      <c r="G72" s="34"/>
      <c r="H72" s="34"/>
      <c r="I72" s="34"/>
      <c r="J72" s="34"/>
      <c r="K72" s="34"/>
      <c r="L72" s="34"/>
      <c r="M72" s="34"/>
      <c r="N72" s="34"/>
      <c r="O72" s="34"/>
      <c r="P72" s="34"/>
      <c r="Q72" s="34"/>
      <c r="R72" s="34"/>
      <c r="S72" s="34"/>
      <c r="U72" s="145"/>
    </row>
    <row r="73" spans="1:21" x14ac:dyDescent="0.35">
      <c r="D73" s="34"/>
      <c r="E73" s="34"/>
      <c r="F73" s="34"/>
      <c r="G73" s="34"/>
      <c r="H73" s="34"/>
      <c r="I73" s="34"/>
      <c r="J73" s="34"/>
      <c r="K73" s="34"/>
      <c r="L73" s="34"/>
      <c r="M73" s="34"/>
      <c r="N73" s="34"/>
      <c r="O73" s="34"/>
      <c r="P73" s="34"/>
      <c r="Q73" s="34"/>
      <c r="R73" s="34"/>
      <c r="S73" s="34"/>
      <c r="U73" s="150"/>
    </row>
    <row r="75" spans="1:21" x14ac:dyDescent="0.35">
      <c r="D75" s="145"/>
      <c r="E75" s="145"/>
      <c r="F75" s="145"/>
      <c r="G75" s="145"/>
      <c r="H75" s="145"/>
      <c r="I75" s="145"/>
      <c r="J75" s="145"/>
      <c r="K75" s="145"/>
      <c r="L75" s="145"/>
      <c r="M75" s="145"/>
      <c r="N75" s="145"/>
      <c r="O75" s="145"/>
      <c r="P75" s="145"/>
      <c r="Q75" s="145"/>
      <c r="R75" s="145"/>
      <c r="S75" s="145"/>
    </row>
    <row r="76" spans="1:21" x14ac:dyDescent="0.35">
      <c r="D76" s="145"/>
      <c r="E76" s="145"/>
      <c r="F76" s="145"/>
      <c r="G76" s="145"/>
      <c r="H76" s="145"/>
      <c r="I76" s="145"/>
      <c r="J76" s="145"/>
      <c r="K76" s="145"/>
      <c r="L76" s="145"/>
      <c r="M76" s="145"/>
      <c r="N76" s="145"/>
      <c r="O76" s="145"/>
      <c r="P76" s="145"/>
      <c r="Q76" s="145"/>
      <c r="R76" s="145"/>
      <c r="S76" s="145"/>
    </row>
    <row r="86" spans="20:20" x14ac:dyDescent="0.35">
      <c r="T86" s="116"/>
    </row>
  </sheetData>
  <mergeCells count="4">
    <mergeCell ref="A1:C1"/>
    <mergeCell ref="A30:C30"/>
    <mergeCell ref="A54:C54"/>
    <mergeCell ref="A24:H28"/>
  </mergeCells>
  <pageMargins left="0.51181102362204722" right="0.39370078740157483" top="0.74803149606299213" bottom="0.74803149606299213" header="0.31496062992125984" footer="0.31496062992125984"/>
  <pageSetup paperSize="9" scale="61" orientation="portrait" r:id="rId1"/>
  <ignoredErrors>
    <ignoredError sqref="S42:S47 S34:S39 S11:S12 S5:S10 S13:S1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L60"/>
  <sheetViews>
    <sheetView workbookViewId="0"/>
  </sheetViews>
  <sheetFormatPr baseColWidth="10" defaultRowHeight="15.75" x14ac:dyDescent="0.35"/>
  <cols>
    <col min="1" max="16384" width="11.42578125" style="23"/>
  </cols>
  <sheetData>
    <row r="1" spans="1:12" x14ac:dyDescent="0.35">
      <c r="A1" s="22"/>
      <c r="B1" s="22"/>
      <c r="C1" s="22"/>
      <c r="D1" s="22"/>
      <c r="E1" s="22"/>
      <c r="F1" s="22"/>
      <c r="G1" s="22"/>
      <c r="H1" s="22"/>
      <c r="I1" s="22"/>
      <c r="J1" s="22"/>
      <c r="K1" s="22"/>
      <c r="L1" s="22"/>
    </row>
    <row r="2" spans="1:12" x14ac:dyDescent="0.35">
      <c r="A2" s="22"/>
      <c r="B2" s="22"/>
      <c r="C2" s="22"/>
      <c r="D2" s="22"/>
      <c r="E2" s="22"/>
      <c r="F2" s="22"/>
      <c r="G2" s="22"/>
      <c r="H2" s="22"/>
      <c r="I2" s="22"/>
      <c r="J2" s="22"/>
      <c r="K2" s="22"/>
      <c r="L2" s="22"/>
    </row>
    <row r="3" spans="1:12" x14ac:dyDescent="0.35">
      <c r="A3" s="24" t="s">
        <v>188</v>
      </c>
      <c r="B3" s="22"/>
      <c r="C3" s="22"/>
      <c r="D3" s="22"/>
      <c r="E3" s="22"/>
      <c r="F3" s="22"/>
      <c r="G3" s="22"/>
      <c r="H3" s="22"/>
      <c r="I3" s="22"/>
      <c r="J3" s="22"/>
      <c r="K3" s="22"/>
      <c r="L3" s="22"/>
    </row>
    <row r="4" spans="1:12" x14ac:dyDescent="0.35">
      <c r="A4" s="22"/>
      <c r="B4" s="22"/>
      <c r="C4" s="22"/>
      <c r="D4" s="22"/>
      <c r="E4" s="22"/>
      <c r="F4" s="22"/>
      <c r="G4" s="22"/>
      <c r="H4" s="22"/>
      <c r="I4" s="22"/>
      <c r="J4" s="22"/>
      <c r="K4" s="22"/>
      <c r="L4" s="22"/>
    </row>
    <row r="5" spans="1:12" x14ac:dyDescent="0.35">
      <c r="A5" s="22"/>
      <c r="B5" s="22"/>
      <c r="C5" s="22"/>
      <c r="D5" s="22"/>
      <c r="E5" s="22"/>
      <c r="F5" s="22"/>
      <c r="G5" s="22"/>
      <c r="H5" s="22"/>
      <c r="I5" s="22"/>
      <c r="J5" s="22"/>
      <c r="K5" s="22"/>
      <c r="L5" s="22"/>
    </row>
    <row r="6" spans="1:12" x14ac:dyDescent="0.35">
      <c r="A6" s="22"/>
      <c r="B6" s="22"/>
      <c r="C6" s="22"/>
      <c r="D6" s="22"/>
      <c r="E6" s="22"/>
      <c r="F6" s="22"/>
      <c r="G6" s="22"/>
      <c r="H6" s="22"/>
      <c r="I6" s="22"/>
      <c r="J6" s="22"/>
      <c r="K6" s="22"/>
      <c r="L6" s="22"/>
    </row>
    <row r="7" spans="1:12" x14ac:dyDescent="0.35">
      <c r="A7" s="22"/>
      <c r="B7" s="22"/>
      <c r="C7" s="22"/>
      <c r="D7" s="22"/>
      <c r="E7" s="22"/>
      <c r="F7" s="22"/>
      <c r="G7" s="22"/>
      <c r="H7" s="22"/>
      <c r="I7" s="22"/>
      <c r="J7" s="22"/>
      <c r="K7" s="22"/>
      <c r="L7" s="22"/>
    </row>
    <row r="8" spans="1:12" x14ac:dyDescent="0.35">
      <c r="A8" s="22"/>
      <c r="B8" s="22"/>
      <c r="C8" s="22"/>
      <c r="D8" s="22"/>
      <c r="E8" s="22"/>
      <c r="F8" s="22"/>
      <c r="G8" s="22"/>
      <c r="H8" s="22"/>
      <c r="I8" s="22"/>
      <c r="J8" s="22"/>
      <c r="K8" s="22"/>
      <c r="L8" s="22"/>
    </row>
    <row r="9" spans="1:12" x14ac:dyDescent="0.35">
      <c r="A9" s="25" t="s">
        <v>114</v>
      </c>
      <c r="B9" s="22"/>
      <c r="C9" s="22"/>
      <c r="D9" s="22"/>
      <c r="E9" s="22"/>
      <c r="F9" s="22"/>
      <c r="G9" s="22"/>
      <c r="H9" s="22"/>
      <c r="I9" s="22"/>
      <c r="J9" s="22"/>
      <c r="K9" s="22"/>
      <c r="L9" s="22"/>
    </row>
    <row r="10" spans="1:12" x14ac:dyDescent="0.35">
      <c r="A10" s="26" t="s">
        <v>187</v>
      </c>
      <c r="B10" s="22"/>
      <c r="C10" s="22"/>
      <c r="D10" s="22"/>
      <c r="E10" s="22"/>
      <c r="F10" s="22"/>
      <c r="G10" s="22"/>
      <c r="H10" s="22"/>
      <c r="I10" s="22"/>
      <c r="J10" s="22"/>
      <c r="K10" s="22"/>
      <c r="L10" s="22"/>
    </row>
    <row r="11" spans="1:12" x14ac:dyDescent="0.35">
      <c r="A11" s="25" t="s">
        <v>286</v>
      </c>
      <c r="B11" s="22"/>
      <c r="C11" s="22"/>
      <c r="D11" s="22"/>
      <c r="E11" s="22"/>
      <c r="F11" s="22"/>
      <c r="G11" s="22"/>
      <c r="H11" s="22"/>
      <c r="I11" s="22"/>
      <c r="J11" s="22"/>
      <c r="K11" s="22"/>
      <c r="L11" s="22"/>
    </row>
    <row r="12" spans="1:12" x14ac:dyDescent="0.35">
      <c r="A12" s="27" t="s">
        <v>284</v>
      </c>
      <c r="B12" s="22"/>
      <c r="C12" s="22"/>
      <c r="D12" s="22"/>
      <c r="E12" s="22"/>
      <c r="F12" s="22"/>
      <c r="G12" s="22"/>
      <c r="H12" s="22"/>
      <c r="I12" s="22"/>
      <c r="J12" s="22"/>
      <c r="K12" s="22"/>
      <c r="L12" s="22"/>
    </row>
    <row r="13" spans="1:12" x14ac:dyDescent="0.35">
      <c r="A13" s="27" t="s">
        <v>285</v>
      </c>
      <c r="B13" s="22"/>
      <c r="C13" s="22"/>
      <c r="D13" s="22"/>
      <c r="E13" s="22"/>
      <c r="F13" s="22"/>
      <c r="G13" s="22"/>
      <c r="H13" s="22"/>
      <c r="I13" s="22"/>
      <c r="J13" s="22"/>
      <c r="K13" s="22"/>
      <c r="L13" s="22"/>
    </row>
    <row r="14" spans="1:12" x14ac:dyDescent="0.35">
      <c r="A14" s="27" t="s">
        <v>115</v>
      </c>
      <c r="B14" s="22"/>
      <c r="C14" s="22"/>
      <c r="D14" s="22"/>
      <c r="E14" s="22"/>
      <c r="F14" s="22"/>
      <c r="G14" s="22"/>
      <c r="H14" s="22"/>
      <c r="I14" s="22"/>
      <c r="J14" s="22"/>
      <c r="K14" s="22"/>
      <c r="L14" s="22"/>
    </row>
    <row r="15" spans="1:12" x14ac:dyDescent="0.35">
      <c r="A15" s="27" t="s">
        <v>198</v>
      </c>
      <c r="B15" s="22"/>
      <c r="C15" s="22"/>
      <c r="D15" s="22"/>
      <c r="E15" s="22"/>
      <c r="F15" s="22"/>
      <c r="G15" s="22"/>
      <c r="H15" s="22"/>
      <c r="I15" s="22"/>
      <c r="J15" s="22"/>
      <c r="K15" s="22"/>
      <c r="L15" s="22"/>
    </row>
    <row r="16" spans="1:12" x14ac:dyDescent="0.35">
      <c r="A16" s="27" t="s">
        <v>200</v>
      </c>
      <c r="B16" s="22"/>
      <c r="C16" s="22"/>
      <c r="D16" s="22"/>
      <c r="E16" s="22"/>
      <c r="F16" s="22"/>
      <c r="G16" s="22"/>
      <c r="H16" s="22"/>
      <c r="I16" s="22"/>
      <c r="J16" s="22"/>
      <c r="K16" s="22"/>
      <c r="L16" s="22"/>
    </row>
    <row r="17" spans="1:12" x14ac:dyDescent="0.35">
      <c r="A17" s="27" t="s">
        <v>199</v>
      </c>
      <c r="B17" s="22"/>
      <c r="C17" s="22"/>
      <c r="D17" s="22"/>
      <c r="E17" s="22"/>
      <c r="F17" s="22"/>
      <c r="G17" s="22"/>
      <c r="H17" s="22"/>
      <c r="I17" s="22"/>
      <c r="J17" s="22"/>
      <c r="K17" s="22"/>
      <c r="L17" s="22"/>
    </row>
    <row r="18" spans="1:12" x14ac:dyDescent="0.35">
      <c r="A18" s="27" t="s">
        <v>206</v>
      </c>
      <c r="B18" s="22"/>
      <c r="C18" s="22"/>
      <c r="D18" s="22"/>
      <c r="E18" s="22"/>
      <c r="F18" s="22"/>
      <c r="G18" s="22"/>
      <c r="H18" s="22"/>
      <c r="I18" s="22"/>
      <c r="J18" s="22"/>
      <c r="K18" s="22"/>
      <c r="L18" s="22"/>
    </row>
    <row r="19" spans="1:12" x14ac:dyDescent="0.35">
      <c r="A19" s="27" t="s">
        <v>203</v>
      </c>
      <c r="B19" s="22"/>
      <c r="C19" s="22"/>
      <c r="D19" s="22"/>
      <c r="E19" s="22"/>
      <c r="F19" s="22"/>
      <c r="G19" s="22"/>
      <c r="H19" s="22"/>
      <c r="I19" s="22"/>
      <c r="J19" s="22"/>
      <c r="K19" s="22"/>
      <c r="L19" s="22"/>
    </row>
    <row r="20" spans="1:12" x14ac:dyDescent="0.35">
      <c r="A20" s="27" t="s">
        <v>505</v>
      </c>
      <c r="B20" s="22"/>
      <c r="C20" s="22"/>
      <c r="D20" s="22"/>
      <c r="E20" s="22"/>
      <c r="F20" s="22"/>
      <c r="G20" s="22"/>
      <c r="H20" s="22"/>
      <c r="I20" s="22"/>
      <c r="J20" s="22"/>
      <c r="K20" s="22"/>
      <c r="L20" s="22"/>
    </row>
    <row r="21" spans="1:12" x14ac:dyDescent="0.35">
      <c r="A21" s="27" t="s">
        <v>201</v>
      </c>
      <c r="B21" s="22"/>
      <c r="C21" s="22"/>
      <c r="D21" s="22"/>
      <c r="E21" s="22"/>
      <c r="F21" s="22"/>
      <c r="G21" s="22"/>
      <c r="H21" s="22"/>
      <c r="I21" s="22"/>
      <c r="J21" s="22"/>
      <c r="K21" s="22"/>
      <c r="L21" s="22"/>
    </row>
    <row r="22" spans="1:12" x14ac:dyDescent="0.35">
      <c r="A22" s="27" t="s">
        <v>205</v>
      </c>
      <c r="B22" s="22"/>
      <c r="C22" s="22"/>
      <c r="D22" s="22"/>
      <c r="E22" s="22"/>
      <c r="F22" s="22"/>
      <c r="G22" s="22"/>
      <c r="H22" s="22"/>
      <c r="I22" s="22"/>
      <c r="J22" s="22"/>
      <c r="K22" s="22"/>
      <c r="L22" s="22"/>
    </row>
    <row r="23" spans="1:12" x14ac:dyDescent="0.35">
      <c r="A23" s="27" t="s">
        <v>204</v>
      </c>
      <c r="B23" s="22"/>
      <c r="C23" s="22"/>
      <c r="D23" s="22"/>
      <c r="E23" s="22"/>
      <c r="F23" s="22"/>
      <c r="G23" s="22"/>
      <c r="H23" s="22"/>
      <c r="I23" s="22"/>
      <c r="J23" s="22"/>
      <c r="K23" s="22"/>
      <c r="L23" s="22"/>
    </row>
    <row r="24" spans="1:12" x14ac:dyDescent="0.35">
      <c r="A24" s="22"/>
      <c r="B24" s="22"/>
      <c r="C24" s="22"/>
      <c r="D24" s="22"/>
      <c r="E24" s="22"/>
      <c r="F24" s="22"/>
      <c r="G24" s="22"/>
      <c r="H24" s="22"/>
      <c r="I24" s="22"/>
      <c r="J24" s="22"/>
      <c r="K24" s="22"/>
      <c r="L24" s="22"/>
    </row>
    <row r="25" spans="1:12" x14ac:dyDescent="0.35">
      <c r="A25" s="22"/>
      <c r="B25" s="22"/>
      <c r="C25" s="22"/>
      <c r="D25" s="22"/>
      <c r="E25" s="22"/>
      <c r="F25" s="22"/>
      <c r="G25" s="22"/>
      <c r="H25" s="22"/>
      <c r="I25" s="22"/>
      <c r="J25" s="22"/>
      <c r="K25" s="22"/>
      <c r="L25" s="22"/>
    </row>
    <row r="26" spans="1:12" x14ac:dyDescent="0.35">
      <c r="A26" s="22"/>
      <c r="B26" s="22"/>
      <c r="C26" s="22"/>
      <c r="D26" s="22"/>
      <c r="E26" s="22"/>
      <c r="F26" s="22"/>
      <c r="G26" s="22"/>
      <c r="H26" s="22"/>
      <c r="I26" s="22"/>
      <c r="J26" s="22"/>
      <c r="K26" s="22"/>
      <c r="L26" s="22"/>
    </row>
    <row r="27" spans="1:12" x14ac:dyDescent="0.35">
      <c r="A27" s="22"/>
      <c r="B27" s="22"/>
      <c r="C27" s="22"/>
      <c r="D27" s="22"/>
      <c r="E27" s="22"/>
      <c r="F27" s="22"/>
      <c r="G27" s="22"/>
      <c r="H27" s="22"/>
      <c r="I27" s="22"/>
      <c r="J27" s="22"/>
      <c r="K27" s="22"/>
      <c r="L27" s="22"/>
    </row>
    <row r="28" spans="1:12" x14ac:dyDescent="0.35">
      <c r="A28" s="22"/>
      <c r="B28" s="22"/>
      <c r="C28" s="22"/>
      <c r="D28" s="22"/>
      <c r="E28" s="22"/>
      <c r="F28" s="22"/>
      <c r="G28" s="22"/>
      <c r="H28" s="22"/>
      <c r="I28" s="22"/>
      <c r="J28" s="22"/>
      <c r="K28" s="22"/>
      <c r="L28" s="22"/>
    </row>
    <row r="29" spans="1:12" x14ac:dyDescent="0.35">
      <c r="A29" s="22"/>
      <c r="B29" s="22"/>
      <c r="C29" s="22"/>
      <c r="D29" s="22"/>
      <c r="E29" s="22"/>
      <c r="F29" s="22"/>
      <c r="G29" s="22"/>
      <c r="H29" s="22"/>
      <c r="I29" s="22"/>
      <c r="J29" s="22"/>
      <c r="K29" s="22"/>
      <c r="L29" s="22"/>
    </row>
    <row r="30" spans="1:12" x14ac:dyDescent="0.35">
      <c r="A30" s="22"/>
      <c r="B30" s="22"/>
      <c r="C30" s="22"/>
      <c r="D30" s="22"/>
      <c r="E30" s="22"/>
      <c r="F30" s="22"/>
      <c r="G30" s="22"/>
      <c r="H30" s="22"/>
      <c r="I30" s="22"/>
      <c r="J30" s="22"/>
      <c r="K30" s="22"/>
      <c r="L30" s="22"/>
    </row>
    <row r="31" spans="1:12" x14ac:dyDescent="0.35">
      <c r="A31" s="22"/>
      <c r="B31" s="22"/>
      <c r="C31" s="22"/>
      <c r="D31" s="22"/>
      <c r="E31" s="22"/>
      <c r="F31" s="22"/>
      <c r="G31" s="22"/>
      <c r="H31" s="22"/>
      <c r="I31" s="22"/>
      <c r="J31" s="22"/>
      <c r="K31" s="22"/>
      <c r="L31" s="22"/>
    </row>
    <row r="32" spans="1:12" x14ac:dyDescent="0.35">
      <c r="A32" s="22"/>
      <c r="B32" s="22"/>
      <c r="C32" s="22"/>
      <c r="D32" s="22"/>
      <c r="E32" s="22"/>
      <c r="F32" s="22"/>
      <c r="G32" s="22"/>
      <c r="H32" s="22"/>
      <c r="I32" s="22"/>
      <c r="J32" s="22"/>
      <c r="K32" s="22"/>
      <c r="L32" s="22"/>
    </row>
    <row r="33" spans="1:12" x14ac:dyDescent="0.35">
      <c r="A33" s="22"/>
      <c r="B33" s="22"/>
      <c r="C33" s="22"/>
      <c r="D33" s="22"/>
      <c r="E33" s="22"/>
      <c r="F33" s="22"/>
      <c r="G33" s="22"/>
      <c r="H33" s="22"/>
      <c r="I33" s="22"/>
      <c r="J33" s="22"/>
      <c r="K33" s="22"/>
      <c r="L33" s="22"/>
    </row>
    <row r="34" spans="1:12" x14ac:dyDescent="0.35">
      <c r="A34" s="22"/>
      <c r="B34" s="22"/>
      <c r="C34" s="22"/>
      <c r="D34" s="22"/>
      <c r="E34" s="22"/>
      <c r="F34" s="22"/>
      <c r="G34" s="22"/>
      <c r="H34" s="22"/>
      <c r="I34" s="22"/>
      <c r="J34" s="22"/>
      <c r="K34" s="22"/>
      <c r="L34" s="22"/>
    </row>
    <row r="35" spans="1:12" x14ac:dyDescent="0.35">
      <c r="A35" s="22"/>
      <c r="B35" s="22"/>
      <c r="C35" s="22"/>
      <c r="D35" s="22"/>
      <c r="E35" s="22"/>
      <c r="F35" s="22"/>
      <c r="G35" s="22"/>
      <c r="H35" s="22"/>
      <c r="I35" s="22"/>
      <c r="J35" s="22"/>
      <c r="K35" s="22"/>
      <c r="L35" s="22"/>
    </row>
    <row r="36" spans="1:12" x14ac:dyDescent="0.35">
      <c r="A36" s="22"/>
      <c r="B36" s="22"/>
      <c r="C36" s="22"/>
      <c r="D36" s="22"/>
      <c r="E36" s="22"/>
      <c r="F36" s="22"/>
      <c r="G36" s="22"/>
      <c r="H36" s="22"/>
      <c r="I36" s="22"/>
      <c r="J36" s="22"/>
      <c r="K36" s="22"/>
      <c r="L36" s="22"/>
    </row>
    <row r="37" spans="1:12" x14ac:dyDescent="0.35">
      <c r="A37" s="22"/>
      <c r="B37" s="22"/>
      <c r="C37" s="22"/>
      <c r="D37" s="22"/>
      <c r="E37" s="22"/>
      <c r="F37" s="22"/>
      <c r="G37" s="22"/>
      <c r="H37" s="22"/>
      <c r="I37" s="22"/>
      <c r="J37" s="22"/>
      <c r="K37" s="22"/>
      <c r="L37" s="22"/>
    </row>
    <row r="38" spans="1:12" x14ac:dyDescent="0.35">
      <c r="A38" s="22"/>
      <c r="B38" s="22"/>
      <c r="C38" s="22"/>
      <c r="D38" s="22"/>
      <c r="E38" s="22"/>
      <c r="F38" s="22"/>
      <c r="G38" s="22"/>
      <c r="H38" s="22"/>
      <c r="I38" s="22"/>
      <c r="J38" s="22"/>
      <c r="K38" s="22"/>
      <c r="L38" s="22"/>
    </row>
    <row r="39" spans="1:12" x14ac:dyDescent="0.35">
      <c r="A39" s="22"/>
      <c r="B39" s="22"/>
      <c r="C39" s="22"/>
      <c r="D39" s="22"/>
      <c r="E39" s="22"/>
      <c r="F39" s="22"/>
      <c r="G39" s="22"/>
      <c r="H39" s="22"/>
      <c r="I39" s="22"/>
      <c r="J39" s="22"/>
      <c r="K39" s="22"/>
      <c r="L39" s="22"/>
    </row>
    <row r="40" spans="1:12" x14ac:dyDescent="0.35">
      <c r="A40" s="22"/>
      <c r="B40" s="22"/>
      <c r="C40" s="22"/>
      <c r="D40" s="22"/>
      <c r="E40" s="22"/>
      <c r="F40" s="22"/>
      <c r="G40" s="22"/>
      <c r="H40" s="22"/>
      <c r="I40" s="22"/>
      <c r="J40" s="22"/>
      <c r="K40" s="22"/>
      <c r="L40" s="22"/>
    </row>
    <row r="41" spans="1:12" x14ac:dyDescent="0.35">
      <c r="A41" s="22"/>
      <c r="B41" s="22"/>
      <c r="C41" s="22"/>
      <c r="D41" s="22"/>
      <c r="E41" s="22"/>
      <c r="F41" s="22"/>
      <c r="G41" s="22"/>
      <c r="H41" s="22"/>
      <c r="I41" s="22"/>
      <c r="J41" s="22"/>
      <c r="K41" s="22"/>
      <c r="L41" s="22"/>
    </row>
    <row r="42" spans="1:12" x14ac:dyDescent="0.35">
      <c r="A42" s="22"/>
      <c r="B42" s="22"/>
      <c r="C42" s="22"/>
      <c r="D42" s="22"/>
      <c r="E42" s="22"/>
      <c r="F42" s="22"/>
      <c r="G42" s="22"/>
      <c r="H42" s="22"/>
      <c r="I42" s="22"/>
      <c r="J42" s="22"/>
      <c r="K42" s="22"/>
      <c r="L42" s="22"/>
    </row>
    <row r="43" spans="1:12" x14ac:dyDescent="0.35">
      <c r="A43" s="22"/>
      <c r="B43" s="22"/>
      <c r="C43" s="22"/>
      <c r="D43" s="22"/>
      <c r="E43" s="22"/>
      <c r="F43" s="22"/>
      <c r="G43" s="22"/>
      <c r="H43" s="22"/>
      <c r="I43" s="22"/>
      <c r="J43" s="22"/>
      <c r="K43" s="22"/>
      <c r="L43" s="22"/>
    </row>
    <row r="44" spans="1:12" x14ac:dyDescent="0.35">
      <c r="A44" s="22"/>
      <c r="B44" s="22"/>
      <c r="C44" s="22"/>
      <c r="D44" s="22"/>
      <c r="E44" s="22"/>
      <c r="F44" s="22"/>
      <c r="G44" s="22"/>
      <c r="H44" s="22"/>
      <c r="I44" s="22"/>
      <c r="J44" s="22"/>
      <c r="K44" s="22"/>
      <c r="L44" s="22"/>
    </row>
    <row r="45" spans="1:12" x14ac:dyDescent="0.35">
      <c r="A45" s="22"/>
      <c r="B45" s="22"/>
      <c r="C45" s="22"/>
      <c r="D45" s="22"/>
      <c r="E45" s="22"/>
      <c r="F45" s="22"/>
      <c r="G45" s="22"/>
      <c r="H45" s="22"/>
      <c r="I45" s="22"/>
      <c r="J45" s="22"/>
      <c r="K45" s="22"/>
      <c r="L45" s="22"/>
    </row>
    <row r="46" spans="1:12" x14ac:dyDescent="0.35">
      <c r="A46" s="22"/>
      <c r="B46" s="22"/>
      <c r="C46" s="22"/>
      <c r="D46" s="22"/>
      <c r="E46" s="22"/>
      <c r="F46" s="22"/>
      <c r="G46" s="22"/>
      <c r="H46" s="22"/>
      <c r="I46" s="22"/>
      <c r="J46" s="22"/>
      <c r="K46" s="22"/>
      <c r="L46" s="22"/>
    </row>
    <row r="47" spans="1:12" x14ac:dyDescent="0.35">
      <c r="A47" s="22"/>
      <c r="B47" s="22"/>
      <c r="C47" s="22"/>
      <c r="D47" s="22"/>
      <c r="E47" s="22"/>
      <c r="F47" s="22"/>
      <c r="G47" s="22"/>
      <c r="H47" s="22"/>
      <c r="I47" s="22"/>
      <c r="J47" s="22"/>
      <c r="K47" s="22"/>
      <c r="L47" s="22"/>
    </row>
    <row r="48" spans="1:12" x14ac:dyDescent="0.35">
      <c r="A48" s="22"/>
      <c r="B48" s="22"/>
      <c r="C48" s="22"/>
      <c r="D48" s="22"/>
      <c r="E48" s="22"/>
      <c r="F48" s="22"/>
      <c r="G48" s="22"/>
      <c r="H48" s="22"/>
      <c r="I48" s="22"/>
      <c r="J48" s="22"/>
      <c r="K48" s="22"/>
      <c r="L48" s="22"/>
    </row>
    <row r="49" spans="1:12" x14ac:dyDescent="0.35">
      <c r="A49" s="22"/>
      <c r="B49" s="22"/>
      <c r="C49" s="22"/>
      <c r="D49" s="22"/>
      <c r="E49" s="22"/>
      <c r="F49" s="22"/>
      <c r="G49" s="22"/>
      <c r="H49" s="22"/>
      <c r="I49" s="22"/>
      <c r="J49" s="22"/>
      <c r="K49" s="22"/>
      <c r="L49" s="22"/>
    </row>
    <row r="50" spans="1:12" x14ac:dyDescent="0.35">
      <c r="A50" s="22"/>
      <c r="B50" s="22"/>
      <c r="C50" s="22"/>
      <c r="D50" s="22"/>
      <c r="E50" s="22"/>
      <c r="F50" s="22"/>
      <c r="G50" s="22"/>
      <c r="H50" s="22"/>
      <c r="I50" s="22"/>
      <c r="J50" s="22"/>
      <c r="K50" s="22"/>
      <c r="L50" s="22"/>
    </row>
    <row r="51" spans="1:12" x14ac:dyDescent="0.35">
      <c r="A51" s="22"/>
      <c r="B51" s="22"/>
      <c r="C51" s="22"/>
      <c r="D51" s="22"/>
      <c r="E51" s="22"/>
      <c r="F51" s="22"/>
      <c r="G51" s="22"/>
      <c r="H51" s="22"/>
      <c r="I51" s="22"/>
      <c r="J51" s="22"/>
      <c r="K51" s="22"/>
      <c r="L51" s="22"/>
    </row>
    <row r="52" spans="1:12" x14ac:dyDescent="0.35">
      <c r="A52" s="22"/>
      <c r="B52" s="22"/>
      <c r="C52" s="22"/>
      <c r="D52" s="22"/>
      <c r="E52" s="22"/>
      <c r="F52" s="22"/>
      <c r="G52" s="22"/>
      <c r="H52" s="22"/>
      <c r="I52" s="22"/>
      <c r="J52" s="22"/>
      <c r="K52" s="22"/>
      <c r="L52" s="22"/>
    </row>
    <row r="53" spans="1:12" x14ac:dyDescent="0.35">
      <c r="A53" s="22"/>
      <c r="B53" s="22"/>
      <c r="C53" s="22"/>
      <c r="D53" s="22"/>
      <c r="E53" s="22"/>
      <c r="F53" s="22"/>
      <c r="G53" s="22"/>
      <c r="H53" s="22"/>
      <c r="I53" s="22"/>
      <c r="J53" s="22"/>
      <c r="K53" s="22"/>
      <c r="L53" s="22"/>
    </row>
    <row r="54" spans="1:12" x14ac:dyDescent="0.35">
      <c r="A54" s="22"/>
      <c r="B54" s="22"/>
      <c r="C54" s="22"/>
      <c r="D54" s="22"/>
      <c r="E54" s="22"/>
      <c r="F54" s="22"/>
      <c r="G54" s="22"/>
      <c r="H54" s="22"/>
      <c r="I54" s="22"/>
      <c r="J54" s="22"/>
      <c r="K54" s="22"/>
      <c r="L54" s="22"/>
    </row>
    <row r="55" spans="1:12" x14ac:dyDescent="0.35">
      <c r="A55" s="22"/>
      <c r="B55" s="22"/>
      <c r="C55" s="22"/>
      <c r="D55" s="22"/>
      <c r="E55" s="22"/>
      <c r="F55" s="22"/>
      <c r="G55" s="22"/>
      <c r="H55" s="22"/>
      <c r="I55" s="22"/>
      <c r="J55" s="22"/>
      <c r="K55" s="22"/>
      <c r="L55" s="22"/>
    </row>
    <row r="56" spans="1:12" x14ac:dyDescent="0.35">
      <c r="A56" s="22"/>
      <c r="B56" s="22"/>
      <c r="C56" s="22"/>
      <c r="D56" s="22"/>
      <c r="E56" s="22"/>
      <c r="F56" s="22"/>
      <c r="G56" s="22"/>
      <c r="H56" s="22"/>
      <c r="I56" s="22"/>
      <c r="J56" s="22"/>
      <c r="K56" s="22"/>
      <c r="L56" s="22"/>
    </row>
    <row r="57" spans="1:12" x14ac:dyDescent="0.35">
      <c r="A57" s="22"/>
      <c r="B57" s="22"/>
      <c r="C57" s="22"/>
      <c r="D57" s="22"/>
      <c r="E57" s="22"/>
      <c r="F57" s="22"/>
      <c r="G57" s="22"/>
      <c r="H57" s="22"/>
      <c r="I57" s="22"/>
      <c r="J57" s="22"/>
      <c r="K57" s="22"/>
      <c r="L57" s="22"/>
    </row>
    <row r="58" spans="1:12" x14ac:dyDescent="0.35">
      <c r="A58" s="22"/>
      <c r="B58" s="22"/>
      <c r="C58" s="22"/>
      <c r="D58" s="22"/>
      <c r="E58" s="22"/>
      <c r="F58" s="22"/>
      <c r="G58" s="22"/>
      <c r="H58" s="22"/>
      <c r="I58" s="22"/>
      <c r="J58" s="22"/>
      <c r="K58" s="22"/>
      <c r="L58" s="22"/>
    </row>
    <row r="59" spans="1:12" x14ac:dyDescent="0.35">
      <c r="A59" s="22"/>
      <c r="B59" s="22"/>
      <c r="C59" s="22"/>
      <c r="D59" s="22"/>
      <c r="E59" s="22"/>
      <c r="F59" s="22"/>
      <c r="G59" s="22"/>
      <c r="H59" s="22"/>
      <c r="I59" s="22"/>
      <c r="J59" s="22"/>
      <c r="K59" s="22"/>
      <c r="L59" s="22"/>
    </row>
    <row r="60" spans="1:12" x14ac:dyDescent="0.35">
      <c r="A60" s="22"/>
    </row>
  </sheetData>
  <hyperlinks>
    <hyperlink ref="A9" location="BS" display="Tabell 1.1 Bydelssektorens samlede budsjettramme"/>
    <hyperlink ref="A10" location="SA" display="Tabell 1.2 Sentrale avsetninger "/>
    <hyperlink ref="A13" location="KS" display="Tabell 2.2 Kompensasjonsordninger og særskilte tildelinger"/>
    <hyperlink ref="A14" location="BK" display="Tabell 3.1 Bydelenes kriterieandeler"/>
    <hyperlink ref="A15" location="DGK" display="Tabell 5.1 Datagrunnlag for kriterieandeler"/>
    <hyperlink ref="A16" location="LUI" display="Tabell 5.2 Lavutdanningsindeks"/>
    <hyperlink ref="A17" location="UI" display="Tabell 5.3 Utflyttingsindeks"/>
    <hyperlink ref="A18" location="DI" display="Tabell 5.4 Dødelighetsindeks"/>
    <hyperlink ref="A19" location="OKB" display="Tabell 5.5 Oppholdstid , kommunale barnehager"/>
    <hyperlink ref="A20" location="OIKB" display="Tabell 5.6 Oppholdstid , ordinære ikke-kommunale barnehager"/>
    <hyperlink ref="A21" location="VHB" display="Tabell 5.7 Vektede heltidsplasser barnehage"/>
    <hyperlink ref="A22" location="DFB" display="Tabell 6.1 Driftstilskudd til familiebarnehager"/>
    <hyperlink ref="A23" location="KAPVA" display="Tabell 6.2 Tiltak etter barnehagelovens kap. V A Spesialpedagogisk hjelp (særskilt tildeling)"/>
    <hyperlink ref="A12" location="BE" display="Tabell 4.1 Budsjettendringer"/>
    <hyperlink ref="A11" location="Tabell_2.1_Bydelsfordelt_budsjett" display="Tabell 2.1 Bydelsfordelt budsjett"/>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U36"/>
  <sheetViews>
    <sheetView zoomScale="85" zoomScaleNormal="85" workbookViewId="0">
      <selection sqref="A1:B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21" ht="16.5" customHeight="1" x14ac:dyDescent="0.35">
      <c r="A1" s="543" t="s">
        <v>318</v>
      </c>
      <c r="B1" s="543"/>
      <c r="C1" s="441"/>
      <c r="D1" s="204"/>
      <c r="E1" s="204"/>
      <c r="F1" s="204"/>
      <c r="G1" s="204"/>
      <c r="H1" s="204"/>
      <c r="I1" s="204"/>
      <c r="J1" s="204"/>
      <c r="K1" s="204"/>
      <c r="L1" s="204"/>
      <c r="M1" s="204"/>
      <c r="N1" s="204"/>
      <c r="O1" s="204"/>
      <c r="P1" s="204"/>
      <c r="Q1" s="204"/>
      <c r="R1" s="204"/>
      <c r="S1" s="204"/>
    </row>
    <row r="2" spans="1:21" ht="54.75" customHeight="1" x14ac:dyDescent="0.35">
      <c r="A2" s="459"/>
      <c r="B2" s="459"/>
      <c r="C2" s="438" t="s">
        <v>508</v>
      </c>
      <c r="D2" s="438" t="s">
        <v>40</v>
      </c>
      <c r="E2" s="438" t="s">
        <v>171</v>
      </c>
      <c r="F2" s="438" t="s">
        <v>41</v>
      </c>
      <c r="G2" s="438" t="s">
        <v>42</v>
      </c>
      <c r="H2" s="438" t="s">
        <v>43</v>
      </c>
      <c r="I2" s="438" t="s">
        <v>44</v>
      </c>
      <c r="J2" s="438" t="s">
        <v>45</v>
      </c>
      <c r="K2" s="438" t="s">
        <v>46</v>
      </c>
      <c r="L2" s="438" t="s">
        <v>47</v>
      </c>
      <c r="M2" s="438" t="s">
        <v>48</v>
      </c>
      <c r="N2" s="438" t="s">
        <v>49</v>
      </c>
      <c r="O2" s="438" t="s">
        <v>50</v>
      </c>
      <c r="P2" s="438" t="s">
        <v>74</v>
      </c>
      <c r="Q2" s="438" t="s">
        <v>176</v>
      </c>
      <c r="R2" s="438" t="s">
        <v>51</v>
      </c>
      <c r="S2" s="438" t="s">
        <v>0</v>
      </c>
    </row>
    <row r="3" spans="1:21" ht="16.5" customHeight="1" x14ac:dyDescent="0.35">
      <c r="A3" s="466"/>
      <c r="B3" s="466"/>
      <c r="C3" s="436"/>
      <c r="D3" s="436"/>
      <c r="E3" s="436"/>
      <c r="F3" s="436"/>
      <c r="G3" s="436"/>
      <c r="H3" s="436"/>
      <c r="I3" s="436"/>
      <c r="J3" s="436"/>
      <c r="K3" s="436"/>
      <c r="L3" s="436"/>
      <c r="M3" s="436"/>
      <c r="N3" s="436"/>
      <c r="O3" s="436"/>
      <c r="P3" s="436"/>
      <c r="Q3" s="436"/>
      <c r="R3" s="436"/>
      <c r="S3" s="436"/>
    </row>
    <row r="4" spans="1:21" ht="16.5" customHeight="1" x14ac:dyDescent="0.35">
      <c r="A4" s="544" t="s">
        <v>105</v>
      </c>
      <c r="B4" s="544"/>
      <c r="C4" s="436"/>
      <c r="D4" s="436"/>
      <c r="E4" s="436"/>
      <c r="F4" s="436"/>
      <c r="G4" s="436"/>
      <c r="H4" s="436"/>
      <c r="I4" s="436"/>
      <c r="J4" s="436"/>
      <c r="K4" s="436"/>
      <c r="L4" s="436"/>
      <c r="M4" s="436"/>
      <c r="N4" s="436"/>
      <c r="O4" s="436"/>
      <c r="P4" s="436"/>
      <c r="Q4" s="436"/>
      <c r="R4" s="436"/>
      <c r="S4" s="204"/>
    </row>
    <row r="5" spans="1:21" ht="16.5" customHeight="1" x14ac:dyDescent="0.35">
      <c r="A5" s="472" t="s">
        <v>108</v>
      </c>
      <c r="B5" s="472"/>
      <c r="C5" s="108" t="s">
        <v>28</v>
      </c>
      <c r="D5" s="180">
        <v>24</v>
      </c>
      <c r="E5" s="180">
        <v>8</v>
      </c>
      <c r="F5" s="180">
        <v>24</v>
      </c>
      <c r="G5" s="180">
        <v>0</v>
      </c>
      <c r="H5" s="180">
        <v>31</v>
      </c>
      <c r="I5" s="180">
        <v>75</v>
      </c>
      <c r="J5" s="180">
        <v>65.933333333333337</v>
      </c>
      <c r="K5" s="180">
        <v>76</v>
      </c>
      <c r="L5" s="180">
        <v>91</v>
      </c>
      <c r="M5" s="180">
        <v>20</v>
      </c>
      <c r="N5" s="180">
        <v>0</v>
      </c>
      <c r="O5" s="180">
        <v>4</v>
      </c>
      <c r="P5" s="180">
        <v>53</v>
      </c>
      <c r="Q5" s="180">
        <v>165</v>
      </c>
      <c r="R5" s="180">
        <v>11</v>
      </c>
      <c r="S5" s="33">
        <f>SUM(D5:R5)</f>
        <v>647.93333333333339</v>
      </c>
      <c r="U5" s="45"/>
    </row>
    <row r="6" spans="1:21" ht="16.5" customHeight="1" x14ac:dyDescent="0.35">
      <c r="A6" s="472" t="s">
        <v>421</v>
      </c>
      <c r="B6" s="472"/>
      <c r="C6" s="205">
        <v>163.9</v>
      </c>
      <c r="D6" s="33">
        <f t="shared" ref="D6:R7" si="0">D$5*$C6</f>
        <v>3933.6000000000004</v>
      </c>
      <c r="E6" s="33">
        <f t="shared" si="0"/>
        <v>1311.2</v>
      </c>
      <c r="F6" s="33">
        <f t="shared" si="0"/>
        <v>3933.6000000000004</v>
      </c>
      <c r="G6" s="33">
        <f t="shared" si="0"/>
        <v>0</v>
      </c>
      <c r="H6" s="33">
        <f t="shared" si="0"/>
        <v>5080.9000000000005</v>
      </c>
      <c r="I6" s="33">
        <f t="shared" si="0"/>
        <v>12292.5</v>
      </c>
      <c r="J6" s="33">
        <f t="shared" si="0"/>
        <v>10806.473333333335</v>
      </c>
      <c r="K6" s="33">
        <f t="shared" si="0"/>
        <v>12456.4</v>
      </c>
      <c r="L6" s="33">
        <f t="shared" si="0"/>
        <v>14914.9</v>
      </c>
      <c r="M6" s="33">
        <f t="shared" si="0"/>
        <v>3278</v>
      </c>
      <c r="N6" s="33">
        <f t="shared" si="0"/>
        <v>0</v>
      </c>
      <c r="O6" s="33">
        <f t="shared" si="0"/>
        <v>655.6</v>
      </c>
      <c r="P6" s="33">
        <f t="shared" si="0"/>
        <v>8686.7000000000007</v>
      </c>
      <c r="Q6" s="33">
        <f t="shared" si="0"/>
        <v>27043.5</v>
      </c>
      <c r="R6" s="33">
        <f t="shared" si="0"/>
        <v>1802.9</v>
      </c>
      <c r="S6" s="33">
        <f>SUM(D6:R6)</f>
        <v>106196.27333333333</v>
      </c>
      <c r="U6" s="45"/>
    </row>
    <row r="7" spans="1:21" ht="16.5" customHeight="1" x14ac:dyDescent="0.35">
      <c r="A7" s="472" t="s">
        <v>515</v>
      </c>
      <c r="B7" s="472"/>
      <c r="C7" s="205">
        <v>172</v>
      </c>
      <c r="D7" s="33">
        <f t="shared" si="0"/>
        <v>4128</v>
      </c>
      <c r="E7" s="33">
        <f t="shared" si="0"/>
        <v>1376</v>
      </c>
      <c r="F7" s="33">
        <f t="shared" si="0"/>
        <v>4128</v>
      </c>
      <c r="G7" s="33">
        <f t="shared" si="0"/>
        <v>0</v>
      </c>
      <c r="H7" s="33">
        <f t="shared" si="0"/>
        <v>5332</v>
      </c>
      <c r="I7" s="33">
        <f t="shared" si="0"/>
        <v>12900</v>
      </c>
      <c r="J7" s="33">
        <f t="shared" si="0"/>
        <v>11340.533333333335</v>
      </c>
      <c r="K7" s="33">
        <f t="shared" si="0"/>
        <v>13072</v>
      </c>
      <c r="L7" s="33">
        <f t="shared" si="0"/>
        <v>15652</v>
      </c>
      <c r="M7" s="33">
        <f t="shared" si="0"/>
        <v>3440</v>
      </c>
      <c r="N7" s="33">
        <f t="shared" si="0"/>
        <v>0</v>
      </c>
      <c r="O7" s="33">
        <f t="shared" si="0"/>
        <v>688</v>
      </c>
      <c r="P7" s="33">
        <f t="shared" si="0"/>
        <v>9116</v>
      </c>
      <c r="Q7" s="33">
        <f t="shared" si="0"/>
        <v>28380</v>
      </c>
      <c r="R7" s="33">
        <f t="shared" si="0"/>
        <v>1892</v>
      </c>
      <c r="S7" s="33">
        <f>SUM(D7:R7)</f>
        <v>111444.53333333333</v>
      </c>
      <c r="U7" s="45"/>
    </row>
    <row r="8" spans="1:21" ht="16.5" customHeight="1" x14ac:dyDescent="0.35">
      <c r="A8" s="544"/>
      <c r="B8" s="544"/>
      <c r="C8" s="436"/>
      <c r="D8" s="33"/>
      <c r="E8" s="33"/>
      <c r="F8" s="33"/>
      <c r="G8" s="33"/>
      <c r="H8" s="33"/>
      <c r="I8" s="33"/>
      <c r="J8" s="33"/>
      <c r="K8" s="33"/>
      <c r="L8" s="33"/>
      <c r="M8" s="33"/>
      <c r="N8" s="33"/>
      <c r="O8" s="33"/>
      <c r="P8" s="33"/>
      <c r="Q8" s="33"/>
      <c r="R8" s="33"/>
      <c r="S8" s="33"/>
    </row>
    <row r="9" spans="1:21" ht="16.5" customHeight="1" x14ac:dyDescent="0.35">
      <c r="A9" s="544" t="s">
        <v>98</v>
      </c>
      <c r="B9" s="544"/>
      <c r="C9" s="436"/>
      <c r="D9" s="33"/>
      <c r="E9" s="33"/>
      <c r="F9" s="33"/>
      <c r="G9" s="33"/>
      <c r="H9" s="33"/>
      <c r="I9" s="33"/>
      <c r="J9" s="33"/>
      <c r="K9" s="33"/>
      <c r="L9" s="33"/>
      <c r="M9" s="33"/>
      <c r="N9" s="33"/>
      <c r="O9" s="33"/>
      <c r="P9" s="33"/>
      <c r="Q9" s="33"/>
      <c r="R9" s="33"/>
      <c r="S9" s="33"/>
    </row>
    <row r="10" spans="1:21" ht="16.5" customHeight="1" x14ac:dyDescent="0.35">
      <c r="A10" s="472" t="s">
        <v>108</v>
      </c>
      <c r="B10" s="472"/>
      <c r="C10" s="108" t="s">
        <v>28</v>
      </c>
      <c r="D10" s="180">
        <v>0</v>
      </c>
      <c r="E10" s="180">
        <v>0</v>
      </c>
      <c r="F10" s="180">
        <v>0</v>
      </c>
      <c r="G10" s="180">
        <v>0</v>
      </c>
      <c r="H10" s="180">
        <v>1</v>
      </c>
      <c r="I10" s="180">
        <v>0</v>
      </c>
      <c r="J10" s="180">
        <v>0</v>
      </c>
      <c r="K10" s="180">
        <v>8</v>
      </c>
      <c r="L10" s="180">
        <v>1</v>
      </c>
      <c r="M10" s="180">
        <v>0</v>
      </c>
      <c r="N10" s="180">
        <v>0</v>
      </c>
      <c r="O10" s="180">
        <v>11</v>
      </c>
      <c r="P10" s="180">
        <v>5</v>
      </c>
      <c r="Q10" s="180">
        <v>13</v>
      </c>
      <c r="R10" s="180">
        <v>6</v>
      </c>
      <c r="S10" s="33">
        <f>SUM(D10:R10)</f>
        <v>45</v>
      </c>
      <c r="U10" s="45"/>
    </row>
    <row r="11" spans="1:21" ht="16.5" customHeight="1" x14ac:dyDescent="0.35">
      <c r="A11" s="472" t="str">
        <f>A6</f>
        <v>Satser for driftstilskudd i 2019</v>
      </c>
      <c r="B11" s="472"/>
      <c r="C11" s="205">
        <v>124.5</v>
      </c>
      <c r="D11" s="33">
        <f t="shared" ref="D11:R12" si="1">D$10*$C11</f>
        <v>0</v>
      </c>
      <c r="E11" s="33">
        <f t="shared" si="1"/>
        <v>0</v>
      </c>
      <c r="F11" s="33">
        <f t="shared" si="1"/>
        <v>0</v>
      </c>
      <c r="G11" s="33">
        <f t="shared" si="1"/>
        <v>0</v>
      </c>
      <c r="H11" s="33">
        <f t="shared" si="1"/>
        <v>124.5</v>
      </c>
      <c r="I11" s="33">
        <f t="shared" si="1"/>
        <v>0</v>
      </c>
      <c r="J11" s="33">
        <f t="shared" si="1"/>
        <v>0</v>
      </c>
      <c r="K11" s="33">
        <f t="shared" si="1"/>
        <v>996</v>
      </c>
      <c r="L11" s="33">
        <f t="shared" si="1"/>
        <v>124.5</v>
      </c>
      <c r="M11" s="33">
        <f t="shared" si="1"/>
        <v>0</v>
      </c>
      <c r="N11" s="33">
        <f t="shared" si="1"/>
        <v>0</v>
      </c>
      <c r="O11" s="33">
        <f t="shared" si="1"/>
        <v>1369.5</v>
      </c>
      <c r="P11" s="33">
        <f t="shared" si="1"/>
        <v>622.5</v>
      </c>
      <c r="Q11" s="33">
        <f t="shared" si="1"/>
        <v>1618.5</v>
      </c>
      <c r="R11" s="33">
        <f t="shared" si="1"/>
        <v>747</v>
      </c>
      <c r="S11" s="33">
        <f>SUM(D11:R11)</f>
        <v>5602.5</v>
      </c>
      <c r="U11" s="45"/>
    </row>
    <row r="12" spans="1:21" ht="16.5" customHeight="1" x14ac:dyDescent="0.35">
      <c r="A12" s="472" t="str">
        <f>A7</f>
        <v>Satser for driftstilskudd i 2020</v>
      </c>
      <c r="B12" s="472"/>
      <c r="C12" s="205">
        <v>130.69999999999999</v>
      </c>
      <c r="D12" s="33">
        <f t="shared" si="1"/>
        <v>0</v>
      </c>
      <c r="E12" s="33">
        <f t="shared" si="1"/>
        <v>0</v>
      </c>
      <c r="F12" s="33">
        <f t="shared" si="1"/>
        <v>0</v>
      </c>
      <c r="G12" s="33">
        <f t="shared" si="1"/>
        <v>0</v>
      </c>
      <c r="H12" s="33">
        <f t="shared" si="1"/>
        <v>130.69999999999999</v>
      </c>
      <c r="I12" s="33">
        <f t="shared" si="1"/>
        <v>0</v>
      </c>
      <c r="J12" s="33">
        <f t="shared" si="1"/>
        <v>0</v>
      </c>
      <c r="K12" s="33">
        <f t="shared" si="1"/>
        <v>1045.5999999999999</v>
      </c>
      <c r="L12" s="33">
        <f t="shared" si="1"/>
        <v>130.69999999999999</v>
      </c>
      <c r="M12" s="33">
        <f t="shared" si="1"/>
        <v>0</v>
      </c>
      <c r="N12" s="33">
        <f t="shared" si="1"/>
        <v>0</v>
      </c>
      <c r="O12" s="33">
        <f t="shared" si="1"/>
        <v>1437.6999999999998</v>
      </c>
      <c r="P12" s="33">
        <f t="shared" si="1"/>
        <v>653.5</v>
      </c>
      <c r="Q12" s="33">
        <f t="shared" si="1"/>
        <v>1699.1</v>
      </c>
      <c r="R12" s="33">
        <f t="shared" si="1"/>
        <v>784.19999999999993</v>
      </c>
      <c r="S12" s="33">
        <f>SUM(D12:R12)</f>
        <v>5881.4999999999991</v>
      </c>
      <c r="U12" s="45"/>
    </row>
    <row r="13" spans="1:21" ht="16.5" customHeight="1" x14ac:dyDescent="0.35">
      <c r="A13" s="472"/>
      <c r="B13" s="472"/>
      <c r="C13" s="436"/>
      <c r="D13" s="33"/>
      <c r="E13" s="33"/>
      <c r="F13" s="33"/>
      <c r="G13" s="33"/>
      <c r="H13" s="33"/>
      <c r="I13" s="33"/>
      <c r="J13" s="33"/>
      <c r="K13" s="33"/>
      <c r="L13" s="33"/>
      <c r="M13" s="33"/>
      <c r="N13" s="33"/>
      <c r="O13" s="33"/>
      <c r="P13" s="33"/>
      <c r="Q13" s="33"/>
      <c r="R13" s="33"/>
      <c r="S13" s="33"/>
    </row>
    <row r="14" spans="1:21" ht="16.5" customHeight="1" thickBot="1" x14ac:dyDescent="0.4">
      <c r="A14" s="545" t="s">
        <v>432</v>
      </c>
      <c r="B14" s="545"/>
      <c r="C14" s="439"/>
      <c r="D14" s="186">
        <f t="shared" ref="D14:S14" si="2">D12+D7</f>
        <v>4128</v>
      </c>
      <c r="E14" s="186">
        <f t="shared" si="2"/>
        <v>1376</v>
      </c>
      <c r="F14" s="186">
        <f t="shared" si="2"/>
        <v>4128</v>
      </c>
      <c r="G14" s="186">
        <f t="shared" si="2"/>
        <v>0</v>
      </c>
      <c r="H14" s="186">
        <f t="shared" si="2"/>
        <v>5462.7</v>
      </c>
      <c r="I14" s="186">
        <f t="shared" si="2"/>
        <v>12900</v>
      </c>
      <c r="J14" s="186">
        <f t="shared" si="2"/>
        <v>11340.533333333335</v>
      </c>
      <c r="K14" s="186">
        <f t="shared" si="2"/>
        <v>14117.6</v>
      </c>
      <c r="L14" s="186">
        <f t="shared" si="2"/>
        <v>15782.7</v>
      </c>
      <c r="M14" s="186">
        <f t="shared" si="2"/>
        <v>3440</v>
      </c>
      <c r="N14" s="186">
        <f t="shared" si="2"/>
        <v>0</v>
      </c>
      <c r="O14" s="186">
        <f t="shared" si="2"/>
        <v>2125.6999999999998</v>
      </c>
      <c r="P14" s="186">
        <f t="shared" si="2"/>
        <v>9769.5</v>
      </c>
      <c r="Q14" s="186">
        <f t="shared" si="2"/>
        <v>30079.1</v>
      </c>
      <c r="R14" s="186">
        <f t="shared" si="2"/>
        <v>2676.2</v>
      </c>
      <c r="S14" s="186">
        <f t="shared" si="2"/>
        <v>117326.03333333333</v>
      </c>
    </row>
    <row r="15" spans="1:21" ht="16.5" customHeight="1" x14ac:dyDescent="0.35">
      <c r="A15" s="538" t="s">
        <v>244</v>
      </c>
      <c r="B15" s="538"/>
      <c r="C15" s="436"/>
      <c r="D15" s="436"/>
      <c r="E15" s="436"/>
      <c r="F15" s="436"/>
      <c r="G15" s="436"/>
      <c r="H15" s="436"/>
      <c r="I15" s="436"/>
      <c r="J15" s="436"/>
      <c r="K15" s="436"/>
      <c r="L15" s="436"/>
      <c r="M15" s="436"/>
      <c r="N15" s="436"/>
      <c r="O15" s="436"/>
      <c r="P15" s="436"/>
      <c r="Q15" s="436"/>
      <c r="R15" s="436"/>
      <c r="S15" s="436"/>
    </row>
    <row r="16" spans="1:21" ht="16.5" customHeight="1" x14ac:dyDescent="0.35">
      <c r="A16" s="547"/>
      <c r="B16" s="547"/>
      <c r="C16" s="547"/>
      <c r="D16" s="547"/>
      <c r="E16" s="436"/>
      <c r="F16" s="436"/>
      <c r="G16" s="436"/>
      <c r="H16" s="436"/>
      <c r="I16" s="436"/>
      <c r="J16" s="436"/>
      <c r="K16" s="436"/>
      <c r="L16" s="436"/>
      <c r="M16" s="436"/>
      <c r="N16" s="436"/>
      <c r="O16" s="436"/>
      <c r="P16" s="436"/>
      <c r="Q16" s="436"/>
      <c r="R16" s="436"/>
      <c r="S16" s="436"/>
    </row>
    <row r="17" spans="1:21" ht="16.5" customHeight="1" x14ac:dyDescent="0.35">
      <c r="A17" s="472"/>
      <c r="B17" s="472"/>
      <c r="C17" s="22"/>
      <c r="D17" s="22"/>
      <c r="E17" s="22"/>
      <c r="F17" s="22"/>
      <c r="G17" s="22"/>
      <c r="H17" s="22"/>
      <c r="I17" s="22"/>
      <c r="J17" s="22"/>
      <c r="K17" s="22"/>
      <c r="L17" s="22"/>
      <c r="M17" s="22"/>
      <c r="N17" s="22"/>
      <c r="O17" s="22"/>
      <c r="P17" s="22"/>
      <c r="Q17" s="22"/>
      <c r="R17" s="22"/>
      <c r="S17" s="22"/>
      <c r="T17" s="34"/>
    </row>
    <row r="18" spans="1:21" ht="16.5" customHeight="1" x14ac:dyDescent="0.35">
      <c r="A18" s="472"/>
      <c r="B18" s="472"/>
      <c r="C18" s="22"/>
      <c r="D18" s="22"/>
      <c r="E18" s="22"/>
      <c r="F18" s="22"/>
      <c r="G18" s="22"/>
      <c r="H18" s="22"/>
      <c r="I18" s="22"/>
      <c r="J18" s="22"/>
      <c r="K18" s="22"/>
      <c r="L18" s="22"/>
      <c r="M18" s="22"/>
      <c r="N18" s="22"/>
      <c r="O18" s="22"/>
      <c r="P18" s="22"/>
      <c r="Q18" s="22"/>
      <c r="R18" s="22"/>
      <c r="S18" s="22"/>
    </row>
    <row r="19" spans="1:21" ht="16.5" customHeight="1" x14ac:dyDescent="0.35">
      <c r="A19" s="541" t="s">
        <v>204</v>
      </c>
      <c r="B19" s="541"/>
      <c r="C19" s="541"/>
      <c r="D19" s="541"/>
      <c r="E19" s="22"/>
      <c r="F19" s="22"/>
      <c r="G19" s="22"/>
      <c r="H19" s="22"/>
      <c r="I19" s="22"/>
      <c r="J19" s="22"/>
      <c r="K19" s="22"/>
      <c r="L19" s="22"/>
      <c r="M19" s="22"/>
      <c r="N19" s="22"/>
      <c r="O19" s="22"/>
      <c r="P19" s="22"/>
      <c r="Q19" s="22"/>
      <c r="R19" s="22"/>
      <c r="S19" s="22"/>
    </row>
    <row r="20" spans="1:21" ht="54.75" customHeight="1" x14ac:dyDescent="0.35">
      <c r="A20" s="459"/>
      <c r="B20" s="459"/>
      <c r="C20" s="61" t="s">
        <v>214</v>
      </c>
      <c r="D20" s="61" t="str">
        <f t="shared" ref="D20:S20" si="3">D2</f>
        <v xml:space="preserve">1. 
Gamle Oslo </v>
      </c>
      <c r="E20" s="61" t="str">
        <f t="shared" si="3"/>
        <v>2. 
Grünerløkka</v>
      </c>
      <c r="F20" s="61" t="str">
        <f t="shared" si="3"/>
        <v>3. 
Sagene</v>
      </c>
      <c r="G20" s="61" t="str">
        <f t="shared" si="3"/>
        <v>4. 
St. Hanshaugen</v>
      </c>
      <c r="H20" s="61" t="str">
        <f t="shared" si="3"/>
        <v>5. 
Frogner</v>
      </c>
      <c r="I20" s="61" t="str">
        <f t="shared" si="3"/>
        <v>6. 
Ullern</v>
      </c>
      <c r="J20" s="61" t="str">
        <f t="shared" si="3"/>
        <v>7. 
Vestre Aker</v>
      </c>
      <c r="K20" s="61" t="str">
        <f t="shared" si="3"/>
        <v>8. 
Nordre Aker</v>
      </c>
      <c r="L20" s="61" t="str">
        <f t="shared" si="3"/>
        <v>9. 
Bjerke</v>
      </c>
      <c r="M20" s="61" t="str">
        <f t="shared" si="3"/>
        <v>10. 
Grorud</v>
      </c>
      <c r="N20" s="61" t="str">
        <f t="shared" si="3"/>
        <v>11. 
Stovner</v>
      </c>
      <c r="O20" s="61" t="str">
        <f t="shared" si="3"/>
        <v>12. 
Alna</v>
      </c>
      <c r="P20" s="61" t="str">
        <f t="shared" si="3"/>
        <v>13. 
Østensjø</v>
      </c>
      <c r="Q20" s="61" t="str">
        <f t="shared" si="3"/>
        <v>14.
Nordstrand</v>
      </c>
      <c r="R20" s="61" t="str">
        <f t="shared" si="3"/>
        <v>15. 
Søndre Nordstrand</v>
      </c>
      <c r="S20" s="61" t="str">
        <f t="shared" si="3"/>
        <v>Sum</v>
      </c>
    </row>
    <row r="21" spans="1:21" ht="16.5" customHeight="1" x14ac:dyDescent="0.35">
      <c r="A21" s="466"/>
      <c r="B21" s="466"/>
      <c r="C21" s="22"/>
      <c r="D21" s="22"/>
      <c r="E21" s="22"/>
      <c r="F21" s="22"/>
      <c r="G21" s="22"/>
      <c r="H21" s="22"/>
      <c r="I21" s="22"/>
      <c r="J21" s="22"/>
      <c r="K21" s="22"/>
      <c r="L21" s="22"/>
      <c r="M21" s="22"/>
      <c r="N21" s="22"/>
      <c r="O21" s="22"/>
      <c r="P21" s="22"/>
      <c r="Q21" s="22"/>
      <c r="R21" s="22"/>
      <c r="S21" s="22"/>
    </row>
    <row r="22" spans="1:21" ht="16.5" customHeight="1" x14ac:dyDescent="0.35">
      <c r="A22" s="472" t="s">
        <v>434</v>
      </c>
      <c r="B22" s="472"/>
      <c r="C22" s="152">
        <v>0.1</v>
      </c>
      <c r="D22" s="33">
        <v>3509</v>
      </c>
      <c r="E22" s="33">
        <v>3428</v>
      </c>
      <c r="F22" s="33">
        <v>2593</v>
      </c>
      <c r="G22" s="33">
        <v>1711</v>
      </c>
      <c r="H22" s="33">
        <v>2364</v>
      </c>
      <c r="I22" s="33">
        <v>2070</v>
      </c>
      <c r="J22" s="33">
        <v>3426</v>
      </c>
      <c r="K22" s="33">
        <v>3223</v>
      </c>
      <c r="L22" s="33">
        <v>2373</v>
      </c>
      <c r="M22" s="33">
        <v>1681</v>
      </c>
      <c r="N22" s="33">
        <v>2037</v>
      </c>
      <c r="O22" s="33">
        <v>3301</v>
      </c>
      <c r="P22" s="33">
        <v>3255</v>
      </c>
      <c r="Q22" s="33">
        <v>3266</v>
      </c>
      <c r="R22" s="33">
        <v>2705</v>
      </c>
      <c r="S22" s="33">
        <f>SUM(D22:R22)</f>
        <v>40942</v>
      </c>
      <c r="U22" s="45"/>
    </row>
    <row r="23" spans="1:21" ht="16.5" customHeight="1" x14ac:dyDescent="0.35">
      <c r="A23" s="472" t="s">
        <v>435</v>
      </c>
      <c r="B23" s="472"/>
      <c r="C23" s="152">
        <v>0.45</v>
      </c>
      <c r="D23" s="33">
        <v>42</v>
      </c>
      <c r="E23" s="33">
        <v>30</v>
      </c>
      <c r="F23" s="33">
        <v>25</v>
      </c>
      <c r="G23" s="33">
        <v>18</v>
      </c>
      <c r="H23" s="33">
        <v>18</v>
      </c>
      <c r="I23" s="33">
        <v>18</v>
      </c>
      <c r="J23" s="33">
        <v>27</v>
      </c>
      <c r="K23" s="33">
        <v>42</v>
      </c>
      <c r="L23" s="33">
        <v>29</v>
      </c>
      <c r="M23" s="33">
        <v>31</v>
      </c>
      <c r="N23" s="33">
        <v>45</v>
      </c>
      <c r="O23" s="33">
        <v>70</v>
      </c>
      <c r="P23" s="33">
        <v>43</v>
      </c>
      <c r="Q23" s="33">
        <v>37</v>
      </c>
      <c r="R23" s="33">
        <v>35</v>
      </c>
      <c r="S23" s="33">
        <f>SUM(D23:R23)</f>
        <v>510</v>
      </c>
      <c r="U23" s="45"/>
    </row>
    <row r="24" spans="1:21" ht="16.5" customHeight="1" x14ac:dyDescent="0.35">
      <c r="A24" s="546" t="s">
        <v>436</v>
      </c>
      <c r="B24" s="546"/>
      <c r="C24" s="194">
        <v>0.45</v>
      </c>
      <c r="D24" s="195">
        <v>693</v>
      </c>
      <c r="E24" s="195">
        <v>459</v>
      </c>
      <c r="F24" s="195">
        <v>306</v>
      </c>
      <c r="G24" s="195">
        <v>194</v>
      </c>
      <c r="H24" s="195">
        <v>208</v>
      </c>
      <c r="I24" s="195">
        <v>86</v>
      </c>
      <c r="J24" s="195">
        <v>138</v>
      </c>
      <c r="K24" s="195">
        <v>229</v>
      </c>
      <c r="L24" s="195">
        <v>366</v>
      </c>
      <c r="M24" s="195">
        <v>284</v>
      </c>
      <c r="N24" s="195">
        <v>485</v>
      </c>
      <c r="O24" s="195">
        <v>605</v>
      </c>
      <c r="P24" s="195">
        <v>281</v>
      </c>
      <c r="Q24" s="195">
        <v>168</v>
      </c>
      <c r="R24" s="195">
        <v>590</v>
      </c>
      <c r="S24" s="195">
        <f>SUM(D24:R24)</f>
        <v>5092</v>
      </c>
      <c r="U24" s="45"/>
    </row>
    <row r="25" spans="1:21" ht="16.5" customHeight="1" x14ac:dyDescent="0.35">
      <c r="A25" s="466" t="s">
        <v>228</v>
      </c>
      <c r="B25" s="466"/>
      <c r="C25" s="53"/>
      <c r="D25" s="174">
        <f t="shared" ref="D25:R25" si="4">(D22/$S$22*$C$22+D23/$S$23*$C$23+D24/$S$24*$C$24)*100</f>
        <v>10.687261093729161</v>
      </c>
      <c r="E25" s="174">
        <f t="shared" si="4"/>
        <v>7.5407037544555893</v>
      </c>
      <c r="F25" s="174">
        <f t="shared" si="4"/>
        <v>5.5434592627482138</v>
      </c>
      <c r="G25" s="174">
        <f t="shared" si="4"/>
        <v>3.720597600145338</v>
      </c>
      <c r="H25" s="174">
        <f t="shared" si="4"/>
        <v>4.0038150061951585</v>
      </c>
      <c r="I25" s="174">
        <f t="shared" si="4"/>
        <v>2.8538442833328626</v>
      </c>
      <c r="J25" s="174">
        <f t="shared" si="4"/>
        <v>4.4387065482161532</v>
      </c>
      <c r="K25" s="174">
        <f t="shared" si="4"/>
        <v>6.5168562948496103</v>
      </c>
      <c r="L25" s="174">
        <f t="shared" si="4"/>
        <v>6.3729094071481818</v>
      </c>
      <c r="M25" s="174">
        <f t="shared" si="4"/>
        <v>5.6556942637276775</v>
      </c>
      <c r="N25" s="174">
        <f t="shared" si="4"/>
        <v>8.7542564447969351</v>
      </c>
      <c r="O25" s="174">
        <f t="shared" si="4"/>
        <v>12.32935525833919</v>
      </c>
      <c r="P25" s="174">
        <f t="shared" si="4"/>
        <v>7.0724519070506284</v>
      </c>
      <c r="Q25" s="174">
        <f t="shared" si="4"/>
        <v>5.5471015753308377</v>
      </c>
      <c r="R25" s="174">
        <f t="shared" si="4"/>
        <v>8.9629872999344702</v>
      </c>
      <c r="S25" s="174">
        <f>SUM(D25:R25)</f>
        <v>100.00000000000001</v>
      </c>
    </row>
    <row r="26" spans="1:21" ht="16.5" customHeight="1" x14ac:dyDescent="0.35">
      <c r="A26" s="472"/>
      <c r="B26" s="472"/>
      <c r="C26" s="22"/>
      <c r="D26" s="22"/>
      <c r="E26" s="22"/>
      <c r="F26" s="22"/>
      <c r="G26" s="22"/>
      <c r="H26" s="22"/>
      <c r="I26" s="22"/>
      <c r="J26" s="22"/>
      <c r="K26" s="22"/>
      <c r="L26" s="22"/>
      <c r="M26" s="22"/>
      <c r="N26" s="22"/>
      <c r="O26" s="22"/>
      <c r="P26" s="22"/>
      <c r="Q26" s="22"/>
      <c r="R26" s="22"/>
      <c r="S26" s="22"/>
    </row>
    <row r="27" spans="1:21" ht="16.5" customHeight="1" thickBot="1" x14ac:dyDescent="0.4">
      <c r="A27" s="545" t="s">
        <v>433</v>
      </c>
      <c r="B27" s="545"/>
      <c r="C27" s="184"/>
      <c r="D27" s="186">
        <f t="shared" ref="D27:R27" si="5">D25/$S$25*$S$27</f>
        <v>29575.712605564197</v>
      </c>
      <c r="E27" s="186">
        <f t="shared" si="5"/>
        <v>20867.9927560053</v>
      </c>
      <c r="F27" s="186">
        <f t="shared" si="5"/>
        <v>15340.858294544145</v>
      </c>
      <c r="G27" s="186">
        <f t="shared" si="5"/>
        <v>10296.307386690201</v>
      </c>
      <c r="H27" s="186">
        <f t="shared" si="5"/>
        <v>11080.077571844353</v>
      </c>
      <c r="I27" s="186">
        <f t="shared" si="5"/>
        <v>7897.6715928096946</v>
      </c>
      <c r="J27" s="186">
        <f t="shared" si="5"/>
        <v>12283.587727402413</v>
      </c>
      <c r="K27" s="186">
        <f t="shared" si="5"/>
        <v>18034.617773240905</v>
      </c>
      <c r="L27" s="186">
        <f t="shared" si="5"/>
        <v>17636.26203515373</v>
      </c>
      <c r="M27" s="186">
        <f t="shared" si="5"/>
        <v>15651.455191554694</v>
      </c>
      <c r="N27" s="186">
        <f t="shared" si="5"/>
        <v>24226.354200202135</v>
      </c>
      <c r="O27" s="186">
        <f t="shared" si="5"/>
        <v>34120.011154822692</v>
      </c>
      <c r="P27" s="186">
        <f t="shared" si="5"/>
        <v>19572.161958533765</v>
      </c>
      <c r="Q27" s="186">
        <f t="shared" si="5"/>
        <v>15350.937957539049</v>
      </c>
      <c r="R27" s="186">
        <f t="shared" si="5"/>
        <v>24803.991794092646</v>
      </c>
      <c r="S27" s="186">
        <v>276737.99999999994</v>
      </c>
      <c r="T27" s="34"/>
    </row>
    <row r="28" spans="1:21" x14ac:dyDescent="0.35">
      <c r="A28" s="22"/>
      <c r="B28" s="22"/>
      <c r="C28" s="22"/>
      <c r="D28" s="22"/>
      <c r="E28" s="22"/>
      <c r="F28" s="22"/>
      <c r="G28" s="22"/>
      <c r="H28" s="22"/>
      <c r="I28" s="22"/>
      <c r="J28" s="22"/>
      <c r="K28" s="22"/>
      <c r="L28" s="22"/>
      <c r="M28" s="22"/>
      <c r="N28" s="22"/>
      <c r="O28" s="22"/>
      <c r="P28" s="22"/>
      <c r="Q28" s="22"/>
      <c r="R28" s="22"/>
      <c r="S28" s="22"/>
    </row>
    <row r="29" spans="1:21" x14ac:dyDescent="0.35">
      <c r="S29" s="34"/>
    </row>
    <row r="31" spans="1:21" x14ac:dyDescent="0.35">
      <c r="D31" s="202"/>
      <c r="E31" s="202"/>
    </row>
    <row r="32" spans="1:21" x14ac:dyDescent="0.35">
      <c r="C32" s="202"/>
      <c r="D32" s="203"/>
      <c r="E32" s="203"/>
    </row>
    <row r="34" spans="4:19" x14ac:dyDescent="0.35">
      <c r="D34" s="48"/>
      <c r="E34" s="48"/>
      <c r="F34" s="48"/>
      <c r="G34" s="48"/>
      <c r="H34" s="48"/>
      <c r="I34" s="48"/>
      <c r="J34" s="48"/>
      <c r="K34" s="48"/>
      <c r="L34" s="48"/>
      <c r="M34" s="48"/>
      <c r="N34" s="48"/>
      <c r="O34" s="48"/>
      <c r="P34" s="48"/>
      <c r="Q34" s="48"/>
      <c r="R34" s="48"/>
      <c r="S34" s="48"/>
    </row>
    <row r="35" spans="4:19" x14ac:dyDescent="0.35">
      <c r="D35" s="48"/>
      <c r="E35" s="48"/>
      <c r="F35" s="48"/>
      <c r="G35" s="48"/>
      <c r="H35" s="48"/>
      <c r="I35" s="48"/>
      <c r="J35" s="48"/>
      <c r="K35" s="48"/>
      <c r="L35" s="48"/>
      <c r="M35" s="48"/>
      <c r="N35" s="48"/>
      <c r="O35" s="48"/>
      <c r="P35" s="48"/>
      <c r="Q35" s="48"/>
      <c r="R35" s="48"/>
      <c r="S35" s="48"/>
    </row>
    <row r="36" spans="4:19" x14ac:dyDescent="0.35">
      <c r="D36" s="48"/>
      <c r="E36" s="48"/>
      <c r="F36" s="48"/>
      <c r="G36" s="48"/>
      <c r="H36" s="48"/>
      <c r="I36" s="48"/>
      <c r="J36" s="48"/>
      <c r="K36" s="48"/>
      <c r="L36" s="48"/>
      <c r="M36" s="48"/>
      <c r="N36" s="48"/>
      <c r="O36" s="48"/>
      <c r="P36" s="48"/>
      <c r="Q36" s="48"/>
      <c r="R36" s="48"/>
      <c r="S36" s="48"/>
    </row>
  </sheetData>
  <mergeCells count="27">
    <mergeCell ref="A24:B24"/>
    <mergeCell ref="A25:B25"/>
    <mergeCell ref="A26:B26"/>
    <mergeCell ref="A27:B27"/>
    <mergeCell ref="A16:D16"/>
    <mergeCell ref="A19:D19"/>
    <mergeCell ref="A18:B18"/>
    <mergeCell ref="A20:B20"/>
    <mergeCell ref="A21:B21"/>
    <mergeCell ref="A22:B22"/>
    <mergeCell ref="A23:B23"/>
    <mergeCell ref="A12:B12"/>
    <mergeCell ref="A13:B13"/>
    <mergeCell ref="A14:B14"/>
    <mergeCell ref="A15:B15"/>
    <mergeCell ref="A17:B17"/>
    <mergeCell ref="A11:B11"/>
    <mergeCell ref="A1:B1"/>
    <mergeCell ref="A2:B2"/>
    <mergeCell ref="A3:B3"/>
    <mergeCell ref="A4:B4"/>
    <mergeCell ref="A5:B5"/>
    <mergeCell ref="A6:B6"/>
    <mergeCell ref="A7:B7"/>
    <mergeCell ref="A8:B8"/>
    <mergeCell ref="A9:B9"/>
    <mergeCell ref="A10:B10"/>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3:J28"/>
  <sheetViews>
    <sheetView workbookViewId="0"/>
  </sheetViews>
  <sheetFormatPr baseColWidth="10" defaultRowHeight="15.75" x14ac:dyDescent="0.35"/>
  <cols>
    <col min="1" max="1" width="49.85546875" style="23" customWidth="1"/>
    <col min="2" max="2" width="15.42578125" style="23" customWidth="1"/>
    <col min="3" max="6" width="15.28515625" style="23" customWidth="1"/>
    <col min="7" max="7" width="17.85546875" style="23" customWidth="1"/>
    <col min="8" max="8" width="14.42578125" style="23" customWidth="1"/>
    <col min="9" max="16384" width="11.42578125" style="23"/>
  </cols>
  <sheetData>
    <row r="3" spans="1:10" x14ac:dyDescent="0.35">
      <c r="A3" s="28" t="s">
        <v>114</v>
      </c>
    </row>
    <row r="4" spans="1:10" ht="16.5" thickBot="1" x14ac:dyDescent="0.4">
      <c r="A4" s="23" t="s">
        <v>227</v>
      </c>
    </row>
    <row r="5" spans="1:10" ht="78.75" x14ac:dyDescent="0.35">
      <c r="A5" s="29"/>
      <c r="B5" s="30" t="s">
        <v>316</v>
      </c>
      <c r="C5" s="30" t="s">
        <v>189</v>
      </c>
      <c r="D5" s="30" t="s">
        <v>230</v>
      </c>
      <c r="E5" s="30" t="s">
        <v>113</v>
      </c>
      <c r="F5" s="30" t="s">
        <v>224</v>
      </c>
      <c r="G5" s="30" t="s">
        <v>315</v>
      </c>
    </row>
    <row r="6" spans="1:10" x14ac:dyDescent="0.35">
      <c r="A6" s="31"/>
      <c r="B6" s="32" t="s">
        <v>192</v>
      </c>
      <c r="C6" s="32" t="s">
        <v>193</v>
      </c>
      <c r="D6" s="32" t="s">
        <v>194</v>
      </c>
      <c r="E6" s="32" t="s">
        <v>195</v>
      </c>
      <c r="F6" s="32" t="s">
        <v>196</v>
      </c>
      <c r="G6" s="32" t="s">
        <v>197</v>
      </c>
    </row>
    <row r="7" spans="1:10" x14ac:dyDescent="0.35">
      <c r="A7" s="22" t="s">
        <v>8</v>
      </c>
      <c r="B7" s="33">
        <f>E7-D7-C7</f>
        <v>177234</v>
      </c>
      <c r="C7" s="33">
        <f>'Tabell 2.3 DOK32019'!S12</f>
        <v>10515.612477795852</v>
      </c>
      <c r="D7" s="33">
        <f>'Tabell 2.2 DOK32019'!S37</f>
        <v>3955.6210047754303</v>
      </c>
      <c r="E7" s="33">
        <v>191705.23348257129</v>
      </c>
      <c r="F7" s="33">
        <f>'Tabell 1.2 DOK32019'!B54</f>
        <v>34812</v>
      </c>
      <c r="G7" s="33">
        <f t="shared" ref="G7:G16" si="0">E7+F7</f>
        <v>226517.23348257129</v>
      </c>
      <c r="H7" s="34"/>
      <c r="I7" s="34"/>
      <c r="J7" s="34"/>
    </row>
    <row r="8" spans="1:10" x14ac:dyDescent="0.35">
      <c r="A8" s="22" t="s">
        <v>1</v>
      </c>
      <c r="B8" s="33">
        <f t="shared" ref="B8:B15" si="1">E8-D8-C8</f>
        <v>5253343.3528469158</v>
      </c>
      <c r="C8" s="33">
        <f>'Tabell 2.3 DOK32019'!S24</f>
        <v>1199936.6334735556</v>
      </c>
      <c r="D8" s="33">
        <f>'Tabell 2.2 DOK32019'!S52</f>
        <v>118530.30968200798</v>
      </c>
      <c r="E8" s="33">
        <v>6571810.2960024793</v>
      </c>
      <c r="F8" s="33">
        <f>'Tabell 1.2 DOK32019'!B23+'Tabell 1.2 DOK32019'!B42</f>
        <v>445707.62890000001</v>
      </c>
      <c r="G8" s="33">
        <f t="shared" si="0"/>
        <v>7017517.9249024792</v>
      </c>
      <c r="I8" s="34"/>
      <c r="J8" s="34"/>
    </row>
    <row r="9" spans="1:10" x14ac:dyDescent="0.35">
      <c r="A9" s="22" t="s">
        <v>2</v>
      </c>
      <c r="B9" s="33">
        <f t="shared" si="1"/>
        <v>2682094.5150000001</v>
      </c>
      <c r="C9" s="33">
        <f>'Tabell 2.3 DOK32019'!S52+'Tabell 2.3 DOK32019'!S34</f>
        <v>206924.76072468614</v>
      </c>
      <c r="D9" s="33">
        <f>'Tabell 2.2 DOK32019'!S70</f>
        <v>60779.507831884759</v>
      </c>
      <c r="E9" s="33">
        <v>2949798.7835565708</v>
      </c>
      <c r="F9" s="33">
        <f>'Tabell 1.2 DOK32019'!B9+'Tabell 1.2 DOK32019'!B61</f>
        <v>89000</v>
      </c>
      <c r="G9" s="33">
        <f t="shared" si="0"/>
        <v>3038798.7835565708</v>
      </c>
      <c r="I9" s="34"/>
      <c r="J9" s="34"/>
    </row>
    <row r="10" spans="1:10" x14ac:dyDescent="0.35">
      <c r="A10" s="22" t="s">
        <v>183</v>
      </c>
      <c r="B10" s="33">
        <f>B9*'Tabell 3.1 DOK32019'!C54</f>
        <v>1949801.4996095831</v>
      </c>
      <c r="C10" s="33">
        <f>'Tabell 2.3 DOK32019'!S34</f>
        <v>115464.64039478495</v>
      </c>
      <c r="D10" s="33">
        <f>'Tabell 2.2 DOK32019'!S88</f>
        <v>44184.86181354474</v>
      </c>
      <c r="E10" s="33">
        <f>D10+C10+B10</f>
        <v>2109451.0018179128</v>
      </c>
      <c r="F10" s="33">
        <f>'Tabell 1.2 DOK32019'!B8</f>
        <v>30000</v>
      </c>
      <c r="G10" s="33">
        <f t="shared" si="0"/>
        <v>2139451.0018179128</v>
      </c>
      <c r="I10" s="34"/>
      <c r="J10" s="34"/>
    </row>
    <row r="11" spans="1:10" x14ac:dyDescent="0.35">
      <c r="A11" s="22" t="s">
        <v>184</v>
      </c>
      <c r="B11" s="33">
        <f>B9-B10</f>
        <v>732293.01539041707</v>
      </c>
      <c r="C11" s="33">
        <f>'Tabell 2.3 DOK32019'!S52</f>
        <v>91460.120329901198</v>
      </c>
      <c r="D11" s="33">
        <f>'Tabell 2.2 DOK32019'!S106</f>
        <v>16594.64601834002</v>
      </c>
      <c r="E11" s="33">
        <f>D11+C11+B11</f>
        <v>840347.78173865832</v>
      </c>
      <c r="F11" s="33">
        <f>'Tabell 1.2 DOK32019'!B6+'Tabell 1.2 DOK32019'!B7+'Tabell 1.2 DOK32019'!B57+'Tabell 1.2 DOK32019'!B58+'Tabell 1.2 DOK32019'!B60+'Tabell 1.2 DOK32019'!B59</f>
        <v>59000</v>
      </c>
      <c r="G11" s="33">
        <f t="shared" si="0"/>
        <v>899347.78173865832</v>
      </c>
      <c r="I11" s="34"/>
      <c r="J11" s="34"/>
    </row>
    <row r="12" spans="1:10" x14ac:dyDescent="0.35">
      <c r="A12" s="22" t="s">
        <v>3</v>
      </c>
      <c r="B12" s="33">
        <f t="shared" si="1"/>
        <v>9601745.3363388907</v>
      </c>
      <c r="C12" s="33">
        <f>'Tabell 2.3 DOK32019'!S73</f>
        <v>456771.75111447921</v>
      </c>
      <c r="D12" s="33">
        <f>'Tabell 2.2 DOK32019'!S124</f>
        <v>202630.59560132085</v>
      </c>
      <c r="E12" s="33">
        <v>10261147.683054689</v>
      </c>
      <c r="F12" s="33">
        <f>'Tabell 1.2 DOK32019'!B73</f>
        <v>113600</v>
      </c>
      <c r="G12" s="33">
        <f t="shared" si="0"/>
        <v>10374747.683054689</v>
      </c>
      <c r="H12" s="35"/>
      <c r="I12" s="34"/>
      <c r="J12" s="34"/>
    </row>
    <row r="13" spans="1:10" x14ac:dyDescent="0.35">
      <c r="A13" s="22" t="s">
        <v>109</v>
      </c>
      <c r="B13" s="33">
        <f t="shared" si="1"/>
        <v>1071913.0000000002</v>
      </c>
      <c r="C13" s="33">
        <f>'Tabell 2.3 DOK32019'!S85</f>
        <v>152396.72879361524</v>
      </c>
      <c r="D13" s="33">
        <f>'Tabell 2.2 DOK32019'!S142</f>
        <v>25324.445981723598</v>
      </c>
      <c r="E13" s="33">
        <v>1249634.174775339</v>
      </c>
      <c r="F13" s="33">
        <f>'Tabell 1.2 DOK32019'!B76+'Tabell 1.2 DOK32019'!B78+'Tabell 1.2 DOK32019'!B79+'Tabell 1.2 DOK32019'!B81+'Tabell 1.2 DOK32019'!B80</f>
        <v>118820</v>
      </c>
      <c r="G13" s="33">
        <f t="shared" si="0"/>
        <v>1368454.174775339</v>
      </c>
      <c r="I13" s="34"/>
      <c r="J13" s="34"/>
    </row>
    <row r="14" spans="1:10" x14ac:dyDescent="0.35">
      <c r="A14" s="22" t="s">
        <v>307</v>
      </c>
      <c r="B14" s="33">
        <f t="shared" si="1"/>
        <v>442566.00000000006</v>
      </c>
      <c r="C14" s="33">
        <f>'Tabell 2.3 DOK32019'!S89</f>
        <v>-1344.6907699379481</v>
      </c>
      <c r="D14" s="33">
        <f>'Tabell 2.2 DOK32019'!S160</f>
        <v>9312.5198982873335</v>
      </c>
      <c r="E14" s="33">
        <v>450533.82912834943</v>
      </c>
      <c r="F14" s="33">
        <v>0</v>
      </c>
      <c r="G14" s="33">
        <f t="shared" si="0"/>
        <v>450533.82912834943</v>
      </c>
      <c r="I14" s="34"/>
      <c r="J14" s="34"/>
    </row>
    <row r="15" spans="1:10" x14ac:dyDescent="0.35">
      <c r="A15" s="22" t="s">
        <v>38</v>
      </c>
      <c r="B15" s="33">
        <f t="shared" si="1"/>
        <v>1337760</v>
      </c>
      <c r="C15" s="33">
        <f>'Tabell 2.3 DOK32019'!S93</f>
        <v>5000</v>
      </c>
      <c r="D15" s="33">
        <f>'Tabell 2.2 DOK32019'!S179</f>
        <v>37194.000000000007</v>
      </c>
      <c r="E15" s="33">
        <v>1379954</v>
      </c>
      <c r="F15" s="33">
        <f>'Tabell 1.2 DOK32019'!B77</f>
        <v>17480</v>
      </c>
      <c r="G15" s="33">
        <f t="shared" si="0"/>
        <v>1397434</v>
      </c>
      <c r="I15" s="34"/>
      <c r="J15" s="34"/>
    </row>
    <row r="16" spans="1:10" x14ac:dyDescent="0.35">
      <c r="A16" s="22" t="s">
        <v>111</v>
      </c>
      <c r="B16" s="33">
        <v>0</v>
      </c>
      <c r="C16" s="33">
        <f>'Tabell 2.3 DOK32019'!S97</f>
        <v>-25884</v>
      </c>
      <c r="D16" s="33">
        <v>0</v>
      </c>
      <c r="E16" s="33">
        <v>-25884</v>
      </c>
      <c r="F16" s="33"/>
      <c r="G16" s="33">
        <f t="shared" si="0"/>
        <v>-25884</v>
      </c>
      <c r="I16" s="34"/>
      <c r="J16" s="34"/>
    </row>
    <row r="17" spans="1:10" ht="16.5" thickBot="1" x14ac:dyDescent="0.4">
      <c r="A17" s="36" t="s">
        <v>4</v>
      </c>
      <c r="B17" s="37">
        <f>B16+B15+B14+B13+B12+B9+B8+B7</f>
        <v>20566656.204185806</v>
      </c>
      <c r="C17" s="37">
        <f t="shared" ref="C17:G17" si="2">C16+C15+C14+C13+C12+C9+C8+C7</f>
        <v>2004316.795814194</v>
      </c>
      <c r="D17" s="37">
        <f t="shared" si="2"/>
        <v>457727.00000000006</v>
      </c>
      <c r="E17" s="37">
        <f t="shared" si="2"/>
        <v>23028700</v>
      </c>
      <c r="F17" s="37">
        <f t="shared" si="2"/>
        <v>819419.62890000001</v>
      </c>
      <c r="G17" s="37">
        <f t="shared" si="2"/>
        <v>23848119.628899999</v>
      </c>
      <c r="I17" s="34"/>
      <c r="J17" s="34"/>
    </row>
    <row r="18" spans="1:10" x14ac:dyDescent="0.35">
      <c r="B18" s="35"/>
      <c r="C18" s="35"/>
      <c r="D18" s="35"/>
      <c r="E18" s="35"/>
      <c r="F18" s="35"/>
      <c r="G18" s="35"/>
    </row>
    <row r="20" spans="1:10" x14ac:dyDescent="0.35">
      <c r="B20" s="34"/>
    </row>
    <row r="21" spans="1:10" x14ac:dyDescent="0.35">
      <c r="B21" s="34"/>
    </row>
    <row r="22" spans="1:10" x14ac:dyDescent="0.35">
      <c r="B22" s="34"/>
    </row>
    <row r="23" spans="1:10" x14ac:dyDescent="0.35">
      <c r="B23" s="34"/>
    </row>
    <row r="24" spans="1:10" x14ac:dyDescent="0.35">
      <c r="B24" s="34"/>
    </row>
    <row r="25" spans="1:10" x14ac:dyDescent="0.35">
      <c r="B25" s="34"/>
    </row>
    <row r="26" spans="1:10" x14ac:dyDescent="0.35">
      <c r="B26" s="34"/>
    </row>
    <row r="27" spans="1:10" x14ac:dyDescent="0.35">
      <c r="B27" s="34"/>
    </row>
    <row r="28" spans="1:10" x14ac:dyDescent="0.35">
      <c r="B28" s="34"/>
    </row>
  </sheetData>
  <pageMargins left="0.51181102362204722" right="0.39370078740157483" top="0.74803149606299213" bottom="0.74803149606299213" header="0.31496062992125984" footer="0.31496062992125984"/>
  <pageSetup paperSize="9" scale="6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D84"/>
  <sheetViews>
    <sheetView zoomScale="85" zoomScaleNormal="85" workbookViewId="0"/>
  </sheetViews>
  <sheetFormatPr baseColWidth="10" defaultRowHeight="15.75" x14ac:dyDescent="0.35"/>
  <cols>
    <col min="1" max="1" width="64.42578125" style="22" customWidth="1"/>
    <col min="2" max="4" width="11.42578125" style="22"/>
    <col min="5" max="16384" width="11.42578125" style="23"/>
  </cols>
  <sheetData>
    <row r="1" spans="1:4" x14ac:dyDescent="0.35">
      <c r="B1" s="38"/>
      <c r="C1" s="38"/>
      <c r="D1" s="38"/>
    </row>
    <row r="2" spans="1:4" x14ac:dyDescent="0.35">
      <c r="A2" s="39" t="s">
        <v>229</v>
      </c>
    </row>
    <row r="4" spans="1:4" x14ac:dyDescent="0.35">
      <c r="A4" s="40" t="s">
        <v>210</v>
      </c>
      <c r="B4" s="41"/>
    </row>
    <row r="5" spans="1:4" x14ac:dyDescent="0.35">
      <c r="A5" s="42" t="s">
        <v>118</v>
      </c>
      <c r="B5" s="43"/>
    </row>
    <row r="6" spans="1:4" x14ac:dyDescent="0.35">
      <c r="A6" s="38" t="s">
        <v>211</v>
      </c>
      <c r="B6" s="44">
        <v>26300</v>
      </c>
    </row>
    <row r="7" spans="1:4" x14ac:dyDescent="0.35">
      <c r="A7" s="38" t="s">
        <v>212</v>
      </c>
      <c r="B7" s="44">
        <v>4000</v>
      </c>
    </row>
    <row r="8" spans="1:4" x14ac:dyDescent="0.35">
      <c r="A8" s="46" t="s">
        <v>268</v>
      </c>
      <c r="B8" s="47">
        <v>30000</v>
      </c>
    </row>
    <row r="9" spans="1:4" x14ac:dyDescent="0.35">
      <c r="A9" s="39" t="s">
        <v>269</v>
      </c>
      <c r="B9" s="49">
        <f>SUM(B6:B8)</f>
        <v>60300</v>
      </c>
    </row>
    <row r="10" spans="1:4" x14ac:dyDescent="0.35">
      <c r="A10" s="38" t="s">
        <v>270</v>
      </c>
      <c r="B10" s="50">
        <v>-120879</v>
      </c>
    </row>
    <row r="11" spans="1:4" ht="16.5" thickBot="1" x14ac:dyDescent="0.4">
      <c r="A11" s="51" t="s">
        <v>9</v>
      </c>
      <c r="B11" s="52">
        <f>B10+B9</f>
        <v>-60579</v>
      </c>
    </row>
    <row r="12" spans="1:4" x14ac:dyDescent="0.35">
      <c r="A12" s="53"/>
      <c r="B12" s="54"/>
    </row>
    <row r="13" spans="1:4" x14ac:dyDescent="0.35">
      <c r="A13" s="40" t="s">
        <v>75</v>
      </c>
      <c r="B13" s="41"/>
    </row>
    <row r="14" spans="1:4" x14ac:dyDescent="0.35">
      <c r="A14" s="42" t="s">
        <v>1</v>
      </c>
      <c r="B14" s="43"/>
    </row>
    <row r="15" spans="1:4" x14ac:dyDescent="0.35">
      <c r="A15" s="38" t="s">
        <v>271</v>
      </c>
      <c r="B15" s="44">
        <v>108430</v>
      </c>
    </row>
    <row r="16" spans="1:4" x14ac:dyDescent="0.35">
      <c r="A16" s="38" t="s">
        <v>272</v>
      </c>
      <c r="B16" s="44">
        <v>12666</v>
      </c>
    </row>
    <row r="17" spans="1:2" x14ac:dyDescent="0.35">
      <c r="A17" s="38" t="s">
        <v>273</v>
      </c>
      <c r="B17" s="44">
        <v>31517</v>
      </c>
    </row>
    <row r="18" spans="1:2" x14ac:dyDescent="0.35">
      <c r="A18" s="38" t="s">
        <v>274</v>
      </c>
      <c r="B18" s="44">
        <v>5535</v>
      </c>
    </row>
    <row r="19" spans="1:2" x14ac:dyDescent="0.35">
      <c r="A19" s="38" t="s">
        <v>275</v>
      </c>
      <c r="B19" s="44">
        <v>56370</v>
      </c>
    </row>
    <row r="20" spans="1:2" x14ac:dyDescent="0.35">
      <c r="A20" s="38" t="s">
        <v>276</v>
      </c>
      <c r="B20" s="50">
        <v>9487</v>
      </c>
    </row>
    <row r="21" spans="1:2" x14ac:dyDescent="0.35">
      <c r="A21" s="38" t="s">
        <v>277</v>
      </c>
      <c r="B21" s="44">
        <v>6555</v>
      </c>
    </row>
    <row r="22" spans="1:2" x14ac:dyDescent="0.35">
      <c r="A22" s="38" t="s">
        <v>278</v>
      </c>
      <c r="B22" s="44">
        <v>1318</v>
      </c>
    </row>
    <row r="23" spans="1:2" ht="16.5" thickBot="1" x14ac:dyDescent="0.4">
      <c r="A23" s="51" t="s">
        <v>9</v>
      </c>
      <c r="B23" s="52">
        <f>SUM(B15:B22)</f>
        <v>231878</v>
      </c>
    </row>
    <row r="24" spans="1:2" x14ac:dyDescent="0.35">
      <c r="A24" s="38"/>
      <c r="B24" s="54"/>
    </row>
    <row r="25" spans="1:2" x14ac:dyDescent="0.35">
      <c r="A25" s="40" t="s">
        <v>76</v>
      </c>
      <c r="B25" s="41"/>
    </row>
    <row r="26" spans="1:2" x14ac:dyDescent="0.35">
      <c r="A26" s="42" t="s">
        <v>1</v>
      </c>
      <c r="B26" s="43"/>
    </row>
    <row r="27" spans="1:2" x14ac:dyDescent="0.35">
      <c r="A27" s="38" t="s">
        <v>10</v>
      </c>
      <c r="B27" s="44">
        <v>8000</v>
      </c>
    </row>
    <row r="28" spans="1:2" x14ac:dyDescent="0.35">
      <c r="A28" s="38" t="s">
        <v>264</v>
      </c>
      <c r="B28" s="44">
        <v>22798.316200000001</v>
      </c>
    </row>
    <row r="29" spans="1:2" x14ac:dyDescent="0.35">
      <c r="A29" s="38" t="s">
        <v>11</v>
      </c>
      <c r="B29" s="44">
        <v>25500</v>
      </c>
    </row>
    <row r="30" spans="1:2" x14ac:dyDescent="0.35">
      <c r="A30" s="55" t="s">
        <v>12</v>
      </c>
      <c r="B30" s="44">
        <v>5857</v>
      </c>
    </row>
    <row r="31" spans="1:2" x14ac:dyDescent="0.35">
      <c r="A31" s="38" t="s">
        <v>13</v>
      </c>
      <c r="B31" s="44">
        <v>5000</v>
      </c>
    </row>
    <row r="32" spans="1:2" x14ac:dyDescent="0.35">
      <c r="A32" s="38" t="s">
        <v>14</v>
      </c>
      <c r="B32" s="44">
        <v>4000</v>
      </c>
    </row>
    <row r="33" spans="1:2" x14ac:dyDescent="0.35">
      <c r="A33" s="38" t="s">
        <v>15</v>
      </c>
      <c r="B33" s="44">
        <v>5000</v>
      </c>
    </row>
    <row r="34" spans="1:2" x14ac:dyDescent="0.35">
      <c r="A34" s="38" t="s">
        <v>265</v>
      </c>
      <c r="B34" s="44">
        <v>2500</v>
      </c>
    </row>
    <row r="35" spans="1:2" x14ac:dyDescent="0.35">
      <c r="A35" s="38" t="s">
        <v>16</v>
      </c>
      <c r="B35" s="44">
        <v>48354.312700000002</v>
      </c>
    </row>
    <row r="36" spans="1:2" x14ac:dyDescent="0.35">
      <c r="A36" s="38" t="s">
        <v>17</v>
      </c>
      <c r="B36" s="44">
        <v>10000</v>
      </c>
    </row>
    <row r="37" spans="1:2" x14ac:dyDescent="0.35">
      <c r="A37" s="38" t="s">
        <v>18</v>
      </c>
      <c r="B37" s="44">
        <v>43420</v>
      </c>
    </row>
    <row r="38" spans="1:2" x14ac:dyDescent="0.35">
      <c r="A38" s="38" t="s">
        <v>19</v>
      </c>
      <c r="B38" s="44">
        <v>17400</v>
      </c>
    </row>
    <row r="39" spans="1:2" x14ac:dyDescent="0.35">
      <c r="A39" s="38" t="s">
        <v>213</v>
      </c>
      <c r="B39" s="44">
        <v>12000</v>
      </c>
    </row>
    <row r="40" spans="1:2" x14ac:dyDescent="0.35">
      <c r="A40" s="38" t="s">
        <v>266</v>
      </c>
      <c r="B40" s="44">
        <v>2000</v>
      </c>
    </row>
    <row r="41" spans="1:2" x14ac:dyDescent="0.35">
      <c r="A41" s="46" t="s">
        <v>267</v>
      </c>
      <c r="B41" s="56">
        <v>2000</v>
      </c>
    </row>
    <row r="42" spans="1:2" x14ac:dyDescent="0.35">
      <c r="A42" s="39" t="s">
        <v>21</v>
      </c>
      <c r="B42" s="49">
        <f>SUM(B27:B41)</f>
        <v>213829.62890000001</v>
      </c>
    </row>
    <row r="43" spans="1:2" x14ac:dyDescent="0.35">
      <c r="A43" s="38" t="s">
        <v>22</v>
      </c>
      <c r="B43" s="50">
        <v>-29000</v>
      </c>
    </row>
    <row r="44" spans="1:2" ht="16.5" thickBot="1" x14ac:dyDescent="0.4">
      <c r="A44" s="51" t="s">
        <v>23</v>
      </c>
      <c r="B44" s="52">
        <f>B42+B43</f>
        <v>184829.62890000001</v>
      </c>
    </row>
    <row r="46" spans="1:2" x14ac:dyDescent="0.35">
      <c r="A46" s="40" t="s">
        <v>7</v>
      </c>
      <c r="B46" s="41"/>
    </row>
    <row r="47" spans="1:2" x14ac:dyDescent="0.35">
      <c r="A47" s="39" t="s">
        <v>8</v>
      </c>
      <c r="B47" s="43"/>
    </row>
    <row r="48" spans="1:2" x14ac:dyDescent="0.35">
      <c r="A48" s="38" t="s">
        <v>290</v>
      </c>
      <c r="B48" s="44">
        <v>7000</v>
      </c>
    </row>
    <row r="49" spans="1:2" x14ac:dyDescent="0.35">
      <c r="A49" s="38" t="s">
        <v>291</v>
      </c>
      <c r="B49" s="44">
        <v>7000</v>
      </c>
    </row>
    <row r="50" spans="1:2" x14ac:dyDescent="0.35">
      <c r="A50" s="38" t="s">
        <v>77</v>
      </c>
      <c r="B50" s="50">
        <v>13000</v>
      </c>
    </row>
    <row r="51" spans="1:2" x14ac:dyDescent="0.35">
      <c r="A51" s="38" t="s">
        <v>292</v>
      </c>
      <c r="B51" s="50">
        <v>2000</v>
      </c>
    </row>
    <row r="52" spans="1:2" x14ac:dyDescent="0.35">
      <c r="A52" s="38" t="s">
        <v>293</v>
      </c>
      <c r="B52" s="50">
        <v>2000</v>
      </c>
    </row>
    <row r="53" spans="1:2" x14ac:dyDescent="0.35">
      <c r="A53" s="46" t="s">
        <v>294</v>
      </c>
      <c r="B53" s="47">
        <v>3812</v>
      </c>
    </row>
    <row r="54" spans="1:2" x14ac:dyDescent="0.35">
      <c r="A54" s="38" t="str">
        <f>CONCATENATE("Sum ",A47)</f>
        <v>Sum FO1 Administrasjon og fellestjenester</v>
      </c>
      <c r="B54" s="50">
        <f>SUM(B48:B53)</f>
        <v>34812</v>
      </c>
    </row>
    <row r="55" spans="1:2" x14ac:dyDescent="0.35">
      <c r="A55" s="38"/>
      <c r="B55" s="50"/>
    </row>
    <row r="56" spans="1:2" x14ac:dyDescent="0.35">
      <c r="A56" s="39" t="s">
        <v>2</v>
      </c>
      <c r="B56" s="43"/>
    </row>
    <row r="57" spans="1:2" x14ac:dyDescent="0.35">
      <c r="A57" s="53" t="s">
        <v>287</v>
      </c>
      <c r="B57" s="50">
        <v>15000</v>
      </c>
    </row>
    <row r="58" spans="1:2" x14ac:dyDescent="0.35">
      <c r="A58" s="53" t="s">
        <v>78</v>
      </c>
      <c r="B58" s="50">
        <v>7000</v>
      </c>
    </row>
    <row r="59" spans="1:2" x14ac:dyDescent="0.35">
      <c r="A59" s="22" t="s">
        <v>387</v>
      </c>
      <c r="B59" s="50">
        <v>5000</v>
      </c>
    </row>
    <row r="60" spans="1:2" x14ac:dyDescent="0.35">
      <c r="A60" s="41" t="s">
        <v>295</v>
      </c>
      <c r="B60" s="47">
        <v>1700</v>
      </c>
    </row>
    <row r="61" spans="1:2" x14ac:dyDescent="0.35">
      <c r="A61" s="38" t="str">
        <f>CONCATENATE("Sum ",A56)</f>
        <v>Sum FO2B Oppvekst</v>
      </c>
      <c r="B61" s="50">
        <f>SUM(B57:B60)</f>
        <v>28700</v>
      </c>
    </row>
    <row r="62" spans="1:2" x14ac:dyDescent="0.35">
      <c r="A62" s="53"/>
      <c r="B62" s="50"/>
    </row>
    <row r="63" spans="1:2" x14ac:dyDescent="0.35">
      <c r="A63" s="39" t="s">
        <v>3</v>
      </c>
      <c r="B63" s="43"/>
    </row>
    <row r="64" spans="1:2" x14ac:dyDescent="0.35">
      <c r="A64" s="57" t="s">
        <v>296</v>
      </c>
      <c r="B64" s="44">
        <v>22000</v>
      </c>
    </row>
    <row r="65" spans="1:2" x14ac:dyDescent="0.35">
      <c r="A65" s="57" t="s">
        <v>297</v>
      </c>
      <c r="B65" s="44">
        <v>3000</v>
      </c>
    </row>
    <row r="66" spans="1:2" x14ac:dyDescent="0.35">
      <c r="A66" s="38" t="s">
        <v>288</v>
      </c>
      <c r="B66" s="44">
        <v>20000</v>
      </c>
    </row>
    <row r="67" spans="1:2" x14ac:dyDescent="0.35">
      <c r="A67" s="38" t="s">
        <v>384</v>
      </c>
      <c r="B67" s="44">
        <v>20000</v>
      </c>
    </row>
    <row r="68" spans="1:2" x14ac:dyDescent="0.35">
      <c r="A68" s="58" t="s">
        <v>79</v>
      </c>
      <c r="B68" s="44">
        <v>12000</v>
      </c>
    </row>
    <row r="69" spans="1:2" x14ac:dyDescent="0.35">
      <c r="A69" s="59" t="s">
        <v>298</v>
      </c>
      <c r="B69" s="44">
        <v>21000</v>
      </c>
    </row>
    <row r="70" spans="1:2" x14ac:dyDescent="0.35">
      <c r="A70" s="59" t="s">
        <v>80</v>
      </c>
      <c r="B70" s="44">
        <v>10200</v>
      </c>
    </row>
    <row r="71" spans="1:2" x14ac:dyDescent="0.35">
      <c r="A71" s="38" t="s">
        <v>299</v>
      </c>
      <c r="B71" s="44">
        <v>2000</v>
      </c>
    </row>
    <row r="72" spans="1:2" x14ac:dyDescent="0.35">
      <c r="A72" s="56" t="s">
        <v>81</v>
      </c>
      <c r="B72" s="47">
        <v>3400</v>
      </c>
    </row>
    <row r="73" spans="1:2" x14ac:dyDescent="0.35">
      <c r="A73" s="38" t="str">
        <f>CONCATENATE("Sum ",A63)</f>
        <v>Sum FO3 Helse og omsorg</v>
      </c>
      <c r="B73" s="50">
        <f>SUM(B64:B72)</f>
        <v>113600</v>
      </c>
    </row>
    <row r="74" spans="1:2" x14ac:dyDescent="0.35">
      <c r="A74" s="44"/>
      <c r="B74" s="44"/>
    </row>
    <row r="75" spans="1:2" x14ac:dyDescent="0.35">
      <c r="A75" s="39" t="s">
        <v>20</v>
      </c>
      <c r="B75" s="43"/>
    </row>
    <row r="76" spans="1:2" x14ac:dyDescent="0.35">
      <c r="A76" s="59" t="s">
        <v>82</v>
      </c>
      <c r="B76" s="44">
        <v>46920</v>
      </c>
    </row>
    <row r="77" spans="1:2" x14ac:dyDescent="0.35">
      <c r="A77" s="59" t="s">
        <v>83</v>
      </c>
      <c r="B77" s="44">
        <v>17480</v>
      </c>
    </row>
    <row r="78" spans="1:2" x14ac:dyDescent="0.35">
      <c r="A78" s="59" t="s">
        <v>300</v>
      </c>
      <c r="B78" s="44">
        <v>18000</v>
      </c>
    </row>
    <row r="79" spans="1:2" x14ac:dyDescent="0.35">
      <c r="A79" s="38" t="s">
        <v>301</v>
      </c>
      <c r="B79" s="44">
        <v>45900</v>
      </c>
    </row>
    <row r="80" spans="1:2" x14ac:dyDescent="0.35">
      <c r="A80" s="38" t="s">
        <v>289</v>
      </c>
      <c r="B80" s="44">
        <v>5000</v>
      </c>
    </row>
    <row r="81" spans="1:2" x14ac:dyDescent="0.35">
      <c r="A81" s="56" t="s">
        <v>385</v>
      </c>
      <c r="B81" s="47">
        <v>3000</v>
      </c>
    </row>
    <row r="82" spans="1:2" x14ac:dyDescent="0.35">
      <c r="A82" s="38" t="str">
        <f>CONCATENATE("Sum ",A75)</f>
        <v>Sum FO4 Sosiale tjenester og ytelser</v>
      </c>
      <c r="B82" s="50">
        <f>SUM(B76:B81)</f>
        <v>136300</v>
      </c>
    </row>
    <row r="83" spans="1:2" x14ac:dyDescent="0.35">
      <c r="A83" s="38"/>
      <c r="B83" s="44"/>
    </row>
    <row r="84" spans="1:2" ht="16.5" thickBot="1" x14ac:dyDescent="0.4">
      <c r="A84" s="51" t="s">
        <v>24</v>
      </c>
      <c r="B84" s="52">
        <f>B82+B73+B61+B54</f>
        <v>313412</v>
      </c>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BC73"/>
  <sheetViews>
    <sheetView topLeftCell="D19"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16384" width="11.42578125" style="23"/>
  </cols>
  <sheetData>
    <row r="1" spans="1:19" s="60" customFormat="1" ht="16.5" customHeight="1" x14ac:dyDescent="0.35">
      <c r="A1" s="24" t="s">
        <v>303</v>
      </c>
      <c r="B1" s="22"/>
      <c r="C1" s="22"/>
      <c r="D1" s="22"/>
      <c r="E1" s="22"/>
      <c r="F1" s="22"/>
      <c r="G1" s="22"/>
      <c r="H1" s="22"/>
      <c r="I1" s="22"/>
      <c r="J1" s="22"/>
      <c r="K1" s="22"/>
      <c r="L1" s="22"/>
      <c r="M1" s="22"/>
      <c r="N1" s="22"/>
      <c r="O1" s="22"/>
      <c r="P1" s="22"/>
      <c r="Q1" s="22"/>
      <c r="R1" s="22"/>
      <c r="S1" s="22"/>
    </row>
    <row r="2" spans="1:19" ht="54.75" customHeight="1" x14ac:dyDescent="0.35">
      <c r="A2" s="61"/>
      <c r="B2" s="61"/>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19" ht="16.5" customHeight="1" thickBot="1" x14ac:dyDescent="0.4">
      <c r="A3" s="22"/>
      <c r="B3" s="22"/>
      <c r="C3" s="22"/>
      <c r="D3" s="22"/>
      <c r="E3" s="22"/>
      <c r="F3" s="22"/>
      <c r="G3" s="22"/>
      <c r="H3" s="22"/>
      <c r="I3" s="22"/>
      <c r="J3" s="22"/>
      <c r="K3" s="22"/>
      <c r="L3" s="22"/>
      <c r="M3" s="22"/>
      <c r="N3" s="22"/>
      <c r="O3" s="22"/>
      <c r="P3" s="22"/>
      <c r="Q3" s="22"/>
      <c r="R3" s="22"/>
      <c r="S3" s="22"/>
    </row>
    <row r="4" spans="1:19" ht="16.5" customHeight="1" x14ac:dyDescent="0.35">
      <c r="A4" s="238" t="s">
        <v>186</v>
      </c>
      <c r="B4" s="239"/>
      <c r="C4" s="239"/>
      <c r="D4" s="240"/>
      <c r="E4" s="240"/>
      <c r="F4" s="240"/>
      <c r="G4" s="240"/>
      <c r="H4" s="240"/>
      <c r="I4" s="240"/>
      <c r="J4" s="240"/>
      <c r="K4" s="240"/>
      <c r="L4" s="240"/>
      <c r="M4" s="240"/>
      <c r="N4" s="240"/>
      <c r="O4" s="240"/>
      <c r="P4" s="240"/>
      <c r="Q4" s="240"/>
      <c r="R4" s="240"/>
      <c r="S4" s="240"/>
    </row>
    <row r="5" spans="1:19" ht="16.5" customHeight="1" x14ac:dyDescent="0.35">
      <c r="A5" s="62" t="str">
        <f>A13</f>
        <v>Kriteriefordelt</v>
      </c>
      <c r="B5" s="63"/>
      <c r="C5" s="63"/>
      <c r="D5" s="64">
        <f>D13+D19+D25+D43+D49+D55+D61</f>
        <v>1713003.8215957372</v>
      </c>
      <c r="E5" s="64">
        <f t="shared" ref="E5:S5" si="0">E13+E19+E25+E43+E49+E55+E61</f>
        <v>1529045.0761493787</v>
      </c>
      <c r="F5" s="64">
        <f t="shared" si="0"/>
        <v>1261709.9276983268</v>
      </c>
      <c r="G5" s="64">
        <f t="shared" si="0"/>
        <v>936074.48457498814</v>
      </c>
      <c r="H5" s="64">
        <f t="shared" si="0"/>
        <v>1381267.738225136</v>
      </c>
      <c r="I5" s="64">
        <f t="shared" si="0"/>
        <v>955322.83841346123</v>
      </c>
      <c r="J5" s="64">
        <f t="shared" si="0"/>
        <v>1345524.9287455035</v>
      </c>
      <c r="K5" s="64">
        <f t="shared" si="0"/>
        <v>1473756.5399841892</v>
      </c>
      <c r="L5" s="64">
        <f t="shared" si="0"/>
        <v>1095568.2149726616</v>
      </c>
      <c r="M5" s="64">
        <f t="shared" si="0"/>
        <v>1079128.316396059</v>
      </c>
      <c r="N5" s="64">
        <f t="shared" si="0"/>
        <v>1221520.8319545293</v>
      </c>
      <c r="O5" s="64">
        <f t="shared" si="0"/>
        <v>1889536.675913976</v>
      </c>
      <c r="P5" s="64">
        <f t="shared" si="0"/>
        <v>1757124.8356926013</v>
      </c>
      <c r="Q5" s="64">
        <f t="shared" si="0"/>
        <v>1533039.6824334925</v>
      </c>
      <c r="R5" s="64">
        <f t="shared" si="0"/>
        <v>1395032.2914357663</v>
      </c>
      <c r="S5" s="64">
        <f t="shared" si="0"/>
        <v>20566656.204185806</v>
      </c>
    </row>
    <row r="6" spans="1:19" ht="16.5" customHeight="1" x14ac:dyDescent="0.35">
      <c r="A6" s="62" t="str">
        <f>A14</f>
        <v>Særskilte tildelinger</v>
      </c>
      <c r="B6" s="63"/>
      <c r="C6" s="63"/>
      <c r="D6" s="64">
        <f>D14+D20+D26+D44+D50+D56+D62+D69</f>
        <v>192892.26770970639</v>
      </c>
      <c r="E6" s="64">
        <f t="shared" ref="E6:S6" si="1">E14+E20+E26+E44+E50+E56+E62+E69</f>
        <v>181325.22672515732</v>
      </c>
      <c r="F6" s="64">
        <f t="shared" si="1"/>
        <v>136759.01191187525</v>
      </c>
      <c r="G6" s="64">
        <f t="shared" si="1"/>
        <v>97259.118263021635</v>
      </c>
      <c r="H6" s="64">
        <f t="shared" si="1"/>
        <v>111322.30969747153</v>
      </c>
      <c r="I6" s="64">
        <f t="shared" si="1"/>
        <v>96541.864696795266</v>
      </c>
      <c r="J6" s="64">
        <f t="shared" si="1"/>
        <v>107915.92295217671</v>
      </c>
      <c r="K6" s="64">
        <f t="shared" si="1"/>
        <v>195480.21334720522</v>
      </c>
      <c r="L6" s="64">
        <f t="shared" si="1"/>
        <v>107441.29882614898</v>
      </c>
      <c r="M6" s="64">
        <f t="shared" si="1"/>
        <v>85314.145608883569</v>
      </c>
      <c r="N6" s="64">
        <f t="shared" si="1"/>
        <v>101601.84175231437</v>
      </c>
      <c r="O6" s="64">
        <f t="shared" si="1"/>
        <v>161138.74895712762</v>
      </c>
      <c r="P6" s="64">
        <f t="shared" si="1"/>
        <v>156441.01974547075</v>
      </c>
      <c r="Q6" s="64">
        <f t="shared" si="1"/>
        <v>156665.61523685275</v>
      </c>
      <c r="R6" s="64">
        <f t="shared" si="1"/>
        <v>116218.19038398674</v>
      </c>
      <c r="S6" s="64">
        <f t="shared" si="1"/>
        <v>2004316.7958141938</v>
      </c>
    </row>
    <row r="7" spans="1:19" ht="16.5" customHeight="1" x14ac:dyDescent="0.35">
      <c r="A7" s="62" t="str">
        <f>A15</f>
        <v>Kompensasjon for forventet lønns- og prisutvikling</v>
      </c>
      <c r="B7" s="63"/>
      <c r="C7" s="63"/>
      <c r="D7" s="64">
        <f t="shared" ref="D7:S7" si="2">D15+D21+D27+D45+D51+D57+D63</f>
        <v>38858.40865357568</v>
      </c>
      <c r="E7" s="64">
        <f t="shared" si="2"/>
        <v>34606.865001128936</v>
      </c>
      <c r="F7" s="64">
        <f t="shared" si="2"/>
        <v>28353.437472879767</v>
      </c>
      <c r="G7" s="64">
        <f t="shared" si="2"/>
        <v>21068.487045994367</v>
      </c>
      <c r="H7" s="64">
        <f t="shared" si="2"/>
        <v>30599.739953163578</v>
      </c>
      <c r="I7" s="64">
        <f t="shared" si="2"/>
        <v>20915.414476826816</v>
      </c>
      <c r="J7" s="64">
        <f t="shared" si="2"/>
        <v>29508.969432755621</v>
      </c>
      <c r="K7" s="64">
        <f t="shared" si="2"/>
        <v>32466.002510818609</v>
      </c>
      <c r="L7" s="64">
        <f t="shared" si="2"/>
        <v>24492.357970708039</v>
      </c>
      <c r="M7" s="64">
        <f t="shared" si="2"/>
        <v>23988.164675499276</v>
      </c>
      <c r="N7" s="64">
        <f t="shared" si="2"/>
        <v>27272.96931332953</v>
      </c>
      <c r="O7" s="64">
        <f t="shared" si="2"/>
        <v>42027.348220820008</v>
      </c>
      <c r="P7" s="64">
        <f t="shared" si="2"/>
        <v>38636.279244075587</v>
      </c>
      <c r="Q7" s="64">
        <f t="shared" si="2"/>
        <v>33585.232080602684</v>
      </c>
      <c r="R7" s="64">
        <f t="shared" si="2"/>
        <v>31347.323947821449</v>
      </c>
      <c r="S7" s="64">
        <f t="shared" si="2"/>
        <v>457726.99999999988</v>
      </c>
    </row>
    <row r="8" spans="1:19" ht="16.5" customHeight="1" thickBot="1" x14ac:dyDescent="0.4">
      <c r="A8" s="241" t="s">
        <v>302</v>
      </c>
      <c r="B8" s="242"/>
      <c r="C8" s="242"/>
      <c r="D8" s="242">
        <f>SUM(D5:D7)</f>
        <v>1944754.4979590194</v>
      </c>
      <c r="E8" s="242">
        <f t="shared" ref="E8:S8" si="3">SUM(E5:E7)</f>
        <v>1744977.167875665</v>
      </c>
      <c r="F8" s="242">
        <f t="shared" si="3"/>
        <v>1426822.3770830818</v>
      </c>
      <c r="G8" s="242">
        <f t="shared" si="3"/>
        <v>1054402.0898840041</v>
      </c>
      <c r="H8" s="242">
        <f t="shared" si="3"/>
        <v>1523189.7878757711</v>
      </c>
      <c r="I8" s="242">
        <f t="shared" si="3"/>
        <v>1072780.1175870833</v>
      </c>
      <c r="J8" s="242">
        <f t="shared" si="3"/>
        <v>1482949.8211304359</v>
      </c>
      <c r="K8" s="242">
        <f t="shared" si="3"/>
        <v>1701702.7558422131</v>
      </c>
      <c r="L8" s="242">
        <f t="shared" si="3"/>
        <v>1227501.8717695186</v>
      </c>
      <c r="M8" s="242">
        <f t="shared" si="3"/>
        <v>1188430.6266804419</v>
      </c>
      <c r="N8" s="242">
        <f t="shared" si="3"/>
        <v>1350395.6430201733</v>
      </c>
      <c r="O8" s="242">
        <f t="shared" si="3"/>
        <v>2092702.7730919237</v>
      </c>
      <c r="P8" s="242">
        <f t="shared" si="3"/>
        <v>1952202.1346821475</v>
      </c>
      <c r="Q8" s="242">
        <f t="shared" si="3"/>
        <v>1723290.5297509481</v>
      </c>
      <c r="R8" s="242">
        <f t="shared" si="3"/>
        <v>1542597.8057675746</v>
      </c>
      <c r="S8" s="242">
        <f t="shared" si="3"/>
        <v>23028700</v>
      </c>
    </row>
    <row r="9" spans="1:19" ht="16.5" customHeight="1" x14ac:dyDescent="0.35">
      <c r="A9" s="65"/>
      <c r="B9" s="66"/>
      <c r="C9" s="66"/>
      <c r="D9" s="66"/>
      <c r="E9" s="66"/>
      <c r="F9" s="66"/>
      <c r="G9" s="66"/>
      <c r="H9" s="66"/>
      <c r="I9" s="66"/>
      <c r="J9" s="66"/>
      <c r="K9" s="66"/>
      <c r="L9" s="66"/>
      <c r="M9" s="66"/>
      <c r="N9" s="66"/>
      <c r="O9" s="66"/>
      <c r="P9" s="66"/>
      <c r="Q9" s="66"/>
      <c r="R9" s="66"/>
      <c r="S9" s="66"/>
    </row>
    <row r="10" spans="1:19" ht="16.5" customHeight="1" thickBot="1" x14ac:dyDescent="0.4">
      <c r="A10" s="241" t="s">
        <v>391</v>
      </c>
      <c r="B10" s="242"/>
      <c r="C10" s="242"/>
      <c r="D10" s="242">
        <v>1944755</v>
      </c>
      <c r="E10" s="242">
        <v>1744977</v>
      </c>
      <c r="F10" s="242">
        <v>1426822</v>
      </c>
      <c r="G10" s="242">
        <v>1054403</v>
      </c>
      <c r="H10" s="242">
        <v>1523190</v>
      </c>
      <c r="I10" s="242">
        <v>1072779</v>
      </c>
      <c r="J10" s="242">
        <v>1482950</v>
      </c>
      <c r="K10" s="242">
        <v>1701704</v>
      </c>
      <c r="L10" s="242">
        <v>1227502</v>
      </c>
      <c r="M10" s="242">
        <v>1188429</v>
      </c>
      <c r="N10" s="242">
        <v>1350395</v>
      </c>
      <c r="O10" s="242">
        <v>2092703</v>
      </c>
      <c r="P10" s="242">
        <v>1952203</v>
      </c>
      <c r="Q10" s="242">
        <v>1723290</v>
      </c>
      <c r="R10" s="242">
        <v>1542598</v>
      </c>
      <c r="S10" s="242">
        <f>SUM(D10:R10)</f>
        <v>23028700</v>
      </c>
    </row>
    <row r="11" spans="1:19" ht="16.5" customHeight="1" thickBot="1" x14ac:dyDescent="0.4">
      <c r="A11" s="67"/>
      <c r="B11" s="67"/>
      <c r="C11" s="67"/>
      <c r="D11" s="67"/>
      <c r="E11" s="67"/>
      <c r="F11" s="67"/>
      <c r="G11" s="67"/>
      <c r="H11" s="67"/>
      <c r="I11" s="67"/>
      <c r="J11" s="67"/>
      <c r="K11" s="67"/>
      <c r="L11" s="67"/>
      <c r="M11" s="67"/>
      <c r="N11" s="67"/>
      <c r="O11" s="67"/>
      <c r="P11" s="67"/>
      <c r="Q11" s="67"/>
      <c r="R11" s="67"/>
      <c r="S11" s="67"/>
    </row>
    <row r="12" spans="1:19" ht="16.5" customHeight="1" x14ac:dyDescent="0.35">
      <c r="A12" s="285" t="s">
        <v>8</v>
      </c>
      <c r="B12" s="286"/>
      <c r="C12" s="286"/>
      <c r="D12" s="362"/>
      <c r="E12" s="362"/>
      <c r="F12" s="362"/>
      <c r="G12" s="362"/>
      <c r="H12" s="362"/>
      <c r="I12" s="362"/>
      <c r="J12" s="362"/>
      <c r="K12" s="362"/>
      <c r="L12" s="362"/>
      <c r="M12" s="362"/>
      <c r="N12" s="362"/>
      <c r="O12" s="362"/>
      <c r="P12" s="362"/>
      <c r="Q12" s="362"/>
      <c r="R12" s="362"/>
      <c r="S12" s="362"/>
    </row>
    <row r="13" spans="1:19" ht="16.5" customHeight="1" x14ac:dyDescent="0.35">
      <c r="A13" s="62" t="s">
        <v>279</v>
      </c>
      <c r="B13" s="63"/>
      <c r="C13" s="63"/>
      <c r="D13" s="64">
        <f>'Tabell 1.1 DOK32019'!$B$7*'Tabell 3.1 DOK32019'!D7/100</f>
        <v>13126.930658078645</v>
      </c>
      <c r="E13" s="64">
        <f>'Tabell 1.1 DOK32019'!$B$7*'Tabell 3.1 DOK32019'!E7/100</f>
        <v>13691.10493249462</v>
      </c>
      <c r="F13" s="64">
        <f>'Tabell 1.1 DOK32019'!$B$7*'Tabell 3.1 DOK32019'!F7/100</f>
        <v>11600.699127524087</v>
      </c>
      <c r="G13" s="64">
        <f>'Tabell 1.1 DOK32019'!$B$7*'Tabell 3.1 DOK32019'!G7/100</f>
        <v>11075.520029057669</v>
      </c>
      <c r="H13" s="64">
        <f>'Tabell 1.1 DOK32019'!$B$7*'Tabell 3.1 DOK32019'!H7/100</f>
        <v>13613.378954669737</v>
      </c>
      <c r="I13" s="64">
        <f>'Tabell 1.1 DOK32019'!$B$7*'Tabell 3.1 DOK32019'!I7/100</f>
        <v>10316.766436005257</v>
      </c>
      <c r="J13" s="64">
        <f>'Tabell 1.1 DOK32019'!$B$7*'Tabell 3.1 DOK32019'!J7/100</f>
        <v>12439.690252106606</v>
      </c>
      <c r="K13" s="64">
        <f>'Tabell 1.1 DOK32019'!$B$7*'Tabell 3.1 DOK32019'!K7/100</f>
        <v>12728.386741170452</v>
      </c>
      <c r="L13" s="64">
        <f>'Tabell 1.1 DOK32019'!$B$7*'Tabell 3.1 DOK32019'!L7/100</f>
        <v>10147.302654421075</v>
      </c>
      <c r="M13" s="64">
        <f>'Tabell 1.1 DOK32019'!$B$7*'Tabell 3.1 DOK32019'!M7/100</f>
        <v>9530.3857521953614</v>
      </c>
      <c r="N13" s="64">
        <f>'Tabell 1.1 DOK32019'!$B$7*'Tabell 3.1 DOK32019'!N7/100</f>
        <v>10237.057652623618</v>
      </c>
      <c r="O13" s="64">
        <f>'Tabell 1.1 DOK32019'!$B$7*'Tabell 3.1 DOK32019'!O7/100</f>
        <v>12441.40868358913</v>
      </c>
      <c r="P13" s="64">
        <f>'Tabell 1.1 DOK32019'!$B$7*'Tabell 3.1 DOK32019'!P7/100</f>
        <v>12538.698342907348</v>
      </c>
      <c r="Q13" s="64">
        <f>'Tabell 1.1 DOK32019'!$B$7*'Tabell 3.1 DOK32019'!Q7/100</f>
        <v>12688.20188188684</v>
      </c>
      <c r="R13" s="64">
        <f>'Tabell 1.1 DOK32019'!$B$7*'Tabell 3.1 DOK32019'!R7/100</f>
        <v>11058.467901269558</v>
      </c>
      <c r="S13" s="64">
        <f>SUM(D13:R13)</f>
        <v>177234.00000000003</v>
      </c>
    </row>
    <row r="14" spans="1:19" ht="16.5" customHeight="1" x14ac:dyDescent="0.35">
      <c r="A14" s="62" t="s">
        <v>280</v>
      </c>
      <c r="B14" s="63"/>
      <c r="C14" s="63"/>
      <c r="D14" s="64">
        <f>'Tabell 2.3 DOK32019'!D12</f>
        <v>2429.9333225624268</v>
      </c>
      <c r="E14" s="64">
        <f>'Tabell 2.3 DOK32019'!E12</f>
        <v>2385.7493335939221</v>
      </c>
      <c r="F14" s="64">
        <f>'Tabell 2.3 DOK32019'!F12</f>
        <v>1929.1642163632305</v>
      </c>
      <c r="G14" s="64">
        <f>'Tabell 2.3 DOK32019'!G12</f>
        <v>1688.6943006721367</v>
      </c>
      <c r="H14" s="64">
        <f>'Tabell 2.3 DOK32019'!H12</f>
        <v>449.56583634715759</v>
      </c>
      <c r="I14" s="64">
        <f>'Tabell 2.3 DOK32019'!I12</f>
        <v>103.57758615637144</v>
      </c>
      <c r="J14" s="64">
        <f>'Tabell 2.3 DOK32019'!J12</f>
        <v>369.46773149026149</v>
      </c>
      <c r="K14" s="64">
        <f>'Tabell 2.3 DOK32019'!K12</f>
        <v>320.0083384279929</v>
      </c>
      <c r="L14" s="64">
        <f>'Tabell 2.3 DOK32019'!L12</f>
        <v>203.11035931763215</v>
      </c>
      <c r="M14" s="64">
        <f>'Tabell 2.3 DOK32019'!M12</f>
        <v>59.102529100392587</v>
      </c>
      <c r="N14" s="64">
        <f>'Tabell 2.3 DOK32019'!N12</f>
        <v>166.13351395185435</v>
      </c>
      <c r="O14" s="64">
        <f>'Tabell 2.3 DOK32019'!O12</f>
        <v>133.27728379066411</v>
      </c>
      <c r="P14" s="64">
        <f>'Tabell 2.3 DOK32019'!P12</f>
        <v>152.09398318093736</v>
      </c>
      <c r="Q14" s="64">
        <f>'Tabell 2.3 DOK32019'!Q12</f>
        <v>162.42191108154751</v>
      </c>
      <c r="R14" s="64">
        <f>'Tabell 2.3 DOK32019'!R12</f>
        <v>-36.687768240675737</v>
      </c>
      <c r="S14" s="64">
        <f t="shared" ref="S14:S15" si="4">SUM(D14:R14)</f>
        <v>10515.612477795854</v>
      </c>
    </row>
    <row r="15" spans="1:19" ht="16.5" customHeight="1" x14ac:dyDescent="0.35">
      <c r="A15" s="62" t="s">
        <v>230</v>
      </c>
      <c r="B15" s="63"/>
      <c r="C15" s="63"/>
      <c r="D15" s="64">
        <f>'Tabell 2.2 DOK32019'!D37</f>
        <v>292.97517767091222</v>
      </c>
      <c r="E15" s="64">
        <f>'Tabell 2.2 DOK32019'!E37</f>
        <v>305.56677753456</v>
      </c>
      <c r="F15" s="64">
        <f>'Tabell 2.2 DOK32019'!F37</f>
        <v>258.91177279141863</v>
      </c>
      <c r="G15" s="64">
        <f>'Tabell 2.2 DOK32019'!G37</f>
        <v>247.19049203737148</v>
      </c>
      <c r="H15" s="64">
        <f>'Tabell 2.2 DOK32019'!H37</f>
        <v>303.83203978389815</v>
      </c>
      <c r="I15" s="64">
        <f>'Tabell 2.2 DOK32019'!I37</f>
        <v>230.25614732852921</v>
      </c>
      <c r="J15" s="64">
        <f>'Tabell 2.2 DOK32019'!J37</f>
        <v>277.63690970204959</v>
      </c>
      <c r="K15" s="64">
        <f>'Tabell 2.2 DOK32019'!K37</f>
        <v>284.08022134736518</v>
      </c>
      <c r="L15" s="64">
        <f>'Tabell 2.2 DOK32019'!L37</f>
        <v>226.47394699460307</v>
      </c>
      <c r="M15" s="64">
        <f>'Tabell 2.2 DOK32019'!M37</f>
        <v>212.7052036572918</v>
      </c>
      <c r="N15" s="64">
        <f>'Tabell 2.2 DOK32019'!N37</f>
        <v>228.47715606381979</v>
      </c>
      <c r="O15" s="64">
        <f>'Tabell 2.2 DOK32019'!O37</f>
        <v>277.67526274755744</v>
      </c>
      <c r="P15" s="64">
        <f>'Tabell 2.2 DOK32019'!P37</f>
        <v>279.84663517015468</v>
      </c>
      <c r="Q15" s="64">
        <f>'Tabell 2.2 DOK32019'!Q37</f>
        <v>283.18335012933596</v>
      </c>
      <c r="R15" s="64">
        <f>'Tabell 2.2 DOK32019'!R37</f>
        <v>246.80991181656307</v>
      </c>
      <c r="S15" s="64">
        <f t="shared" si="4"/>
        <v>3955.6210047754303</v>
      </c>
    </row>
    <row r="16" spans="1:19" ht="16.5" customHeight="1" thickBot="1" x14ac:dyDescent="0.4">
      <c r="A16" s="363" t="s">
        <v>302</v>
      </c>
      <c r="B16" s="364"/>
      <c r="C16" s="364"/>
      <c r="D16" s="253">
        <f>SUM(D13:D15)</f>
        <v>15849.839158311985</v>
      </c>
      <c r="E16" s="253">
        <f t="shared" ref="E16:S16" si="5">SUM(E13:E15)</f>
        <v>16382.421043623101</v>
      </c>
      <c r="F16" s="253">
        <f t="shared" si="5"/>
        <v>13788.775116678737</v>
      </c>
      <c r="G16" s="253">
        <f t="shared" si="5"/>
        <v>13011.404821767177</v>
      </c>
      <c r="H16" s="253">
        <f t="shared" si="5"/>
        <v>14366.776830800793</v>
      </c>
      <c r="I16" s="253">
        <f t="shared" si="5"/>
        <v>10650.600169490157</v>
      </c>
      <c r="J16" s="253">
        <f t="shared" si="5"/>
        <v>13086.794893298917</v>
      </c>
      <c r="K16" s="253">
        <f t="shared" si="5"/>
        <v>13332.475300945811</v>
      </c>
      <c r="L16" s="253">
        <f t="shared" si="5"/>
        <v>10576.886960733311</v>
      </c>
      <c r="M16" s="253">
        <f t="shared" si="5"/>
        <v>9802.1934849530462</v>
      </c>
      <c r="N16" s="253">
        <f t="shared" si="5"/>
        <v>10631.668322639292</v>
      </c>
      <c r="O16" s="253">
        <f t="shared" si="5"/>
        <v>12852.361230127353</v>
      </c>
      <c r="P16" s="253">
        <f t="shared" si="5"/>
        <v>12970.638961258441</v>
      </c>
      <c r="Q16" s="253">
        <f t="shared" si="5"/>
        <v>13133.807143097725</v>
      </c>
      <c r="R16" s="253">
        <f t="shared" si="5"/>
        <v>11268.590044845445</v>
      </c>
      <c r="S16" s="253">
        <f t="shared" si="5"/>
        <v>191705.23348257132</v>
      </c>
    </row>
    <row r="17" spans="1:19" ht="16.5" customHeight="1" thickBot="1" x14ac:dyDescent="0.4">
      <c r="A17" s="68"/>
      <c r="B17" s="68"/>
      <c r="C17" s="68"/>
      <c r="D17" s="68"/>
      <c r="E17" s="68"/>
      <c r="F17" s="68"/>
      <c r="G17" s="68"/>
      <c r="H17" s="68"/>
      <c r="I17" s="68"/>
      <c r="J17" s="68"/>
      <c r="K17" s="68"/>
      <c r="L17" s="68"/>
      <c r="M17" s="68"/>
      <c r="N17" s="68"/>
      <c r="O17" s="68"/>
      <c r="P17" s="68"/>
      <c r="Q17" s="68"/>
      <c r="R17" s="68"/>
      <c r="S17" s="68"/>
    </row>
    <row r="18" spans="1:19" ht="16.5" customHeight="1" x14ac:dyDescent="0.35">
      <c r="A18" s="249" t="s">
        <v>1</v>
      </c>
      <c r="B18" s="249"/>
      <c r="C18" s="250"/>
      <c r="D18" s="251"/>
      <c r="E18" s="251"/>
      <c r="F18" s="251"/>
      <c r="G18" s="251"/>
      <c r="H18" s="251"/>
      <c r="I18" s="251"/>
      <c r="J18" s="251"/>
      <c r="K18" s="251"/>
      <c r="L18" s="251"/>
      <c r="M18" s="251"/>
      <c r="N18" s="251"/>
      <c r="O18" s="251"/>
      <c r="P18" s="251"/>
      <c r="Q18" s="251"/>
      <c r="R18" s="251"/>
      <c r="S18" s="251"/>
    </row>
    <row r="19" spans="1:19" ht="16.5" customHeight="1" x14ac:dyDescent="0.35">
      <c r="A19" s="62" t="str">
        <f>A13</f>
        <v>Kriteriefordelt</v>
      </c>
      <c r="B19" s="63"/>
      <c r="C19" s="63"/>
      <c r="D19" s="64">
        <f>'Tabell 1.1 DOK32019'!$B$8*'Tabell 3.1 DOK32019'!D21/100</f>
        <v>450519.71584526537</v>
      </c>
      <c r="E19" s="64">
        <f>'Tabell 1.1 DOK32019'!$B$8*'Tabell 3.1 DOK32019'!E21/100</f>
        <v>451708.58047571441</v>
      </c>
      <c r="F19" s="64">
        <f>'Tabell 1.1 DOK32019'!$B$8*'Tabell 3.1 DOK32019'!F21/100</f>
        <v>386109.07772974356</v>
      </c>
      <c r="G19" s="64">
        <f>'Tabell 1.1 DOK32019'!$B$8*'Tabell 3.1 DOK32019'!G21/100</f>
        <v>300652.40508495999</v>
      </c>
      <c r="H19" s="64">
        <f>'Tabell 1.1 DOK32019'!$B$8*'Tabell 3.1 DOK32019'!H21/100</f>
        <v>356354.25254018477</v>
      </c>
      <c r="I19" s="64">
        <f>'Tabell 1.1 DOK32019'!$B$8*'Tabell 3.1 DOK32019'!I21/100</f>
        <v>283569.17431459448</v>
      </c>
      <c r="J19" s="64">
        <f>'Tabell 1.1 DOK32019'!$B$8*'Tabell 3.1 DOK32019'!J21/100</f>
        <v>409288.43610925891</v>
      </c>
      <c r="K19" s="64">
        <f>'Tabell 1.1 DOK32019'!$B$8*'Tabell 3.1 DOK32019'!K21/100</f>
        <v>538960.04292565852</v>
      </c>
      <c r="L19" s="64">
        <f>'Tabell 1.1 DOK32019'!$B$8*'Tabell 3.1 DOK32019'!L21/100</f>
        <v>243653.47209786743</v>
      </c>
      <c r="M19" s="64">
        <f>'Tabell 1.1 DOK32019'!$B$8*'Tabell 3.1 DOK32019'!M21/100</f>
        <v>176207.39352098227</v>
      </c>
      <c r="N19" s="64">
        <f>'Tabell 1.1 DOK32019'!$B$8*'Tabell 3.1 DOK32019'!N21/100</f>
        <v>174836.85240007436</v>
      </c>
      <c r="O19" s="64">
        <f>'Tabell 1.1 DOK32019'!$B$8*'Tabell 3.1 DOK32019'!O21/100</f>
        <v>365542.80545141804</v>
      </c>
      <c r="P19" s="64">
        <f>'Tabell 1.1 DOK32019'!$B$8*'Tabell 3.1 DOK32019'!P21/100</f>
        <v>412970.87520390103</v>
      </c>
      <c r="Q19" s="64">
        <f>'Tabell 1.1 DOK32019'!$B$8*'Tabell 3.1 DOK32019'!Q21/100</f>
        <v>409135.22148554592</v>
      </c>
      <c r="R19" s="64">
        <f>'Tabell 1.1 DOK32019'!$B$8*'Tabell 3.1 DOK32019'!R21/100</f>
        <v>293835.04766174662</v>
      </c>
      <c r="S19" s="64">
        <f>SUM(D19:R19)</f>
        <v>5253343.3528469158</v>
      </c>
    </row>
    <row r="20" spans="1:19" ht="16.5" customHeight="1" x14ac:dyDescent="0.35">
      <c r="A20" s="62" t="str">
        <f>A14</f>
        <v>Særskilte tildelinger</v>
      </c>
      <c r="B20" s="63"/>
      <c r="C20" s="63"/>
      <c r="D20" s="64">
        <f>'Tabell 2.3 DOK32019'!D24</f>
        <v>109488.83146446524</v>
      </c>
      <c r="E20" s="64">
        <f>'Tabell 2.3 DOK32019'!E24</f>
        <v>101292.72369881929</v>
      </c>
      <c r="F20" s="64">
        <f>'Tabell 2.3 DOK32019'!F24</f>
        <v>92280.085991948014</v>
      </c>
      <c r="G20" s="64">
        <f>'Tabell 2.3 DOK32019'!G24</f>
        <v>50851.626401861373</v>
      </c>
      <c r="H20" s="64">
        <f>'Tabell 2.3 DOK32019'!H24</f>
        <v>58205.5150077691</v>
      </c>
      <c r="I20" s="64">
        <f>'Tabell 2.3 DOK32019'!I24</f>
        <v>63785.691828340045</v>
      </c>
      <c r="J20" s="64">
        <f>'Tabell 2.3 DOK32019'!J24</f>
        <v>87626.892654736381</v>
      </c>
      <c r="K20" s="64">
        <f>'Tabell 2.3 DOK32019'!K24</f>
        <v>146752.57560365039</v>
      </c>
      <c r="L20" s="64">
        <f>'Tabell 2.3 DOK32019'!L24</f>
        <v>64914.772044291472</v>
      </c>
      <c r="M20" s="64">
        <f>'Tabell 2.3 DOK32019'!M24</f>
        <v>42761.254729330743</v>
      </c>
      <c r="N20" s="64">
        <f>'Tabell 2.3 DOK32019'!N24</f>
        <v>45327.921897653112</v>
      </c>
      <c r="O20" s="64">
        <f>'Tabell 2.3 DOK32019'!O24</f>
        <v>83371.29413678369</v>
      </c>
      <c r="P20" s="64">
        <f>'Tabell 2.3 DOK32019'!P24</f>
        <v>90086.460312772819</v>
      </c>
      <c r="Q20" s="64">
        <f>'Tabell 2.3 DOK32019'!Q24</f>
        <v>103319.51081276056</v>
      </c>
      <c r="R20" s="64">
        <f>'Tabell 2.3 DOK32019'!R24</f>
        <v>59871.47688837332</v>
      </c>
      <c r="S20" s="64">
        <f t="shared" ref="S20:S21" si="6">SUM(D20:R20)</f>
        <v>1199936.6334735556</v>
      </c>
    </row>
    <row r="21" spans="1:19" ht="16.5" customHeight="1" x14ac:dyDescent="0.35">
      <c r="A21" s="62" t="str">
        <f>A15</f>
        <v>Kompensasjon for forventet lønns- og prisutvikling</v>
      </c>
      <c r="B21" s="63"/>
      <c r="C21" s="63"/>
      <c r="D21" s="64">
        <f>'Tabell 2.2 DOK32019'!D52</f>
        <v>10165.001190727548</v>
      </c>
      <c r="E21" s="64">
        <f>'Tabell 2.2 DOK32019'!E52</f>
        <v>10191.82534505219</v>
      </c>
      <c r="F21" s="64">
        <f>'Tabell 2.2 DOK32019'!F52</f>
        <v>8711.7147082228057</v>
      </c>
      <c r="G21" s="64">
        <f>'Tabell 2.2 DOK32019'!G52</f>
        <v>6783.5700596361294</v>
      </c>
      <c r="H21" s="64">
        <f>'Tabell 2.2 DOK32019'!H52</f>
        <v>8040.3615513153818</v>
      </c>
      <c r="I21" s="64">
        <f>'Tabell 2.2 DOK32019'!I52</f>
        <v>6398.1239736719799</v>
      </c>
      <c r="J21" s="64">
        <f>'Tabell 2.2 DOK32019'!J52</f>
        <v>9234.7067044465621</v>
      </c>
      <c r="K21" s="64">
        <f>'Tabell 2.2 DOK32019'!K52</f>
        <v>12160.465536597147</v>
      </c>
      <c r="L21" s="64">
        <f>'Tabell 2.2 DOK32019'!L52</f>
        <v>5497.5126434874583</v>
      </c>
      <c r="M21" s="64">
        <f>'Tabell 2.2 DOK32019'!M52</f>
        <v>3975.7380242399113</v>
      </c>
      <c r="N21" s="64">
        <f>'Tabell 2.2 DOK32019'!N52</f>
        <v>3944.8147335692001</v>
      </c>
      <c r="O21" s="64">
        <f>'Tabell 2.2 DOK32019'!O52</f>
        <v>8247.6813377724702</v>
      </c>
      <c r="P21" s="64">
        <f>'Tabell 2.2 DOK32019'!P52</f>
        <v>9317.7929634165812</v>
      </c>
      <c r="Q21" s="64">
        <f>'Tabell 2.2 DOK32019'!Q52</f>
        <v>9231.2497484517371</v>
      </c>
      <c r="R21" s="64">
        <f>'Tabell 2.2 DOK32019'!R52</f>
        <v>6629.7511614008745</v>
      </c>
      <c r="S21" s="64">
        <f t="shared" si="6"/>
        <v>118530.30968200795</v>
      </c>
    </row>
    <row r="22" spans="1:19" ht="16.5" customHeight="1" thickBot="1" x14ac:dyDescent="0.4">
      <c r="A22" s="252" t="str">
        <f>A16</f>
        <v xml:space="preserve">Bydelsfordelt budsjett </v>
      </c>
      <c r="B22" s="252"/>
      <c r="C22" s="253"/>
      <c r="D22" s="254">
        <f>SUM(D19:D21)</f>
        <v>570173.54850045824</v>
      </c>
      <c r="E22" s="254">
        <f t="shared" ref="E22:S22" si="7">SUM(E19:E21)</f>
        <v>563193.12951958587</v>
      </c>
      <c r="F22" s="254">
        <f t="shared" si="7"/>
        <v>487100.87842991442</v>
      </c>
      <c r="G22" s="254">
        <f t="shared" si="7"/>
        <v>358287.6015464575</v>
      </c>
      <c r="H22" s="254">
        <f t="shared" si="7"/>
        <v>422600.12909926928</v>
      </c>
      <c r="I22" s="254">
        <f t="shared" si="7"/>
        <v>353752.99011660652</v>
      </c>
      <c r="J22" s="254">
        <f t="shared" si="7"/>
        <v>506150.0354684419</v>
      </c>
      <c r="K22" s="254">
        <f t="shared" si="7"/>
        <v>697873.08406590612</v>
      </c>
      <c r="L22" s="254">
        <f t="shared" si="7"/>
        <v>314065.75678564637</v>
      </c>
      <c r="M22" s="254">
        <f t="shared" si="7"/>
        <v>222944.38627455293</v>
      </c>
      <c r="N22" s="254">
        <f t="shared" si="7"/>
        <v>224109.58903129667</v>
      </c>
      <c r="O22" s="254">
        <f t="shared" si="7"/>
        <v>457161.78092597419</v>
      </c>
      <c r="P22" s="254">
        <f t="shared" si="7"/>
        <v>512375.12848009047</v>
      </c>
      <c r="Q22" s="254">
        <f t="shared" si="7"/>
        <v>521685.98204675823</v>
      </c>
      <c r="R22" s="254">
        <f t="shared" si="7"/>
        <v>360336.27571152081</v>
      </c>
      <c r="S22" s="254">
        <f t="shared" si="7"/>
        <v>6571810.2960024793</v>
      </c>
    </row>
    <row r="23" spans="1:19" ht="16.5" customHeight="1" thickBot="1" x14ac:dyDescent="0.4">
      <c r="A23" s="24"/>
      <c r="B23" s="22"/>
      <c r="C23" s="22"/>
      <c r="D23" s="69"/>
      <c r="E23" s="69"/>
      <c r="F23" s="69"/>
      <c r="G23" s="69"/>
      <c r="H23" s="69"/>
      <c r="I23" s="69"/>
      <c r="J23" s="69"/>
      <c r="K23" s="69"/>
      <c r="L23" s="69"/>
      <c r="M23" s="69"/>
      <c r="N23" s="69"/>
      <c r="O23" s="69"/>
      <c r="P23" s="69"/>
      <c r="Q23" s="69"/>
      <c r="R23" s="69"/>
      <c r="S23" s="69"/>
    </row>
    <row r="24" spans="1:19" ht="16.5" customHeight="1" x14ac:dyDescent="0.35">
      <c r="A24" s="255" t="s">
        <v>173</v>
      </c>
      <c r="B24" s="255"/>
      <c r="C24" s="256"/>
      <c r="D24" s="257"/>
      <c r="E24" s="257"/>
      <c r="F24" s="257"/>
      <c r="G24" s="257"/>
      <c r="H24" s="257"/>
      <c r="I24" s="257"/>
      <c r="J24" s="257"/>
      <c r="K24" s="257"/>
      <c r="L24" s="257"/>
      <c r="M24" s="257"/>
      <c r="N24" s="257"/>
      <c r="O24" s="257"/>
      <c r="P24" s="257"/>
      <c r="Q24" s="257"/>
      <c r="R24" s="257"/>
      <c r="S24" s="257"/>
    </row>
    <row r="25" spans="1:19" ht="16.5" customHeight="1" x14ac:dyDescent="0.35">
      <c r="A25" s="62" t="str">
        <f>A13</f>
        <v>Kriteriefordelt</v>
      </c>
      <c r="B25" s="63"/>
      <c r="C25" s="63"/>
      <c r="D25" s="64">
        <f>D31+D37</f>
        <v>273605.83328652784</v>
      </c>
      <c r="E25" s="64">
        <f t="shared" ref="E25:S25" si="8">E31+E37</f>
        <v>210234.67920437283</v>
      </c>
      <c r="F25" s="64">
        <f t="shared" si="8"/>
        <v>167418.18865049747</v>
      </c>
      <c r="G25" s="64">
        <f t="shared" si="8"/>
        <v>97995.768106005242</v>
      </c>
      <c r="H25" s="64">
        <f t="shared" si="8"/>
        <v>117477.05985774452</v>
      </c>
      <c r="I25" s="64">
        <f t="shared" si="8"/>
        <v>76356.328531519859</v>
      </c>
      <c r="J25" s="64">
        <f t="shared" si="8"/>
        <v>127726.10167885442</v>
      </c>
      <c r="K25" s="64">
        <f t="shared" si="8"/>
        <v>124879.34327060301</v>
      </c>
      <c r="L25" s="64">
        <f t="shared" si="8"/>
        <v>159150.26011923741</v>
      </c>
      <c r="M25" s="64">
        <f t="shared" si="8"/>
        <v>173960.22492026212</v>
      </c>
      <c r="N25" s="64">
        <f t="shared" si="8"/>
        <v>223985.79039430912</v>
      </c>
      <c r="O25" s="64">
        <f t="shared" si="8"/>
        <v>303259.30040529947</v>
      </c>
      <c r="P25" s="64">
        <f t="shared" si="8"/>
        <v>204198.05497274717</v>
      </c>
      <c r="Q25" s="64">
        <f t="shared" si="8"/>
        <v>145804.46794425615</v>
      </c>
      <c r="R25" s="64">
        <f t="shared" si="8"/>
        <v>276043.11365776352</v>
      </c>
      <c r="S25" s="64">
        <f t="shared" si="8"/>
        <v>2682094.5150000001</v>
      </c>
    </row>
    <row r="26" spans="1:19" ht="16.5" customHeight="1" x14ac:dyDescent="0.35">
      <c r="A26" s="62" t="str">
        <f t="shared" ref="A26:A27" si="9">A14</f>
        <v>Særskilte tildelinger</v>
      </c>
      <c r="B26" s="63"/>
      <c r="C26" s="63"/>
      <c r="D26" s="64">
        <f t="shared" ref="D26:S27" si="10">D32+D38</f>
        <v>30862.192457052275</v>
      </c>
      <c r="E26" s="64">
        <f t="shared" si="10"/>
        <v>14498.902878168952</v>
      </c>
      <c r="F26" s="64">
        <f t="shared" si="10"/>
        <v>11850.272831071161</v>
      </c>
      <c r="G26" s="64">
        <f t="shared" si="10"/>
        <v>14815.593272696766</v>
      </c>
      <c r="H26" s="64">
        <f t="shared" si="10"/>
        <v>11394.766991097793</v>
      </c>
      <c r="I26" s="64">
        <f t="shared" si="10"/>
        <v>7101.1194687307861</v>
      </c>
      <c r="J26" s="64">
        <f t="shared" si="10"/>
        <v>11197.847585212048</v>
      </c>
      <c r="K26" s="64">
        <f t="shared" si="10"/>
        <v>10176.469820708</v>
      </c>
      <c r="L26" s="64">
        <f t="shared" si="10"/>
        <v>11108.814434207379</v>
      </c>
      <c r="M26" s="64">
        <f t="shared" si="10"/>
        <v>10500.683927026646</v>
      </c>
      <c r="N26" s="64">
        <f t="shared" si="10"/>
        <v>17283.331620132521</v>
      </c>
      <c r="O26" s="64">
        <f t="shared" si="10"/>
        <v>14459.215090952071</v>
      </c>
      <c r="P26" s="64">
        <f t="shared" si="10"/>
        <v>11607.185892140347</v>
      </c>
      <c r="Q26" s="64">
        <f t="shared" si="10"/>
        <v>10323.041132728957</v>
      </c>
      <c r="R26" s="64">
        <f t="shared" si="10"/>
        <v>19745.323322760436</v>
      </c>
      <c r="S26" s="64">
        <f t="shared" si="10"/>
        <v>206924.76072468614</v>
      </c>
    </row>
    <row r="27" spans="1:19" ht="16.5" customHeight="1" x14ac:dyDescent="0.35">
      <c r="A27" s="62" t="str">
        <f t="shared" si="9"/>
        <v>Kompensasjon for forventet lønns- og prisutvikling</v>
      </c>
      <c r="B27" s="63"/>
      <c r="C27" s="63"/>
      <c r="D27" s="64">
        <f t="shared" si="10"/>
        <v>6200.239325677856</v>
      </c>
      <c r="E27" s="64">
        <f t="shared" si="10"/>
        <v>4764.1722764702636</v>
      </c>
      <c r="F27" s="64">
        <f t="shared" si="10"/>
        <v>3793.8987799924234</v>
      </c>
      <c r="G27" s="64">
        <f t="shared" si="10"/>
        <v>2220.7027089388412</v>
      </c>
      <c r="H27" s="64">
        <f t="shared" si="10"/>
        <v>2662.1723581171327</v>
      </c>
      <c r="I27" s="64">
        <f t="shared" si="10"/>
        <v>1730.3268181044978</v>
      </c>
      <c r="J27" s="64">
        <f t="shared" si="10"/>
        <v>2894.4280501338117</v>
      </c>
      <c r="K27" s="64">
        <f t="shared" si="10"/>
        <v>2829.9170591891843</v>
      </c>
      <c r="L27" s="64">
        <f t="shared" si="10"/>
        <v>3606.5375128525952</v>
      </c>
      <c r="M27" s="64">
        <f t="shared" si="10"/>
        <v>3942.1492396503063</v>
      </c>
      <c r="N27" s="64">
        <f t="shared" si="10"/>
        <v>5075.7890989169</v>
      </c>
      <c r="O27" s="64">
        <f t="shared" si="10"/>
        <v>6872.2227799924458</v>
      </c>
      <c r="P27" s="64">
        <f t="shared" si="10"/>
        <v>4627.375065293596</v>
      </c>
      <c r="Q27" s="64">
        <f t="shared" si="10"/>
        <v>3304.1057098398733</v>
      </c>
      <c r="R27" s="64">
        <f t="shared" si="10"/>
        <v>6255.4710487150351</v>
      </c>
      <c r="S27" s="64">
        <f t="shared" si="10"/>
        <v>60779.507831884759</v>
      </c>
    </row>
    <row r="28" spans="1:19" ht="16.5" customHeight="1" x14ac:dyDescent="0.35">
      <c r="A28" s="258" t="str">
        <f>A16</f>
        <v xml:space="preserve">Bydelsfordelt budsjett </v>
      </c>
      <c r="B28" s="365"/>
      <c r="C28" s="366"/>
      <c r="D28" s="259">
        <f>SUM(D25:D27)</f>
        <v>310668.26506925799</v>
      </c>
      <c r="E28" s="259">
        <f t="shared" ref="E28:S28" si="11">SUM(E25:E27)</f>
        <v>229497.75435901203</v>
      </c>
      <c r="F28" s="259">
        <f t="shared" si="11"/>
        <v>183062.36026156106</v>
      </c>
      <c r="G28" s="259">
        <f t="shared" si="11"/>
        <v>115032.06408764086</v>
      </c>
      <c r="H28" s="259">
        <f t="shared" si="11"/>
        <v>131533.99920695944</v>
      </c>
      <c r="I28" s="259">
        <f t="shared" si="11"/>
        <v>85187.774818355145</v>
      </c>
      <c r="J28" s="259">
        <f t="shared" si="11"/>
        <v>141818.37731420028</v>
      </c>
      <c r="K28" s="259">
        <f t="shared" si="11"/>
        <v>137885.7301505002</v>
      </c>
      <c r="L28" s="259">
        <f t="shared" si="11"/>
        <v>173865.61206629741</v>
      </c>
      <c r="M28" s="259">
        <f t="shared" si="11"/>
        <v>188403.05808693907</v>
      </c>
      <c r="N28" s="259">
        <f t="shared" si="11"/>
        <v>246344.91111335854</v>
      </c>
      <c r="O28" s="259">
        <f t="shared" si="11"/>
        <v>324590.73827624397</v>
      </c>
      <c r="P28" s="259">
        <f t="shared" si="11"/>
        <v>220432.61593018111</v>
      </c>
      <c r="Q28" s="259">
        <f t="shared" si="11"/>
        <v>159431.61478682497</v>
      </c>
      <c r="R28" s="259">
        <f t="shared" si="11"/>
        <v>302043.90802923904</v>
      </c>
      <c r="S28" s="259">
        <f t="shared" si="11"/>
        <v>2949798.7835565708</v>
      </c>
    </row>
    <row r="29" spans="1:19" ht="16.5" customHeight="1" x14ac:dyDescent="0.35">
      <c r="A29" s="68"/>
      <c r="B29" s="68"/>
      <c r="C29" s="68"/>
      <c r="D29" s="206"/>
      <c r="E29" s="206"/>
      <c r="F29" s="206"/>
      <c r="G29" s="206"/>
      <c r="H29" s="206"/>
      <c r="I29" s="206"/>
      <c r="J29" s="206"/>
      <c r="K29" s="206"/>
      <c r="L29" s="206"/>
      <c r="M29" s="206"/>
      <c r="N29" s="206"/>
      <c r="O29" s="206"/>
      <c r="P29" s="206"/>
      <c r="Q29" s="206"/>
      <c r="R29" s="206"/>
      <c r="S29" s="206"/>
    </row>
    <row r="30" spans="1:19" ht="16.5" customHeight="1" x14ac:dyDescent="0.35">
      <c r="A30" s="367" t="s">
        <v>29</v>
      </c>
      <c r="B30" s="367"/>
      <c r="C30" s="367"/>
      <c r="D30" s="367"/>
      <c r="E30" s="368"/>
      <c r="F30" s="369"/>
      <c r="G30" s="370"/>
      <c r="H30" s="370"/>
      <c r="I30" s="370"/>
      <c r="J30" s="370"/>
      <c r="K30" s="370"/>
      <c r="L30" s="370"/>
      <c r="M30" s="370"/>
      <c r="N30" s="370"/>
      <c r="O30" s="370"/>
      <c r="P30" s="370"/>
      <c r="Q30" s="370"/>
      <c r="R30" s="370"/>
      <c r="S30" s="370"/>
    </row>
    <row r="31" spans="1:19" ht="16.5" customHeight="1" x14ac:dyDescent="0.35">
      <c r="A31" s="62" t="str">
        <f>A25</f>
        <v>Kriteriefordelt</v>
      </c>
      <c r="B31" s="63"/>
      <c r="C31" s="63"/>
      <c r="D31" s="64">
        <f>'Tabell 1.1 DOK32019'!$B$10*'Tabell 3.1 DOK32019'!D41/100</f>
        <v>215444.90426878876</v>
      </c>
      <c r="E31" s="64">
        <f>'Tabell 1.1 DOK32019'!$B$10*'Tabell 3.1 DOK32019'!E41/100</f>
        <v>154948.62940827041</v>
      </c>
      <c r="F31" s="64">
        <f>'Tabell 1.1 DOK32019'!$B$10*'Tabell 3.1 DOK32019'!F41/100</f>
        <v>127238.78233437338</v>
      </c>
      <c r="G31" s="64">
        <f>'Tabell 1.1 DOK32019'!$B$10*'Tabell 3.1 DOK32019'!G41/100</f>
        <v>67333.838342765841</v>
      </c>
      <c r="H31" s="64">
        <f>'Tabell 1.1 DOK32019'!$B$10*'Tabell 3.1 DOK32019'!H41/100</f>
        <v>77215.708288130467</v>
      </c>
      <c r="I31" s="64">
        <f>'Tabell 1.1 DOK32019'!$B$10*'Tabell 3.1 DOK32019'!I41/100</f>
        <v>42130.449457272756</v>
      </c>
      <c r="J31" s="64">
        <f>'Tabell 1.1 DOK32019'!$B$10*'Tabell 3.1 DOK32019'!J41/100</f>
        <v>71952.464625135064</v>
      </c>
      <c r="K31" s="64">
        <f>'Tabell 1.1 DOK32019'!$B$10*'Tabell 3.1 DOK32019'!K41/100</f>
        <v>70245.761130350453</v>
      </c>
      <c r="L31" s="64">
        <f>'Tabell 1.1 DOK32019'!$B$10*'Tabell 3.1 DOK32019'!L41/100</f>
        <v>116899.88579024533</v>
      </c>
      <c r="M31" s="64">
        <f>'Tabell 1.1 DOK32019'!$B$10*'Tabell 3.1 DOK32019'!M41/100</f>
        <v>138291.22833509048</v>
      </c>
      <c r="N31" s="64">
        <f>'Tabell 1.1 DOK32019'!$B$10*'Tabell 3.1 DOK32019'!N41/100</f>
        <v>177340.47121465922</v>
      </c>
      <c r="O31" s="64">
        <f>'Tabell 1.1 DOK32019'!$B$10*'Tabell 3.1 DOK32019'!O41/100</f>
        <v>238889.84854154344</v>
      </c>
      <c r="P31" s="64">
        <f>'Tabell 1.1 DOK32019'!$B$10*'Tabell 3.1 DOK32019'!P41/100</f>
        <v>146340.82334589641</v>
      </c>
      <c r="Q31" s="64">
        <f>'Tabell 1.1 DOK32019'!$B$10*'Tabell 3.1 DOK32019'!Q41/100</f>
        <v>88939.484143148627</v>
      </c>
      <c r="R31" s="64">
        <f>'Tabell 1.1 DOK32019'!$B$10*'Tabell 3.1 DOK32019'!R41/100</f>
        <v>216589.22038391244</v>
      </c>
      <c r="S31" s="64">
        <f>SUM(D31:R31)</f>
        <v>1949801.4996095831</v>
      </c>
    </row>
    <row r="32" spans="1:19" ht="16.5" customHeight="1" x14ac:dyDescent="0.35">
      <c r="A32" s="62" t="str">
        <f t="shared" ref="A32:A33" si="12">A26</f>
        <v>Særskilte tildelinger</v>
      </c>
      <c r="B32" s="63"/>
      <c r="C32" s="63"/>
      <c r="D32" s="64">
        <f>'Tabell 2.3 DOK32019'!D34</f>
        <v>14565.949108807854</v>
      </c>
      <c r="E32" s="64">
        <f>'Tabell 2.3 DOK32019'!E34</f>
        <v>6981.4619274198276</v>
      </c>
      <c r="F32" s="64">
        <f>'Tabell 2.3 DOK32019'!F34</f>
        <v>7380.1957589782814</v>
      </c>
      <c r="G32" s="64">
        <f>'Tabell 2.3 DOK32019'!G34</f>
        <v>9144.112454183336</v>
      </c>
      <c r="H32" s="64">
        <f>'Tabell 2.3 DOK32019'!H34</f>
        <v>5467.5449178821618</v>
      </c>
      <c r="I32" s="64">
        <f>'Tabell 2.3 DOK32019'!I34</f>
        <v>4406.2247565843481</v>
      </c>
      <c r="J32" s="64">
        <f>'Tabell 2.3 DOK32019'!J34</f>
        <v>6362.8886592369608</v>
      </c>
      <c r="K32" s="64">
        <f>'Tabell 2.3 DOK32019'!K34</f>
        <v>5136.3270402744683</v>
      </c>
      <c r="L32" s="64">
        <f>'Tabell 2.3 DOK32019'!L34</f>
        <v>6165.6973556864205</v>
      </c>
      <c r="M32" s="64">
        <f>'Tabell 2.3 DOK32019'!M34</f>
        <v>7792.7428555666656</v>
      </c>
      <c r="N32" s="64">
        <f>'Tabell 2.3 DOK32019'!N34</f>
        <v>8200.7249523046612</v>
      </c>
      <c r="O32" s="64">
        <f>'Tabell 2.3 DOK32019'!O34</f>
        <v>9678.1824050482664</v>
      </c>
      <c r="P32" s="64">
        <f>'Tabell 2.3 DOK32019'!P34</f>
        <v>8210.804039259745</v>
      </c>
      <c r="Q32" s="64">
        <f>'Tabell 2.3 DOK32019'!Q34</f>
        <v>6240.5419743406346</v>
      </c>
      <c r="R32" s="64">
        <f>'Tabell 2.3 DOK32019'!R34</f>
        <v>9731.2421892113198</v>
      </c>
      <c r="S32" s="64">
        <f t="shared" ref="S32:S33" si="13">SUM(D32:R32)</f>
        <v>115464.64039478496</v>
      </c>
    </row>
    <row r="33" spans="1:19" ht="16.5" customHeight="1" x14ac:dyDescent="0.35">
      <c r="A33" s="62" t="str">
        <f t="shared" si="12"/>
        <v>Kompensasjon for forventet lønns- og prisutvikling</v>
      </c>
      <c r="B33" s="63"/>
      <c r="C33" s="63"/>
      <c r="D33" s="64">
        <f>'Tabell 2.2 DOK32019'!D88</f>
        <v>4882.2422823322877</v>
      </c>
      <c r="E33" s="64">
        <f>'Tabell 2.2 DOK32019'!E88</f>
        <v>3511.3234757350747</v>
      </c>
      <c r="F33" s="64">
        <f>'Tabell 2.2 DOK32019'!F88</f>
        <v>2883.3848039883587</v>
      </c>
      <c r="G33" s="64">
        <f>'Tabell 2.2 DOK32019'!G88</f>
        <v>1525.8662705646666</v>
      </c>
      <c r="H33" s="64">
        <f>'Tabell 2.2 DOK32019'!H88</f>
        <v>1749.8014034911648</v>
      </c>
      <c r="I33" s="64">
        <f>'Tabell 2.2 DOK32019'!I88</f>
        <v>954.72697491763597</v>
      </c>
      <c r="J33" s="64">
        <f>'Tabell 2.2 DOK32019'!J88</f>
        <v>1630.5299320172571</v>
      </c>
      <c r="K33" s="64">
        <f>'Tabell 2.2 DOK32019'!K88</f>
        <v>1591.8539652130203</v>
      </c>
      <c r="L33" s="64">
        <f>'Tabell 2.2 DOK32019'!L88</f>
        <v>2649.0928951974875</v>
      </c>
      <c r="M33" s="64">
        <f>'Tabell 2.2 DOK32019'!M88</f>
        <v>3133.846607069921</v>
      </c>
      <c r="N33" s="64">
        <f>'Tabell 2.2 DOK32019'!N88</f>
        <v>4018.7497117720013</v>
      </c>
      <c r="O33" s="64">
        <f>'Tabell 2.2 DOK32019'!O88</f>
        <v>5413.5330948203009</v>
      </c>
      <c r="P33" s="64">
        <f>'Tabell 2.2 DOK32019'!P88</f>
        <v>3316.2601723885837</v>
      </c>
      <c r="Q33" s="64">
        <f>'Tabell 2.2 DOK32019'!Q88</f>
        <v>2015.4763535774546</v>
      </c>
      <c r="R33" s="64">
        <f>'Tabell 2.2 DOK32019'!R88</f>
        <v>4908.1738704595282</v>
      </c>
      <c r="S33" s="64">
        <f t="shared" si="13"/>
        <v>44184.86181354474</v>
      </c>
    </row>
    <row r="34" spans="1:19" ht="16.5" customHeight="1" x14ac:dyDescent="0.35">
      <c r="A34" s="258" t="str">
        <f>A28</f>
        <v xml:space="preserve">Bydelsfordelt budsjett </v>
      </c>
      <c r="B34" s="258"/>
      <c r="C34" s="258"/>
      <c r="D34" s="259">
        <f>SUM(D31:D33)</f>
        <v>234893.09565992892</v>
      </c>
      <c r="E34" s="259">
        <f t="shared" ref="E34:S34" si="14">SUM(E31:E33)</f>
        <v>165441.41481142532</v>
      </c>
      <c r="F34" s="259">
        <f t="shared" si="14"/>
        <v>137502.36289734</v>
      </c>
      <c r="G34" s="259">
        <f t="shared" si="14"/>
        <v>78003.817067513854</v>
      </c>
      <c r="H34" s="259">
        <f t="shared" si="14"/>
        <v>84433.054609503786</v>
      </c>
      <c r="I34" s="259">
        <f t="shared" si="14"/>
        <v>47491.40118877474</v>
      </c>
      <c r="J34" s="259">
        <f t="shared" si="14"/>
        <v>79945.883216389295</v>
      </c>
      <c r="K34" s="259">
        <f t="shared" si="14"/>
        <v>76973.942135837948</v>
      </c>
      <c r="L34" s="259">
        <f t="shared" si="14"/>
        <v>125714.67604112925</v>
      </c>
      <c r="M34" s="259">
        <f t="shared" si="14"/>
        <v>149217.81779772707</v>
      </c>
      <c r="N34" s="259">
        <f t="shared" si="14"/>
        <v>189559.94587873586</v>
      </c>
      <c r="O34" s="259">
        <f t="shared" si="14"/>
        <v>253981.564041412</v>
      </c>
      <c r="P34" s="259">
        <f t="shared" si="14"/>
        <v>157867.88755754472</v>
      </c>
      <c r="Q34" s="259">
        <f t="shared" si="14"/>
        <v>97195.50247106672</v>
      </c>
      <c r="R34" s="259">
        <f t="shared" si="14"/>
        <v>231228.63644358327</v>
      </c>
      <c r="S34" s="259">
        <f t="shared" si="14"/>
        <v>2109451.0018179128</v>
      </c>
    </row>
    <row r="35" spans="1:19" ht="16.5" customHeight="1" x14ac:dyDescent="0.35">
      <c r="A35" s="70"/>
      <c r="B35" s="70"/>
      <c r="C35" s="70"/>
      <c r="D35" s="69"/>
      <c r="E35" s="69"/>
      <c r="F35" s="69"/>
      <c r="G35" s="69"/>
      <c r="H35" s="69"/>
      <c r="I35" s="69"/>
      <c r="J35" s="69"/>
      <c r="K35" s="69"/>
      <c r="L35" s="69"/>
      <c r="M35" s="69"/>
      <c r="N35" s="69"/>
      <c r="O35" s="69"/>
      <c r="P35" s="69"/>
      <c r="Q35" s="69"/>
      <c r="R35" s="69"/>
      <c r="S35" s="69"/>
    </row>
    <row r="36" spans="1:19" ht="16.5" customHeight="1" x14ac:dyDescent="0.35">
      <c r="A36" s="367" t="s">
        <v>207</v>
      </c>
      <c r="B36" s="367"/>
      <c r="C36" s="367"/>
      <c r="D36" s="367"/>
      <c r="E36" s="368"/>
      <c r="F36" s="369"/>
      <c r="G36" s="370"/>
      <c r="H36" s="370"/>
      <c r="I36" s="370"/>
      <c r="J36" s="370"/>
      <c r="K36" s="370"/>
      <c r="L36" s="370"/>
      <c r="M36" s="370"/>
      <c r="N36" s="370"/>
      <c r="O36" s="370"/>
      <c r="P36" s="370"/>
      <c r="Q36" s="370"/>
      <c r="R36" s="370"/>
      <c r="S36" s="370"/>
    </row>
    <row r="37" spans="1:19" ht="16.5" customHeight="1" x14ac:dyDescent="0.35">
      <c r="A37" s="62" t="str">
        <f>A31</f>
        <v>Kriteriefordelt</v>
      </c>
      <c r="B37" s="63"/>
      <c r="C37" s="63"/>
      <c r="D37" s="64">
        <f>'Tabell 1.1 DOK32019'!$B$11*'Tabell 3.1 DOK32019'!D52/100</f>
        <v>58160.929017739072</v>
      </c>
      <c r="E37" s="64">
        <f>'Tabell 1.1 DOK32019'!$B$11*'Tabell 3.1 DOK32019'!E52/100</f>
        <v>55286.04979610243</v>
      </c>
      <c r="F37" s="64">
        <f>'Tabell 1.1 DOK32019'!$B$11*'Tabell 3.1 DOK32019'!F52/100</f>
        <v>40179.406316124092</v>
      </c>
      <c r="G37" s="64">
        <f>'Tabell 1.1 DOK32019'!$B$11*'Tabell 3.1 DOK32019'!G52/100</f>
        <v>30661.929763239405</v>
      </c>
      <c r="H37" s="64">
        <f>'Tabell 1.1 DOK32019'!$B$11*'Tabell 3.1 DOK32019'!H52/100</f>
        <v>40261.351569614053</v>
      </c>
      <c r="I37" s="64">
        <f>'Tabell 1.1 DOK32019'!$B$11*'Tabell 3.1 DOK32019'!I52/100</f>
        <v>34225.879074247103</v>
      </c>
      <c r="J37" s="64">
        <f>'Tabell 1.1 DOK32019'!$B$11*'Tabell 3.1 DOK32019'!J52/100</f>
        <v>55773.637053719358</v>
      </c>
      <c r="K37" s="64">
        <f>'Tabell 1.1 DOK32019'!$B$11*'Tabell 3.1 DOK32019'!K52/100</f>
        <v>54633.582140252554</v>
      </c>
      <c r="L37" s="64">
        <f>'Tabell 1.1 DOK32019'!$B$11*'Tabell 3.1 DOK32019'!L52/100</f>
        <v>42250.374328992089</v>
      </c>
      <c r="M37" s="64">
        <f>'Tabell 1.1 DOK32019'!$B$11*'Tabell 3.1 DOK32019'!M52/100</f>
        <v>35668.996585171648</v>
      </c>
      <c r="N37" s="64">
        <f>'Tabell 1.1 DOK32019'!$B$11*'Tabell 3.1 DOK32019'!N52/100</f>
        <v>46645.319179649894</v>
      </c>
      <c r="O37" s="64">
        <f>'Tabell 1.1 DOK32019'!$B$11*'Tabell 3.1 DOK32019'!O52/100</f>
        <v>64369.45186375604</v>
      </c>
      <c r="P37" s="64">
        <f>'Tabell 1.1 DOK32019'!$B$11*'Tabell 3.1 DOK32019'!P52/100</f>
        <v>57857.231626850757</v>
      </c>
      <c r="Q37" s="64">
        <f>'Tabell 1.1 DOK32019'!$B$11*'Tabell 3.1 DOK32019'!Q52/100</f>
        <v>56864.983801107512</v>
      </c>
      <c r="R37" s="64">
        <f>'Tabell 1.1 DOK32019'!$B$11*'Tabell 3.1 DOK32019'!R52/100</f>
        <v>59453.893273851078</v>
      </c>
      <c r="S37" s="64">
        <f>SUM(D37:R37)</f>
        <v>732293.01539041707</v>
      </c>
    </row>
    <row r="38" spans="1:19" ht="16.5" customHeight="1" x14ac:dyDescent="0.35">
      <c r="A38" s="62" t="str">
        <f t="shared" ref="A38:A39" si="15">A32</f>
        <v>Særskilte tildelinger</v>
      </c>
      <c r="B38" s="63"/>
      <c r="C38" s="63"/>
      <c r="D38" s="64">
        <f>'Tabell 2.3 DOK32019'!D52</f>
        <v>16296.243348244423</v>
      </c>
      <c r="E38" s="64">
        <f>'Tabell 2.3 DOK32019'!E52</f>
        <v>7517.4409507491255</v>
      </c>
      <c r="F38" s="64">
        <f>'Tabell 2.3 DOK32019'!F52</f>
        <v>4470.0770720928804</v>
      </c>
      <c r="G38" s="64">
        <f>'Tabell 2.3 DOK32019'!G52</f>
        <v>5671.4808185134307</v>
      </c>
      <c r="H38" s="64">
        <f>'Tabell 2.3 DOK32019'!H52</f>
        <v>5927.2220732156311</v>
      </c>
      <c r="I38" s="64">
        <f>'Tabell 2.3 DOK32019'!I52</f>
        <v>2694.894712146438</v>
      </c>
      <c r="J38" s="64">
        <f>'Tabell 2.3 DOK32019'!J52</f>
        <v>4834.9589259750874</v>
      </c>
      <c r="K38" s="64">
        <f>'Tabell 2.3 DOK32019'!K52</f>
        <v>5040.1427804335326</v>
      </c>
      <c r="L38" s="64">
        <f>'Tabell 2.3 DOK32019'!L52</f>
        <v>4943.1170785209597</v>
      </c>
      <c r="M38" s="64">
        <f>'Tabell 2.3 DOK32019'!M52</f>
        <v>2707.9410714599817</v>
      </c>
      <c r="N38" s="64">
        <f>'Tabell 2.3 DOK32019'!N52</f>
        <v>9082.6066678278621</v>
      </c>
      <c r="O38" s="64">
        <f>'Tabell 2.3 DOK32019'!O52</f>
        <v>4781.0326859038059</v>
      </c>
      <c r="P38" s="64">
        <f>'Tabell 2.3 DOK32019'!P52</f>
        <v>3396.3818528806032</v>
      </c>
      <c r="Q38" s="64">
        <f>'Tabell 2.3 DOK32019'!Q52</f>
        <v>4082.4991583883216</v>
      </c>
      <c r="R38" s="64">
        <f>'Tabell 2.3 DOK32019'!R52</f>
        <v>10014.081133549114</v>
      </c>
      <c r="S38" s="64">
        <f t="shared" ref="S38:S39" si="16">SUM(D38:R38)</f>
        <v>91460.120329901183</v>
      </c>
    </row>
    <row r="39" spans="1:19" ht="16.5" customHeight="1" x14ac:dyDescent="0.35">
      <c r="A39" s="62" t="str">
        <f t="shared" si="15"/>
        <v>Kompensasjon for forventet lønns- og prisutvikling</v>
      </c>
      <c r="B39" s="63"/>
      <c r="C39" s="63"/>
      <c r="D39" s="64">
        <f>'Tabell 2.2 DOK32019'!D106</f>
        <v>1317.9970433455678</v>
      </c>
      <c r="E39" s="64">
        <f>'Tabell 2.2 DOK32019'!E106</f>
        <v>1252.8488007351889</v>
      </c>
      <c r="F39" s="64">
        <f>'Tabell 2.2 DOK32019'!F106</f>
        <v>910.51397600406483</v>
      </c>
      <c r="G39" s="64">
        <f>'Tabell 2.2 DOK32019'!G106</f>
        <v>694.8364383741748</v>
      </c>
      <c r="H39" s="64">
        <f>'Tabell 2.2 DOK32019'!H106</f>
        <v>912.37095462596812</v>
      </c>
      <c r="I39" s="64">
        <f>'Tabell 2.2 DOK32019'!I106</f>
        <v>775.59984318686179</v>
      </c>
      <c r="J39" s="64">
        <f>'Tabell 2.2 DOK32019'!J106</f>
        <v>1263.8981181165548</v>
      </c>
      <c r="K39" s="64">
        <f>'Tabell 2.2 DOK32019'!K106</f>
        <v>1238.0630939761641</v>
      </c>
      <c r="L39" s="64">
        <f>'Tabell 2.2 DOK32019'!L106</f>
        <v>957.44461765510778</v>
      </c>
      <c r="M39" s="64">
        <f>'Tabell 2.2 DOK32019'!M106</f>
        <v>808.30263258038508</v>
      </c>
      <c r="N39" s="64">
        <f>'Tabell 2.2 DOK32019'!N106</f>
        <v>1057.0393871448989</v>
      </c>
      <c r="O39" s="64">
        <f>'Tabell 2.2 DOK32019'!O106</f>
        <v>1458.6896851721453</v>
      </c>
      <c r="P39" s="64">
        <f>'Tabell 2.2 DOK32019'!P106</f>
        <v>1311.1148929050123</v>
      </c>
      <c r="Q39" s="64">
        <f>'Tabell 2.2 DOK32019'!Q106</f>
        <v>1288.6293562624185</v>
      </c>
      <c r="R39" s="64">
        <f>'Tabell 2.2 DOK32019'!R106</f>
        <v>1347.2971782555064</v>
      </c>
      <c r="S39" s="64">
        <f t="shared" si="16"/>
        <v>16594.64601834002</v>
      </c>
    </row>
    <row r="40" spans="1:19" ht="16.5" customHeight="1" thickBot="1" x14ac:dyDescent="0.4">
      <c r="A40" s="260" t="str">
        <f>A34</f>
        <v xml:space="preserve">Bydelsfordelt budsjett </v>
      </c>
      <c r="B40" s="261"/>
      <c r="C40" s="262"/>
      <c r="D40" s="263">
        <f>SUM(D37:D39)</f>
        <v>75775.169409329072</v>
      </c>
      <c r="E40" s="263">
        <f t="shared" ref="E40:S40" si="17">SUM(E37:E39)</f>
        <v>64056.339547586751</v>
      </c>
      <c r="F40" s="263">
        <f t="shared" si="17"/>
        <v>45559.997364221032</v>
      </c>
      <c r="G40" s="263">
        <f t="shared" si="17"/>
        <v>37028.247020127004</v>
      </c>
      <c r="H40" s="263">
        <f t="shared" si="17"/>
        <v>47100.944597455651</v>
      </c>
      <c r="I40" s="263">
        <f t="shared" si="17"/>
        <v>37696.373629580405</v>
      </c>
      <c r="J40" s="263">
        <f t="shared" si="17"/>
        <v>61872.494097811003</v>
      </c>
      <c r="K40" s="263">
        <f t="shared" si="17"/>
        <v>60911.788014662248</v>
      </c>
      <c r="L40" s="263">
        <f t="shared" si="17"/>
        <v>48150.936025168157</v>
      </c>
      <c r="M40" s="263">
        <f t="shared" si="17"/>
        <v>39185.240289212015</v>
      </c>
      <c r="N40" s="263">
        <f t="shared" si="17"/>
        <v>56784.965234622658</v>
      </c>
      <c r="O40" s="263">
        <f t="shared" si="17"/>
        <v>70609.174234831982</v>
      </c>
      <c r="P40" s="263">
        <f t="shared" si="17"/>
        <v>62564.728372636368</v>
      </c>
      <c r="Q40" s="263">
        <f t="shared" si="17"/>
        <v>62236.112315758255</v>
      </c>
      <c r="R40" s="263">
        <f t="shared" si="17"/>
        <v>70815.271585655704</v>
      </c>
      <c r="S40" s="263">
        <f t="shared" si="17"/>
        <v>840347.78173865832</v>
      </c>
    </row>
    <row r="41" spans="1:19" ht="16.5" customHeight="1" thickBot="1" x14ac:dyDescent="0.4">
      <c r="A41" s="68"/>
      <c r="B41" s="68"/>
      <c r="C41" s="68"/>
      <c r="D41" s="68"/>
      <c r="E41" s="68"/>
      <c r="F41" s="68"/>
      <c r="G41" s="68"/>
      <c r="H41" s="68"/>
      <c r="I41" s="68"/>
      <c r="J41" s="68"/>
      <c r="K41" s="68"/>
      <c r="L41" s="68"/>
      <c r="M41" s="68"/>
      <c r="N41" s="68"/>
      <c r="O41" s="68"/>
      <c r="P41" s="68"/>
      <c r="Q41" s="68"/>
      <c r="R41" s="68"/>
      <c r="S41" s="68"/>
    </row>
    <row r="42" spans="1:19" ht="16.5" customHeight="1" x14ac:dyDescent="0.35">
      <c r="A42" s="264" t="s">
        <v>3</v>
      </c>
      <c r="B42" s="265"/>
      <c r="C42" s="265"/>
      <c r="D42" s="266"/>
      <c r="E42" s="266"/>
      <c r="F42" s="266"/>
      <c r="G42" s="266"/>
      <c r="H42" s="266"/>
      <c r="I42" s="266"/>
      <c r="J42" s="266"/>
      <c r="K42" s="266"/>
      <c r="L42" s="266"/>
      <c r="M42" s="266"/>
      <c r="N42" s="266"/>
      <c r="O42" s="266"/>
      <c r="P42" s="266"/>
      <c r="Q42" s="266"/>
      <c r="R42" s="266"/>
      <c r="S42" s="266"/>
    </row>
    <row r="43" spans="1:19" ht="16.5" customHeight="1" x14ac:dyDescent="0.35">
      <c r="A43" s="62" t="str">
        <f>A37</f>
        <v>Kriteriefordelt</v>
      </c>
      <c r="B43" s="63"/>
      <c r="C43" s="63"/>
      <c r="D43" s="64">
        <f>'Tabell 1.1 DOK32019'!$B$12*'Tabell 3.1 DOK32019'!D74/100</f>
        <v>590623.86653367302</v>
      </c>
      <c r="E43" s="64">
        <f>'Tabell 1.1 DOK32019'!$B$12*'Tabell 3.1 DOK32019'!E74/100</f>
        <v>534461.07015636773</v>
      </c>
      <c r="F43" s="64">
        <f>'Tabell 1.1 DOK32019'!$B$12*'Tabell 3.1 DOK32019'!F74/100</f>
        <v>487257.64642838604</v>
      </c>
      <c r="G43" s="64">
        <f>'Tabell 1.1 DOK32019'!$B$12*'Tabell 3.1 DOK32019'!G74/100</f>
        <v>356714.20079330471</v>
      </c>
      <c r="H43" s="64">
        <f>'Tabell 1.1 DOK32019'!$B$12*'Tabell 3.1 DOK32019'!H74/100</f>
        <v>713859.95150813134</v>
      </c>
      <c r="I43" s="64">
        <f>'Tabell 1.1 DOK32019'!$B$12*'Tabell 3.1 DOK32019'!I74/100</f>
        <v>531192.26302547392</v>
      </c>
      <c r="J43" s="64">
        <f>'Tabell 1.1 DOK32019'!$B$12*'Tabell 3.1 DOK32019'!J74/100</f>
        <v>719284.20438349899</v>
      </c>
      <c r="K43" s="64">
        <f>'Tabell 1.1 DOK32019'!$B$12*'Tabell 3.1 DOK32019'!K74/100</f>
        <v>703795.27927724971</v>
      </c>
      <c r="L43" s="64">
        <f>'Tabell 1.1 DOK32019'!$B$12*'Tabell 3.1 DOK32019'!L74/100</f>
        <v>498092.5395094885</v>
      </c>
      <c r="M43" s="64">
        <f>'Tabell 1.1 DOK32019'!$B$12*'Tabell 3.1 DOK32019'!M74/100</f>
        <v>553095.12488920463</v>
      </c>
      <c r="N43" s="64">
        <f>'Tabell 1.1 DOK32019'!$B$12*'Tabell 3.1 DOK32019'!N74/100</f>
        <v>592793.29200866725</v>
      </c>
      <c r="O43" s="64">
        <f>'Tabell 1.1 DOK32019'!$B$12*'Tabell 3.1 DOK32019'!O74/100</f>
        <v>921587.4656858329</v>
      </c>
      <c r="P43" s="64">
        <f>'Tabell 1.1 DOK32019'!$B$12*'Tabell 3.1 DOK32019'!P74/100</f>
        <v>974747.3440855504</v>
      </c>
      <c r="Q43" s="64">
        <f>'Tabell 1.1 DOK32019'!$B$12*'Tabell 3.1 DOK32019'!Q74/100</f>
        <v>864821.84100923035</v>
      </c>
      <c r="R43" s="64">
        <f>'Tabell 1.1 DOK32019'!$B$12*'Tabell 3.1 DOK32019'!R74/100</f>
        <v>559419.24704483117</v>
      </c>
      <c r="S43" s="64">
        <f>SUM(D43:R43)</f>
        <v>9601745.3363388926</v>
      </c>
    </row>
    <row r="44" spans="1:19" ht="16.5" customHeight="1" x14ac:dyDescent="0.35">
      <c r="A44" s="62" t="str">
        <f t="shared" ref="A44:A45" si="18">A38</f>
        <v>Særskilte tildelinger</v>
      </c>
      <c r="B44" s="63"/>
      <c r="C44" s="63"/>
      <c r="D44" s="64">
        <f>'Tabell 2.3 DOK32019'!D73</f>
        <v>32517.658511205886</v>
      </c>
      <c r="E44" s="64">
        <f>'Tabell 2.3 DOK32019'!E73</f>
        <v>40078.499186320129</v>
      </c>
      <c r="F44" s="64">
        <f>'Tabell 2.3 DOK32019'!F73</f>
        <v>21466.68388541368</v>
      </c>
      <c r="G44" s="64">
        <f>'Tabell 2.3 DOK32019'!G73</f>
        <v>22243.485857981152</v>
      </c>
      <c r="H44" s="64">
        <f>'Tabell 2.3 DOK32019'!H73</f>
        <v>31835.315582216179</v>
      </c>
      <c r="I44" s="64">
        <f>'Tabell 2.3 DOK32019'!I73</f>
        <v>21321.143378882647</v>
      </c>
      <c r="J44" s="64">
        <f>'Tabell 2.3 DOK32019'!J73</f>
        <v>29537.14028800993</v>
      </c>
      <c r="K44" s="64">
        <f>'Tabell 2.3 DOK32019'!K73</f>
        <v>32269.222054008278</v>
      </c>
      <c r="L44" s="64">
        <f>'Tabell 2.3 DOK32019'!L73</f>
        <v>21615.334345003073</v>
      </c>
      <c r="M44" s="64">
        <f>'Tabell 2.3 DOK32019'!M73</f>
        <v>23106.474350815835</v>
      </c>
      <c r="N44" s="64">
        <f>'Tabell 2.3 DOK32019'!N73</f>
        <v>26991.617110599222</v>
      </c>
      <c r="O44" s="64">
        <f>'Tabell 2.3 DOK32019'!O73</f>
        <v>47474.136266988702</v>
      </c>
      <c r="P44" s="64">
        <f>'Tabell 2.3 DOK32019'!P73</f>
        <v>46160.590541197715</v>
      </c>
      <c r="Q44" s="64">
        <f>'Tabell 2.3 DOK32019'!Q73</f>
        <v>36560.333781300309</v>
      </c>
      <c r="R44" s="64">
        <f>'Tabell 2.3 DOK32019'!R73</f>
        <v>23594.115974536446</v>
      </c>
      <c r="S44" s="64">
        <f t="shared" ref="S44:S45" si="19">SUM(D44:R44)</f>
        <v>456771.75111447915</v>
      </c>
    </row>
    <row r="45" spans="1:19" ht="16.5" customHeight="1" x14ac:dyDescent="0.35">
      <c r="A45" s="62" t="str">
        <f t="shared" si="18"/>
        <v>Kompensasjon for forventet lønns- og prisutvikling</v>
      </c>
      <c r="B45" s="63"/>
      <c r="C45" s="63"/>
      <c r="D45" s="64">
        <f>'Tabell 2.2 DOK32019'!D124</f>
        <v>12464.240787467723</v>
      </c>
      <c r="E45" s="64">
        <f>'Tabell 2.2 DOK32019'!E124</f>
        <v>11279.008261304061</v>
      </c>
      <c r="F45" s="64">
        <f>'Tabell 2.2 DOK32019'!F124</f>
        <v>10282.850007843292</v>
      </c>
      <c r="G45" s="64">
        <f>'Tabell 2.2 DOK32019'!G124</f>
        <v>7527.9241881827575</v>
      </c>
      <c r="H45" s="64">
        <f>'Tabell 2.2 DOK32019'!H124</f>
        <v>15064.955597455693</v>
      </c>
      <c r="I45" s="64">
        <f>'Tabell 2.2 DOK32019'!I124</f>
        <v>11210.024934561156</v>
      </c>
      <c r="J45" s="64">
        <f>'Tabell 2.2 DOK32019'!J124</f>
        <v>15179.426410034754</v>
      </c>
      <c r="K45" s="64">
        <f>'Tabell 2.2 DOK32019'!K124</f>
        <v>14852.555616281723</v>
      </c>
      <c r="L45" s="64">
        <f>'Tabell 2.2 DOK32019'!L124</f>
        <v>10511.504357796875</v>
      </c>
      <c r="M45" s="64">
        <f>'Tabell 2.2 DOK32019'!M124</f>
        <v>11672.252351489657</v>
      </c>
      <c r="N45" s="64">
        <f>'Tabell 2.2 DOK32019'!N124</f>
        <v>12510.023294784085</v>
      </c>
      <c r="O45" s="64">
        <f>'Tabell 2.2 DOK32019'!O124</f>
        <v>19448.736717051499</v>
      </c>
      <c r="P45" s="64">
        <f>'Tabell 2.2 DOK32019'!P124</f>
        <v>20570.597112729913</v>
      </c>
      <c r="Q45" s="64">
        <f>'Tabell 2.2 DOK32019'!Q124</f>
        <v>18250.782393646492</v>
      </c>
      <c r="R45" s="64">
        <f>'Tabell 2.2 DOK32019'!R124</f>
        <v>11805.713570691158</v>
      </c>
      <c r="S45" s="64">
        <f t="shared" si="19"/>
        <v>202630.59560132082</v>
      </c>
    </row>
    <row r="46" spans="1:19" ht="16.5" customHeight="1" thickBot="1" x14ac:dyDescent="0.4">
      <c r="A46" s="267" t="str">
        <f>A40</f>
        <v xml:space="preserve">Bydelsfordelt budsjett </v>
      </c>
      <c r="B46" s="268"/>
      <c r="C46" s="268"/>
      <c r="D46" s="269">
        <f>SUM(D43:D45)</f>
        <v>635605.76583234663</v>
      </c>
      <c r="E46" s="269">
        <f t="shared" ref="E46:S46" si="20">SUM(E43:E45)</f>
        <v>585818.57760399196</v>
      </c>
      <c r="F46" s="269">
        <f t="shared" si="20"/>
        <v>519007.18032164301</v>
      </c>
      <c r="G46" s="269">
        <f t="shared" si="20"/>
        <v>386485.6108394686</v>
      </c>
      <c r="H46" s="269">
        <f t="shared" si="20"/>
        <v>760760.22268780321</v>
      </c>
      <c r="I46" s="269">
        <f t="shared" si="20"/>
        <v>563723.4313389177</v>
      </c>
      <c r="J46" s="269">
        <f t="shared" si="20"/>
        <v>764000.77108154364</v>
      </c>
      <c r="K46" s="269">
        <f t="shared" si="20"/>
        <v>750917.05694753968</v>
      </c>
      <c r="L46" s="269">
        <f t="shared" si="20"/>
        <v>530219.37821228849</v>
      </c>
      <c r="M46" s="269">
        <f t="shared" si="20"/>
        <v>587873.85159151012</v>
      </c>
      <c r="N46" s="269">
        <f t="shared" si="20"/>
        <v>632294.93241405056</v>
      </c>
      <c r="O46" s="269">
        <f t="shared" si="20"/>
        <v>988510.33866987308</v>
      </c>
      <c r="P46" s="269">
        <f t="shared" si="20"/>
        <v>1041478.531739478</v>
      </c>
      <c r="Q46" s="269">
        <f t="shared" si="20"/>
        <v>919632.95718417724</v>
      </c>
      <c r="R46" s="269">
        <f t="shared" si="20"/>
        <v>594819.07659005874</v>
      </c>
      <c r="S46" s="269">
        <f t="shared" si="20"/>
        <v>10261147.683054691</v>
      </c>
    </row>
    <row r="47" spans="1:19" ht="16.5" customHeight="1" thickBot="1" x14ac:dyDescent="0.4">
      <c r="A47" s="68"/>
      <c r="B47" s="68"/>
      <c r="C47" s="68"/>
      <c r="D47" s="68"/>
      <c r="E47" s="68"/>
      <c r="F47" s="68"/>
      <c r="G47" s="68"/>
      <c r="H47" s="68"/>
      <c r="I47" s="68"/>
      <c r="J47" s="68"/>
      <c r="K47" s="68"/>
      <c r="L47" s="68"/>
      <c r="M47" s="68"/>
      <c r="N47" s="68"/>
      <c r="O47" s="68"/>
      <c r="P47" s="68"/>
      <c r="Q47" s="68"/>
      <c r="R47" s="68"/>
      <c r="S47" s="68"/>
    </row>
    <row r="48" spans="1:19" ht="16.5" customHeight="1" x14ac:dyDescent="0.35">
      <c r="A48" s="270" t="s">
        <v>109</v>
      </c>
      <c r="B48" s="270"/>
      <c r="C48" s="270"/>
      <c r="D48" s="271"/>
      <c r="E48" s="271"/>
      <c r="F48" s="271"/>
      <c r="G48" s="271"/>
      <c r="H48" s="271"/>
      <c r="I48" s="271"/>
      <c r="J48" s="271"/>
      <c r="K48" s="271"/>
      <c r="L48" s="271"/>
      <c r="M48" s="271"/>
      <c r="N48" s="271"/>
      <c r="O48" s="271"/>
      <c r="P48" s="271"/>
      <c r="Q48" s="271"/>
      <c r="R48" s="271"/>
      <c r="S48" s="271"/>
    </row>
    <row r="49" spans="1:19" ht="16.5" customHeight="1" x14ac:dyDescent="0.35">
      <c r="A49" s="62" t="str">
        <f>A43</f>
        <v>Kriteriefordelt</v>
      </c>
      <c r="B49" s="63"/>
      <c r="C49" s="63"/>
      <c r="D49" s="64">
        <f>'Tabell 1.1 DOK32019'!$B$13*'Tabell 3.1 DOK32019'!D89/100</f>
        <v>131595.05127251288</v>
      </c>
      <c r="E49" s="64">
        <f>'Tabell 1.1 DOK32019'!$B$13*'Tabell 3.1 DOK32019'!E89/100</f>
        <v>107779.65870064728</v>
      </c>
      <c r="F49" s="64">
        <f>'Tabell 1.1 DOK32019'!$B$13*'Tabell 3.1 DOK32019'!F89/100</f>
        <v>67841.881775169357</v>
      </c>
      <c r="G49" s="64">
        <f>'Tabell 1.1 DOK32019'!$B$13*'Tabell 3.1 DOK32019'!G89/100</f>
        <v>55453.307310976794</v>
      </c>
      <c r="H49" s="64">
        <f>'Tabell 1.1 DOK32019'!$B$13*'Tabell 3.1 DOK32019'!H89/100</f>
        <v>68520.5973293344</v>
      </c>
      <c r="I49" s="64">
        <f>'Tabell 1.1 DOK32019'!$B$13*'Tabell 3.1 DOK32019'!I89/100</f>
        <v>25376.492614779942</v>
      </c>
      <c r="J49" s="64">
        <f>'Tabell 1.1 DOK32019'!$B$13*'Tabell 3.1 DOK32019'!J89/100</f>
        <v>34811.703720957972</v>
      </c>
      <c r="K49" s="64">
        <f>'Tabell 1.1 DOK32019'!$B$13*'Tabell 3.1 DOK32019'!K89/100</f>
        <v>41555.849975110592</v>
      </c>
      <c r="L49" s="64">
        <f>'Tabell 1.1 DOK32019'!$B$13*'Tabell 3.1 DOK32019'!L89/100</f>
        <v>69913.471640752774</v>
      </c>
      <c r="M49" s="64">
        <f>'Tabell 1.1 DOK32019'!$B$13*'Tabell 3.1 DOK32019'!M89/100</f>
        <v>64605.470361639425</v>
      </c>
      <c r="N49" s="64">
        <f>'Tabell 1.1 DOK32019'!$B$13*'Tabell 3.1 DOK32019'!N89/100</f>
        <v>87133.927125687333</v>
      </c>
      <c r="O49" s="64">
        <f>'Tabell 1.1 DOK32019'!$B$13*'Tabell 3.1 DOK32019'!O89/100</f>
        <v>115812.50247904134</v>
      </c>
      <c r="P49" s="64">
        <f>'Tabell 1.1 DOK32019'!$B$13*'Tabell 3.1 DOK32019'!P89/100</f>
        <v>60535.985167393686</v>
      </c>
      <c r="Q49" s="64">
        <f>'Tabell 1.1 DOK32019'!$B$13*'Tabell 3.1 DOK32019'!Q89/100</f>
        <v>44298.343347732414</v>
      </c>
      <c r="R49" s="64">
        <f>'Tabell 1.1 DOK32019'!$B$13*'Tabell 3.1 DOK32019'!R89/100</f>
        <v>96678.757178264001</v>
      </c>
      <c r="S49" s="64">
        <f>SUM(D49:R49)</f>
        <v>1071913.0000000002</v>
      </c>
    </row>
    <row r="50" spans="1:19" ht="16.5" customHeight="1" x14ac:dyDescent="0.35">
      <c r="A50" s="62" t="str">
        <f t="shared" ref="A50:A51" si="21">A44</f>
        <v>Særskilte tildelinger</v>
      </c>
      <c r="B50" s="63"/>
      <c r="C50" s="63"/>
      <c r="D50" s="71">
        <f>'Tabell 2.3 DOK32019'!D85</f>
        <v>17786.382443538598</v>
      </c>
      <c r="E50" s="71">
        <f>'Tabell 2.3 DOK32019'!E85</f>
        <v>18234.7986697179</v>
      </c>
      <c r="F50" s="71">
        <f>'Tabell 2.3 DOK32019'!F85</f>
        <v>9360.6239953177555</v>
      </c>
      <c r="G50" s="71">
        <f>'Tabell 2.3 DOK32019'!G85</f>
        <v>7760.007012287123</v>
      </c>
      <c r="H50" s="71">
        <f>'Tabell 2.3 DOK32019'!H85</f>
        <v>9517.1936911778685</v>
      </c>
      <c r="I50" s="71">
        <f>'Tabell 2.3 DOK32019'!I85</f>
        <v>4247.3614709493959</v>
      </c>
      <c r="J50" s="71">
        <f>'Tabell 2.3 DOK32019'!J85</f>
        <v>5093.5535782920042</v>
      </c>
      <c r="K50" s="71">
        <f>'Tabell 2.3 DOK32019'!K85</f>
        <v>5991.3712361940879</v>
      </c>
      <c r="L50" s="71">
        <f>'Tabell 2.3 DOK32019'!L85</f>
        <v>9684.5917580701571</v>
      </c>
      <c r="M50" s="71">
        <f>'Tabell 2.3 DOK32019'!M85</f>
        <v>8969.6158733633183</v>
      </c>
      <c r="N50" s="71">
        <f>'Tabell 2.3 DOK32019'!N85</f>
        <v>11939.682670647986</v>
      </c>
      <c r="O50" s="71">
        <f>'Tabell 2.3 DOK32019'!O85</f>
        <v>15807.607013358471</v>
      </c>
      <c r="P50" s="71">
        <f>'Tabell 2.3 DOK32019'!P85</f>
        <v>8490.6941133428427</v>
      </c>
      <c r="Q50" s="71">
        <f>'Tabell 2.3 DOK32019'!Q85</f>
        <v>6338.2730533061931</v>
      </c>
      <c r="R50" s="71">
        <f>'Tabell 2.3 DOK32019'!R85</f>
        <v>13174.972214051531</v>
      </c>
      <c r="S50" s="64">
        <f t="shared" ref="S50:S51" si="22">SUM(D50:R50)</f>
        <v>152396.72879361524</v>
      </c>
    </row>
    <row r="51" spans="1:19" ht="16.5" customHeight="1" x14ac:dyDescent="0.35">
      <c r="A51" s="62" t="str">
        <f t="shared" si="21"/>
        <v>Kompensasjon for forventet lønns- og prisutvikling</v>
      </c>
      <c r="B51" s="63"/>
      <c r="C51" s="63"/>
      <c r="D51" s="64">
        <f>'Tabell 2.2 DOK32019'!D142</f>
        <v>3108.9946361438833</v>
      </c>
      <c r="E51" s="64">
        <f>'Tabell 2.2 DOK32019'!E142</f>
        <v>2546.3448476631474</v>
      </c>
      <c r="F51" s="64">
        <f>'Tabell 2.2 DOK32019'!F142</f>
        <v>1602.7961880430169</v>
      </c>
      <c r="G51" s="64">
        <f>'Tabell 2.2 DOK32019'!G142</f>
        <v>1310.1103219242136</v>
      </c>
      <c r="H51" s="64">
        <f>'Tabell 2.2 DOK32019'!H142</f>
        <v>1618.8311604600026</v>
      </c>
      <c r="I51" s="64">
        <f>'Tabell 2.2 DOK32019'!I142</f>
        <v>599.53150715459401</v>
      </c>
      <c r="J51" s="64">
        <f>'Tabell 2.2 DOK32019'!J142</f>
        <v>822.44278258885402</v>
      </c>
      <c r="K51" s="64">
        <f>'Tabell 2.2 DOK32019'!K142</f>
        <v>981.77639222520668</v>
      </c>
      <c r="L51" s="64">
        <f>'Tabell 2.2 DOK32019'!L142</f>
        <v>1651.7384675444819</v>
      </c>
      <c r="M51" s="64">
        <f>'Tabell 2.2 DOK32019'!M142</f>
        <v>1526.3344546592702</v>
      </c>
      <c r="N51" s="64">
        <f>'Tabell 2.2 DOK32019'!N142</f>
        <v>2058.5797827528063</v>
      </c>
      <c r="O51" s="64">
        <f>'Tabell 2.2 DOK32019'!O142</f>
        <v>2736.1245390612039</v>
      </c>
      <c r="P51" s="64">
        <f>'Tabell 2.2 DOK32019'!P142</f>
        <v>1430.1909635596191</v>
      </c>
      <c r="Q51" s="64">
        <f>'Tabell 2.2 DOK32019'!Q142</f>
        <v>1046.5690808764275</v>
      </c>
      <c r="R51" s="64">
        <f>'Tabell 2.2 DOK32019'!R142</f>
        <v>2284.0808570668687</v>
      </c>
      <c r="S51" s="64">
        <f t="shared" si="22"/>
        <v>25324.445981723598</v>
      </c>
    </row>
    <row r="52" spans="1:19" ht="16.5" customHeight="1" thickBot="1" x14ac:dyDescent="0.4">
      <c r="A52" s="272" t="str">
        <f>A46</f>
        <v xml:space="preserve">Bydelsfordelt budsjett </v>
      </c>
      <c r="B52" s="273"/>
      <c r="C52" s="273"/>
      <c r="D52" s="274">
        <f>SUM(D49:D51)</f>
        <v>152490.42835219536</v>
      </c>
      <c r="E52" s="274">
        <f t="shared" ref="E52:S52" si="23">SUM(E49:E51)</f>
        <v>128560.80221802833</v>
      </c>
      <c r="F52" s="274">
        <f t="shared" si="23"/>
        <v>78805.301958530137</v>
      </c>
      <c r="G52" s="274">
        <f t="shared" si="23"/>
        <v>64523.424645188134</v>
      </c>
      <c r="H52" s="274">
        <f t="shared" si="23"/>
        <v>79656.622180972263</v>
      </c>
      <c r="I52" s="274">
        <f t="shared" si="23"/>
        <v>30223.385592883933</v>
      </c>
      <c r="J52" s="274">
        <f t="shared" si="23"/>
        <v>40727.700081838833</v>
      </c>
      <c r="K52" s="274">
        <f t="shared" si="23"/>
        <v>48528.997603529882</v>
      </c>
      <c r="L52" s="274">
        <f t="shared" si="23"/>
        <v>81249.801866367416</v>
      </c>
      <c r="M52" s="274">
        <f t="shared" si="23"/>
        <v>75101.420689662016</v>
      </c>
      <c r="N52" s="274">
        <f t="shared" si="23"/>
        <v>101132.18957908812</v>
      </c>
      <c r="O52" s="274">
        <f t="shared" si="23"/>
        <v>134356.23403146103</v>
      </c>
      <c r="P52" s="274">
        <f t="shared" si="23"/>
        <v>70456.870244296151</v>
      </c>
      <c r="Q52" s="274">
        <f t="shared" si="23"/>
        <v>51683.185481915032</v>
      </c>
      <c r="R52" s="274">
        <f t="shared" si="23"/>
        <v>112137.81024938241</v>
      </c>
      <c r="S52" s="274">
        <f t="shared" si="23"/>
        <v>1249634.174775339</v>
      </c>
    </row>
    <row r="53" spans="1:19" ht="16.5" customHeight="1" thickBot="1" x14ac:dyDescent="0.4">
      <c r="A53" s="68"/>
      <c r="B53" s="68"/>
      <c r="C53" s="68"/>
      <c r="D53" s="68"/>
      <c r="E53" s="68"/>
      <c r="F53" s="68"/>
      <c r="G53" s="68"/>
      <c r="H53" s="68"/>
      <c r="I53" s="68"/>
      <c r="J53" s="68"/>
      <c r="K53" s="68"/>
      <c r="L53" s="68"/>
      <c r="M53" s="68"/>
      <c r="N53" s="68"/>
      <c r="O53" s="68"/>
      <c r="P53" s="68"/>
      <c r="Q53" s="68"/>
      <c r="R53" s="68"/>
      <c r="S53" s="68"/>
    </row>
    <row r="54" spans="1:19" ht="16.5" customHeight="1" x14ac:dyDescent="0.35">
      <c r="A54" s="270" t="s">
        <v>112</v>
      </c>
      <c r="B54" s="270"/>
      <c r="C54" s="270"/>
      <c r="D54" s="271"/>
      <c r="E54" s="271"/>
      <c r="F54" s="271"/>
      <c r="G54" s="271"/>
      <c r="H54" s="271"/>
      <c r="I54" s="271"/>
      <c r="J54" s="271"/>
      <c r="K54" s="271"/>
      <c r="L54" s="271"/>
      <c r="M54" s="271"/>
      <c r="N54" s="271"/>
      <c r="O54" s="271"/>
      <c r="P54" s="271"/>
      <c r="Q54" s="271"/>
      <c r="R54" s="271"/>
      <c r="S54" s="271"/>
    </row>
    <row r="55" spans="1:19" ht="16.5" customHeight="1" x14ac:dyDescent="0.35">
      <c r="A55" s="62" t="str">
        <f>A49</f>
        <v>Kriteriefordelt</v>
      </c>
      <c r="B55" s="63"/>
      <c r="C55" s="63"/>
      <c r="D55" s="64">
        <f>'Tabell 1.1 DOK32019'!$B$14*'Tabell 3.1 DOK32019'!D101/100</f>
        <v>62423.889169705239</v>
      </c>
      <c r="E55" s="64">
        <f>'Tabell 1.1 DOK32019'!$B$14*'Tabell 3.1 DOK32019'!E101/100</f>
        <v>51952.04000049059</v>
      </c>
      <c r="F55" s="64">
        <f>'Tabell 1.1 DOK32019'!$B$14*'Tabell 3.1 DOK32019'!F101/100</f>
        <v>34076.97379191465</v>
      </c>
      <c r="G55" s="64">
        <f>'Tabell 1.1 DOK32019'!$B$14*'Tabell 3.1 DOK32019'!G101/100</f>
        <v>28940.696792867719</v>
      </c>
      <c r="H55" s="64">
        <f>'Tabell 1.1 DOK32019'!$B$14*'Tabell 3.1 DOK32019'!H101/100</f>
        <v>27934.860012141322</v>
      </c>
      <c r="I55" s="64">
        <f>'Tabell 1.1 DOK32019'!$B$14*'Tabell 3.1 DOK32019'!I101/100</f>
        <v>6739.7970126212294</v>
      </c>
      <c r="J55" s="64">
        <f>'Tabell 1.1 DOK32019'!$B$14*'Tabell 3.1 DOK32019'!J101/100</f>
        <v>9865.9696624738172</v>
      </c>
      <c r="K55" s="64">
        <f>'Tabell 1.1 DOK32019'!$B$14*'Tabell 3.1 DOK32019'!K101/100</f>
        <v>12430.568737831558</v>
      </c>
      <c r="L55" s="64">
        <f>'Tabell 1.1 DOK32019'!$B$14*'Tabell 3.1 DOK32019'!L101/100</f>
        <v>27801.061198017163</v>
      </c>
      <c r="M55" s="64">
        <f>'Tabell 1.1 DOK32019'!$B$14*'Tabell 3.1 DOK32019'!M101/100</f>
        <v>25058.920032119018</v>
      </c>
      <c r="N55" s="64">
        <f>'Tabell 1.1 DOK32019'!$B$14*'Tabell 3.1 DOK32019'!N101/100</f>
        <v>33956.178415610244</v>
      </c>
      <c r="O55" s="64">
        <f>'Tabell 1.1 DOK32019'!$B$14*'Tabell 3.1 DOK32019'!O101/100</f>
        <v>45328.335290856863</v>
      </c>
      <c r="P55" s="64">
        <f>'Tabell 1.1 DOK32019'!$B$14*'Tabell 3.1 DOK32019'!P101/100</f>
        <v>22354.315781651843</v>
      </c>
      <c r="Q55" s="64">
        <f>'Tabell 1.1 DOK32019'!$B$14*'Tabell 3.1 DOK32019'!Q101/100</f>
        <v>14161.12544147794</v>
      </c>
      <c r="R55" s="64">
        <f>'Tabell 1.1 DOK32019'!$B$14*'Tabell 3.1 DOK32019'!R101/100</f>
        <v>39541.268660220878</v>
      </c>
      <c r="S55" s="64">
        <f>SUM(D55:R55)</f>
        <v>442566</v>
      </c>
    </row>
    <row r="56" spans="1:19" ht="16.5" customHeight="1" x14ac:dyDescent="0.35">
      <c r="A56" s="62" t="str">
        <f t="shared" ref="A56:A57" si="24">A50</f>
        <v>Særskilte tildelinger</v>
      </c>
      <c r="B56" s="63"/>
      <c r="C56" s="63"/>
      <c r="D56" s="64">
        <f>'Tabell 2.3 DOK32019'!D89</f>
        <v>-192.73048911805324</v>
      </c>
      <c r="E56" s="64">
        <f>'Tabell 2.3 DOK32019'!E89</f>
        <v>-165.44704146291397</v>
      </c>
      <c r="F56" s="64">
        <f>'Tabell 2.3 DOK32019'!F89</f>
        <v>-127.81900823862343</v>
      </c>
      <c r="G56" s="64">
        <f>'Tabell 2.3 DOK32019'!G89</f>
        <v>-100.28858247691547</v>
      </c>
      <c r="H56" s="64">
        <f>'Tabell 2.3 DOK32019'!H89</f>
        <v>-80.047411136562701</v>
      </c>
      <c r="I56" s="64">
        <f>'Tabell 2.3 DOK32019'!I89</f>
        <v>-17.029036264000027</v>
      </c>
      <c r="J56" s="64">
        <f>'Tabell 2.3 DOK32019'!J89</f>
        <v>-24.97888556390614</v>
      </c>
      <c r="K56" s="64">
        <f>'Tabell 2.3 DOK32019'!K89</f>
        <v>-29.433705783529643</v>
      </c>
      <c r="L56" s="64">
        <f>'Tabell 2.3 DOK32019'!L89</f>
        <v>-85.324114740728788</v>
      </c>
      <c r="M56" s="64">
        <f>'Tabell 2.3 DOK32019'!M89</f>
        <v>-82.985800753370484</v>
      </c>
      <c r="N56" s="64">
        <f>'Tabell 2.3 DOK32019'!N89</f>
        <v>-106.84506067033257</v>
      </c>
      <c r="O56" s="64">
        <f>'Tabell 2.3 DOK32019'!O89</f>
        <v>-106.78083474598058</v>
      </c>
      <c r="P56" s="64">
        <f>'Tabell 2.3 DOK32019'!P89</f>
        <v>-56.005097163920368</v>
      </c>
      <c r="Q56" s="64">
        <f>'Tabell 2.3 DOK32019'!Q89</f>
        <v>-37.965454324804838</v>
      </c>
      <c r="R56" s="64">
        <f>'Tabell 2.3 DOK32019'!R89</f>
        <v>-131.01024749430593</v>
      </c>
      <c r="S56" s="64">
        <f t="shared" ref="S56:S57" si="25">SUM(D56:R56)</f>
        <v>-1344.6907699379481</v>
      </c>
    </row>
    <row r="57" spans="1:19" ht="16.5" customHeight="1" x14ac:dyDescent="0.35">
      <c r="A57" s="62" t="str">
        <f t="shared" si="24"/>
        <v>Kompensasjon for forventet lønns- og prisutvikling</v>
      </c>
      <c r="B57" s="63"/>
      <c r="C57" s="63"/>
      <c r="D57" s="64">
        <f>'Tabell 2.2 DOK32019'!D160</f>
        <v>1313.5299820170621</v>
      </c>
      <c r="E57" s="64">
        <f>'Tabell 2.2 DOK32019'!E160</f>
        <v>1093.1802403736124</v>
      </c>
      <c r="F57" s="64">
        <f>'Tabell 2.2 DOK32019'!F160</f>
        <v>717.05123419020254</v>
      </c>
      <c r="G57" s="64">
        <f>'Tabell 2.2 DOK32019'!G160</f>
        <v>608.97315824957411</v>
      </c>
      <c r="H57" s="64">
        <f>'Tabell 2.2 DOK32019'!H160</f>
        <v>587.80823587654095</v>
      </c>
      <c r="I57" s="64">
        <f>'Tabell 2.2 DOK32019'!I160</f>
        <v>141.81951119257403</v>
      </c>
      <c r="J57" s="64">
        <f>'Tabell 2.2 DOK32019'!J160</f>
        <v>207.60076191502867</v>
      </c>
      <c r="K57" s="64">
        <f>'Tabell 2.2 DOK32019'!K160</f>
        <v>261.56532295315236</v>
      </c>
      <c r="L57" s="64">
        <f>'Tabell 2.2 DOK32019'!L160</f>
        <v>584.99282728460548</v>
      </c>
      <c r="M57" s="64">
        <f>'Tabell 2.2 DOK32019'!M160</f>
        <v>527.29240707306792</v>
      </c>
      <c r="N57" s="64">
        <f>'Tabell 2.2 DOK32019'!N160</f>
        <v>714.50944529214917</v>
      </c>
      <c r="O57" s="64">
        <f>'Tabell 2.2 DOK32019'!O160</f>
        <v>953.80355552018113</v>
      </c>
      <c r="P57" s="64">
        <f>'Tabell 2.2 DOK32019'!P160</f>
        <v>470.38184254830082</v>
      </c>
      <c r="Q57" s="64">
        <f>'Tabell 2.2 DOK32019'!Q160</f>
        <v>297.97987747794974</v>
      </c>
      <c r="R57" s="64">
        <f>'Tabell 2.2 DOK32019'!R160</f>
        <v>832.03149632333316</v>
      </c>
      <c r="S57" s="64">
        <f t="shared" si="25"/>
        <v>9312.5198982873335</v>
      </c>
    </row>
    <row r="58" spans="1:19" ht="16.5" customHeight="1" thickBot="1" x14ac:dyDescent="0.4">
      <c r="A58" s="272" t="str">
        <f>A52</f>
        <v xml:space="preserve">Bydelsfordelt budsjett </v>
      </c>
      <c r="B58" s="273"/>
      <c r="C58" s="273"/>
      <c r="D58" s="274">
        <f>SUM(D55:D57)</f>
        <v>63544.688662604247</v>
      </c>
      <c r="E58" s="274">
        <f t="shared" ref="E58:S58" si="26">SUM(E55:E57)</f>
        <v>52879.773199401294</v>
      </c>
      <c r="F58" s="274">
        <f t="shared" si="26"/>
        <v>34666.206017866229</v>
      </c>
      <c r="G58" s="274">
        <f t="shared" si="26"/>
        <v>29449.381368640377</v>
      </c>
      <c r="H58" s="274">
        <f t="shared" si="26"/>
        <v>28442.620836881302</v>
      </c>
      <c r="I58" s="274">
        <f t="shared" si="26"/>
        <v>6864.5874875498039</v>
      </c>
      <c r="J58" s="274">
        <f t="shared" si="26"/>
        <v>10048.591538824941</v>
      </c>
      <c r="K58" s="274">
        <f t="shared" si="26"/>
        <v>12662.700355001181</v>
      </c>
      <c r="L58" s="274">
        <f t="shared" si="26"/>
        <v>28300.72991056104</v>
      </c>
      <c r="M58" s="274">
        <f t="shared" si="26"/>
        <v>25503.226638438719</v>
      </c>
      <c r="N58" s="274">
        <f t="shared" si="26"/>
        <v>34563.842800232058</v>
      </c>
      <c r="O58" s="274">
        <f t="shared" si="26"/>
        <v>46175.358011631062</v>
      </c>
      <c r="P58" s="274">
        <f t="shared" si="26"/>
        <v>22768.692527036223</v>
      </c>
      <c r="Q58" s="274">
        <f t="shared" si="26"/>
        <v>14421.139864631084</v>
      </c>
      <c r="R58" s="274">
        <f t="shared" si="26"/>
        <v>40242.289909049905</v>
      </c>
      <c r="S58" s="274">
        <f t="shared" si="26"/>
        <v>450533.82912834937</v>
      </c>
    </row>
    <row r="59" spans="1:19" ht="16.5" customHeight="1" thickBot="1" x14ac:dyDescent="0.4">
      <c r="A59" s="68"/>
      <c r="B59" s="68"/>
      <c r="C59" s="68"/>
      <c r="D59" s="69"/>
      <c r="E59" s="69"/>
      <c r="F59" s="69"/>
      <c r="G59" s="69"/>
      <c r="H59" s="69"/>
      <c r="I59" s="69"/>
      <c r="J59" s="69"/>
      <c r="K59" s="69"/>
      <c r="L59" s="69"/>
      <c r="M59" s="69"/>
      <c r="N59" s="69"/>
      <c r="O59" s="69"/>
      <c r="P59" s="69"/>
      <c r="Q59" s="69"/>
      <c r="R59" s="69"/>
      <c r="S59" s="69"/>
    </row>
    <row r="60" spans="1:19" ht="16.5" customHeight="1" x14ac:dyDescent="0.35">
      <c r="A60" s="270" t="s">
        <v>38</v>
      </c>
      <c r="B60" s="270"/>
      <c r="C60" s="270"/>
      <c r="D60" s="271"/>
      <c r="E60" s="271"/>
      <c r="F60" s="271"/>
      <c r="G60" s="271"/>
      <c r="H60" s="271"/>
      <c r="I60" s="271"/>
      <c r="J60" s="271"/>
      <c r="K60" s="271"/>
      <c r="L60" s="271"/>
      <c r="M60" s="271"/>
      <c r="N60" s="271"/>
      <c r="O60" s="271"/>
      <c r="P60" s="271"/>
      <c r="Q60" s="271"/>
      <c r="R60" s="271"/>
      <c r="S60" s="271"/>
    </row>
    <row r="61" spans="1:19" ht="16.5" customHeight="1" x14ac:dyDescent="0.35">
      <c r="A61" s="62" t="str">
        <f>A55</f>
        <v>Kriteriefordelt</v>
      </c>
      <c r="B61" s="63"/>
      <c r="C61" s="63"/>
      <c r="D61" s="64">
        <f>'Tabell 1.1 DOK32019'!$B$15*'Tabell 3.1 DOK32019'!D105/100</f>
        <v>191108.53482997409</v>
      </c>
      <c r="E61" s="64">
        <f>'Tabell 1.1 DOK32019'!$B$15*'Tabell 3.1 DOK32019'!E105/100</f>
        <v>159217.94267929121</v>
      </c>
      <c r="F61" s="64">
        <f>'Tabell 1.1 DOK32019'!$B$15*'Tabell 3.1 DOK32019'!F105/100</f>
        <v>107405.46019509144</v>
      </c>
      <c r="G61" s="64">
        <f>'Tabell 1.1 DOK32019'!$B$15*'Tabell 3.1 DOK32019'!G105/100</f>
        <v>85242.586457815938</v>
      </c>
      <c r="H61" s="64">
        <f>'Tabell 1.1 DOK32019'!$B$15*'Tabell 3.1 DOK32019'!H105/100</f>
        <v>83507.638022930012</v>
      </c>
      <c r="I61" s="64">
        <f>'Tabell 1.1 DOK32019'!$B$15*'Tabell 3.1 DOK32019'!I105/100</f>
        <v>21772.016478466579</v>
      </c>
      <c r="J61" s="64">
        <f>'Tabell 1.1 DOK32019'!$B$15*'Tabell 3.1 DOK32019'!J105/100</f>
        <v>32108.822938352958</v>
      </c>
      <c r="K61" s="64">
        <f>'Tabell 1.1 DOK32019'!$B$15*'Tabell 3.1 DOK32019'!K105/100</f>
        <v>39407.0690565654</v>
      </c>
      <c r="L61" s="64">
        <f>'Tabell 1.1 DOK32019'!$B$15*'Tabell 3.1 DOK32019'!L105/100</f>
        <v>86810.107752877069</v>
      </c>
      <c r="M61" s="64">
        <f>'Tabell 1.1 DOK32019'!$B$15*'Tabell 3.1 DOK32019'!M105/100</f>
        <v>76670.796919656306</v>
      </c>
      <c r="N61" s="64">
        <f>'Tabell 1.1 DOK32019'!$B$15*'Tabell 3.1 DOK32019'!N105/100</f>
        <v>98577.733957557561</v>
      </c>
      <c r="O61" s="64">
        <f>'Tabell 1.1 DOK32019'!$B$15*'Tabell 3.1 DOK32019'!O105/100</f>
        <v>125564.85791793827</v>
      </c>
      <c r="P61" s="64">
        <f>'Tabell 1.1 DOK32019'!$B$15*'Tabell 3.1 DOK32019'!P105/100</f>
        <v>69779.562138449794</v>
      </c>
      <c r="Q61" s="64">
        <f>'Tabell 1.1 DOK32019'!$B$15*'Tabell 3.1 DOK32019'!Q105/100</f>
        <v>42130.481323362925</v>
      </c>
      <c r="R61" s="64">
        <f>'Tabell 1.1 DOK32019'!$B$15*'Tabell 3.1 DOK32019'!R105/100</f>
        <v>118456.38933167055</v>
      </c>
      <c r="S61" s="64">
        <f>SUM(D61:R61)</f>
        <v>1337760.0000000002</v>
      </c>
    </row>
    <row r="62" spans="1:19" ht="16.5" customHeight="1" x14ac:dyDescent="0.35">
      <c r="A62" s="62" t="str">
        <f t="shared" ref="A62:A63" si="27">A56</f>
        <v>Særskilte tildelinger</v>
      </c>
      <c r="B62" s="63"/>
      <c r="C62" s="63"/>
      <c r="D62" s="64">
        <f>'Tabell 2.3 DOK32019'!D93</f>
        <v>0</v>
      </c>
      <c r="E62" s="64">
        <f>'Tabell 2.3 DOK32019'!E93</f>
        <v>5000</v>
      </c>
      <c r="F62" s="64">
        <f>'Tabell 2.3 DOK32019'!F93</f>
        <v>0</v>
      </c>
      <c r="G62" s="64">
        <f>'Tabell 2.3 DOK32019'!G93</f>
        <v>0</v>
      </c>
      <c r="H62" s="64">
        <f>'Tabell 2.3 DOK32019'!H93</f>
        <v>0</v>
      </c>
      <c r="I62" s="64">
        <f>'Tabell 2.3 DOK32019'!I93</f>
        <v>0</v>
      </c>
      <c r="J62" s="64">
        <f>'Tabell 2.3 DOK32019'!J93</f>
        <v>0</v>
      </c>
      <c r="K62" s="64">
        <f>'Tabell 2.3 DOK32019'!K93</f>
        <v>0</v>
      </c>
      <c r="L62" s="64">
        <f>'Tabell 2.3 DOK32019'!L93</f>
        <v>0</v>
      </c>
      <c r="M62" s="64">
        <f>'Tabell 2.3 DOK32019'!M93</f>
        <v>0</v>
      </c>
      <c r="N62" s="64">
        <f>'Tabell 2.3 DOK32019'!N93</f>
        <v>0</v>
      </c>
      <c r="O62" s="64">
        <f>'Tabell 2.3 DOK32019'!O93</f>
        <v>0</v>
      </c>
      <c r="P62" s="64">
        <f>'Tabell 2.3 DOK32019'!P93</f>
        <v>0</v>
      </c>
      <c r="Q62" s="64">
        <f>'Tabell 2.3 DOK32019'!Q93</f>
        <v>0</v>
      </c>
      <c r="R62" s="64">
        <f>'Tabell 2.3 DOK32019'!R93</f>
        <v>0</v>
      </c>
      <c r="S62" s="64">
        <f t="shared" ref="S62:S63" si="28">SUM(D62:R62)</f>
        <v>5000</v>
      </c>
    </row>
    <row r="63" spans="1:19" ht="16.5" customHeight="1" x14ac:dyDescent="0.35">
      <c r="A63" s="62" t="str">
        <f t="shared" si="27"/>
        <v>Kompensasjon for forventet lønns- og prisutvikling</v>
      </c>
      <c r="B63" s="63"/>
      <c r="C63" s="63"/>
      <c r="D63" s="64">
        <f>'Tabell 2.2 DOK32019'!D178</f>
        <v>5313.4275538706934</v>
      </c>
      <c r="E63" s="64">
        <f>'Tabell 2.2 DOK32019'!E178</f>
        <v>4426.7672527311015</v>
      </c>
      <c r="F63" s="64">
        <f>'Tabell 2.2 DOK32019'!F178</f>
        <v>2986.2147817966093</v>
      </c>
      <c r="G63" s="64">
        <f>'Tabell 2.2 DOK32019'!G178</f>
        <v>2370.0161170254801</v>
      </c>
      <c r="H63" s="64">
        <f>'Tabell 2.2 DOK32019'!H178</f>
        <v>2321.7790101549303</v>
      </c>
      <c r="I63" s="64">
        <f>'Tabell 2.2 DOK32019'!I178</f>
        <v>605.3315848134838</v>
      </c>
      <c r="J63" s="64">
        <f>'Tabell 2.2 DOK32019'!J178</f>
        <v>892.72781393456239</v>
      </c>
      <c r="K63" s="64">
        <f>'Tabell 2.2 DOK32019'!K178</f>
        <v>1095.6423622248337</v>
      </c>
      <c r="L63" s="64">
        <f>'Tabell 2.2 DOK32019'!L178</f>
        <v>2413.5982147474215</v>
      </c>
      <c r="M63" s="64">
        <f>'Tabell 2.2 DOK32019'!M178</f>
        <v>2131.6929947297699</v>
      </c>
      <c r="N63" s="64">
        <f>'Tabell 2.2 DOK32019'!N178</f>
        <v>2740.7758019505713</v>
      </c>
      <c r="O63" s="64">
        <f>'Tabell 2.2 DOK32019'!O178</f>
        <v>3491.1040286746475</v>
      </c>
      <c r="P63" s="64">
        <f>'Tabell 2.2 DOK32019'!P178</f>
        <v>1940.0946613574199</v>
      </c>
      <c r="Q63" s="64">
        <f>'Tabell 2.2 DOK32019'!Q178</f>
        <v>1171.3619201808701</v>
      </c>
      <c r="R63" s="64">
        <f>'Tabell 2.2 DOK32019'!R178</f>
        <v>3293.4659018076154</v>
      </c>
      <c r="S63" s="64">
        <f t="shared" si="28"/>
        <v>37194</v>
      </c>
    </row>
    <row r="64" spans="1:19" ht="16.5" customHeight="1" thickBot="1" x14ac:dyDescent="0.4">
      <c r="A64" s="272" t="str">
        <f>A58</f>
        <v xml:space="preserve">Bydelsfordelt budsjett </v>
      </c>
      <c r="B64" s="273"/>
      <c r="C64" s="273"/>
      <c r="D64" s="274">
        <f>SUM(D61:D63)</f>
        <v>196421.96238384477</v>
      </c>
      <c r="E64" s="274">
        <f t="shared" ref="E64:S64" si="29">SUM(E61:E63)</f>
        <v>168644.70993202232</v>
      </c>
      <c r="F64" s="274">
        <f t="shared" si="29"/>
        <v>110391.67497688804</v>
      </c>
      <c r="G64" s="274">
        <f t="shared" si="29"/>
        <v>87612.602574841425</v>
      </c>
      <c r="H64" s="274">
        <f t="shared" si="29"/>
        <v>85829.417033084945</v>
      </c>
      <c r="I64" s="274">
        <f t="shared" si="29"/>
        <v>22377.348063280064</v>
      </c>
      <c r="J64" s="274">
        <f t="shared" si="29"/>
        <v>33001.55075228752</v>
      </c>
      <c r="K64" s="274">
        <f t="shared" si="29"/>
        <v>40502.711418790233</v>
      </c>
      <c r="L64" s="274">
        <f t="shared" si="29"/>
        <v>89223.705967624497</v>
      </c>
      <c r="M64" s="274">
        <f t="shared" si="29"/>
        <v>78802.489914386082</v>
      </c>
      <c r="N64" s="274">
        <f t="shared" si="29"/>
        <v>101318.50975950813</v>
      </c>
      <c r="O64" s="274">
        <f t="shared" si="29"/>
        <v>129055.96194661291</v>
      </c>
      <c r="P64" s="274">
        <f t="shared" si="29"/>
        <v>71719.656799807213</v>
      </c>
      <c r="Q64" s="274">
        <f t="shared" si="29"/>
        <v>43301.843243543794</v>
      </c>
      <c r="R64" s="274">
        <f t="shared" si="29"/>
        <v>121749.85523347817</v>
      </c>
      <c r="S64" s="274">
        <f t="shared" si="29"/>
        <v>1379954.0000000002</v>
      </c>
    </row>
    <row r="65" spans="1:55" ht="16.5" customHeight="1" x14ac:dyDescent="0.35">
      <c r="A65" s="72"/>
      <c r="B65" s="42"/>
      <c r="C65" s="42"/>
      <c r="D65" s="73"/>
      <c r="E65" s="73"/>
      <c r="F65" s="73"/>
      <c r="G65" s="73"/>
      <c r="H65" s="73"/>
      <c r="I65" s="73"/>
      <c r="J65" s="73"/>
      <c r="K65" s="73"/>
      <c r="L65" s="73"/>
      <c r="M65" s="73"/>
      <c r="N65" s="73"/>
      <c r="O65" s="73"/>
      <c r="P65" s="73"/>
      <c r="Q65" s="73"/>
      <c r="R65" s="73"/>
      <c r="S65" s="73"/>
    </row>
    <row r="66" spans="1:55" ht="16.5" customHeight="1" thickBot="1" x14ac:dyDescent="0.4">
      <c r="A66" s="275" t="s">
        <v>392</v>
      </c>
      <c r="B66" s="273"/>
      <c r="C66" s="273"/>
      <c r="D66" s="274">
        <v>196422</v>
      </c>
      <c r="E66" s="274">
        <v>168645</v>
      </c>
      <c r="F66" s="274">
        <v>110392</v>
      </c>
      <c r="G66" s="274">
        <v>87613</v>
      </c>
      <c r="H66" s="274">
        <v>85829</v>
      </c>
      <c r="I66" s="274">
        <v>22377</v>
      </c>
      <c r="J66" s="274">
        <v>33001</v>
      </c>
      <c r="K66" s="274">
        <v>40503</v>
      </c>
      <c r="L66" s="274">
        <v>89224</v>
      </c>
      <c r="M66" s="274">
        <v>78802</v>
      </c>
      <c r="N66" s="274">
        <v>101318</v>
      </c>
      <c r="O66" s="274">
        <v>129056</v>
      </c>
      <c r="P66" s="274">
        <v>71720</v>
      </c>
      <c r="Q66" s="274">
        <v>43302</v>
      </c>
      <c r="R66" s="274">
        <v>121750</v>
      </c>
      <c r="S66" s="274">
        <f>SUM(D66:R66)</f>
        <v>1379954</v>
      </c>
    </row>
    <row r="67" spans="1:55" ht="16.5" customHeight="1" thickBot="1" x14ac:dyDescent="0.4">
      <c r="A67" s="22"/>
      <c r="B67" s="22"/>
      <c r="C67" s="22"/>
      <c r="D67" s="22"/>
      <c r="E67" s="22"/>
      <c r="F67" s="22"/>
      <c r="G67" s="22"/>
      <c r="H67" s="22"/>
      <c r="I67" s="22"/>
      <c r="J67" s="22"/>
      <c r="K67" s="22"/>
      <c r="L67" s="22"/>
      <c r="M67" s="22"/>
      <c r="N67" s="22"/>
      <c r="O67" s="22"/>
      <c r="P67" s="22"/>
      <c r="Q67" s="22"/>
      <c r="R67" s="22"/>
      <c r="S67" s="22"/>
    </row>
    <row r="68" spans="1:55" ht="16.5" customHeight="1" x14ac:dyDescent="0.35">
      <c r="A68" s="276" t="s">
        <v>111</v>
      </c>
      <c r="B68" s="276"/>
      <c r="C68" s="276"/>
      <c r="D68" s="277"/>
      <c r="E68" s="277"/>
      <c r="F68" s="277"/>
      <c r="G68" s="277"/>
      <c r="H68" s="277"/>
      <c r="I68" s="277"/>
      <c r="J68" s="277"/>
      <c r="K68" s="277"/>
      <c r="L68" s="277"/>
      <c r="M68" s="277"/>
      <c r="N68" s="277"/>
      <c r="O68" s="277"/>
      <c r="P68" s="277"/>
      <c r="Q68" s="277"/>
      <c r="R68" s="277"/>
      <c r="S68" s="277"/>
    </row>
    <row r="69" spans="1:55" ht="16.5" customHeight="1" x14ac:dyDescent="0.35">
      <c r="A69" s="62" t="str">
        <f t="shared" ref="A69" si="30">A62</f>
        <v>Særskilte tildelinger</v>
      </c>
      <c r="B69" s="63"/>
      <c r="C69" s="63"/>
      <c r="D69" s="64">
        <f>'Tabell 2.3 DOK32019'!D97</f>
        <v>0</v>
      </c>
      <c r="E69" s="64">
        <f>'Tabell 2.3 DOK32019'!E97</f>
        <v>0</v>
      </c>
      <c r="F69" s="64">
        <f>'Tabell 2.3 DOK32019'!F97</f>
        <v>0</v>
      </c>
      <c r="G69" s="64">
        <f>'Tabell 2.3 DOK32019'!G97</f>
        <v>0</v>
      </c>
      <c r="H69" s="64">
        <f>'Tabell 2.3 DOK32019'!H97</f>
        <v>0</v>
      </c>
      <c r="I69" s="64">
        <f>'Tabell 2.3 DOK32019'!I97</f>
        <v>0</v>
      </c>
      <c r="J69" s="64">
        <f>'Tabell 2.3 DOK32019'!J97</f>
        <v>-25884</v>
      </c>
      <c r="K69" s="64">
        <f>'Tabell 2.3 DOK32019'!K97</f>
        <v>0</v>
      </c>
      <c r="L69" s="64">
        <f>'Tabell 2.3 DOK32019'!L97</f>
        <v>0</v>
      </c>
      <c r="M69" s="64">
        <f>'Tabell 2.3 DOK32019'!M97</f>
        <v>0</v>
      </c>
      <c r="N69" s="64">
        <f>'Tabell 2.3 DOK32019'!N97</f>
        <v>0</v>
      </c>
      <c r="O69" s="64">
        <f>'Tabell 2.3 DOK32019'!O97</f>
        <v>0</v>
      </c>
      <c r="P69" s="64">
        <f>'Tabell 2.3 DOK32019'!P97</f>
        <v>0</v>
      </c>
      <c r="Q69" s="64">
        <f>'Tabell 2.3 DOK32019'!Q97</f>
        <v>0</v>
      </c>
      <c r="R69" s="64">
        <f>'Tabell 2.3 DOK32019'!R97</f>
        <v>0</v>
      </c>
      <c r="S69" s="64">
        <f>'Tabell 2.3 DOK32019'!S97</f>
        <v>-25884</v>
      </c>
    </row>
    <row r="70" spans="1:55" ht="16.5" customHeight="1" thickBot="1" x14ac:dyDescent="0.4">
      <c r="A70" s="278" t="str">
        <f>A64</f>
        <v xml:space="preserve">Bydelsfordelt budsjett </v>
      </c>
      <c r="B70" s="278"/>
      <c r="C70" s="278"/>
      <c r="D70" s="279">
        <f t="shared" ref="D70:S70" si="31">SUM(D69:D69)</f>
        <v>0</v>
      </c>
      <c r="E70" s="279">
        <f t="shared" si="31"/>
        <v>0</v>
      </c>
      <c r="F70" s="279">
        <f t="shared" si="31"/>
        <v>0</v>
      </c>
      <c r="G70" s="279">
        <f t="shared" si="31"/>
        <v>0</v>
      </c>
      <c r="H70" s="279">
        <f t="shared" si="31"/>
        <v>0</v>
      </c>
      <c r="I70" s="279">
        <f t="shared" si="31"/>
        <v>0</v>
      </c>
      <c r="J70" s="279">
        <f t="shared" si="31"/>
        <v>-25884</v>
      </c>
      <c r="K70" s="279">
        <f t="shared" si="31"/>
        <v>0</v>
      </c>
      <c r="L70" s="279">
        <f t="shared" si="31"/>
        <v>0</v>
      </c>
      <c r="M70" s="279">
        <f t="shared" si="31"/>
        <v>0</v>
      </c>
      <c r="N70" s="279">
        <f t="shared" si="31"/>
        <v>0</v>
      </c>
      <c r="O70" s="279">
        <f t="shared" si="31"/>
        <v>0</v>
      </c>
      <c r="P70" s="279">
        <f t="shared" si="31"/>
        <v>0</v>
      </c>
      <c r="Q70" s="279">
        <f t="shared" si="31"/>
        <v>0</v>
      </c>
      <c r="R70" s="279">
        <f t="shared" si="31"/>
        <v>0</v>
      </c>
      <c r="S70" s="279">
        <f t="shared" si="31"/>
        <v>-25884</v>
      </c>
    </row>
    <row r="71" spans="1:55" x14ac:dyDescent="0.35">
      <c r="AO71" s="34"/>
      <c r="AP71" s="34"/>
      <c r="AQ71" s="34"/>
      <c r="AR71" s="34"/>
      <c r="AS71" s="34"/>
      <c r="AT71" s="34"/>
      <c r="AU71" s="34"/>
      <c r="AV71" s="34"/>
      <c r="AW71" s="34"/>
      <c r="AX71" s="34"/>
      <c r="AY71" s="34"/>
      <c r="AZ71" s="34"/>
      <c r="BA71" s="34"/>
      <c r="BB71" s="34"/>
      <c r="BC71" s="34"/>
    </row>
    <row r="72" spans="1:55" x14ac:dyDescent="0.35">
      <c r="AO72" s="34"/>
      <c r="AP72" s="34"/>
      <c r="AQ72" s="34"/>
      <c r="AR72" s="34"/>
      <c r="AS72" s="34"/>
      <c r="AT72" s="34"/>
      <c r="AU72" s="34"/>
      <c r="AV72" s="34"/>
      <c r="AW72" s="34"/>
      <c r="AX72" s="34"/>
      <c r="AY72" s="34"/>
      <c r="AZ72" s="34"/>
      <c r="BA72" s="34"/>
      <c r="BB72" s="34"/>
      <c r="BC72" s="34"/>
    </row>
    <row r="73" spans="1:55" x14ac:dyDescent="0.35">
      <c r="AO73" s="34"/>
      <c r="AP73" s="34"/>
      <c r="AQ73" s="34"/>
      <c r="AR73" s="34"/>
      <c r="AS73" s="34"/>
      <c r="AT73" s="34"/>
      <c r="AU73" s="34"/>
      <c r="AV73" s="34"/>
      <c r="AW73" s="34"/>
      <c r="AX73" s="34"/>
      <c r="AY73" s="34"/>
      <c r="AZ73" s="34"/>
      <c r="BA73" s="34"/>
      <c r="BB73" s="34"/>
      <c r="BC73" s="34"/>
    </row>
  </sheetData>
  <pageMargins left="0.7" right="0.7" top="0.75" bottom="0.75" header="0.3" footer="0.3"/>
  <pageSetup paperSize="9" orientation="portrait" r:id="rId1"/>
  <ignoredErrors>
    <ignoredError sqref="D6:S6"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pageSetUpPr fitToPage="1"/>
  </sheetPr>
  <dimension ref="A1:BD398"/>
  <sheetViews>
    <sheetView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16384" width="11.42578125" style="23"/>
  </cols>
  <sheetData>
    <row r="1" spans="1:37" ht="16.5" customHeight="1" x14ac:dyDescent="0.35">
      <c r="A1" s="24" t="s">
        <v>284</v>
      </c>
      <c r="B1" s="22"/>
      <c r="C1" s="22"/>
      <c r="D1" s="22"/>
      <c r="E1" s="22"/>
      <c r="F1" s="22"/>
      <c r="G1" s="22"/>
      <c r="H1" s="22"/>
      <c r="I1" s="22"/>
      <c r="J1" s="22"/>
      <c r="K1" s="22"/>
      <c r="L1" s="22"/>
      <c r="M1" s="22"/>
      <c r="N1" s="22"/>
      <c r="O1" s="22"/>
      <c r="P1" s="22"/>
      <c r="Q1" s="22"/>
      <c r="R1" s="22"/>
      <c r="S1" s="22"/>
    </row>
    <row r="2" spans="1:37" ht="54.75" customHeight="1" x14ac:dyDescent="0.35">
      <c r="A2" s="61"/>
      <c r="B2" s="61"/>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37" ht="16.5" customHeight="1" thickBot="1" x14ac:dyDescent="0.4">
      <c r="A3" s="67"/>
      <c r="B3" s="67"/>
      <c r="C3" s="67"/>
      <c r="D3" s="67"/>
      <c r="E3" s="67"/>
      <c r="F3" s="67"/>
      <c r="G3" s="67"/>
      <c r="H3" s="67"/>
      <c r="I3" s="67"/>
      <c r="J3" s="67"/>
      <c r="K3" s="67"/>
      <c r="L3" s="67"/>
      <c r="M3" s="67"/>
      <c r="N3" s="67"/>
      <c r="O3" s="67"/>
      <c r="P3" s="67"/>
      <c r="Q3" s="67"/>
      <c r="R3" s="67"/>
      <c r="S3" s="67"/>
    </row>
    <row r="4" spans="1:37" ht="16.5" customHeight="1" x14ac:dyDescent="0.35">
      <c r="A4" s="238" t="s">
        <v>186</v>
      </c>
      <c r="B4" s="239"/>
      <c r="C4" s="239"/>
      <c r="D4" s="240"/>
      <c r="E4" s="240"/>
      <c r="F4" s="240"/>
      <c r="G4" s="240"/>
      <c r="H4" s="240"/>
      <c r="I4" s="240"/>
      <c r="J4" s="240"/>
      <c r="K4" s="240"/>
      <c r="L4" s="240"/>
      <c r="M4" s="240"/>
      <c r="N4" s="240"/>
      <c r="O4" s="240"/>
      <c r="P4" s="240"/>
      <c r="Q4" s="240"/>
      <c r="R4" s="240"/>
      <c r="S4" s="240"/>
    </row>
    <row r="5" spans="1:37" ht="16.5" customHeight="1" x14ac:dyDescent="0.35">
      <c r="A5" s="74" t="str">
        <f t="shared" ref="A5:A15" si="0">A25</f>
        <v>Bydelsfordelt Dok3 2018</v>
      </c>
      <c r="B5" s="74"/>
      <c r="C5" s="74"/>
      <c r="D5" s="74">
        <f>D166+D148+D130+D112+D58+D43+D25+D186</f>
        <v>1851919.0875099523</v>
      </c>
      <c r="E5" s="74">
        <f t="shared" ref="E5:R5" si="1">E166+E148+E130+E112+E58+E43+E25+E186</f>
        <v>1681013.943823165</v>
      </c>
      <c r="F5" s="74">
        <f t="shared" si="1"/>
        <v>1378672.8795995368</v>
      </c>
      <c r="G5" s="74">
        <f t="shared" si="1"/>
        <v>1016088.1871387977</v>
      </c>
      <c r="H5" s="74">
        <f t="shared" si="1"/>
        <v>1453297.1120905355</v>
      </c>
      <c r="I5" s="74">
        <f t="shared" si="1"/>
        <v>1033954.5218895578</v>
      </c>
      <c r="J5" s="74">
        <f t="shared" si="1"/>
        <v>1418744.8994694743</v>
      </c>
      <c r="K5" s="74">
        <f t="shared" si="1"/>
        <v>1616618.6505488374</v>
      </c>
      <c r="L5" s="74">
        <f t="shared" si="1"/>
        <v>1185078.6381652828</v>
      </c>
      <c r="M5" s="74">
        <f t="shared" si="1"/>
        <v>1156503.3550694522</v>
      </c>
      <c r="N5" s="74">
        <f t="shared" si="1"/>
        <v>1300060.1912314876</v>
      </c>
      <c r="O5" s="74">
        <f t="shared" si="1"/>
        <v>1988497.8439722236</v>
      </c>
      <c r="P5" s="74">
        <f t="shared" si="1"/>
        <v>1873845.9625576329</v>
      </c>
      <c r="Q5" s="74">
        <f t="shared" si="1"/>
        <v>1639858.8968643805</v>
      </c>
      <c r="R5" s="74">
        <f t="shared" si="1"/>
        <v>1484242.9769499903</v>
      </c>
      <c r="S5" s="74">
        <f>SUM(D5:R5)</f>
        <v>22078397.146880306</v>
      </c>
      <c r="V5" s="34"/>
      <c r="W5" s="34"/>
      <c r="X5" s="34"/>
      <c r="Y5" s="34"/>
      <c r="Z5" s="34"/>
      <c r="AA5" s="34"/>
      <c r="AB5" s="34"/>
      <c r="AC5" s="34"/>
      <c r="AD5" s="34"/>
      <c r="AE5" s="34"/>
      <c r="AF5" s="34"/>
      <c r="AG5" s="34"/>
      <c r="AH5" s="34"/>
      <c r="AI5" s="34"/>
      <c r="AJ5" s="34"/>
      <c r="AK5" s="34"/>
    </row>
    <row r="6" spans="1:37" ht="16.5" customHeight="1" x14ac:dyDescent="0.35">
      <c r="A6" s="70" t="str">
        <f t="shared" si="0"/>
        <v>Effekt av oppdaterte kriterieandeler</v>
      </c>
      <c r="B6" s="70"/>
      <c r="C6" s="70"/>
      <c r="D6" s="68">
        <f t="shared" ref="D6:S8" si="2">D167+D149+D131+D113+D59+D26</f>
        <v>9692.7515124729907</v>
      </c>
      <c r="E6" s="68">
        <f t="shared" si="2"/>
        <v>169.67995228337031</v>
      </c>
      <c r="F6" s="68">
        <f t="shared" si="2"/>
        <v>-8811.5371410012158</v>
      </c>
      <c r="G6" s="68">
        <f t="shared" si="2"/>
        <v>4775.0513844394982</v>
      </c>
      <c r="H6" s="68">
        <f t="shared" si="2"/>
        <v>6128.0083556581749</v>
      </c>
      <c r="I6" s="68">
        <f t="shared" si="2"/>
        <v>-3243.7149021372688</v>
      </c>
      <c r="J6" s="68">
        <f t="shared" si="2"/>
        <v>-8863.3415210935655</v>
      </c>
      <c r="K6" s="68">
        <f t="shared" si="2"/>
        <v>2592.2704344396584</v>
      </c>
      <c r="L6" s="68">
        <f t="shared" si="2"/>
        <v>5510.0335297073634</v>
      </c>
      <c r="M6" s="68">
        <f t="shared" si="2"/>
        <v>-11075.464010657133</v>
      </c>
      <c r="N6" s="68">
        <f t="shared" si="2"/>
        <v>-340.14988336835796</v>
      </c>
      <c r="O6" s="68">
        <f t="shared" si="2"/>
        <v>13095.28485522902</v>
      </c>
      <c r="P6" s="68">
        <f t="shared" si="2"/>
        <v>-9277.29873710426</v>
      </c>
      <c r="Q6" s="68">
        <f t="shared" si="2"/>
        <v>11226.259310278116</v>
      </c>
      <c r="R6" s="68">
        <f t="shared" si="2"/>
        <v>-11577.83313914662</v>
      </c>
      <c r="S6" s="68">
        <f t="shared" si="2"/>
        <v>-2.3556623318654601E-10</v>
      </c>
      <c r="V6" s="34"/>
      <c r="W6" s="34"/>
      <c r="X6" s="34"/>
      <c r="Y6" s="34"/>
      <c r="Z6" s="34"/>
      <c r="AA6" s="34"/>
      <c r="AB6" s="34"/>
      <c r="AC6" s="34"/>
      <c r="AD6" s="34"/>
      <c r="AE6" s="34"/>
      <c r="AF6" s="34"/>
      <c r="AG6" s="34"/>
      <c r="AH6" s="34"/>
      <c r="AI6" s="34"/>
      <c r="AJ6" s="34"/>
      <c r="AK6" s="34"/>
    </row>
    <row r="7" spans="1:37" ht="16.5" customHeight="1" x14ac:dyDescent="0.35">
      <c r="A7" s="68" t="str">
        <f t="shared" si="0"/>
        <v>Effekt av oppdaterte regnskapsandeler</v>
      </c>
      <c r="B7" s="68"/>
      <c r="C7" s="68"/>
      <c r="D7" s="68">
        <f t="shared" si="2"/>
        <v>121.51744740478728</v>
      </c>
      <c r="E7" s="68">
        <f t="shared" si="2"/>
        <v>-1864.395859984455</v>
      </c>
      <c r="F7" s="68">
        <f t="shared" si="2"/>
        <v>-2670.8799923696297</v>
      </c>
      <c r="G7" s="68">
        <f t="shared" si="2"/>
        <v>934.23994192756777</v>
      </c>
      <c r="H7" s="68">
        <f t="shared" si="2"/>
        <v>299.69053042098619</v>
      </c>
      <c r="I7" s="68">
        <f t="shared" si="2"/>
        <v>1320.5985555524953</v>
      </c>
      <c r="J7" s="68">
        <f t="shared" si="2"/>
        <v>5233.8962943560327</v>
      </c>
      <c r="K7" s="68">
        <f t="shared" si="2"/>
        <v>-23.259371638723763</v>
      </c>
      <c r="L7" s="68">
        <f t="shared" si="2"/>
        <v>1188.9086620806759</v>
      </c>
      <c r="M7" s="68">
        <f t="shared" si="2"/>
        <v>689.41314402045248</v>
      </c>
      <c r="N7" s="68">
        <f t="shared" si="2"/>
        <v>-2312.3873343575265</v>
      </c>
      <c r="O7" s="68">
        <f t="shared" si="2"/>
        <v>2031.7166879959204</v>
      </c>
      <c r="P7" s="68">
        <f t="shared" si="2"/>
        <v>5765.6642888460592</v>
      </c>
      <c r="Q7" s="68">
        <f t="shared" si="2"/>
        <v>1102.1503276471171</v>
      </c>
      <c r="R7" s="68">
        <f t="shared" si="2"/>
        <v>-11816.873321901847</v>
      </c>
      <c r="S7" s="68">
        <f t="shared" si="2"/>
        <v>-8.6856744019314647E-11</v>
      </c>
      <c r="V7" s="34"/>
      <c r="W7" s="34"/>
      <c r="X7" s="34"/>
      <c r="Y7" s="34"/>
      <c r="Z7" s="34"/>
      <c r="AA7" s="34"/>
      <c r="AB7" s="34"/>
      <c r="AC7" s="34"/>
      <c r="AD7" s="34"/>
      <c r="AE7" s="34"/>
      <c r="AF7" s="34"/>
      <c r="AG7" s="34"/>
      <c r="AH7" s="34"/>
      <c r="AI7" s="34"/>
      <c r="AJ7" s="34"/>
      <c r="AK7" s="34"/>
    </row>
    <row r="8" spans="1:37" ht="16.5" customHeight="1" x14ac:dyDescent="0.35">
      <c r="A8" s="75" t="str">
        <f t="shared" si="0"/>
        <v>Effekt av endringer i fordelingssystemet</v>
      </c>
      <c r="B8" s="75"/>
      <c r="C8" s="75"/>
      <c r="D8" s="75">
        <f t="shared" si="2"/>
        <v>2.6473234081221692E-10</v>
      </c>
      <c r="E8" s="75">
        <f t="shared" si="2"/>
        <v>2.102122015927465E-11</v>
      </c>
      <c r="F8" s="75">
        <f t="shared" si="2"/>
        <v>2.2420122906890341E-10</v>
      </c>
      <c r="G8" s="75">
        <f t="shared" si="2"/>
        <v>1.4341468734752194E-10</v>
      </c>
      <c r="H8" s="75">
        <f t="shared" si="2"/>
        <v>-9.6894860091934871E-12</v>
      </c>
      <c r="I8" s="75">
        <f t="shared" si="2"/>
        <v>2.4863068869024064E-10</v>
      </c>
      <c r="J8" s="75">
        <f t="shared" si="2"/>
        <v>1.5601409594384912E-10</v>
      </c>
      <c r="K8" s="75">
        <f t="shared" si="2"/>
        <v>2.4322233390800669E-10</v>
      </c>
      <c r="L8" s="75">
        <f t="shared" si="2"/>
        <v>-7.4206704225672712E-11</v>
      </c>
      <c r="M8" s="75">
        <f t="shared" si="2"/>
        <v>-8.4569520953529756E-11</v>
      </c>
      <c r="N8" s="75">
        <f t="shared" si="2"/>
        <v>1.2420521651851445E-10</v>
      </c>
      <c r="O8" s="75">
        <f t="shared" si="2"/>
        <v>1.5946192539275893E-10</v>
      </c>
      <c r="P8" s="75">
        <f t="shared" si="2"/>
        <v>1.0362816727857037E-11</v>
      </c>
      <c r="Q8" s="75">
        <f t="shared" si="2"/>
        <v>-1.5083268757992058E-10</v>
      </c>
      <c r="R8" s="75">
        <f t="shared" si="2"/>
        <v>-9.6771165143005944E-12</v>
      </c>
      <c r="S8" s="75">
        <f t="shared" si="2"/>
        <v>1.2662910392865266E-9</v>
      </c>
      <c r="V8" s="34"/>
      <c r="W8" s="34"/>
      <c r="X8" s="34"/>
      <c r="Y8" s="34"/>
      <c r="Z8" s="34"/>
      <c r="AA8" s="34"/>
      <c r="AB8" s="34"/>
      <c r="AC8" s="34"/>
      <c r="AD8" s="34"/>
      <c r="AE8" s="34"/>
      <c r="AF8" s="34"/>
      <c r="AG8" s="34"/>
      <c r="AH8" s="34"/>
      <c r="AI8" s="34"/>
      <c r="AJ8" s="34"/>
      <c r="AK8" s="34"/>
    </row>
    <row r="9" spans="1:37" ht="16.5" customHeight="1" x14ac:dyDescent="0.35">
      <c r="A9" s="66" t="str">
        <f t="shared" si="0"/>
        <v>Reelle endringer</v>
      </c>
      <c r="B9" s="66"/>
      <c r="C9" s="66"/>
      <c r="D9" s="66">
        <f>SUM(D10:D15)</f>
        <v>45469.765723832177</v>
      </c>
      <c r="E9" s="66">
        <f t="shared" ref="E9:S9" si="3">SUM(E10:E15)</f>
        <v>42281.204797939441</v>
      </c>
      <c r="F9" s="66">
        <f t="shared" si="3"/>
        <v>35869.648070814241</v>
      </c>
      <c r="G9" s="66">
        <f t="shared" si="3"/>
        <v>10621.834647655434</v>
      </c>
      <c r="H9" s="66">
        <f t="shared" si="3"/>
        <v>29302.176857113256</v>
      </c>
      <c r="I9" s="66">
        <f t="shared" si="3"/>
        <v>15429.015138244191</v>
      </c>
      <c r="J9" s="66">
        <f t="shared" si="3"/>
        <v>31776.297292984909</v>
      </c>
      <c r="K9" s="66">
        <f t="shared" si="3"/>
        <v>42259.317891045546</v>
      </c>
      <c r="L9" s="66">
        <f t="shared" si="3"/>
        <v>13326.132183964008</v>
      </c>
      <c r="M9" s="66">
        <f t="shared" si="3"/>
        <v>23911.231440379481</v>
      </c>
      <c r="N9" s="66">
        <f t="shared" si="3"/>
        <v>27309.955360769076</v>
      </c>
      <c r="O9" s="66">
        <f t="shared" si="3"/>
        <v>39283.322039838487</v>
      </c>
      <c r="P9" s="66">
        <f t="shared" si="3"/>
        <v>45978.852309942609</v>
      </c>
      <c r="Q9" s="66">
        <f t="shared" si="3"/>
        <v>38657.003780877683</v>
      </c>
      <c r="R9" s="66">
        <f t="shared" si="3"/>
        <v>51100.208316833428</v>
      </c>
      <c r="S9" s="66">
        <f t="shared" si="3"/>
        <v>492575.96585223399</v>
      </c>
      <c r="V9" s="34"/>
      <c r="W9" s="34"/>
      <c r="X9" s="34"/>
      <c r="Y9" s="34"/>
      <c r="Z9" s="34"/>
      <c r="AA9" s="34"/>
      <c r="AB9" s="34"/>
      <c r="AC9" s="34"/>
      <c r="AD9" s="34"/>
      <c r="AE9" s="34"/>
      <c r="AF9" s="34"/>
      <c r="AG9" s="34"/>
      <c r="AH9" s="34"/>
      <c r="AI9" s="34"/>
      <c r="AJ9" s="34"/>
      <c r="AK9" s="34"/>
    </row>
    <row r="10" spans="1:37" ht="16.5" customHeight="1" x14ac:dyDescent="0.35">
      <c r="A10" s="68" t="str">
        <f t="shared" si="0"/>
        <v xml:space="preserve"> - herav justering for demografiske forhold</v>
      </c>
      <c r="B10" s="68"/>
      <c r="C10" s="68"/>
      <c r="D10" s="68">
        <f t="shared" ref="D10:R14" si="4">D171+D153+D135+D117+D45+D30+D63</f>
        <v>3025.9589077410847</v>
      </c>
      <c r="E10" s="68">
        <f t="shared" si="4"/>
        <v>2501.4578385220275</v>
      </c>
      <c r="F10" s="68">
        <f t="shared" si="4"/>
        <v>2126.8340739814448</v>
      </c>
      <c r="G10" s="68">
        <f t="shared" si="4"/>
        <v>1401.2999868741604</v>
      </c>
      <c r="H10" s="68">
        <f t="shared" si="4"/>
        <v>2305.8931604201157</v>
      </c>
      <c r="I10" s="68">
        <f t="shared" si="4"/>
        <v>1645.7434626245831</v>
      </c>
      <c r="J10" s="68">
        <f t="shared" si="4"/>
        <v>2382.7183655096069</v>
      </c>
      <c r="K10" s="68">
        <f t="shared" si="4"/>
        <v>2330.79880658402</v>
      </c>
      <c r="L10" s="68">
        <f t="shared" si="4"/>
        <v>2098.1262352837412</v>
      </c>
      <c r="M10" s="68">
        <f t="shared" si="4"/>
        <v>2312.2929637258676</v>
      </c>
      <c r="N10" s="68">
        <f t="shared" si="4"/>
        <v>2716.1954592325546</v>
      </c>
      <c r="O10" s="68">
        <f t="shared" si="4"/>
        <v>3937.7636393129596</v>
      </c>
      <c r="P10" s="68">
        <f t="shared" si="4"/>
        <v>3426.1468763914854</v>
      </c>
      <c r="Q10" s="68">
        <f t="shared" si="4"/>
        <v>2815.6107261754487</v>
      </c>
      <c r="R10" s="68">
        <f t="shared" si="4"/>
        <v>2973.159497620903</v>
      </c>
      <c r="S10" s="68">
        <f t="shared" ref="S10:S15" si="5">SUM(D10:R10)</f>
        <v>38000</v>
      </c>
      <c r="V10" s="34"/>
      <c r="W10" s="34"/>
      <c r="X10" s="34"/>
      <c r="Y10" s="34"/>
      <c r="Z10" s="34"/>
      <c r="AA10" s="34"/>
      <c r="AB10" s="34"/>
      <c r="AC10" s="34"/>
      <c r="AD10" s="34"/>
      <c r="AE10" s="34"/>
      <c r="AF10" s="34"/>
      <c r="AG10" s="34"/>
      <c r="AH10" s="34"/>
      <c r="AI10" s="34"/>
      <c r="AJ10" s="34"/>
      <c r="AK10" s="34"/>
    </row>
    <row r="11" spans="1:37" ht="16.5" customHeight="1" x14ac:dyDescent="0.35">
      <c r="A11" s="68" t="str">
        <f t="shared" si="0"/>
        <v xml:space="preserve"> - herav justering for andre aktivitetsnøytrale forhold</v>
      </c>
      <c r="B11" s="68"/>
      <c r="C11" s="68"/>
      <c r="D11" s="68">
        <f t="shared" si="4"/>
        <v>10000.245022965588</v>
      </c>
      <c r="E11" s="68">
        <f t="shared" si="4"/>
        <v>9510.6769289653093</v>
      </c>
      <c r="F11" s="68">
        <f t="shared" si="4"/>
        <v>8101.4894107001128</v>
      </c>
      <c r="G11" s="68">
        <f t="shared" si="4"/>
        <v>6243.6737962222078</v>
      </c>
      <c r="H11" s="68">
        <f t="shared" si="4"/>
        <v>9690.2878508159956</v>
      </c>
      <c r="I11" s="68">
        <f t="shared" si="4"/>
        <v>7270.6733016645021</v>
      </c>
      <c r="J11" s="68">
        <f t="shared" si="4"/>
        <v>10083.220553530664</v>
      </c>
      <c r="K11" s="68">
        <f t="shared" si="4"/>
        <v>11579.897159480352</v>
      </c>
      <c r="L11" s="68">
        <f t="shared" si="4"/>
        <v>6782.5045958499486</v>
      </c>
      <c r="M11" s="68">
        <f t="shared" si="4"/>
        <v>6331.95082759446</v>
      </c>
      <c r="N11" s="68">
        <f t="shared" si="4"/>
        <v>6793.7369158547654</v>
      </c>
      <c r="O11" s="68">
        <f t="shared" si="4"/>
        <v>11572.267135577382</v>
      </c>
      <c r="P11" s="68">
        <f t="shared" si="4"/>
        <v>11990.920665890508</v>
      </c>
      <c r="Q11" s="68">
        <f t="shared" si="4"/>
        <v>11184.933077566706</v>
      </c>
      <c r="R11" s="68">
        <f t="shared" si="4"/>
        <v>7877.4886095551374</v>
      </c>
      <c r="S11" s="68">
        <f t="shared" si="5"/>
        <v>135013.96585223364</v>
      </c>
      <c r="V11" s="34"/>
      <c r="W11" s="34"/>
      <c r="X11" s="34"/>
      <c r="Y11" s="34"/>
      <c r="Z11" s="34"/>
      <c r="AA11" s="34"/>
      <c r="AB11" s="34"/>
      <c r="AC11" s="34"/>
      <c r="AD11" s="34"/>
      <c r="AE11" s="34"/>
      <c r="AF11" s="34"/>
      <c r="AG11" s="34"/>
      <c r="AH11" s="34"/>
      <c r="AI11" s="34"/>
      <c r="AJ11" s="34"/>
      <c r="AK11" s="34"/>
    </row>
    <row r="12" spans="1:37" ht="16.5" customHeight="1" x14ac:dyDescent="0.35">
      <c r="A12" s="68" t="str">
        <f t="shared" si="0"/>
        <v xml:space="preserve"> - herav justering for engangstiltak</v>
      </c>
      <c r="B12" s="68"/>
      <c r="C12" s="68"/>
      <c r="D12" s="68">
        <f t="shared" si="4"/>
        <v>2455.3308201787431</v>
      </c>
      <c r="E12" s="68">
        <f t="shared" si="4"/>
        <v>2010.9777323466974</v>
      </c>
      <c r="F12" s="68">
        <f t="shared" si="4"/>
        <v>1265.8094784776251</v>
      </c>
      <c r="G12" s="68">
        <f t="shared" si="4"/>
        <v>1034.6605985929227</v>
      </c>
      <c r="H12" s="68">
        <f t="shared" si="4"/>
        <v>1278.4731098388468</v>
      </c>
      <c r="I12" s="68">
        <f t="shared" si="4"/>
        <v>473.48045251396223</v>
      </c>
      <c r="J12" s="68">
        <f t="shared" si="4"/>
        <v>649.52479764603959</v>
      </c>
      <c r="K12" s="68">
        <f t="shared" si="4"/>
        <v>775.35863405165514</v>
      </c>
      <c r="L12" s="68">
        <f t="shared" si="4"/>
        <v>1304.4616800197919</v>
      </c>
      <c r="M12" s="68">
        <f t="shared" si="4"/>
        <v>1205.423767817713</v>
      </c>
      <c r="N12" s="68">
        <f t="shared" si="4"/>
        <v>1625.7649105046273</v>
      </c>
      <c r="O12" s="68">
        <f t="shared" si="4"/>
        <v>2160.8563844088339</v>
      </c>
      <c r="P12" s="68">
        <f t="shared" si="4"/>
        <v>1129.4943744015357</v>
      </c>
      <c r="Q12" s="68">
        <f t="shared" si="4"/>
        <v>826.52870797783794</v>
      </c>
      <c r="R12" s="68">
        <f t="shared" si="4"/>
        <v>1803.8545512231678</v>
      </c>
      <c r="S12" s="68">
        <f t="shared" si="5"/>
        <v>20000</v>
      </c>
      <c r="V12" s="34"/>
      <c r="W12" s="34"/>
      <c r="X12" s="34"/>
      <c r="Y12" s="34"/>
      <c r="Z12" s="34"/>
      <c r="AA12" s="34"/>
      <c r="AB12" s="34"/>
      <c r="AC12" s="34"/>
      <c r="AD12" s="34"/>
      <c r="AE12" s="34"/>
      <c r="AF12" s="34"/>
      <c r="AG12" s="34"/>
      <c r="AH12" s="34"/>
      <c r="AI12" s="34"/>
      <c r="AJ12" s="34"/>
      <c r="AK12" s="34"/>
    </row>
    <row r="13" spans="1:37" ht="16.5" customHeight="1" x14ac:dyDescent="0.35">
      <c r="A13" s="68" t="str">
        <f t="shared" si="0"/>
        <v xml:space="preserve"> - herav justering for oppgaveendringer mellom sektorer</v>
      </c>
      <c r="B13" s="68"/>
      <c r="C13" s="68"/>
      <c r="D13" s="68">
        <f t="shared" si="4"/>
        <v>-70.983815309910881</v>
      </c>
      <c r="E13" s="68">
        <f t="shared" si="4"/>
        <v>-44.119154826155295</v>
      </c>
      <c r="F13" s="68">
        <f t="shared" si="4"/>
        <v>-51.965830784970564</v>
      </c>
      <c r="G13" s="68">
        <f t="shared" si="4"/>
        <v>-29.825758750316282</v>
      </c>
      <c r="H13" s="68">
        <f t="shared" si="4"/>
        <v>-171.75990244599367</v>
      </c>
      <c r="I13" s="68">
        <f t="shared" si="4"/>
        <v>-119.40199062859153</v>
      </c>
      <c r="J13" s="68">
        <f t="shared" si="4"/>
        <v>-150.11897537667113</v>
      </c>
      <c r="K13" s="68">
        <f t="shared" si="4"/>
        <v>-83.619138869146497</v>
      </c>
      <c r="L13" s="68">
        <f t="shared" si="4"/>
        <v>-122.12488074322818</v>
      </c>
      <c r="M13" s="68">
        <f t="shared" si="4"/>
        <v>-178.71552661982025</v>
      </c>
      <c r="N13" s="68">
        <f t="shared" si="4"/>
        <v>-197.9467942779097</v>
      </c>
      <c r="O13" s="68">
        <f t="shared" si="4"/>
        <v>-264.91666703967428</v>
      </c>
      <c r="P13" s="68">
        <f t="shared" si="4"/>
        <v>-268.16322574452352</v>
      </c>
      <c r="Q13" s="68">
        <f t="shared" si="4"/>
        <v>-218.39733825876337</v>
      </c>
      <c r="R13" s="68">
        <f t="shared" si="4"/>
        <v>-127.94100032432473</v>
      </c>
      <c r="S13" s="68">
        <f t="shared" si="5"/>
        <v>-2100</v>
      </c>
      <c r="V13" s="34"/>
      <c r="W13" s="34"/>
      <c r="X13" s="34"/>
      <c r="Y13" s="34"/>
      <c r="Z13" s="34"/>
      <c r="AA13" s="34"/>
      <c r="AB13" s="34"/>
      <c r="AC13" s="34"/>
      <c r="AD13" s="34"/>
      <c r="AE13" s="34"/>
      <c r="AF13" s="34"/>
      <c r="AG13" s="34"/>
      <c r="AH13" s="34"/>
      <c r="AI13" s="34"/>
      <c r="AJ13" s="34"/>
      <c r="AK13" s="34"/>
    </row>
    <row r="14" spans="1:37" ht="16.5" customHeight="1" x14ac:dyDescent="0.35">
      <c r="A14" s="68" t="str">
        <f t="shared" si="0"/>
        <v xml:space="preserve"> - herav uspesifiserte rammeendringer</v>
      </c>
      <c r="B14" s="68"/>
      <c r="C14" s="68"/>
      <c r="D14" s="68">
        <f t="shared" si="4"/>
        <v>0</v>
      </c>
      <c r="E14" s="68">
        <f t="shared" si="4"/>
        <v>0</v>
      </c>
      <c r="F14" s="68">
        <f t="shared" si="4"/>
        <v>0</v>
      </c>
      <c r="G14" s="68">
        <f t="shared" si="4"/>
        <v>0</v>
      </c>
      <c r="H14" s="68">
        <f t="shared" si="4"/>
        <v>0</v>
      </c>
      <c r="I14" s="68">
        <f t="shared" si="4"/>
        <v>0</v>
      </c>
      <c r="J14" s="68">
        <f t="shared" si="4"/>
        <v>0</v>
      </c>
      <c r="K14" s="68">
        <f t="shared" si="4"/>
        <v>0</v>
      </c>
      <c r="L14" s="68">
        <f t="shared" si="4"/>
        <v>0</v>
      </c>
      <c r="M14" s="68">
        <f t="shared" si="4"/>
        <v>0</v>
      </c>
      <c r="N14" s="68">
        <f t="shared" si="4"/>
        <v>0</v>
      </c>
      <c r="O14" s="68">
        <f t="shared" si="4"/>
        <v>0</v>
      </c>
      <c r="P14" s="68">
        <f t="shared" si="4"/>
        <v>0</v>
      </c>
      <c r="Q14" s="68">
        <f t="shared" si="4"/>
        <v>0</v>
      </c>
      <c r="R14" s="68">
        <f t="shared" si="4"/>
        <v>0</v>
      </c>
      <c r="S14" s="68">
        <f t="shared" si="5"/>
        <v>0</v>
      </c>
      <c r="V14" s="34"/>
      <c r="W14" s="34"/>
      <c r="X14" s="34"/>
      <c r="Y14" s="34"/>
      <c r="Z14" s="34"/>
      <c r="AA14" s="34"/>
      <c r="AB14" s="34"/>
      <c r="AC14" s="34"/>
      <c r="AD14" s="34"/>
      <c r="AE14" s="34"/>
      <c r="AF14" s="34"/>
      <c r="AG14" s="34"/>
      <c r="AH14" s="34"/>
      <c r="AI14" s="34"/>
      <c r="AJ14" s="34"/>
      <c r="AK14" s="34"/>
    </row>
    <row r="15" spans="1:37" ht="16.5" customHeight="1" x14ac:dyDescent="0.35">
      <c r="A15" s="75" t="str">
        <f t="shared" si="0"/>
        <v xml:space="preserve"> - herav spesifiserte rammeendringer</v>
      </c>
      <c r="B15" s="75"/>
      <c r="C15" s="75"/>
      <c r="D15" s="75">
        <f t="shared" ref="D15:R15" si="6">D176+D158+D140+D122+D50+D35+D68+D187</f>
        <v>30059.214788256671</v>
      </c>
      <c r="E15" s="75">
        <f t="shared" si="6"/>
        <v>28302.211452931562</v>
      </c>
      <c r="F15" s="75">
        <f t="shared" si="6"/>
        <v>24427.480938440029</v>
      </c>
      <c r="G15" s="75">
        <f t="shared" si="6"/>
        <v>1972.0260247164588</v>
      </c>
      <c r="H15" s="75">
        <f t="shared" si="6"/>
        <v>16199.282638484292</v>
      </c>
      <c r="I15" s="75">
        <f t="shared" si="6"/>
        <v>6158.5199120697334</v>
      </c>
      <c r="J15" s="75">
        <f t="shared" si="6"/>
        <v>18810.952551675269</v>
      </c>
      <c r="K15" s="75">
        <f t="shared" si="6"/>
        <v>27656.882429798665</v>
      </c>
      <c r="L15" s="75">
        <f t="shared" si="6"/>
        <v>3263.1645535537532</v>
      </c>
      <c r="M15" s="75">
        <f t="shared" si="6"/>
        <v>14240.279407861262</v>
      </c>
      <c r="N15" s="75">
        <f t="shared" si="6"/>
        <v>16372.204869455038</v>
      </c>
      <c r="O15" s="75">
        <f t="shared" si="6"/>
        <v>21877.351547578983</v>
      </c>
      <c r="P15" s="75">
        <f t="shared" si="6"/>
        <v>29700.453619003605</v>
      </c>
      <c r="Q15" s="75">
        <f t="shared" si="6"/>
        <v>24048.32860741645</v>
      </c>
      <c r="R15" s="75">
        <f t="shared" si="6"/>
        <v>38573.646658758546</v>
      </c>
      <c r="S15" s="75">
        <f t="shared" si="5"/>
        <v>301662.00000000035</v>
      </c>
      <c r="V15" s="34"/>
      <c r="W15" s="34"/>
      <c r="X15" s="34"/>
      <c r="Y15" s="34"/>
      <c r="Z15" s="34"/>
      <c r="AA15" s="34"/>
      <c r="AB15" s="34"/>
      <c r="AC15" s="34"/>
      <c r="AD15" s="34"/>
      <c r="AE15" s="34"/>
      <c r="AF15" s="34"/>
      <c r="AG15" s="34"/>
      <c r="AH15" s="34"/>
      <c r="AI15" s="34"/>
      <c r="AJ15" s="34"/>
      <c r="AK15" s="34"/>
    </row>
    <row r="16" spans="1:37" ht="16.5" customHeight="1" x14ac:dyDescent="0.35">
      <c r="A16" s="75" t="str">
        <f>A36</f>
        <v>Vridningseffekter knyttet til endringer i særskilte tildelinger</v>
      </c>
      <c r="B16" s="75"/>
      <c r="C16" s="75"/>
      <c r="D16" s="75">
        <f t="shared" ref="D16:S16" si="7">D36+D51+D69+D123+D141+D159+D177</f>
        <v>-1307.0328882187314</v>
      </c>
      <c r="E16" s="75">
        <f t="shared" si="7"/>
        <v>-11230.12983886753</v>
      </c>
      <c r="F16" s="75">
        <f t="shared" si="7"/>
        <v>-4591.1709267785609</v>
      </c>
      <c r="G16" s="75">
        <f t="shared" si="7"/>
        <v>914.28972518929004</v>
      </c>
      <c r="H16" s="75">
        <f t="shared" si="7"/>
        <v>3563.0600888797708</v>
      </c>
      <c r="I16" s="75">
        <f t="shared" si="7"/>
        <v>4404.2824290391636</v>
      </c>
      <c r="J16" s="75">
        <f t="shared" si="7"/>
        <v>6549.1001619584804</v>
      </c>
      <c r="K16" s="75">
        <f t="shared" si="7"/>
        <v>7789.7738287102547</v>
      </c>
      <c r="L16" s="75">
        <f t="shared" si="7"/>
        <v>-2094.1987422244038</v>
      </c>
      <c r="M16" s="75">
        <f t="shared" si="7"/>
        <v>-5586.0736382521973</v>
      </c>
      <c r="N16" s="75">
        <f t="shared" si="7"/>
        <v>-1594.9356676870702</v>
      </c>
      <c r="O16" s="75">
        <f t="shared" si="7"/>
        <v>7767.2573158165378</v>
      </c>
      <c r="P16" s="75">
        <f t="shared" si="7"/>
        <v>-2747.3249812452596</v>
      </c>
      <c r="Q16" s="75">
        <f t="shared" si="7"/>
        <v>-1139.0126128380889</v>
      </c>
      <c r="R16" s="75">
        <f t="shared" si="7"/>
        <v>-697.99698602234093</v>
      </c>
      <c r="S16" s="75">
        <f t="shared" si="7"/>
        <v>-0.11273254065599758</v>
      </c>
      <c r="V16" s="34"/>
      <c r="W16" s="34"/>
      <c r="X16" s="34"/>
      <c r="Y16" s="34"/>
      <c r="Z16" s="34"/>
      <c r="AA16" s="34"/>
      <c r="AB16" s="34"/>
      <c r="AC16" s="34"/>
      <c r="AD16" s="34"/>
      <c r="AE16" s="34"/>
      <c r="AF16" s="34"/>
      <c r="AG16" s="34"/>
      <c r="AH16" s="34"/>
      <c r="AI16" s="34"/>
      <c r="AJ16" s="34"/>
      <c r="AK16" s="34"/>
    </row>
    <row r="17" spans="1:37" ht="16.5" customHeight="1" x14ac:dyDescent="0.35">
      <c r="A17" s="66" t="str">
        <f>A37</f>
        <v>Kompensasjon for forventet lønns- og prisutvikling</v>
      </c>
      <c r="B17" s="66"/>
      <c r="C17" s="66"/>
      <c r="D17" s="66">
        <f>SUM(D18:D19)</f>
        <v>38858.40865357568</v>
      </c>
      <c r="E17" s="66">
        <f t="shared" ref="E17:S17" si="8">SUM(E18:E19)</f>
        <v>34606.865001128928</v>
      </c>
      <c r="F17" s="66">
        <f t="shared" si="8"/>
        <v>28353.437472879777</v>
      </c>
      <c r="G17" s="66">
        <f t="shared" si="8"/>
        <v>21068.487045994367</v>
      </c>
      <c r="H17" s="66">
        <f t="shared" si="8"/>
        <v>30599.739953163589</v>
      </c>
      <c r="I17" s="66">
        <f t="shared" si="8"/>
        <v>20915.414476826816</v>
      </c>
      <c r="J17" s="66">
        <f t="shared" si="8"/>
        <v>29508.969432755621</v>
      </c>
      <c r="K17" s="66">
        <f t="shared" si="8"/>
        <v>32466.002510818602</v>
      </c>
      <c r="L17" s="66">
        <f t="shared" si="8"/>
        <v>24492.357970708043</v>
      </c>
      <c r="M17" s="66">
        <f t="shared" si="8"/>
        <v>23988.164675499276</v>
      </c>
      <c r="N17" s="66">
        <f t="shared" si="8"/>
        <v>27272.96931332953</v>
      </c>
      <c r="O17" s="66">
        <f t="shared" si="8"/>
        <v>42027.348220820008</v>
      </c>
      <c r="P17" s="66">
        <f t="shared" si="8"/>
        <v>38636.279244075587</v>
      </c>
      <c r="Q17" s="66">
        <f t="shared" si="8"/>
        <v>33585.232080602684</v>
      </c>
      <c r="R17" s="66">
        <f t="shared" si="8"/>
        <v>31347.323947821445</v>
      </c>
      <c r="S17" s="66">
        <f t="shared" si="8"/>
        <v>457726.99999999988</v>
      </c>
      <c r="V17" s="34"/>
      <c r="W17" s="34"/>
      <c r="X17" s="34"/>
      <c r="Y17" s="34"/>
      <c r="Z17" s="34"/>
      <c r="AA17" s="34"/>
      <c r="AB17" s="34"/>
      <c r="AC17" s="34"/>
      <c r="AD17" s="34"/>
      <c r="AE17" s="34"/>
      <c r="AF17" s="34"/>
      <c r="AG17" s="34"/>
      <c r="AH17" s="34"/>
      <c r="AI17" s="34"/>
      <c r="AJ17" s="34"/>
      <c r="AK17" s="34"/>
    </row>
    <row r="18" spans="1:37" ht="16.5" customHeight="1" x14ac:dyDescent="0.35">
      <c r="A18" s="68" t="str">
        <f>A38</f>
        <v xml:space="preserve"> - herav generell lønns- og priskompensasjon</v>
      </c>
      <c r="B18" s="68"/>
      <c r="C18" s="68"/>
      <c r="D18" s="68">
        <f t="shared" ref="D18:R19" si="9">D38+D53+D71+D125+D143+D161+D179</f>
        <v>53056.762898846966</v>
      </c>
      <c r="E18" s="68">
        <f t="shared" si="9"/>
        <v>47438.958421332492</v>
      </c>
      <c r="F18" s="68">
        <f t="shared" si="9"/>
        <v>39158.225206193783</v>
      </c>
      <c r="G18" s="68">
        <f t="shared" si="9"/>
        <v>29051.847796722905</v>
      </c>
      <c r="H18" s="68">
        <f t="shared" si="9"/>
        <v>42603.162155369799</v>
      </c>
      <c r="I18" s="68">
        <f t="shared" si="9"/>
        <v>29576.033503714363</v>
      </c>
      <c r="J18" s="68">
        <f t="shared" si="9"/>
        <v>41714.959498742617</v>
      </c>
      <c r="K18" s="68">
        <f t="shared" si="9"/>
        <v>45933.018108926721</v>
      </c>
      <c r="L18" s="68">
        <f t="shared" si="9"/>
        <v>33804.443979478172</v>
      </c>
      <c r="M18" s="68">
        <f t="shared" si="9"/>
        <v>33144.098644343314</v>
      </c>
      <c r="N18" s="68">
        <f t="shared" si="9"/>
        <v>37513.364489952677</v>
      </c>
      <c r="O18" s="68">
        <f t="shared" si="9"/>
        <v>58222.447563434704</v>
      </c>
      <c r="P18" s="68">
        <f t="shared" si="9"/>
        <v>54166.36191789688</v>
      </c>
      <c r="Q18" s="68">
        <f t="shared" si="9"/>
        <v>47358.706600143552</v>
      </c>
      <c r="R18" s="68">
        <f t="shared" si="9"/>
        <v>43138.609214901022</v>
      </c>
      <c r="S18" s="68">
        <f>SUM(D18:R18)</f>
        <v>635880.99999999988</v>
      </c>
      <c r="V18" s="34"/>
      <c r="W18" s="34"/>
      <c r="X18" s="34"/>
      <c r="Y18" s="34"/>
      <c r="Z18" s="34"/>
      <c r="AA18" s="34"/>
      <c r="AB18" s="34"/>
      <c r="AC18" s="34"/>
      <c r="AD18" s="34"/>
      <c r="AE18" s="34"/>
      <c r="AF18" s="34"/>
      <c r="AG18" s="34"/>
      <c r="AH18" s="34"/>
      <c r="AI18" s="34"/>
      <c r="AJ18" s="34"/>
      <c r="AK18" s="34"/>
    </row>
    <row r="19" spans="1:37" ht="16.5" customHeight="1" x14ac:dyDescent="0.35">
      <c r="A19" s="75" t="str">
        <f>A39</f>
        <v xml:space="preserve"> - herav kompensasjon for endring i løpende pensjonsutgifter</v>
      </c>
      <c r="B19" s="75"/>
      <c r="C19" s="75"/>
      <c r="D19" s="75">
        <f t="shared" si="9"/>
        <v>-14198.35424527129</v>
      </c>
      <c r="E19" s="75">
        <f t="shared" si="9"/>
        <v>-12832.093420203561</v>
      </c>
      <c r="F19" s="75">
        <f t="shared" si="9"/>
        <v>-10804.787733314004</v>
      </c>
      <c r="G19" s="75">
        <f t="shared" si="9"/>
        <v>-7983.3607507285387</v>
      </c>
      <c r="H19" s="75">
        <f t="shared" si="9"/>
        <v>-12003.422202206211</v>
      </c>
      <c r="I19" s="75">
        <f t="shared" si="9"/>
        <v>-8660.6190268875471</v>
      </c>
      <c r="J19" s="75">
        <f t="shared" si="9"/>
        <v>-12205.990065986995</v>
      </c>
      <c r="K19" s="75">
        <f t="shared" si="9"/>
        <v>-13467.015598108117</v>
      </c>
      <c r="L19" s="75">
        <f t="shared" si="9"/>
        <v>-9312.0860087701312</v>
      </c>
      <c r="M19" s="75">
        <f t="shared" si="9"/>
        <v>-9155.9339688440396</v>
      </c>
      <c r="N19" s="75">
        <f t="shared" si="9"/>
        <v>-10240.395176623148</v>
      </c>
      <c r="O19" s="75">
        <f t="shared" si="9"/>
        <v>-16195.099342614696</v>
      </c>
      <c r="P19" s="75">
        <f t="shared" si="9"/>
        <v>-15530.082673821295</v>
      </c>
      <c r="Q19" s="75">
        <f t="shared" si="9"/>
        <v>-13773.474519540867</v>
      </c>
      <c r="R19" s="75">
        <f t="shared" si="9"/>
        <v>-11791.285267079576</v>
      </c>
      <c r="S19" s="68">
        <f>SUM(D19:R19)</f>
        <v>-178154.00000000003</v>
      </c>
      <c r="V19" s="34"/>
      <c r="W19" s="34"/>
      <c r="X19" s="34"/>
      <c r="Y19" s="34"/>
      <c r="Z19" s="34"/>
      <c r="AA19" s="34"/>
      <c r="AB19" s="34"/>
      <c r="AC19" s="34"/>
      <c r="AD19" s="34"/>
      <c r="AE19" s="34"/>
      <c r="AF19" s="34"/>
      <c r="AG19" s="34"/>
      <c r="AH19" s="34"/>
      <c r="AI19" s="34"/>
      <c r="AJ19" s="34"/>
      <c r="AK19" s="34"/>
    </row>
    <row r="20" spans="1:37" ht="16.5" customHeight="1" thickBot="1" x14ac:dyDescent="0.4">
      <c r="A20" s="241" t="str">
        <f>A40</f>
        <v>Bydelsfordelt budsjett 2019</v>
      </c>
      <c r="B20" s="242"/>
      <c r="C20" s="242"/>
      <c r="D20" s="242">
        <f t="shared" ref="D20:S20" si="10">D5+SUM(D6:D8)+D9+D17+D16</f>
        <v>1944754.4979590194</v>
      </c>
      <c r="E20" s="242">
        <f t="shared" si="10"/>
        <v>1744977.1678756648</v>
      </c>
      <c r="F20" s="242">
        <f t="shared" si="10"/>
        <v>1426822.3770830818</v>
      </c>
      <c r="G20" s="242">
        <f t="shared" si="10"/>
        <v>1054402.0898840041</v>
      </c>
      <c r="H20" s="242">
        <f t="shared" si="10"/>
        <v>1523189.7878757713</v>
      </c>
      <c r="I20" s="242">
        <f t="shared" si="10"/>
        <v>1072780.1175870835</v>
      </c>
      <c r="J20" s="242">
        <f t="shared" si="10"/>
        <v>1482949.8211304361</v>
      </c>
      <c r="K20" s="242">
        <f t="shared" si="10"/>
        <v>1701702.7558422128</v>
      </c>
      <c r="L20" s="242">
        <f t="shared" si="10"/>
        <v>1227501.8717695184</v>
      </c>
      <c r="M20" s="242">
        <f t="shared" si="10"/>
        <v>1188430.6266804421</v>
      </c>
      <c r="N20" s="242">
        <f t="shared" si="10"/>
        <v>1350395.6430201733</v>
      </c>
      <c r="O20" s="242">
        <f t="shared" si="10"/>
        <v>2092702.7730919237</v>
      </c>
      <c r="P20" s="242">
        <f t="shared" si="10"/>
        <v>1952202.1346821478</v>
      </c>
      <c r="Q20" s="242">
        <f t="shared" si="10"/>
        <v>1723290.5297509478</v>
      </c>
      <c r="R20" s="242">
        <f t="shared" si="10"/>
        <v>1542597.8057675743</v>
      </c>
      <c r="S20" s="242">
        <f t="shared" si="10"/>
        <v>23028700</v>
      </c>
      <c r="V20" s="34"/>
      <c r="W20" s="34"/>
      <c r="X20" s="34"/>
      <c r="Y20" s="34"/>
      <c r="Z20" s="34"/>
      <c r="AA20" s="34"/>
      <c r="AB20" s="34"/>
      <c r="AC20" s="34"/>
      <c r="AD20" s="34"/>
      <c r="AE20" s="34"/>
      <c r="AF20" s="34"/>
      <c r="AG20" s="34"/>
      <c r="AH20" s="34"/>
      <c r="AI20" s="34"/>
      <c r="AJ20" s="34"/>
      <c r="AK20" s="34"/>
    </row>
    <row r="21" spans="1:37" ht="16.5" customHeight="1" x14ac:dyDescent="0.35">
      <c r="A21" s="65"/>
      <c r="B21" s="66"/>
      <c r="C21" s="66"/>
      <c r="D21" s="66"/>
      <c r="E21" s="66"/>
      <c r="F21" s="66"/>
      <c r="G21" s="66"/>
      <c r="H21" s="66"/>
      <c r="I21" s="66"/>
      <c r="J21" s="66"/>
      <c r="K21" s="66"/>
      <c r="L21" s="66"/>
      <c r="M21" s="66"/>
      <c r="N21" s="66"/>
      <c r="O21" s="66"/>
      <c r="P21" s="66"/>
      <c r="Q21" s="66"/>
      <c r="R21" s="66"/>
      <c r="S21" s="66"/>
      <c r="V21" s="34"/>
      <c r="W21" s="34"/>
      <c r="X21" s="34"/>
      <c r="Y21" s="34"/>
      <c r="Z21" s="34"/>
      <c r="AA21" s="34"/>
      <c r="AB21" s="34"/>
      <c r="AC21" s="34"/>
      <c r="AD21" s="34"/>
      <c r="AE21" s="34"/>
      <c r="AF21" s="34"/>
      <c r="AG21" s="34"/>
      <c r="AH21" s="34"/>
      <c r="AI21" s="34"/>
      <c r="AJ21" s="34"/>
      <c r="AK21" s="34"/>
    </row>
    <row r="22" spans="1:37" ht="16.5" customHeight="1" thickBot="1" x14ac:dyDescent="0.4">
      <c r="A22" s="241" t="s">
        <v>393</v>
      </c>
      <c r="B22" s="242"/>
      <c r="C22" s="242"/>
      <c r="D22" s="242">
        <f>'Tabell 2.1 DOK32019'!D10</f>
        <v>1944755</v>
      </c>
      <c r="E22" s="242">
        <f>'Tabell 2.1 DOK32019'!E10</f>
        <v>1744977</v>
      </c>
      <c r="F22" s="242">
        <f>'Tabell 2.1 DOK32019'!F10</f>
        <v>1426822</v>
      </c>
      <c r="G22" s="242">
        <f>'Tabell 2.1 DOK32019'!G10</f>
        <v>1054403</v>
      </c>
      <c r="H22" s="242">
        <f>'Tabell 2.1 DOK32019'!H10</f>
        <v>1523190</v>
      </c>
      <c r="I22" s="242">
        <f>'Tabell 2.1 DOK32019'!I10</f>
        <v>1072779</v>
      </c>
      <c r="J22" s="242">
        <f>'Tabell 2.1 DOK32019'!J10</f>
        <v>1482950</v>
      </c>
      <c r="K22" s="242">
        <f>'Tabell 2.1 DOK32019'!K10</f>
        <v>1701704</v>
      </c>
      <c r="L22" s="242">
        <f>'Tabell 2.1 DOK32019'!L10</f>
        <v>1227502</v>
      </c>
      <c r="M22" s="242">
        <f>'Tabell 2.1 DOK32019'!M10</f>
        <v>1188429</v>
      </c>
      <c r="N22" s="242">
        <f>'Tabell 2.1 DOK32019'!N10</f>
        <v>1350395</v>
      </c>
      <c r="O22" s="242">
        <f>'Tabell 2.1 DOK32019'!O10</f>
        <v>2092703</v>
      </c>
      <c r="P22" s="242">
        <f>'Tabell 2.1 DOK32019'!P10</f>
        <v>1952203</v>
      </c>
      <c r="Q22" s="242">
        <f>'Tabell 2.1 DOK32019'!Q10</f>
        <v>1723290</v>
      </c>
      <c r="R22" s="242">
        <f>'Tabell 2.1 DOK32019'!R10</f>
        <v>1542598</v>
      </c>
      <c r="S22" s="242">
        <f>'Tabell 2.1 DOK32019'!S10</f>
        <v>23028700</v>
      </c>
      <c r="V22" s="34"/>
      <c r="W22" s="34"/>
      <c r="X22" s="34"/>
      <c r="Y22" s="34"/>
      <c r="Z22" s="34"/>
      <c r="AA22" s="34"/>
      <c r="AB22" s="34"/>
      <c r="AC22" s="34"/>
      <c r="AD22" s="34"/>
      <c r="AE22" s="34"/>
      <c r="AF22" s="34"/>
      <c r="AG22" s="34"/>
      <c r="AH22" s="34"/>
      <c r="AI22" s="34"/>
      <c r="AJ22" s="34"/>
      <c r="AK22" s="34"/>
    </row>
    <row r="23" spans="1:37" ht="16.5" customHeight="1" thickBot="1" x14ac:dyDescent="0.4">
      <c r="A23" s="67"/>
      <c r="B23" s="67"/>
      <c r="C23" s="67"/>
      <c r="D23" s="67"/>
      <c r="E23" s="67"/>
      <c r="F23" s="67"/>
      <c r="G23" s="67"/>
      <c r="H23" s="67"/>
      <c r="I23" s="67"/>
      <c r="J23" s="67"/>
      <c r="K23" s="67"/>
      <c r="L23" s="67"/>
      <c r="M23" s="67"/>
      <c r="N23" s="67"/>
      <c r="O23" s="67"/>
      <c r="P23" s="67"/>
      <c r="Q23" s="67"/>
      <c r="R23" s="67"/>
      <c r="S23" s="67"/>
      <c r="V23" s="34"/>
      <c r="W23" s="34"/>
      <c r="X23" s="34"/>
      <c r="Y23" s="34"/>
      <c r="Z23" s="34"/>
      <c r="AA23" s="34"/>
      <c r="AB23" s="34"/>
      <c r="AC23" s="34"/>
      <c r="AD23" s="34"/>
      <c r="AE23" s="34"/>
      <c r="AF23" s="34"/>
      <c r="AG23" s="34"/>
      <c r="AH23" s="34"/>
      <c r="AI23" s="34"/>
      <c r="AJ23" s="34"/>
      <c r="AK23" s="34"/>
    </row>
    <row r="24" spans="1:37" ht="16.5" customHeight="1" x14ac:dyDescent="0.35">
      <c r="A24" s="243" t="s">
        <v>8</v>
      </c>
      <c r="B24" s="244"/>
      <c r="C24" s="244"/>
      <c r="D24" s="245"/>
      <c r="E24" s="245"/>
      <c r="F24" s="245"/>
      <c r="G24" s="245"/>
      <c r="H24" s="245"/>
      <c r="I24" s="245"/>
      <c r="J24" s="245"/>
      <c r="K24" s="245"/>
      <c r="L24" s="245"/>
      <c r="M24" s="245"/>
      <c r="N24" s="245"/>
      <c r="O24" s="245"/>
      <c r="P24" s="245"/>
      <c r="Q24" s="245"/>
      <c r="R24" s="245"/>
      <c r="S24" s="245"/>
      <c r="V24" s="34"/>
      <c r="W24" s="34"/>
      <c r="X24" s="34"/>
      <c r="Y24" s="34"/>
      <c r="Z24" s="34"/>
      <c r="AA24" s="34"/>
      <c r="AB24" s="34"/>
      <c r="AC24" s="34"/>
      <c r="AD24" s="34"/>
      <c r="AE24" s="34"/>
      <c r="AF24" s="34"/>
      <c r="AG24" s="34"/>
      <c r="AH24" s="34"/>
      <c r="AI24" s="34"/>
      <c r="AJ24" s="34"/>
      <c r="AK24" s="34"/>
    </row>
    <row r="25" spans="1:37" ht="16.5" customHeight="1" x14ac:dyDescent="0.35">
      <c r="A25" s="74" t="s">
        <v>217</v>
      </c>
      <c r="B25" s="74"/>
      <c r="C25" s="74"/>
      <c r="D25" s="74">
        <v>15138.596822822466</v>
      </c>
      <c r="E25" s="74">
        <v>15653.110332392142</v>
      </c>
      <c r="F25" s="74">
        <v>13235.982755937495</v>
      </c>
      <c r="G25" s="74">
        <v>12537.174144939787</v>
      </c>
      <c r="H25" s="74">
        <v>13774.997430006004</v>
      </c>
      <c r="I25" s="74">
        <v>10236.381465672473</v>
      </c>
      <c r="J25" s="74">
        <v>12596.465626141593</v>
      </c>
      <c r="K25" s="74">
        <v>16720.91902901592</v>
      </c>
      <c r="L25" s="74">
        <v>10120.625512680093</v>
      </c>
      <c r="M25" s="74">
        <v>9452.4987472642642</v>
      </c>
      <c r="N25" s="74">
        <v>10205.672135835463</v>
      </c>
      <c r="O25" s="74">
        <v>12368.348292490409</v>
      </c>
      <c r="P25" s="74">
        <v>12511.876837125594</v>
      </c>
      <c r="Q25" s="74">
        <v>12599.640755983173</v>
      </c>
      <c r="R25" s="74">
        <v>10834.188145654945</v>
      </c>
      <c r="S25" s="74">
        <v>187986.47803396182</v>
      </c>
      <c r="V25" s="34"/>
      <c r="W25" s="34"/>
      <c r="X25" s="34"/>
      <c r="Y25" s="34"/>
      <c r="Z25" s="34"/>
      <c r="AA25" s="34"/>
      <c r="AB25" s="34"/>
      <c r="AC25" s="34"/>
      <c r="AD25" s="34"/>
      <c r="AE25" s="34"/>
      <c r="AF25" s="34"/>
      <c r="AG25" s="34"/>
      <c r="AH25" s="34"/>
      <c r="AI25" s="34"/>
      <c r="AJ25" s="34"/>
      <c r="AK25" s="34"/>
    </row>
    <row r="26" spans="1:37" ht="16.5" customHeight="1" x14ac:dyDescent="0.35">
      <c r="A26" s="68" t="s">
        <v>172</v>
      </c>
      <c r="B26" s="68"/>
      <c r="C26" s="68"/>
      <c r="D26" s="68">
        <v>103.29169679752866</v>
      </c>
      <c r="E26" s="68">
        <v>100.44394068289013</v>
      </c>
      <c r="F26" s="68">
        <v>29.512888942144016</v>
      </c>
      <c r="G26" s="68">
        <v>-24.213654342448759</v>
      </c>
      <c r="H26" s="68">
        <v>12.554157260320371</v>
      </c>
      <c r="I26" s="68">
        <v>-22.351955588700861</v>
      </c>
      <c r="J26" s="68">
        <v>-37.580445840417923</v>
      </c>
      <c r="K26" s="68">
        <v>-3.738158568122965</v>
      </c>
      <c r="L26" s="68">
        <v>29.697461337756604</v>
      </c>
      <c r="M26" s="68">
        <v>-45.414777785926027</v>
      </c>
      <c r="N26" s="68">
        <v>-2.5841555861264318</v>
      </c>
      <c r="O26" s="68">
        <v>-44.782780700267359</v>
      </c>
      <c r="P26" s="68">
        <v>-72.178711806187067</v>
      </c>
      <c r="Q26" s="68">
        <v>-1.7537911235466017</v>
      </c>
      <c r="R26" s="68">
        <v>-20.901713678900432</v>
      </c>
      <c r="S26" s="68">
        <f>SUM(D26:R26)</f>
        <v>-4.6256332097982522E-12</v>
      </c>
      <c r="V26" s="34"/>
      <c r="W26" s="34"/>
      <c r="X26" s="34"/>
      <c r="Y26" s="34"/>
      <c r="Z26" s="34"/>
      <c r="AA26" s="34"/>
      <c r="AB26" s="34"/>
      <c r="AC26" s="34"/>
      <c r="AD26" s="34"/>
      <c r="AE26" s="34"/>
      <c r="AF26" s="34"/>
      <c r="AG26" s="34"/>
      <c r="AH26" s="34"/>
      <c r="AI26" s="34"/>
      <c r="AJ26" s="34"/>
      <c r="AK26" s="34"/>
    </row>
    <row r="27" spans="1:37" ht="16.5" customHeight="1" x14ac:dyDescent="0.35">
      <c r="A27" s="68" t="s">
        <v>174</v>
      </c>
      <c r="B27" s="68"/>
      <c r="C27" s="68"/>
      <c r="D27" s="68">
        <v>0</v>
      </c>
      <c r="E27" s="68">
        <v>0</v>
      </c>
      <c r="F27" s="68">
        <v>0</v>
      </c>
      <c r="G27" s="68">
        <v>0</v>
      </c>
      <c r="H27" s="68">
        <v>0</v>
      </c>
      <c r="I27" s="68">
        <v>0</v>
      </c>
      <c r="J27" s="68">
        <v>0</v>
      </c>
      <c r="K27" s="68">
        <v>0</v>
      </c>
      <c r="L27" s="68">
        <v>0</v>
      </c>
      <c r="M27" s="68">
        <v>0</v>
      </c>
      <c r="N27" s="68">
        <v>0</v>
      </c>
      <c r="O27" s="68">
        <v>0</v>
      </c>
      <c r="P27" s="68">
        <v>0</v>
      </c>
      <c r="Q27" s="68">
        <v>0</v>
      </c>
      <c r="R27" s="68">
        <v>0</v>
      </c>
      <c r="S27" s="68">
        <f>SUM(D27:R27)</f>
        <v>0</v>
      </c>
      <c r="V27" s="34"/>
      <c r="W27" s="34"/>
      <c r="X27" s="34"/>
      <c r="Y27" s="34"/>
      <c r="Z27" s="34"/>
      <c r="AA27" s="34"/>
      <c r="AB27" s="34"/>
      <c r="AC27" s="34"/>
      <c r="AD27" s="34"/>
      <c r="AE27" s="34"/>
      <c r="AF27" s="34"/>
      <c r="AG27" s="34"/>
      <c r="AH27" s="34"/>
      <c r="AI27" s="34"/>
      <c r="AJ27" s="34"/>
      <c r="AK27" s="34"/>
    </row>
    <row r="28" spans="1:37" ht="16.5" customHeight="1" x14ac:dyDescent="0.35">
      <c r="A28" s="75" t="s">
        <v>175</v>
      </c>
      <c r="B28" s="75"/>
      <c r="C28" s="75"/>
      <c r="D28" s="75">
        <v>3.0785059485431854E-10</v>
      </c>
      <c r="E28" s="75">
        <v>0</v>
      </c>
      <c r="F28" s="75">
        <v>1.5392529742715927E-10</v>
      </c>
      <c r="G28" s="75">
        <v>1.5392529742715927E-10</v>
      </c>
      <c r="H28" s="75">
        <v>1.5392529742715927E-10</v>
      </c>
      <c r="I28" s="75">
        <v>1.5392529742715927E-10</v>
      </c>
      <c r="J28" s="75">
        <v>0</v>
      </c>
      <c r="K28" s="75">
        <v>1.5392529742715927E-10</v>
      </c>
      <c r="L28" s="75">
        <v>0</v>
      </c>
      <c r="M28" s="75">
        <v>0</v>
      </c>
      <c r="N28" s="75">
        <v>0</v>
      </c>
      <c r="O28" s="75">
        <v>0</v>
      </c>
      <c r="P28" s="75">
        <v>0</v>
      </c>
      <c r="Q28" s="75">
        <v>0</v>
      </c>
      <c r="R28" s="75">
        <v>0</v>
      </c>
      <c r="S28" s="75">
        <f>SUM(D28:R28)</f>
        <v>1.077477081990115E-9</v>
      </c>
      <c r="V28" s="34"/>
      <c r="W28" s="34"/>
      <c r="X28" s="34"/>
      <c r="Y28" s="34"/>
      <c r="Z28" s="34"/>
      <c r="AA28" s="34"/>
      <c r="AB28" s="34"/>
      <c r="AC28" s="34"/>
      <c r="AD28" s="34"/>
      <c r="AE28" s="34"/>
      <c r="AF28" s="34"/>
      <c r="AG28" s="34"/>
      <c r="AH28" s="34"/>
      <c r="AI28" s="34"/>
      <c r="AJ28" s="34"/>
      <c r="AK28" s="34"/>
    </row>
    <row r="29" spans="1:37" ht="16.5" customHeight="1" x14ac:dyDescent="0.35">
      <c r="A29" s="66" t="s">
        <v>233</v>
      </c>
      <c r="B29" s="66"/>
      <c r="C29" s="66"/>
      <c r="D29" s="66">
        <f>SUM(D30:D35)</f>
        <v>-17.508167803067582</v>
      </c>
      <c r="E29" s="66">
        <f t="shared" ref="E29:S29" si="11">SUM(E30:E35)</f>
        <v>-18.260640572516532</v>
      </c>
      <c r="F29" s="66">
        <f t="shared" si="11"/>
        <v>-15.472542077655774</v>
      </c>
      <c r="G29" s="66">
        <f t="shared" si="11"/>
        <v>-14.77207949259938</v>
      </c>
      <c r="H29" s="66">
        <f t="shared" si="11"/>
        <v>-18.156972815151029</v>
      </c>
      <c r="I29" s="66">
        <f t="shared" si="11"/>
        <v>-13.760084718317051</v>
      </c>
      <c r="J29" s="66">
        <f t="shared" si="11"/>
        <v>-16.591554417789908</v>
      </c>
      <c r="K29" s="66">
        <f t="shared" si="11"/>
        <v>-16.976606088004651</v>
      </c>
      <c r="L29" s="66">
        <f t="shared" si="11"/>
        <v>-13.534060798346674</v>
      </c>
      <c r="M29" s="66">
        <f t="shared" si="11"/>
        <v>-12.711242050685414</v>
      </c>
      <c r="N29" s="66">
        <f t="shared" si="11"/>
        <v>-13.653772375304463</v>
      </c>
      <c r="O29" s="66">
        <f t="shared" si="11"/>
        <v>-16.59384639201738</v>
      </c>
      <c r="P29" s="66">
        <f t="shared" si="11"/>
        <v>-16.723607394434065</v>
      </c>
      <c r="Q29" s="66">
        <f t="shared" si="11"/>
        <v>-16.923009152223841</v>
      </c>
      <c r="R29" s="66">
        <f t="shared" si="11"/>
        <v>-14.749336056034499</v>
      </c>
      <c r="S29" s="66">
        <f t="shared" si="11"/>
        <v>-236.38752220414824</v>
      </c>
      <c r="V29" s="34"/>
      <c r="W29" s="34"/>
      <c r="X29" s="34"/>
      <c r="Y29" s="34"/>
      <c r="Z29" s="34"/>
      <c r="AA29" s="34"/>
      <c r="AB29" s="34"/>
      <c r="AC29" s="34"/>
      <c r="AD29" s="34"/>
      <c r="AE29" s="34"/>
      <c r="AF29" s="34"/>
      <c r="AG29" s="34"/>
      <c r="AH29" s="34"/>
      <c r="AI29" s="34"/>
      <c r="AJ29" s="34"/>
      <c r="AK29" s="34"/>
    </row>
    <row r="30" spans="1:37" ht="16.5" customHeight="1" x14ac:dyDescent="0.35">
      <c r="A30" s="68" t="s">
        <v>234</v>
      </c>
      <c r="B30" s="68"/>
      <c r="C30" s="68"/>
      <c r="D30" s="68">
        <f>$S30*'Tabell 3.1 DOK32019'!D$7/100</f>
        <v>0</v>
      </c>
      <c r="E30" s="68">
        <f>$S30*'Tabell 3.1 DOK32019'!E$7/100</f>
        <v>0</v>
      </c>
      <c r="F30" s="68">
        <f>$S30*'Tabell 3.1 DOK32019'!F$7/100</f>
        <v>0</v>
      </c>
      <c r="G30" s="68">
        <f>$S30*'Tabell 3.1 DOK32019'!G$7/100</f>
        <v>0</v>
      </c>
      <c r="H30" s="68">
        <f>$S30*'Tabell 3.1 DOK32019'!H$7/100</f>
        <v>0</v>
      </c>
      <c r="I30" s="68">
        <f>$S30*'Tabell 3.1 DOK32019'!I$7/100</f>
        <v>0</v>
      </c>
      <c r="J30" s="68">
        <f>$S30*'Tabell 3.1 DOK32019'!J$7/100</f>
        <v>0</v>
      </c>
      <c r="K30" s="68">
        <f>$S30*'Tabell 3.1 DOK32019'!K$7/100</f>
        <v>0</v>
      </c>
      <c r="L30" s="68">
        <f>$S30*'Tabell 3.1 DOK32019'!L$7/100</f>
        <v>0</v>
      </c>
      <c r="M30" s="68">
        <f>$S30*'Tabell 3.1 DOK32019'!M$7/100</f>
        <v>0</v>
      </c>
      <c r="N30" s="68">
        <f>$S30*'Tabell 3.1 DOK32019'!N$7/100</f>
        <v>0</v>
      </c>
      <c r="O30" s="68">
        <f>$S30*'Tabell 3.1 DOK32019'!O$7/100</f>
        <v>0</v>
      </c>
      <c r="P30" s="68">
        <f>$S30*'Tabell 3.1 DOK32019'!P$7/100</f>
        <v>0</v>
      </c>
      <c r="Q30" s="68">
        <f>$S30*'Tabell 3.1 DOK32019'!Q$7/100</f>
        <v>0</v>
      </c>
      <c r="R30" s="68">
        <f>$S30*'Tabell 3.1 DOK32019'!R$7/100</f>
        <v>0</v>
      </c>
      <c r="S30" s="68">
        <v>0</v>
      </c>
      <c r="V30" s="34"/>
      <c r="W30" s="34"/>
      <c r="X30" s="34"/>
      <c r="Y30" s="34"/>
      <c r="Z30" s="34"/>
      <c r="AA30" s="34"/>
      <c r="AB30" s="34"/>
      <c r="AC30" s="34"/>
      <c r="AD30" s="34"/>
      <c r="AE30" s="34"/>
      <c r="AF30" s="34"/>
      <c r="AG30" s="34"/>
      <c r="AH30" s="34"/>
      <c r="AI30" s="34"/>
      <c r="AJ30" s="34"/>
      <c r="AK30" s="34"/>
    </row>
    <row r="31" spans="1:37" ht="16.5" customHeight="1" x14ac:dyDescent="0.35">
      <c r="A31" s="68" t="s">
        <v>235</v>
      </c>
      <c r="B31" s="68"/>
      <c r="C31" s="68"/>
      <c r="D31" s="68">
        <f>$S31*'Tabell 3.1 DOK32019'!D$7/100</f>
        <v>-17.508167803067582</v>
      </c>
      <c r="E31" s="68">
        <f>$S31*'Tabell 3.1 DOK32019'!E$7/100</f>
        <v>-18.260640572516532</v>
      </c>
      <c r="F31" s="68">
        <f>$S31*'Tabell 3.1 DOK32019'!F$7/100</f>
        <v>-15.472542077655774</v>
      </c>
      <c r="G31" s="68">
        <f>$S31*'Tabell 3.1 DOK32019'!G$7/100</f>
        <v>-14.77207949259938</v>
      </c>
      <c r="H31" s="68">
        <f>$S31*'Tabell 3.1 DOK32019'!H$7/100</f>
        <v>-18.156972815151029</v>
      </c>
      <c r="I31" s="68">
        <f>$S31*'Tabell 3.1 DOK32019'!I$7/100</f>
        <v>-13.760084718317051</v>
      </c>
      <c r="J31" s="68">
        <f>$S31*'Tabell 3.1 DOK32019'!J$7/100</f>
        <v>-16.591554417789908</v>
      </c>
      <c r="K31" s="68">
        <f>$S31*'Tabell 3.1 DOK32019'!K$7/100</f>
        <v>-16.976606088004651</v>
      </c>
      <c r="L31" s="68">
        <f>$S31*'Tabell 3.1 DOK32019'!L$7/100</f>
        <v>-13.534060798346674</v>
      </c>
      <c r="M31" s="68">
        <f>$S31*'Tabell 3.1 DOK32019'!M$7/100</f>
        <v>-12.711242050685414</v>
      </c>
      <c r="N31" s="68">
        <f>$S31*'Tabell 3.1 DOK32019'!N$7/100</f>
        <v>-13.653772375304463</v>
      </c>
      <c r="O31" s="68">
        <f>$S31*'Tabell 3.1 DOK32019'!O$7/100</f>
        <v>-16.59384639201738</v>
      </c>
      <c r="P31" s="68">
        <f>$S31*'Tabell 3.1 DOK32019'!P$7/100</f>
        <v>-16.723607394434065</v>
      </c>
      <c r="Q31" s="68">
        <f>$S31*'Tabell 3.1 DOK32019'!Q$7/100</f>
        <v>-16.923009152223841</v>
      </c>
      <c r="R31" s="68">
        <f>$S31*'Tabell 3.1 DOK32019'!R$7/100</f>
        <v>-14.749336056034499</v>
      </c>
      <c r="S31" s="68">
        <v>-236.38752220414824</v>
      </c>
      <c r="V31" s="34"/>
      <c r="W31" s="34"/>
      <c r="X31" s="34"/>
      <c r="Y31" s="34"/>
      <c r="Z31" s="34"/>
      <c r="AA31" s="34"/>
      <c r="AB31" s="34"/>
      <c r="AC31" s="34"/>
      <c r="AD31" s="34"/>
      <c r="AE31" s="34"/>
      <c r="AF31" s="34"/>
      <c r="AG31" s="34"/>
      <c r="AH31" s="34"/>
      <c r="AI31" s="34"/>
      <c r="AJ31" s="34"/>
      <c r="AK31" s="34"/>
    </row>
    <row r="32" spans="1:37" ht="16.5" customHeight="1" x14ac:dyDescent="0.35">
      <c r="A32" s="68" t="s">
        <v>237</v>
      </c>
      <c r="B32" s="68"/>
      <c r="C32" s="68"/>
      <c r="D32" s="68">
        <f>$S32*'Tabell 3.1 DOK32019'!D$7/100</f>
        <v>0</v>
      </c>
      <c r="E32" s="68">
        <f>$S32*'Tabell 3.1 DOK32019'!E$7/100</f>
        <v>0</v>
      </c>
      <c r="F32" s="68">
        <f>$S32*'Tabell 3.1 DOK32019'!F$7/100</f>
        <v>0</v>
      </c>
      <c r="G32" s="68">
        <f>$S32*'Tabell 3.1 DOK32019'!G$7/100</f>
        <v>0</v>
      </c>
      <c r="H32" s="68">
        <f>$S32*'Tabell 3.1 DOK32019'!H$7/100</f>
        <v>0</v>
      </c>
      <c r="I32" s="68">
        <f>$S32*'Tabell 3.1 DOK32019'!I$7/100</f>
        <v>0</v>
      </c>
      <c r="J32" s="68">
        <f>$S32*'Tabell 3.1 DOK32019'!J$7/100</f>
        <v>0</v>
      </c>
      <c r="K32" s="68">
        <f>$S32*'Tabell 3.1 DOK32019'!K$7/100</f>
        <v>0</v>
      </c>
      <c r="L32" s="68">
        <f>$S32*'Tabell 3.1 DOK32019'!L$7/100</f>
        <v>0</v>
      </c>
      <c r="M32" s="68">
        <f>$S32*'Tabell 3.1 DOK32019'!M$7/100</f>
        <v>0</v>
      </c>
      <c r="N32" s="68">
        <f>$S32*'Tabell 3.1 DOK32019'!N$7/100</f>
        <v>0</v>
      </c>
      <c r="O32" s="68">
        <f>$S32*'Tabell 3.1 DOK32019'!O$7/100</f>
        <v>0</v>
      </c>
      <c r="P32" s="68">
        <f>$S32*'Tabell 3.1 DOK32019'!P$7/100</f>
        <v>0</v>
      </c>
      <c r="Q32" s="68">
        <f>$S32*'Tabell 3.1 DOK32019'!Q$7/100</f>
        <v>0</v>
      </c>
      <c r="R32" s="68">
        <f>$S32*'Tabell 3.1 DOK32019'!R$7/100</f>
        <v>0</v>
      </c>
      <c r="S32" s="68">
        <v>0</v>
      </c>
      <c r="V32" s="34"/>
      <c r="W32" s="34"/>
      <c r="X32" s="34"/>
      <c r="Y32" s="34"/>
      <c r="Z32" s="34"/>
      <c r="AA32" s="34"/>
      <c r="AB32" s="34"/>
      <c r="AC32" s="34"/>
      <c r="AD32" s="34"/>
      <c r="AE32" s="34"/>
      <c r="AF32" s="34"/>
      <c r="AG32" s="34"/>
      <c r="AH32" s="34"/>
      <c r="AI32" s="34"/>
      <c r="AJ32" s="34"/>
      <c r="AK32" s="34"/>
    </row>
    <row r="33" spans="1:37" ht="16.5" customHeight="1" x14ac:dyDescent="0.35">
      <c r="A33" s="68" t="s">
        <v>246</v>
      </c>
      <c r="B33" s="68"/>
      <c r="C33" s="68"/>
      <c r="D33" s="68">
        <f>$S33*'Tabell 3.1 DOK32019'!D$7/100</f>
        <v>0</v>
      </c>
      <c r="E33" s="68">
        <f>$S33*'Tabell 3.1 DOK32019'!E$7/100</f>
        <v>0</v>
      </c>
      <c r="F33" s="68">
        <f>$S33*'Tabell 3.1 DOK32019'!F$7/100</f>
        <v>0</v>
      </c>
      <c r="G33" s="68">
        <f>$S33*'Tabell 3.1 DOK32019'!G$7/100</f>
        <v>0</v>
      </c>
      <c r="H33" s="68">
        <f>$S33*'Tabell 3.1 DOK32019'!H$7/100</f>
        <v>0</v>
      </c>
      <c r="I33" s="68">
        <f>$S33*'Tabell 3.1 DOK32019'!I$7/100</f>
        <v>0</v>
      </c>
      <c r="J33" s="68">
        <f>$S33*'Tabell 3.1 DOK32019'!J$7/100</f>
        <v>0</v>
      </c>
      <c r="K33" s="68">
        <f>$S33*'Tabell 3.1 DOK32019'!K$7/100</f>
        <v>0</v>
      </c>
      <c r="L33" s="68">
        <f>$S33*'Tabell 3.1 DOK32019'!L$7/100</f>
        <v>0</v>
      </c>
      <c r="M33" s="68">
        <f>$S33*'Tabell 3.1 DOK32019'!M$7/100</f>
        <v>0</v>
      </c>
      <c r="N33" s="68">
        <f>$S33*'Tabell 3.1 DOK32019'!N$7/100</f>
        <v>0</v>
      </c>
      <c r="O33" s="68">
        <f>$S33*'Tabell 3.1 DOK32019'!O$7/100</f>
        <v>0</v>
      </c>
      <c r="P33" s="68">
        <f>$S33*'Tabell 3.1 DOK32019'!P$7/100</f>
        <v>0</v>
      </c>
      <c r="Q33" s="68">
        <f>$S33*'Tabell 3.1 DOK32019'!Q$7/100</f>
        <v>0</v>
      </c>
      <c r="R33" s="68">
        <f>$S33*'Tabell 3.1 DOK32019'!R$7/100</f>
        <v>0</v>
      </c>
      <c r="S33" s="68">
        <v>0</v>
      </c>
      <c r="V33" s="34"/>
      <c r="W33" s="34"/>
      <c r="X33" s="34"/>
      <c r="Y33" s="34"/>
      <c r="Z33" s="34"/>
      <c r="AA33" s="34"/>
      <c r="AB33" s="34"/>
      <c r="AC33" s="34"/>
      <c r="AD33" s="34"/>
      <c r="AE33" s="34"/>
      <c r="AF33" s="34"/>
      <c r="AG33" s="34"/>
      <c r="AH33" s="34"/>
      <c r="AI33" s="34"/>
      <c r="AJ33" s="34"/>
      <c r="AK33" s="34"/>
    </row>
    <row r="34" spans="1:37" ht="16.5" customHeight="1" x14ac:dyDescent="0.35">
      <c r="A34" s="68" t="s">
        <v>238</v>
      </c>
      <c r="B34" s="68"/>
      <c r="C34" s="68"/>
      <c r="D34" s="68">
        <f>$S34*'Tabell 3.1 DOK32019'!D$7/100</f>
        <v>0</v>
      </c>
      <c r="E34" s="68">
        <f>$S34*'Tabell 3.1 DOK32019'!E$7/100</f>
        <v>0</v>
      </c>
      <c r="F34" s="68">
        <f>$S34*'Tabell 3.1 DOK32019'!F$7/100</f>
        <v>0</v>
      </c>
      <c r="G34" s="68">
        <f>$S34*'Tabell 3.1 DOK32019'!G$7/100</f>
        <v>0</v>
      </c>
      <c r="H34" s="68">
        <f>$S34*'Tabell 3.1 DOK32019'!H$7/100</f>
        <v>0</v>
      </c>
      <c r="I34" s="68">
        <f>$S34*'Tabell 3.1 DOK32019'!I$7/100</f>
        <v>0</v>
      </c>
      <c r="J34" s="68">
        <f>$S34*'Tabell 3.1 DOK32019'!J$7/100</f>
        <v>0</v>
      </c>
      <c r="K34" s="68">
        <f>$S34*'Tabell 3.1 DOK32019'!K$7/100</f>
        <v>0</v>
      </c>
      <c r="L34" s="68">
        <f>$S34*'Tabell 3.1 DOK32019'!L$7/100</f>
        <v>0</v>
      </c>
      <c r="M34" s="68">
        <f>$S34*'Tabell 3.1 DOK32019'!M$7/100</f>
        <v>0</v>
      </c>
      <c r="N34" s="68">
        <f>$S34*'Tabell 3.1 DOK32019'!N$7/100</f>
        <v>0</v>
      </c>
      <c r="O34" s="68">
        <f>$S34*'Tabell 3.1 DOK32019'!O$7/100</f>
        <v>0</v>
      </c>
      <c r="P34" s="68">
        <f>$S34*'Tabell 3.1 DOK32019'!P$7/100</f>
        <v>0</v>
      </c>
      <c r="Q34" s="68">
        <f>$S34*'Tabell 3.1 DOK32019'!Q$7/100</f>
        <v>0</v>
      </c>
      <c r="R34" s="68">
        <f>$S34*'Tabell 3.1 DOK32019'!R$7/100</f>
        <v>0</v>
      </c>
      <c r="S34" s="68">
        <v>0</v>
      </c>
      <c r="V34" s="34"/>
      <c r="W34" s="34"/>
      <c r="X34" s="34"/>
      <c r="Y34" s="34"/>
      <c r="Z34" s="34"/>
      <c r="AA34" s="34"/>
      <c r="AB34" s="34"/>
      <c r="AC34" s="34"/>
      <c r="AD34" s="34"/>
      <c r="AE34" s="34"/>
      <c r="AF34" s="34"/>
      <c r="AG34" s="34"/>
      <c r="AH34" s="34"/>
      <c r="AI34" s="34"/>
      <c r="AJ34" s="34"/>
      <c r="AK34" s="34"/>
    </row>
    <row r="35" spans="1:37" ht="16.5" customHeight="1" x14ac:dyDescent="0.35">
      <c r="A35" s="75" t="s">
        <v>236</v>
      </c>
      <c r="B35" s="75"/>
      <c r="C35" s="75"/>
      <c r="D35" s="75">
        <f>$S35*'Tabell 3.1 DOK32019'!D$7/100</f>
        <v>0</v>
      </c>
      <c r="E35" s="75">
        <f>$S35*'Tabell 3.1 DOK32019'!E$7/100</f>
        <v>0</v>
      </c>
      <c r="F35" s="75">
        <f>$S35*'Tabell 3.1 DOK32019'!F$7/100</f>
        <v>0</v>
      </c>
      <c r="G35" s="75">
        <f>$S35*'Tabell 3.1 DOK32019'!G$7/100</f>
        <v>0</v>
      </c>
      <c r="H35" s="75">
        <f>$S35*'Tabell 3.1 DOK32019'!H$7/100</f>
        <v>0</v>
      </c>
      <c r="I35" s="75">
        <f>$S35*'Tabell 3.1 DOK32019'!I$7/100</f>
        <v>0</v>
      </c>
      <c r="J35" s="75">
        <f>$S35*'Tabell 3.1 DOK32019'!J$7/100</f>
        <v>0</v>
      </c>
      <c r="K35" s="75">
        <f>$S35*'Tabell 3.1 DOK32019'!K$7/100</f>
        <v>0</v>
      </c>
      <c r="L35" s="75">
        <f>$S35*'Tabell 3.1 DOK32019'!L$7/100</f>
        <v>0</v>
      </c>
      <c r="M35" s="75">
        <f>$S35*'Tabell 3.1 DOK32019'!M$7/100</f>
        <v>0</v>
      </c>
      <c r="N35" s="75">
        <f>$S35*'Tabell 3.1 DOK32019'!N$7/100</f>
        <v>0</v>
      </c>
      <c r="O35" s="75">
        <f>$S35*'Tabell 3.1 DOK32019'!O$7/100</f>
        <v>0</v>
      </c>
      <c r="P35" s="75">
        <f>$S35*'Tabell 3.1 DOK32019'!P$7/100</f>
        <v>0</v>
      </c>
      <c r="Q35" s="75">
        <f>$S35*'Tabell 3.1 DOK32019'!Q$7/100</f>
        <v>0</v>
      </c>
      <c r="R35" s="75">
        <f>$S35*'Tabell 3.1 DOK32019'!R$7/100</f>
        <v>0</v>
      </c>
      <c r="S35" s="75">
        <v>0</v>
      </c>
      <c r="V35" s="34"/>
      <c r="W35" s="34"/>
      <c r="X35" s="34"/>
      <c r="Y35" s="34"/>
      <c r="Z35" s="34"/>
      <c r="AA35" s="34"/>
      <c r="AB35" s="34"/>
      <c r="AC35" s="34"/>
      <c r="AD35" s="34"/>
      <c r="AE35" s="34"/>
      <c r="AF35" s="34"/>
      <c r="AG35" s="34"/>
      <c r="AH35" s="34"/>
      <c r="AI35" s="34"/>
      <c r="AJ35" s="34"/>
      <c r="AK35" s="34"/>
    </row>
    <row r="36" spans="1:37" ht="16.5" customHeight="1" x14ac:dyDescent="0.35">
      <c r="A36" s="75" t="s">
        <v>389</v>
      </c>
      <c r="B36" s="75"/>
      <c r="C36" s="75"/>
      <c r="D36" s="75">
        <f>'Tabell 2.1 DOK32019'!D13+'Tabell 2.1 DOK32019'!D14-SUM(D25:D29)</f>
        <v>332.48362882383663</v>
      </c>
      <c r="E36" s="75">
        <f>'Tabell 2.1 DOK32019'!E13+'Tabell 2.1 DOK32019'!E14-SUM(E25:E29)</f>
        <v>341.5606335860266</v>
      </c>
      <c r="F36" s="75">
        <f>'Tabell 2.1 DOK32019'!F13+'Tabell 2.1 DOK32019'!F14-SUM(F25:F29)</f>
        <v>279.84024108517951</v>
      </c>
      <c r="G36" s="75">
        <f>'Tabell 2.1 DOK32019'!G13+'Tabell 2.1 DOK32019'!G14-SUM(G25:G29)</f>
        <v>266.02591862491317</v>
      </c>
      <c r="H36" s="75">
        <f>'Tabell 2.1 DOK32019'!H13+'Tabell 2.1 DOK32019'!H14-SUM(H25:H29)</f>
        <v>293.55017656556811</v>
      </c>
      <c r="I36" s="75">
        <f>'Tabell 2.1 DOK32019'!I13+'Tabell 2.1 DOK32019'!I14-SUM(I25:I29)</f>
        <v>220.07459679601743</v>
      </c>
      <c r="J36" s="75">
        <f>'Tabell 2.1 DOK32019'!J13+'Tabell 2.1 DOK32019'!J14-SUM(J25:J29)</f>
        <v>266.8643577134826</v>
      </c>
      <c r="K36" s="75">
        <f>'Tabell 2.1 DOK32019'!K13+'Tabell 2.1 DOK32019'!K14-SUM(K25:K29)</f>
        <v>-3651.8091847615033</v>
      </c>
      <c r="L36" s="75">
        <f>'Tabell 2.1 DOK32019'!L13+'Tabell 2.1 DOK32019'!L14-SUM(L25:L29)</f>
        <v>213.62410051920415</v>
      </c>
      <c r="M36" s="75">
        <f>'Tabell 2.1 DOK32019'!M13+'Tabell 2.1 DOK32019'!M14-SUM(M25:M29)</f>
        <v>195.11555386810141</v>
      </c>
      <c r="N36" s="75">
        <f>'Tabell 2.1 DOK32019'!N13+'Tabell 2.1 DOK32019'!N14-SUM(N25:N29)</f>
        <v>213.75695870144045</v>
      </c>
      <c r="O36" s="75">
        <f>'Tabell 2.1 DOK32019'!O13+'Tabell 2.1 DOK32019'!O14-SUM(O25:O29)</f>
        <v>267.71430198167036</v>
      </c>
      <c r="P36" s="75">
        <f>'Tabell 2.1 DOK32019'!P13+'Tabell 2.1 DOK32019'!P14-SUM(P25:P29)</f>
        <v>267.81780816331229</v>
      </c>
      <c r="Q36" s="75">
        <f>'Tabell 2.1 DOK32019'!Q13+'Tabell 2.1 DOK32019'!Q14-SUM(Q25:Q29)</f>
        <v>269.65983726098602</v>
      </c>
      <c r="R36" s="75">
        <f>'Tabell 2.1 DOK32019'!R13+'Tabell 2.1 DOK32019'!R14-SUM(R25:R29)</f>
        <v>223.24303710887216</v>
      </c>
      <c r="S36" s="75">
        <f>'Tabell 2.1 DOK32019'!S13+'Tabell 2.1 DOK32019'!S14-SUM(S25:S29)</f>
        <v>-0.47803396286326461</v>
      </c>
      <c r="V36" s="34"/>
      <c r="W36" s="34"/>
      <c r="X36" s="34"/>
      <c r="Y36" s="34"/>
      <c r="Z36" s="34"/>
      <c r="AA36" s="34"/>
      <c r="AB36" s="34"/>
      <c r="AC36" s="34"/>
      <c r="AD36" s="34"/>
      <c r="AE36" s="34"/>
      <c r="AF36" s="34"/>
      <c r="AG36" s="34"/>
      <c r="AH36" s="34"/>
      <c r="AI36" s="34"/>
      <c r="AJ36" s="34"/>
      <c r="AK36" s="34"/>
    </row>
    <row r="37" spans="1:37" ht="16.5" customHeight="1" x14ac:dyDescent="0.35">
      <c r="A37" s="66" t="s">
        <v>230</v>
      </c>
      <c r="B37" s="66"/>
      <c r="C37" s="66"/>
      <c r="D37" s="66">
        <f>SUM(D38:D39)</f>
        <v>292.97517767091222</v>
      </c>
      <c r="E37" s="66">
        <f t="shared" ref="E37:S37" si="12">SUM(E38:E39)</f>
        <v>305.56677753456</v>
      </c>
      <c r="F37" s="66">
        <f t="shared" si="12"/>
        <v>258.91177279141863</v>
      </c>
      <c r="G37" s="66">
        <f t="shared" si="12"/>
        <v>247.19049203737148</v>
      </c>
      <c r="H37" s="66">
        <f t="shared" si="12"/>
        <v>303.83203978389815</v>
      </c>
      <c r="I37" s="66">
        <f t="shared" si="12"/>
        <v>230.25614732852921</v>
      </c>
      <c r="J37" s="66">
        <f t="shared" si="12"/>
        <v>277.63690970204959</v>
      </c>
      <c r="K37" s="66">
        <f t="shared" si="12"/>
        <v>284.08022134736518</v>
      </c>
      <c r="L37" s="66">
        <f t="shared" si="12"/>
        <v>226.47394699460307</v>
      </c>
      <c r="M37" s="66">
        <f t="shared" si="12"/>
        <v>212.7052036572918</v>
      </c>
      <c r="N37" s="66">
        <f t="shared" si="12"/>
        <v>228.47715606381979</v>
      </c>
      <c r="O37" s="66">
        <f t="shared" si="12"/>
        <v>277.67526274755744</v>
      </c>
      <c r="P37" s="66">
        <f t="shared" si="12"/>
        <v>279.84663517015468</v>
      </c>
      <c r="Q37" s="66">
        <f t="shared" si="12"/>
        <v>283.18335012933596</v>
      </c>
      <c r="R37" s="66">
        <f t="shared" si="12"/>
        <v>246.80991181656307</v>
      </c>
      <c r="S37" s="66">
        <f t="shared" si="12"/>
        <v>3955.6210047754303</v>
      </c>
      <c r="V37" s="34"/>
      <c r="W37" s="34"/>
      <c r="X37" s="34"/>
      <c r="Y37" s="34"/>
      <c r="Z37" s="34"/>
      <c r="AA37" s="34"/>
      <c r="AB37" s="34"/>
      <c r="AC37" s="34"/>
      <c r="AD37" s="34"/>
      <c r="AE37" s="34"/>
      <c r="AF37" s="34"/>
      <c r="AG37" s="34"/>
      <c r="AH37" s="34"/>
      <c r="AI37" s="34"/>
      <c r="AJ37" s="34"/>
      <c r="AK37" s="34"/>
    </row>
    <row r="38" spans="1:37" ht="16.5" customHeight="1" x14ac:dyDescent="0.35">
      <c r="A38" s="68" t="s">
        <v>231</v>
      </c>
      <c r="B38" s="68"/>
      <c r="C38" s="68"/>
      <c r="D38" s="68">
        <f>$S38*'Tabell 3.1 DOK32019'!D$7/100</f>
        <v>410.62911779381596</v>
      </c>
      <c r="E38" s="68">
        <f>$S38*'Tabell 3.1 DOK32019'!E$7/100</f>
        <v>428.27729394555206</v>
      </c>
      <c r="F38" s="68">
        <f>$S38*'Tabell 3.1 DOK32019'!F$7/100</f>
        <v>362.88641820432531</v>
      </c>
      <c r="G38" s="68">
        <f>$S38*'Tabell 3.1 DOK32019'!G$7/100</f>
        <v>346.45806678660085</v>
      </c>
      <c r="H38" s="68">
        <f>$S38*'Tabell 3.1 DOK32019'!H$7/100</f>
        <v>425.84591447572529</v>
      </c>
      <c r="I38" s="68">
        <f>$S38*'Tabell 3.1 DOK32019'!I$7/100</f>
        <v>322.72317196210093</v>
      </c>
      <c r="J38" s="68">
        <f>$S38*'Tabell 3.1 DOK32019'!J$7/100</f>
        <v>389.13125748152061</v>
      </c>
      <c r="K38" s="68">
        <f>$S38*'Tabell 3.1 DOK32019'!K$7/100</f>
        <v>398.16209551230588</v>
      </c>
      <c r="L38" s="68">
        <f>$S38*'Tabell 3.1 DOK32019'!L$7/100</f>
        <v>317.42210311802268</v>
      </c>
      <c r="M38" s="68">
        <f>$S38*'Tabell 3.1 DOK32019'!M$7/100</f>
        <v>298.1240623260469</v>
      </c>
      <c r="N38" s="68">
        <f>$S38*'Tabell 3.1 DOK32019'!N$7/100</f>
        <v>320.22976750579892</v>
      </c>
      <c r="O38" s="68">
        <f>$S38*'Tabell 3.1 DOK32019'!O$7/100</f>
        <v>389.18501246979912</v>
      </c>
      <c r="P38" s="68">
        <f>$S38*'Tabell 3.1 DOK32019'!P$7/100</f>
        <v>392.22837180618097</v>
      </c>
      <c r="Q38" s="68">
        <f>$S38*'Tabell 3.1 DOK32019'!Q$7/100</f>
        <v>396.90505578640909</v>
      </c>
      <c r="R38" s="68">
        <f>$S38*'Tabell 3.1 DOK32019'!R$7/100</f>
        <v>345.92465190291443</v>
      </c>
      <c r="S38" s="68">
        <v>5544.1323610771187</v>
      </c>
      <c r="V38" s="34"/>
      <c r="W38" s="34"/>
      <c r="X38" s="34"/>
      <c r="Y38" s="34"/>
      <c r="Z38" s="34"/>
      <c r="AA38" s="34"/>
      <c r="AB38" s="34"/>
      <c r="AC38" s="34"/>
      <c r="AD38" s="34"/>
      <c r="AE38" s="34"/>
      <c r="AF38" s="34"/>
      <c r="AG38" s="34"/>
      <c r="AH38" s="34"/>
      <c r="AI38" s="34"/>
      <c r="AJ38" s="34"/>
      <c r="AK38" s="34"/>
    </row>
    <row r="39" spans="1:37" ht="16.5" customHeight="1" x14ac:dyDescent="0.35">
      <c r="A39" s="75" t="s">
        <v>232</v>
      </c>
      <c r="B39" s="75"/>
      <c r="C39" s="75"/>
      <c r="D39" s="75">
        <f>$S39*'Tabell 3.1 DOK32019'!D$7/100</f>
        <v>-117.65394012290376</v>
      </c>
      <c r="E39" s="75">
        <f>$S39*'Tabell 3.1 DOK32019'!E$7/100</f>
        <v>-122.71051641099207</v>
      </c>
      <c r="F39" s="75">
        <f>$S39*'Tabell 3.1 DOK32019'!F$7/100</f>
        <v>-103.97464541290668</v>
      </c>
      <c r="G39" s="75">
        <f>$S39*'Tabell 3.1 DOK32019'!G$7/100</f>
        <v>-99.267574749229368</v>
      </c>
      <c r="H39" s="75">
        <f>$S39*'Tabell 3.1 DOK32019'!H$7/100</f>
        <v>-122.01387469182716</v>
      </c>
      <c r="I39" s="75">
        <f>$S39*'Tabell 3.1 DOK32019'!I$7/100</f>
        <v>-92.467024633571711</v>
      </c>
      <c r="J39" s="75">
        <f>$S39*'Tabell 3.1 DOK32019'!J$7/100</f>
        <v>-111.49434777947098</v>
      </c>
      <c r="K39" s="75">
        <f>$S39*'Tabell 3.1 DOK32019'!K$7/100</f>
        <v>-114.08187416494073</v>
      </c>
      <c r="L39" s="75">
        <f>$S39*'Tabell 3.1 DOK32019'!L$7/100</f>
        <v>-90.948156123419594</v>
      </c>
      <c r="M39" s="75">
        <f>$S39*'Tabell 3.1 DOK32019'!M$7/100</f>
        <v>-85.418858668755107</v>
      </c>
      <c r="N39" s="75">
        <f>$S39*'Tabell 3.1 DOK32019'!N$7/100</f>
        <v>-91.752611441979113</v>
      </c>
      <c r="O39" s="75">
        <f>$S39*'Tabell 3.1 DOK32019'!O$7/100</f>
        <v>-111.50974972224165</v>
      </c>
      <c r="P39" s="75">
        <f>$S39*'Tabell 3.1 DOK32019'!P$7/100</f>
        <v>-112.3817366360263</v>
      </c>
      <c r="Q39" s="75">
        <f>$S39*'Tabell 3.1 DOK32019'!Q$7/100</f>
        <v>-113.72170565707314</v>
      </c>
      <c r="R39" s="75">
        <f>$S39*'Tabell 3.1 DOK32019'!R$7/100</f>
        <v>-99.114740086351361</v>
      </c>
      <c r="S39" s="75">
        <v>-1588.5113563016887</v>
      </c>
      <c r="V39" s="34"/>
      <c r="W39" s="34"/>
      <c r="X39" s="34"/>
      <c r="Y39" s="34"/>
      <c r="Z39" s="34"/>
      <c r="AA39" s="34"/>
      <c r="AB39" s="34"/>
      <c r="AC39" s="34"/>
      <c r="AD39" s="34"/>
      <c r="AE39" s="34"/>
      <c r="AF39" s="34"/>
      <c r="AG39" s="34"/>
      <c r="AH39" s="34"/>
      <c r="AI39" s="34"/>
      <c r="AJ39" s="34"/>
      <c r="AK39" s="34"/>
    </row>
    <row r="40" spans="1:37" ht="16.5" customHeight="1" thickBot="1" x14ac:dyDescent="0.4">
      <c r="A40" s="246" t="s">
        <v>226</v>
      </c>
      <c r="B40" s="247"/>
      <c r="C40" s="247"/>
      <c r="D40" s="248">
        <f t="shared" ref="D40:S40" si="13">D29+D37+D25+SUM(D26:D28)+D36</f>
        <v>15849.839158311985</v>
      </c>
      <c r="E40" s="248">
        <f t="shared" si="13"/>
        <v>16382.421043623101</v>
      </c>
      <c r="F40" s="248">
        <f t="shared" si="13"/>
        <v>13788.775116678735</v>
      </c>
      <c r="G40" s="248">
        <f t="shared" si="13"/>
        <v>13011.404821767177</v>
      </c>
      <c r="H40" s="248">
        <f t="shared" si="13"/>
        <v>14366.776830800793</v>
      </c>
      <c r="I40" s="248">
        <f t="shared" si="13"/>
        <v>10650.600169490157</v>
      </c>
      <c r="J40" s="248">
        <f t="shared" si="13"/>
        <v>13086.794893298917</v>
      </c>
      <c r="K40" s="248">
        <f t="shared" si="13"/>
        <v>13332.475300945807</v>
      </c>
      <c r="L40" s="248">
        <f t="shared" si="13"/>
        <v>10576.886960733311</v>
      </c>
      <c r="M40" s="248">
        <f t="shared" si="13"/>
        <v>9802.1934849530462</v>
      </c>
      <c r="N40" s="248">
        <f t="shared" si="13"/>
        <v>10631.668322639292</v>
      </c>
      <c r="O40" s="248">
        <f t="shared" si="13"/>
        <v>12852.361230127353</v>
      </c>
      <c r="P40" s="248">
        <f t="shared" si="13"/>
        <v>12970.638961258439</v>
      </c>
      <c r="Q40" s="248">
        <f t="shared" si="13"/>
        <v>13133.807143097725</v>
      </c>
      <c r="R40" s="248">
        <f t="shared" si="13"/>
        <v>11268.590044845445</v>
      </c>
      <c r="S40" s="248">
        <f t="shared" si="13"/>
        <v>191705.23348257132</v>
      </c>
      <c r="V40" s="34"/>
      <c r="W40" s="34"/>
      <c r="X40" s="34"/>
      <c r="Y40" s="34"/>
      <c r="Z40" s="34"/>
      <c r="AA40" s="34"/>
      <c r="AB40" s="34"/>
      <c r="AC40" s="34"/>
      <c r="AD40" s="34"/>
      <c r="AE40" s="34"/>
      <c r="AF40" s="34"/>
      <c r="AG40" s="34"/>
      <c r="AH40" s="34"/>
      <c r="AI40" s="34"/>
      <c r="AJ40" s="34"/>
      <c r="AK40" s="34"/>
    </row>
    <row r="41" spans="1:37" ht="16.5" customHeight="1" thickBot="1" x14ac:dyDescent="0.4">
      <c r="A41" s="68"/>
      <c r="B41" s="68"/>
      <c r="C41" s="68"/>
      <c r="D41" s="68"/>
      <c r="E41" s="68"/>
      <c r="F41" s="68"/>
      <c r="G41" s="68"/>
      <c r="H41" s="68"/>
      <c r="I41" s="68"/>
      <c r="J41" s="68"/>
      <c r="K41" s="68"/>
      <c r="L41" s="68"/>
      <c r="M41" s="68"/>
      <c r="N41" s="68"/>
      <c r="O41" s="68"/>
      <c r="P41" s="68"/>
      <c r="Q41" s="68"/>
      <c r="R41" s="68"/>
      <c r="S41" s="68"/>
      <c r="V41" s="34"/>
      <c r="W41" s="34"/>
      <c r="X41" s="34"/>
      <c r="Y41" s="34"/>
      <c r="Z41" s="34"/>
      <c r="AA41" s="34"/>
      <c r="AB41" s="34"/>
      <c r="AC41" s="34"/>
      <c r="AD41" s="34"/>
      <c r="AE41" s="34"/>
      <c r="AF41" s="34"/>
      <c r="AG41" s="34"/>
      <c r="AH41" s="34"/>
      <c r="AI41" s="34"/>
      <c r="AJ41" s="34"/>
      <c r="AK41" s="34"/>
    </row>
    <row r="42" spans="1:37" ht="16.5" customHeight="1" x14ac:dyDescent="0.35">
      <c r="A42" s="249" t="s">
        <v>1</v>
      </c>
      <c r="B42" s="249"/>
      <c r="C42" s="250"/>
      <c r="D42" s="251"/>
      <c r="E42" s="251"/>
      <c r="F42" s="251"/>
      <c r="G42" s="251"/>
      <c r="H42" s="251"/>
      <c r="I42" s="251"/>
      <c r="J42" s="251"/>
      <c r="K42" s="251"/>
      <c r="L42" s="251"/>
      <c r="M42" s="251"/>
      <c r="N42" s="251"/>
      <c r="O42" s="251"/>
      <c r="P42" s="251"/>
      <c r="Q42" s="251"/>
      <c r="R42" s="251"/>
      <c r="S42" s="251"/>
      <c r="V42" s="34"/>
      <c r="W42" s="34"/>
      <c r="X42" s="34"/>
      <c r="Y42" s="34"/>
      <c r="Z42" s="34"/>
      <c r="AA42" s="34"/>
      <c r="AB42" s="34"/>
      <c r="AC42" s="34"/>
      <c r="AD42" s="34"/>
      <c r="AE42" s="34"/>
      <c r="AF42" s="34"/>
      <c r="AG42" s="34"/>
      <c r="AH42" s="34"/>
      <c r="AI42" s="34"/>
      <c r="AJ42" s="34"/>
      <c r="AK42" s="34"/>
    </row>
    <row r="43" spans="1:37" ht="16.5" customHeight="1" x14ac:dyDescent="0.35">
      <c r="A43" s="74" t="str">
        <f>A25</f>
        <v>Bydelsfordelt Dok3 2018</v>
      </c>
      <c r="B43" s="74"/>
      <c r="C43" s="74"/>
      <c r="D43" s="74">
        <v>537166.32834051433</v>
      </c>
      <c r="E43" s="74">
        <v>535776.1408225107</v>
      </c>
      <c r="F43" s="74">
        <v>464081.94062397355</v>
      </c>
      <c r="G43" s="74">
        <v>356231.77343676239</v>
      </c>
      <c r="H43" s="74">
        <v>408775.87209330138</v>
      </c>
      <c r="I43" s="74">
        <v>349343.58916252223</v>
      </c>
      <c r="J43" s="74">
        <v>486287.989501459</v>
      </c>
      <c r="K43" s="74">
        <v>657883.71539595909</v>
      </c>
      <c r="L43" s="74">
        <v>314169.67792301968</v>
      </c>
      <c r="M43" s="74">
        <v>217549.37298413887</v>
      </c>
      <c r="N43" s="74">
        <v>216986.31906574874</v>
      </c>
      <c r="O43" s="74">
        <v>438353.48875291087</v>
      </c>
      <c r="P43" s="74">
        <v>493657.14658559108</v>
      </c>
      <c r="Q43" s="74">
        <v>499496.98061950383</v>
      </c>
      <c r="R43" s="74">
        <v>347350.80243078177</v>
      </c>
      <c r="S43" s="74">
        <v>6323111.1377386982</v>
      </c>
      <c r="V43" s="34"/>
      <c r="W43" s="34"/>
      <c r="X43" s="34"/>
      <c r="Y43" s="34"/>
      <c r="Z43" s="34"/>
      <c r="AA43" s="34"/>
      <c r="AB43" s="34"/>
      <c r="AC43" s="34"/>
      <c r="AD43" s="34"/>
      <c r="AE43" s="34"/>
      <c r="AF43" s="34"/>
      <c r="AG43" s="34"/>
      <c r="AH43" s="34"/>
      <c r="AI43" s="34"/>
      <c r="AJ43" s="34"/>
      <c r="AK43" s="34"/>
    </row>
    <row r="44" spans="1:37" ht="16.5" customHeight="1" x14ac:dyDescent="0.35">
      <c r="A44" s="66" t="str">
        <f t="shared" ref="A44:A49" si="14">A29</f>
        <v>Reelle endringer</v>
      </c>
      <c r="B44" s="68"/>
      <c r="C44" s="68"/>
      <c r="D44" s="66">
        <f t="shared" ref="D44:S44" si="15">SUM(D45:D50)</f>
        <v>22679.643934810694</v>
      </c>
      <c r="E44" s="66">
        <f t="shared" si="15"/>
        <v>22102.855894636232</v>
      </c>
      <c r="F44" s="66">
        <f t="shared" si="15"/>
        <v>18311.344266866083</v>
      </c>
      <c r="G44" s="66">
        <f t="shared" si="15"/>
        <v>-2121.5124449267</v>
      </c>
      <c r="H44" s="66">
        <f t="shared" si="15"/>
        <v>5125.2593224008388</v>
      </c>
      <c r="I44" s="66">
        <f t="shared" si="15"/>
        <v>-2266.0272265259641</v>
      </c>
      <c r="J44" s="66">
        <f t="shared" si="15"/>
        <v>8136.6553818318134</v>
      </c>
      <c r="K44" s="66">
        <f t="shared" si="15"/>
        <v>18325.221808671344</v>
      </c>
      <c r="L44" s="66">
        <f t="shared" si="15"/>
        <v>-4791.9926568613682</v>
      </c>
      <c r="M44" s="66">
        <f t="shared" si="15"/>
        <v>4178.376866340076</v>
      </c>
      <c r="N44" s="66">
        <f t="shared" si="15"/>
        <v>5363.0835409429183</v>
      </c>
      <c r="O44" s="66">
        <f t="shared" si="15"/>
        <v>5958.4688161140293</v>
      </c>
      <c r="P44" s="66">
        <f t="shared" si="15"/>
        <v>12960.470826751418</v>
      </c>
      <c r="Q44" s="66">
        <f t="shared" si="15"/>
        <v>9624.22891078662</v>
      </c>
      <c r="R44" s="66">
        <f t="shared" si="15"/>
        <v>6582.9090786334245</v>
      </c>
      <c r="S44" s="66">
        <f t="shared" si="15"/>
        <v>130168.98632047114</v>
      </c>
      <c r="V44" s="34"/>
      <c r="W44" s="34"/>
      <c r="X44" s="34"/>
      <c r="Y44" s="34"/>
      <c r="Z44" s="34"/>
      <c r="AA44" s="34"/>
      <c r="AB44" s="34"/>
      <c r="AC44" s="34"/>
      <c r="AD44" s="34"/>
      <c r="AE44" s="34"/>
      <c r="AF44" s="34"/>
      <c r="AG44" s="34"/>
      <c r="AH44" s="34"/>
      <c r="AI44" s="34"/>
      <c r="AJ44" s="34"/>
      <c r="AK44" s="34"/>
    </row>
    <row r="45" spans="1:37" ht="16.5" customHeight="1" x14ac:dyDescent="0.35">
      <c r="A45" s="68" t="str">
        <f t="shared" si="14"/>
        <v xml:space="preserve"> - herav justering for demografiske forhold</v>
      </c>
      <c r="B45" s="68"/>
      <c r="C45" s="68"/>
      <c r="D45" s="68">
        <f>$S45*'Tabell 3.1 DOK32019'!D$21/100</f>
        <v>0</v>
      </c>
      <c r="E45" s="68">
        <f>$S45*'Tabell 3.1 DOK32019'!E$21/100</f>
        <v>0</v>
      </c>
      <c r="F45" s="68">
        <f>$S45*'Tabell 3.1 DOK32019'!F$21/100</f>
        <v>0</v>
      </c>
      <c r="G45" s="68">
        <f>$S45*'Tabell 3.1 DOK32019'!G$21/100</f>
        <v>0</v>
      </c>
      <c r="H45" s="68">
        <f>$S45*'Tabell 3.1 DOK32019'!H$21/100</f>
        <v>0</v>
      </c>
      <c r="I45" s="68">
        <f>$S45*'Tabell 3.1 DOK32019'!I$21/100</f>
        <v>0</v>
      </c>
      <c r="J45" s="68">
        <f>$S45*'Tabell 3.1 DOK32019'!J$21/100</f>
        <v>0</v>
      </c>
      <c r="K45" s="68">
        <f>$S45*'Tabell 3.1 DOK32019'!K$21/100</f>
        <v>0</v>
      </c>
      <c r="L45" s="68">
        <f>$S45*'Tabell 3.1 DOK32019'!L$21/100</f>
        <v>0</v>
      </c>
      <c r="M45" s="68">
        <f>$S45*'Tabell 3.1 DOK32019'!M$21/100</f>
        <v>0</v>
      </c>
      <c r="N45" s="68">
        <f>$S45*'Tabell 3.1 DOK32019'!N$21/100</f>
        <v>0</v>
      </c>
      <c r="O45" s="68">
        <f>$S45*'Tabell 3.1 DOK32019'!O$21/100</f>
        <v>0</v>
      </c>
      <c r="P45" s="68">
        <f>$S45*'Tabell 3.1 DOK32019'!P$21/100</f>
        <v>0</v>
      </c>
      <c r="Q45" s="68">
        <f>$S45*'Tabell 3.1 DOK32019'!Q$21/100</f>
        <v>0</v>
      </c>
      <c r="R45" s="68">
        <f>$S45*'Tabell 3.1 DOK32019'!R$21/100</f>
        <v>0</v>
      </c>
      <c r="S45" s="33">
        <v>0</v>
      </c>
      <c r="V45" s="34"/>
      <c r="W45" s="34"/>
      <c r="X45" s="34"/>
      <c r="Y45" s="34"/>
      <c r="Z45" s="34"/>
      <c r="AA45" s="34"/>
      <c r="AB45" s="34"/>
      <c r="AC45" s="34"/>
      <c r="AD45" s="34"/>
      <c r="AE45" s="34"/>
      <c r="AF45" s="34"/>
      <c r="AG45" s="34"/>
      <c r="AH45" s="34"/>
      <c r="AI45" s="34"/>
      <c r="AJ45" s="34"/>
      <c r="AK45" s="34"/>
    </row>
    <row r="46" spans="1:37" ht="16.5" customHeight="1" x14ac:dyDescent="0.35">
      <c r="A46" s="68" t="str">
        <f t="shared" si="14"/>
        <v xml:space="preserve"> - herav justering for andre aktivitetsnøytrale forhold</v>
      </c>
      <c r="B46" s="68"/>
      <c r="C46" s="68"/>
      <c r="D46" s="68">
        <f>$S46*'Tabell 3.1 DOK32019'!D$21/100</f>
        <v>5281.6177647761369</v>
      </c>
      <c r="E46" s="68">
        <f>$S46*'Tabell 3.1 DOK32019'!E$21/100</f>
        <v>5295.5552870004703</v>
      </c>
      <c r="F46" s="68">
        <f>$S46*'Tabell 3.1 DOK32019'!F$21/100</f>
        <v>4526.5068150294919</v>
      </c>
      <c r="G46" s="68">
        <f>$S46*'Tabell 3.1 DOK32019'!G$21/100</f>
        <v>3524.665021019377</v>
      </c>
      <c r="H46" s="68">
        <f>$S46*'Tabell 3.1 DOK32019'!H$21/100</f>
        <v>4177.6794323829181</v>
      </c>
      <c r="I46" s="68">
        <f>$S46*'Tabell 3.1 DOK32019'!I$21/100</f>
        <v>3324.3916657295899</v>
      </c>
      <c r="J46" s="68">
        <f>$S46*'Tabell 3.1 DOK32019'!J$21/100</f>
        <v>4798.2474441020022</v>
      </c>
      <c r="K46" s="68">
        <f>$S46*'Tabell 3.1 DOK32019'!K$21/100</f>
        <v>6318.4380996066075</v>
      </c>
      <c r="L46" s="68">
        <f>$S46*'Tabell 3.1 DOK32019'!L$21/100</f>
        <v>2856.4443717341651</v>
      </c>
      <c r="M46" s="68">
        <f>$S46*'Tabell 3.1 DOK32019'!M$21/100</f>
        <v>2065.7477734558506</v>
      </c>
      <c r="N46" s="68">
        <f>$S46*'Tabell 3.1 DOK32019'!N$21/100</f>
        <v>2049.6803871085917</v>
      </c>
      <c r="O46" s="68">
        <f>$S46*'Tabell 3.1 DOK32019'!O$21/100</f>
        <v>4285.4004101374703</v>
      </c>
      <c r="P46" s="68">
        <f>$S46*'Tabell 3.1 DOK32019'!P$21/100</f>
        <v>4841.4181091271221</v>
      </c>
      <c r="Q46" s="68">
        <f>$S46*'Tabell 3.1 DOK32019'!Q$21/100</f>
        <v>4796.4512495072604</v>
      </c>
      <c r="R46" s="68">
        <f>$S46*'Tabell 3.1 DOK32019'!R$21/100</f>
        <v>3444.7424897540886</v>
      </c>
      <c r="S46" s="33">
        <v>61586.986320471144</v>
      </c>
      <c r="V46" s="34"/>
      <c r="W46" s="34"/>
      <c r="X46" s="34"/>
      <c r="Y46" s="34"/>
      <c r="Z46" s="34"/>
      <c r="AA46" s="34"/>
      <c r="AB46" s="34"/>
      <c r="AC46" s="34"/>
      <c r="AD46" s="34"/>
      <c r="AE46" s="34"/>
      <c r="AF46" s="34"/>
      <c r="AG46" s="34"/>
      <c r="AH46" s="34"/>
      <c r="AI46" s="34"/>
      <c r="AJ46" s="34"/>
      <c r="AK46" s="34"/>
    </row>
    <row r="47" spans="1:37" ht="16.5" customHeight="1" x14ac:dyDescent="0.35">
      <c r="A47" s="68" t="str">
        <f t="shared" si="14"/>
        <v xml:space="preserve"> - herav justering for engangstiltak</v>
      </c>
      <c r="B47" s="68"/>
      <c r="C47" s="68"/>
      <c r="D47" s="68">
        <f>$S47*'Tabell 3.1 DOK32019'!D$21/100</f>
        <v>0</v>
      </c>
      <c r="E47" s="68">
        <f>$S47*'Tabell 3.1 DOK32019'!E$21/100</f>
        <v>0</v>
      </c>
      <c r="F47" s="68">
        <f>$S47*'Tabell 3.1 DOK32019'!F$21/100</f>
        <v>0</v>
      </c>
      <c r="G47" s="68">
        <f>$S47*'Tabell 3.1 DOK32019'!G$21/100</f>
        <v>0</v>
      </c>
      <c r="H47" s="68">
        <f>$S47*'Tabell 3.1 DOK32019'!H$21/100</f>
        <v>0</v>
      </c>
      <c r="I47" s="68">
        <f>$S47*'Tabell 3.1 DOK32019'!I$21/100</f>
        <v>0</v>
      </c>
      <c r="J47" s="68">
        <f>$S47*'Tabell 3.1 DOK32019'!J$21/100</f>
        <v>0</v>
      </c>
      <c r="K47" s="68">
        <f>$S47*'Tabell 3.1 DOK32019'!K$21/100</f>
        <v>0</v>
      </c>
      <c r="L47" s="68">
        <f>$S47*'Tabell 3.1 DOK32019'!L$21/100</f>
        <v>0</v>
      </c>
      <c r="M47" s="68">
        <f>$S47*'Tabell 3.1 DOK32019'!M$21/100</f>
        <v>0</v>
      </c>
      <c r="N47" s="68">
        <f>$S47*'Tabell 3.1 DOK32019'!N$21/100</f>
        <v>0</v>
      </c>
      <c r="O47" s="68">
        <f>$S47*'Tabell 3.1 DOK32019'!O$21/100</f>
        <v>0</v>
      </c>
      <c r="P47" s="68">
        <f>$S47*'Tabell 3.1 DOK32019'!P$21/100</f>
        <v>0</v>
      </c>
      <c r="Q47" s="68">
        <f>$S47*'Tabell 3.1 DOK32019'!Q$21/100</f>
        <v>0</v>
      </c>
      <c r="R47" s="68">
        <f>$S47*'Tabell 3.1 DOK32019'!R$21/100</f>
        <v>0</v>
      </c>
      <c r="S47" s="33">
        <v>0</v>
      </c>
      <c r="V47" s="34"/>
      <c r="W47" s="34"/>
      <c r="X47" s="34"/>
      <c r="Y47" s="34"/>
      <c r="Z47" s="34"/>
      <c r="AA47" s="34"/>
      <c r="AB47" s="34"/>
      <c r="AC47" s="34"/>
      <c r="AD47" s="34"/>
      <c r="AE47" s="34"/>
      <c r="AF47" s="34"/>
      <c r="AG47" s="34"/>
      <c r="AH47" s="34"/>
      <c r="AI47" s="34"/>
      <c r="AJ47" s="34"/>
      <c r="AK47" s="34"/>
    </row>
    <row r="48" spans="1:37" ht="16.5" customHeight="1" x14ac:dyDescent="0.35">
      <c r="A48" s="68" t="str">
        <f t="shared" si="14"/>
        <v xml:space="preserve"> - herav justering for oppgaveendringer mellom sektorer</v>
      </c>
      <c r="B48" s="68"/>
      <c r="C48" s="68"/>
      <c r="D48" s="68">
        <f>$S48*'Tabell 3.1 DOK32019'!D$21/100</f>
        <v>205.82079742468812</v>
      </c>
      <c r="E48" s="68">
        <f>$S48*'Tabell 3.1 DOK32019'!E$21/100</f>
        <v>206.36393251436988</v>
      </c>
      <c r="F48" s="68">
        <f>$S48*'Tabell 3.1 DOK32019'!F$21/100</f>
        <v>176.39467369845599</v>
      </c>
      <c r="G48" s="68">
        <f>$S48*'Tabell 3.1 DOK32019'!G$21/100</f>
        <v>137.35362867779617</v>
      </c>
      <c r="H48" s="68">
        <f>$S48*'Tabell 3.1 DOK32019'!H$21/100</f>
        <v>162.80112466529764</v>
      </c>
      <c r="I48" s="68">
        <f>$S48*'Tabell 3.1 DOK32019'!I$21/100</f>
        <v>129.54912189134018</v>
      </c>
      <c r="J48" s="68">
        <f>$S48*'Tabell 3.1 DOK32019'!J$21/100</f>
        <v>186.98420809100418</v>
      </c>
      <c r="K48" s="68">
        <f>$S48*'Tabell 3.1 DOK32019'!K$21/100</f>
        <v>246.22493070448152</v>
      </c>
      <c r="L48" s="68">
        <f>$S48*'Tabell 3.1 DOK32019'!L$21/100</f>
        <v>111.31355667395727</v>
      </c>
      <c r="M48" s="68">
        <f>$S48*'Tabell 3.1 DOK32019'!M$21/100</f>
        <v>80.500686143268879</v>
      </c>
      <c r="N48" s="68">
        <f>$S48*'Tabell 3.1 DOK32019'!N$21/100</f>
        <v>79.87455180000417</v>
      </c>
      <c r="O48" s="68">
        <f>$S48*'Tabell 3.1 DOK32019'!O$21/100</f>
        <v>166.99893270977066</v>
      </c>
      <c r="P48" s="68">
        <f>$S48*'Tabell 3.1 DOK32019'!P$21/100</f>
        <v>188.66653746366009</v>
      </c>
      <c r="Q48" s="68">
        <f>$S48*'Tabell 3.1 DOK32019'!Q$21/100</f>
        <v>186.91421169590623</v>
      </c>
      <c r="R48" s="68">
        <f>$S48*'Tabell 3.1 DOK32019'!R$21/100</f>
        <v>134.23910584599892</v>
      </c>
      <c r="S48" s="33">
        <v>2400</v>
      </c>
      <c r="V48" s="34"/>
      <c r="W48" s="34"/>
      <c r="X48" s="34"/>
      <c r="Y48" s="34"/>
      <c r="Z48" s="34"/>
      <c r="AA48" s="34"/>
      <c r="AB48" s="34"/>
      <c r="AC48" s="34"/>
      <c r="AD48" s="34"/>
      <c r="AE48" s="34"/>
      <c r="AF48" s="34"/>
      <c r="AG48" s="34"/>
      <c r="AH48" s="34"/>
      <c r="AI48" s="34"/>
      <c r="AJ48" s="34"/>
      <c r="AK48" s="34"/>
    </row>
    <row r="49" spans="1:37" ht="16.5" customHeight="1" x14ac:dyDescent="0.35">
      <c r="A49" s="68" t="str">
        <f t="shared" si="14"/>
        <v xml:space="preserve"> - herav uspesifiserte rammeendringer</v>
      </c>
      <c r="B49" s="68"/>
      <c r="C49" s="68"/>
      <c r="D49" s="68">
        <f>$S49*'Tabell 3.1 DOK32019'!D$21/100</f>
        <v>0</v>
      </c>
      <c r="E49" s="68">
        <f>$S49*'Tabell 3.1 DOK32019'!E$21/100</f>
        <v>0</v>
      </c>
      <c r="F49" s="68">
        <f>$S49*'Tabell 3.1 DOK32019'!F$21/100</f>
        <v>0</v>
      </c>
      <c r="G49" s="68">
        <f>$S49*'Tabell 3.1 DOK32019'!G$21/100</f>
        <v>0</v>
      </c>
      <c r="H49" s="68">
        <f>$S49*'Tabell 3.1 DOK32019'!H$21/100</f>
        <v>0</v>
      </c>
      <c r="I49" s="68">
        <f>$S49*'Tabell 3.1 DOK32019'!I$21/100</f>
        <v>0</v>
      </c>
      <c r="J49" s="68">
        <f>$S49*'Tabell 3.1 DOK32019'!J$21/100</f>
        <v>0</v>
      </c>
      <c r="K49" s="68">
        <f>$S49*'Tabell 3.1 DOK32019'!K$21/100</f>
        <v>0</v>
      </c>
      <c r="L49" s="68">
        <f>$S49*'Tabell 3.1 DOK32019'!L$21/100</f>
        <v>0</v>
      </c>
      <c r="M49" s="68">
        <f>$S49*'Tabell 3.1 DOK32019'!M$21/100</f>
        <v>0</v>
      </c>
      <c r="N49" s="68">
        <f>$S49*'Tabell 3.1 DOK32019'!N$21/100</f>
        <v>0</v>
      </c>
      <c r="O49" s="68">
        <f>$S49*'Tabell 3.1 DOK32019'!O$21/100</f>
        <v>0</v>
      </c>
      <c r="P49" s="68">
        <f>$S49*'Tabell 3.1 DOK32019'!P$21/100</f>
        <v>0</v>
      </c>
      <c r="Q49" s="68">
        <f>$S49*'Tabell 3.1 DOK32019'!Q$21/100</f>
        <v>0</v>
      </c>
      <c r="R49" s="68">
        <f>$S49*'Tabell 3.1 DOK32019'!R$21/100</f>
        <v>0</v>
      </c>
      <c r="S49" s="33">
        <v>0</v>
      </c>
      <c r="V49" s="34"/>
      <c r="W49" s="34"/>
      <c r="X49" s="34"/>
      <c r="Y49" s="34"/>
      <c r="Z49" s="34"/>
      <c r="AA49" s="34"/>
      <c r="AB49" s="34"/>
      <c r="AC49" s="34"/>
      <c r="AD49" s="34"/>
      <c r="AE49" s="34"/>
      <c r="AF49" s="34"/>
      <c r="AG49" s="34"/>
      <c r="AH49" s="34"/>
      <c r="AI49" s="34"/>
      <c r="AJ49" s="34"/>
      <c r="AK49" s="34"/>
    </row>
    <row r="50" spans="1:37" ht="16.5" customHeight="1" x14ac:dyDescent="0.35">
      <c r="A50" s="75" t="s">
        <v>240</v>
      </c>
      <c r="B50" s="75"/>
      <c r="C50" s="75"/>
      <c r="D50" s="75">
        <v>17192.205372609871</v>
      </c>
      <c r="E50" s="75">
        <v>16600.936675121393</v>
      </c>
      <c r="F50" s="75">
        <v>13608.442778138135</v>
      </c>
      <c r="G50" s="75">
        <v>-5783.5310946238733</v>
      </c>
      <c r="H50" s="75">
        <v>784.77876535262294</v>
      </c>
      <c r="I50" s="75">
        <v>-5719.9680141468943</v>
      </c>
      <c r="J50" s="75">
        <v>3151.4237296388069</v>
      </c>
      <c r="K50" s="75">
        <v>11760.558778360255</v>
      </c>
      <c r="L50" s="75">
        <v>-7759.7505852694903</v>
      </c>
      <c r="M50" s="75">
        <v>2032.1284067409565</v>
      </c>
      <c r="N50" s="75">
        <v>3233.5286020343228</v>
      </c>
      <c r="O50" s="75">
        <v>1506.0694732667885</v>
      </c>
      <c r="P50" s="75">
        <v>7930.3861801606354</v>
      </c>
      <c r="Q50" s="75">
        <v>4640.863449583454</v>
      </c>
      <c r="R50" s="75">
        <v>3003.927483033337</v>
      </c>
      <c r="S50" s="75">
        <v>66182</v>
      </c>
      <c r="V50" s="34"/>
      <c r="W50" s="34"/>
      <c r="X50" s="34"/>
      <c r="Y50" s="34"/>
      <c r="Z50" s="34"/>
      <c r="AA50" s="34"/>
      <c r="AB50" s="34"/>
      <c r="AC50" s="34"/>
      <c r="AD50" s="34"/>
      <c r="AE50" s="34"/>
      <c r="AF50" s="34"/>
      <c r="AG50" s="34"/>
      <c r="AH50" s="34"/>
      <c r="AI50" s="34"/>
      <c r="AJ50" s="34"/>
      <c r="AK50" s="34"/>
    </row>
    <row r="51" spans="1:37" s="60" customFormat="1" ht="16.5" customHeight="1" x14ac:dyDescent="0.35">
      <c r="A51" s="75" t="str">
        <f>A36</f>
        <v>Vridningseffekter knyttet til endringer i særskilte tildelinger</v>
      </c>
      <c r="B51" s="75"/>
      <c r="C51" s="75"/>
      <c r="D51" s="75">
        <f>'Tabell 2.1 DOK32019'!D19+'Tabell 2.1 DOK32019'!D20-SUM(D43:D44)</f>
        <v>162.57503440568689</v>
      </c>
      <c r="E51" s="75">
        <f>'Tabell 2.1 DOK32019'!E19+'Tabell 2.1 DOK32019'!E20-SUM(E43:E44)</f>
        <v>-4877.6925426132511</v>
      </c>
      <c r="F51" s="75">
        <f>'Tabell 2.1 DOK32019'!F19+'Tabell 2.1 DOK32019'!F20-SUM(F43:F44)</f>
        <v>-4004.1211691480712</v>
      </c>
      <c r="G51" s="75">
        <f>'Tabell 2.1 DOK32019'!G19+'Tabell 2.1 DOK32019'!G20-SUM(G43:G44)</f>
        <v>-2606.2295050143148</v>
      </c>
      <c r="H51" s="75">
        <f>'Tabell 2.1 DOK32019'!H19+'Tabell 2.1 DOK32019'!H20-SUM(H43:H44)</f>
        <v>658.6361322516459</v>
      </c>
      <c r="I51" s="75">
        <f>'Tabell 2.1 DOK32019'!I19+'Tabell 2.1 DOK32019'!I20-SUM(I43:I44)</f>
        <v>277.30420693824999</v>
      </c>
      <c r="J51" s="75">
        <f>'Tabell 2.1 DOK32019'!J19+'Tabell 2.1 DOK32019'!J20-SUM(J43:J44)</f>
        <v>2490.6838807045133</v>
      </c>
      <c r="K51" s="75">
        <f>'Tabell 2.1 DOK32019'!K19+'Tabell 2.1 DOK32019'!K20-SUM(K43:K44)</f>
        <v>9503.6813246784732</v>
      </c>
      <c r="L51" s="75">
        <f>'Tabell 2.1 DOK32019'!L19+'Tabell 2.1 DOK32019'!L20-SUM(L43:L44)</f>
        <v>-809.44112399942242</v>
      </c>
      <c r="M51" s="75">
        <f>'Tabell 2.1 DOK32019'!M19+'Tabell 2.1 DOK32019'!M20-SUM(M43:M44)</f>
        <v>-2759.1016001659445</v>
      </c>
      <c r="N51" s="75">
        <f>'Tabell 2.1 DOK32019'!N19+'Tabell 2.1 DOK32019'!N20-SUM(N43:N44)</f>
        <v>-2184.6283089641947</v>
      </c>
      <c r="O51" s="75">
        <f>'Tabell 2.1 DOK32019'!O19+'Tabell 2.1 DOK32019'!O20-SUM(O43:O44)</f>
        <v>4602.1420191768557</v>
      </c>
      <c r="P51" s="75">
        <f>'Tabell 2.1 DOK32019'!P19+'Tabell 2.1 DOK32019'!P20-SUM(P43:P44)</f>
        <v>-3560.2818956686533</v>
      </c>
      <c r="Q51" s="75">
        <f>'Tabell 2.1 DOK32019'!Q19+'Tabell 2.1 DOK32019'!Q20-SUM(Q43:Q44)</f>
        <v>3333.5227680160315</v>
      </c>
      <c r="R51" s="75">
        <f>'Tabell 2.1 DOK32019'!R19+'Tabell 2.1 DOK32019'!R20-SUM(R43:R44)</f>
        <v>-227.18695929524256</v>
      </c>
      <c r="S51" s="75">
        <f>SUM(D51:R51)</f>
        <v>-0.13773869763826951</v>
      </c>
      <c r="V51" s="34"/>
      <c r="W51" s="34"/>
      <c r="X51" s="34"/>
      <c r="Y51" s="34"/>
      <c r="Z51" s="34"/>
      <c r="AA51" s="34"/>
      <c r="AB51" s="34"/>
      <c r="AC51" s="34"/>
      <c r="AD51" s="34"/>
      <c r="AE51" s="34"/>
      <c r="AF51" s="34"/>
      <c r="AG51" s="34"/>
      <c r="AH51" s="34"/>
      <c r="AI51" s="34"/>
      <c r="AJ51" s="34"/>
      <c r="AK51" s="34"/>
    </row>
    <row r="52" spans="1:37" ht="16.5" customHeight="1" x14ac:dyDescent="0.35">
      <c r="A52" s="66" t="str">
        <f>A37</f>
        <v>Kompensasjon for forventet lønns- og prisutvikling</v>
      </c>
      <c r="B52" s="68"/>
      <c r="C52" s="68"/>
      <c r="D52" s="66">
        <f>SUM(D53:D54)</f>
        <v>10165.001190727548</v>
      </c>
      <c r="E52" s="66">
        <f t="shared" ref="E52:S52" si="16">SUM(E53:E54)</f>
        <v>10191.82534505219</v>
      </c>
      <c r="F52" s="66">
        <f t="shared" si="16"/>
        <v>8711.7147082228057</v>
      </c>
      <c r="G52" s="66">
        <f t="shared" si="16"/>
        <v>6783.5700596361294</v>
      </c>
      <c r="H52" s="66">
        <f t="shared" si="16"/>
        <v>8040.3615513153818</v>
      </c>
      <c r="I52" s="66">
        <f t="shared" si="16"/>
        <v>6398.1239736719799</v>
      </c>
      <c r="J52" s="66">
        <f t="shared" si="16"/>
        <v>9234.7067044465621</v>
      </c>
      <c r="K52" s="66">
        <f t="shared" si="16"/>
        <v>12160.465536597147</v>
      </c>
      <c r="L52" s="66">
        <f t="shared" si="16"/>
        <v>5497.5126434874583</v>
      </c>
      <c r="M52" s="66">
        <f t="shared" si="16"/>
        <v>3975.7380242399113</v>
      </c>
      <c r="N52" s="66">
        <f t="shared" si="16"/>
        <v>3944.8147335692001</v>
      </c>
      <c r="O52" s="66">
        <f t="shared" si="16"/>
        <v>8247.6813377724702</v>
      </c>
      <c r="P52" s="66">
        <f t="shared" si="16"/>
        <v>9317.7929634165812</v>
      </c>
      <c r="Q52" s="66">
        <f t="shared" si="16"/>
        <v>9231.2497484517371</v>
      </c>
      <c r="R52" s="66">
        <f t="shared" si="16"/>
        <v>6629.7511614008745</v>
      </c>
      <c r="S52" s="66">
        <f t="shared" si="16"/>
        <v>118530.30968200798</v>
      </c>
      <c r="V52" s="34"/>
      <c r="W52" s="34"/>
      <c r="X52" s="34"/>
      <c r="Y52" s="34"/>
      <c r="Z52" s="34"/>
      <c r="AA52" s="34"/>
      <c r="AB52" s="34"/>
      <c r="AC52" s="34"/>
      <c r="AD52" s="34"/>
      <c r="AE52" s="34"/>
      <c r="AF52" s="34"/>
      <c r="AG52" s="34"/>
      <c r="AH52" s="34"/>
      <c r="AI52" s="34"/>
      <c r="AJ52" s="34"/>
      <c r="AK52" s="34"/>
    </row>
    <row r="53" spans="1:37" ht="16.5" customHeight="1" x14ac:dyDescent="0.35">
      <c r="A53" s="68" t="str">
        <f>A38</f>
        <v xml:space="preserve"> - herav generell lønns- og priskompensasjon</v>
      </c>
      <c r="B53" s="68"/>
      <c r="C53" s="68"/>
      <c r="D53" s="68">
        <f>$S53*'Tabell 3.1 DOK32019'!D$21/100</f>
        <v>14801.430105494852</v>
      </c>
      <c r="E53" s="68">
        <f>$S53*'Tabell 3.1 DOK32019'!E$21/100</f>
        <v>14840.489210154612</v>
      </c>
      <c r="F53" s="68">
        <f>$S53*'Tabell 3.1 DOK32019'!F$21/100</f>
        <v>12685.275085889312</v>
      </c>
      <c r="G53" s="68">
        <f>$S53*'Tabell 3.1 DOK32019'!G$21/100</f>
        <v>9877.6710616642085</v>
      </c>
      <c r="H53" s="68">
        <f>$S53*'Tabell 3.1 DOK32019'!H$21/100</f>
        <v>11707.706402755952</v>
      </c>
      <c r="I53" s="68">
        <f>$S53*'Tabell 3.1 DOK32019'!I$21/100</f>
        <v>9316.4164986997566</v>
      </c>
      <c r="J53" s="68">
        <f>$S53*'Tabell 3.1 DOK32019'!J$21/100</f>
        <v>13446.812574433876</v>
      </c>
      <c r="K53" s="68">
        <f>$S53*'Tabell 3.1 DOK32019'!K$21/100</f>
        <v>17707.059479187221</v>
      </c>
      <c r="L53" s="68">
        <f>$S53*'Tabell 3.1 DOK32019'!L$21/100</f>
        <v>8005.0211131190063</v>
      </c>
      <c r="M53" s="68">
        <f>$S53*'Tabell 3.1 DOK32019'!M$21/100</f>
        <v>5789.1393595924783</v>
      </c>
      <c r="N53" s="68">
        <f>$S53*'Tabell 3.1 DOK32019'!N$21/100</f>
        <v>5744.11143319027</v>
      </c>
      <c r="O53" s="68">
        <f>$S53*'Tabell 3.1 DOK32019'!O$21/100</f>
        <v>12009.588249216522</v>
      </c>
      <c r="P53" s="68">
        <f>$S53*'Tabell 3.1 DOK32019'!P$21/100</f>
        <v>13567.795880957596</v>
      </c>
      <c r="Q53" s="68">
        <f>$S53*'Tabell 3.1 DOK32019'!Q$21/100</f>
        <v>13441.778842358972</v>
      </c>
      <c r="R53" s="68">
        <f>$S53*'Tabell 3.1 DOK32019'!R$21/100</f>
        <v>9653.6927631461349</v>
      </c>
      <c r="S53" s="68">
        <v>172593.98805986077</v>
      </c>
      <c r="V53" s="34"/>
      <c r="W53" s="34"/>
      <c r="X53" s="34"/>
      <c r="Y53" s="34"/>
      <c r="Z53" s="34"/>
      <c r="AA53" s="34"/>
      <c r="AB53" s="34"/>
      <c r="AC53" s="34"/>
      <c r="AD53" s="34"/>
      <c r="AE53" s="34"/>
      <c r="AF53" s="34"/>
      <c r="AG53" s="34"/>
      <c r="AH53" s="34"/>
      <c r="AI53" s="34"/>
      <c r="AJ53" s="34"/>
      <c r="AK53" s="34"/>
    </row>
    <row r="54" spans="1:37" ht="16.5" customHeight="1" x14ac:dyDescent="0.35">
      <c r="A54" s="75" t="str">
        <f>A39</f>
        <v xml:space="preserve"> - herav kompensasjon for endring i løpende pensjonsutgifter</v>
      </c>
      <c r="B54" s="75"/>
      <c r="C54" s="75"/>
      <c r="D54" s="68">
        <f>$S54*'Tabell 3.1 DOK32019'!D$21/100</f>
        <v>-4636.4289147673044</v>
      </c>
      <c r="E54" s="68">
        <f>$S54*'Tabell 3.1 DOK32019'!E$21/100</f>
        <v>-4648.6638651024223</v>
      </c>
      <c r="F54" s="68">
        <f>$S54*'Tabell 3.1 DOK32019'!F$21/100</f>
        <v>-3973.5603776665062</v>
      </c>
      <c r="G54" s="68">
        <f>$S54*'Tabell 3.1 DOK32019'!G$21/100</f>
        <v>-3094.1010020280787</v>
      </c>
      <c r="H54" s="68">
        <f>$S54*'Tabell 3.1 DOK32019'!H$21/100</f>
        <v>-3667.34485144057</v>
      </c>
      <c r="I54" s="68">
        <f>$S54*'Tabell 3.1 DOK32019'!I$21/100</f>
        <v>-2918.2925250277767</v>
      </c>
      <c r="J54" s="68">
        <f>$S54*'Tabell 3.1 DOK32019'!J$21/100</f>
        <v>-4212.1058699873129</v>
      </c>
      <c r="K54" s="68">
        <f>$S54*'Tabell 3.1 DOK32019'!K$21/100</f>
        <v>-5546.5939425900742</v>
      </c>
      <c r="L54" s="68">
        <f>$S54*'Tabell 3.1 DOK32019'!L$21/100</f>
        <v>-2507.5084696315475</v>
      </c>
      <c r="M54" s="68">
        <f>$S54*'Tabell 3.1 DOK32019'!M$21/100</f>
        <v>-1813.4013353525668</v>
      </c>
      <c r="N54" s="68">
        <f>$S54*'Tabell 3.1 DOK32019'!N$21/100</f>
        <v>-1799.29669962107</v>
      </c>
      <c r="O54" s="68">
        <f>$S54*'Tabell 3.1 DOK32019'!O$21/100</f>
        <v>-3761.9069114440513</v>
      </c>
      <c r="P54" s="68">
        <f>$S54*'Tabell 3.1 DOK32019'!P$21/100</f>
        <v>-4250.0029175410145</v>
      </c>
      <c r="Q54" s="68">
        <f>$S54*'Tabell 3.1 DOK32019'!Q$21/100</f>
        <v>-4210.5290939072347</v>
      </c>
      <c r="R54" s="68">
        <f>$S54*'Tabell 3.1 DOK32019'!R$21/100</f>
        <v>-3023.94160174526</v>
      </c>
      <c r="S54" s="75">
        <v>-54063.67837785279</v>
      </c>
      <c r="V54" s="34"/>
      <c r="W54" s="34"/>
      <c r="X54" s="34"/>
      <c r="Y54" s="34"/>
      <c r="Z54" s="34"/>
      <c r="AA54" s="34"/>
      <c r="AB54" s="34"/>
      <c r="AC54" s="34"/>
      <c r="AD54" s="34"/>
      <c r="AE54" s="34"/>
      <c r="AF54" s="34"/>
      <c r="AG54" s="34"/>
      <c r="AH54" s="34"/>
      <c r="AI54" s="34"/>
      <c r="AJ54" s="34"/>
      <c r="AK54" s="34"/>
    </row>
    <row r="55" spans="1:37" ht="16.5" customHeight="1" thickBot="1" x14ac:dyDescent="0.4">
      <c r="A55" s="252" t="str">
        <f>A40</f>
        <v>Bydelsfordelt budsjett 2019</v>
      </c>
      <c r="B55" s="252"/>
      <c r="C55" s="253"/>
      <c r="D55" s="254">
        <f t="shared" ref="D55:S55" si="17">D52+D44+D43+D51</f>
        <v>570173.54850045824</v>
      </c>
      <c r="E55" s="254">
        <f t="shared" si="17"/>
        <v>563193.12951958587</v>
      </c>
      <c r="F55" s="254">
        <f t="shared" si="17"/>
        <v>487100.87842991436</v>
      </c>
      <c r="G55" s="254">
        <f t="shared" si="17"/>
        <v>358287.6015464575</v>
      </c>
      <c r="H55" s="254">
        <f t="shared" si="17"/>
        <v>422600.12909926922</v>
      </c>
      <c r="I55" s="254">
        <f t="shared" si="17"/>
        <v>353752.99011660647</v>
      </c>
      <c r="J55" s="254">
        <f t="shared" si="17"/>
        <v>506150.0354684419</v>
      </c>
      <c r="K55" s="254">
        <f t="shared" si="17"/>
        <v>697873.084065906</v>
      </c>
      <c r="L55" s="254">
        <f t="shared" si="17"/>
        <v>314065.75678564637</v>
      </c>
      <c r="M55" s="254">
        <f t="shared" si="17"/>
        <v>222944.3862745529</v>
      </c>
      <c r="N55" s="254">
        <f t="shared" si="17"/>
        <v>224109.58903129667</v>
      </c>
      <c r="O55" s="254">
        <f t="shared" si="17"/>
        <v>457161.78092597425</v>
      </c>
      <c r="P55" s="254">
        <f t="shared" si="17"/>
        <v>512375.12848009041</v>
      </c>
      <c r="Q55" s="254">
        <f t="shared" si="17"/>
        <v>521685.98204675823</v>
      </c>
      <c r="R55" s="254">
        <f t="shared" si="17"/>
        <v>360336.27571152081</v>
      </c>
      <c r="S55" s="254">
        <f t="shared" si="17"/>
        <v>6571810.2960024802</v>
      </c>
      <c r="V55" s="34"/>
      <c r="W55" s="34"/>
      <c r="X55" s="34"/>
      <c r="Y55" s="34"/>
      <c r="Z55" s="34"/>
      <c r="AA55" s="34"/>
      <c r="AB55" s="34"/>
      <c r="AC55" s="34"/>
      <c r="AD55" s="34"/>
      <c r="AE55" s="34"/>
      <c r="AF55" s="34"/>
      <c r="AG55" s="34"/>
      <c r="AH55" s="34"/>
      <c r="AI55" s="34"/>
      <c r="AJ55" s="34"/>
      <c r="AK55" s="34"/>
    </row>
    <row r="56" spans="1:37" ht="16.5" customHeight="1" thickBot="1" x14ac:dyDescent="0.4">
      <c r="A56" s="24"/>
      <c r="B56" s="22"/>
      <c r="C56" s="22"/>
      <c r="D56" s="69"/>
      <c r="E56" s="69"/>
      <c r="F56" s="69"/>
      <c r="G56" s="69"/>
      <c r="H56" s="69"/>
      <c r="I56" s="69"/>
      <c r="J56" s="69"/>
      <c r="K56" s="69"/>
      <c r="L56" s="69"/>
      <c r="M56" s="69"/>
      <c r="N56" s="69"/>
      <c r="O56" s="69"/>
      <c r="P56" s="69"/>
      <c r="Q56" s="69"/>
      <c r="R56" s="69"/>
      <c r="S56" s="69"/>
      <c r="V56" s="34"/>
      <c r="W56" s="34"/>
      <c r="X56" s="34"/>
      <c r="Y56" s="34"/>
      <c r="Z56" s="34"/>
      <c r="AA56" s="34"/>
      <c r="AB56" s="34"/>
      <c r="AC56" s="34"/>
      <c r="AD56" s="34"/>
      <c r="AE56" s="34"/>
      <c r="AF56" s="34"/>
      <c r="AG56" s="34"/>
      <c r="AH56" s="34"/>
      <c r="AI56" s="34"/>
      <c r="AJ56" s="34"/>
      <c r="AK56" s="34"/>
    </row>
    <row r="57" spans="1:37" ht="16.5" customHeight="1" x14ac:dyDescent="0.35">
      <c r="A57" s="255" t="s">
        <v>173</v>
      </c>
      <c r="B57" s="255"/>
      <c r="C57" s="256"/>
      <c r="D57" s="257"/>
      <c r="E57" s="257"/>
      <c r="F57" s="257"/>
      <c r="G57" s="257"/>
      <c r="H57" s="257"/>
      <c r="I57" s="257"/>
      <c r="J57" s="257"/>
      <c r="K57" s="257"/>
      <c r="L57" s="257"/>
      <c r="M57" s="257"/>
      <c r="N57" s="257"/>
      <c r="O57" s="257"/>
      <c r="P57" s="257"/>
      <c r="Q57" s="257"/>
      <c r="R57" s="257"/>
      <c r="S57" s="257"/>
      <c r="V57" s="34"/>
      <c r="W57" s="34"/>
      <c r="X57" s="34"/>
      <c r="Y57" s="34"/>
      <c r="Z57" s="34"/>
      <c r="AA57" s="34"/>
      <c r="AB57" s="34"/>
      <c r="AC57" s="34"/>
      <c r="AD57" s="34"/>
      <c r="AE57" s="34"/>
      <c r="AF57" s="34"/>
      <c r="AG57" s="34"/>
      <c r="AH57" s="34"/>
      <c r="AI57" s="34"/>
      <c r="AJ57" s="34"/>
      <c r="AK57" s="34"/>
    </row>
    <row r="58" spans="1:37" ht="16.5" customHeight="1" x14ac:dyDescent="0.35">
      <c r="A58" s="74" t="str">
        <f>A43</f>
        <v>Bydelsfordelt Dok3 2018</v>
      </c>
      <c r="B58" s="74"/>
      <c r="C58" s="74"/>
      <c r="D58" s="74">
        <f t="shared" ref="D58:R61" si="18">D76+D94</f>
        <v>300207.36427434918</v>
      </c>
      <c r="E58" s="74">
        <f t="shared" si="18"/>
        <v>219738.32682289719</v>
      </c>
      <c r="F58" s="74">
        <f t="shared" si="18"/>
        <v>180692.66236690979</v>
      </c>
      <c r="G58" s="74">
        <f t="shared" si="18"/>
        <v>109694.5795695211</v>
      </c>
      <c r="H58" s="74">
        <f t="shared" si="18"/>
        <v>122412.43878088883</v>
      </c>
      <c r="I58" s="74">
        <f t="shared" si="18"/>
        <v>78647.350837903272</v>
      </c>
      <c r="J58" s="74">
        <f t="shared" si="18"/>
        <v>127417.22361406313</v>
      </c>
      <c r="K58" s="74">
        <f t="shared" si="18"/>
        <v>132045.53671260836</v>
      </c>
      <c r="L58" s="74">
        <f t="shared" si="18"/>
        <v>169920.65045927311</v>
      </c>
      <c r="M58" s="74">
        <f t="shared" si="18"/>
        <v>185514.29033605391</v>
      </c>
      <c r="N58" s="74">
        <f t="shared" si="18"/>
        <v>236233.33601374552</v>
      </c>
      <c r="O58" s="74">
        <f t="shared" si="18"/>
        <v>316531.75100395846</v>
      </c>
      <c r="P58" s="74">
        <f t="shared" si="18"/>
        <v>217756.2795957177</v>
      </c>
      <c r="Q58" s="74">
        <f t="shared" si="18"/>
        <v>152234.86784201203</v>
      </c>
      <c r="R58" s="74">
        <f t="shared" si="18"/>
        <v>302824.43940403784</v>
      </c>
      <c r="S58" s="74">
        <f>SUM(D58:R58)</f>
        <v>2851871.0976339392</v>
      </c>
      <c r="V58" s="34"/>
      <c r="W58" s="34"/>
      <c r="X58" s="34"/>
      <c r="Y58" s="34"/>
      <c r="Z58" s="34"/>
      <c r="AA58" s="34"/>
      <c r="AB58" s="34"/>
      <c r="AC58" s="34"/>
      <c r="AD58" s="34"/>
      <c r="AE58" s="34"/>
      <c r="AF58" s="34"/>
      <c r="AG58" s="34"/>
      <c r="AH58" s="34"/>
      <c r="AI58" s="34"/>
      <c r="AJ58" s="34"/>
      <c r="AK58" s="34"/>
    </row>
    <row r="59" spans="1:37" ht="16.5" customHeight="1" x14ac:dyDescent="0.35">
      <c r="A59" s="68" t="str">
        <f t="shared" ref="A59:A72" si="19">A26</f>
        <v>Effekt av oppdaterte kriterieandeler</v>
      </c>
      <c r="B59" s="68"/>
      <c r="C59" s="68"/>
      <c r="D59" s="68">
        <f t="shared" si="18"/>
        <v>-834.37959338061137</v>
      </c>
      <c r="E59" s="68">
        <f t="shared" si="18"/>
        <v>5280.2914510120281</v>
      </c>
      <c r="F59" s="68">
        <f t="shared" si="18"/>
        <v>215.59421129475419</v>
      </c>
      <c r="G59" s="68">
        <f t="shared" si="18"/>
        <v>2126.2258291527392</v>
      </c>
      <c r="H59" s="68">
        <f t="shared" si="18"/>
        <v>2161.5279491848823</v>
      </c>
      <c r="I59" s="68">
        <f t="shared" si="18"/>
        <v>2232.924050294569</v>
      </c>
      <c r="J59" s="68">
        <f t="shared" si="18"/>
        <v>1953.8555475363039</v>
      </c>
      <c r="K59" s="68">
        <f t="shared" si="18"/>
        <v>969.24476099128594</v>
      </c>
      <c r="L59" s="68">
        <f t="shared" si="18"/>
        <v>-572.4412214311451</v>
      </c>
      <c r="M59" s="68">
        <f t="shared" si="18"/>
        <v>-3683.6815770261123</v>
      </c>
      <c r="N59" s="68">
        <f t="shared" si="18"/>
        <v>3029.914613918882</v>
      </c>
      <c r="O59" s="68">
        <f t="shared" si="18"/>
        <v>-3531.293055167409</v>
      </c>
      <c r="P59" s="68">
        <f t="shared" si="18"/>
        <v>-7349.051372491791</v>
      </c>
      <c r="Q59" s="68">
        <f t="shared" si="18"/>
        <v>122.37798097610519</v>
      </c>
      <c r="R59" s="68">
        <f t="shared" si="18"/>
        <v>-2121.1095748646667</v>
      </c>
      <c r="S59" s="68">
        <f>SUM(D59:R59)</f>
        <v>-1.8826540326699615E-10</v>
      </c>
      <c r="V59" s="34"/>
      <c r="W59" s="34"/>
      <c r="X59" s="34"/>
      <c r="Y59" s="34"/>
      <c r="Z59" s="34"/>
      <c r="AA59" s="34"/>
      <c r="AB59" s="34"/>
      <c r="AC59" s="34"/>
      <c r="AD59" s="34"/>
      <c r="AE59" s="34"/>
      <c r="AF59" s="34"/>
      <c r="AG59" s="34"/>
      <c r="AH59" s="34"/>
      <c r="AI59" s="34"/>
      <c r="AJ59" s="34"/>
      <c r="AK59" s="34"/>
    </row>
    <row r="60" spans="1:37" ht="16.5" customHeight="1" x14ac:dyDescent="0.35">
      <c r="A60" s="68" t="str">
        <f t="shared" si="19"/>
        <v>Effekt av oppdaterte regnskapsandeler</v>
      </c>
      <c r="B60" s="68"/>
      <c r="C60" s="68"/>
      <c r="D60" s="68">
        <f t="shared" si="18"/>
        <v>986.83302841393845</v>
      </c>
      <c r="E60" s="68">
        <f t="shared" si="18"/>
        <v>-2127.8812522669173</v>
      </c>
      <c r="F60" s="68">
        <f t="shared" si="18"/>
        <v>-4847.1360046804439</v>
      </c>
      <c r="G60" s="68">
        <f t="shared" si="18"/>
        <v>148.04577693937281</v>
      </c>
      <c r="H60" s="68">
        <f t="shared" si="18"/>
        <v>1191.7739752712455</v>
      </c>
      <c r="I60" s="68">
        <f t="shared" si="18"/>
        <v>456.56196361320633</v>
      </c>
      <c r="J60" s="68">
        <f t="shared" si="18"/>
        <v>5134.5369148287791</v>
      </c>
      <c r="K60" s="68">
        <f t="shared" si="18"/>
        <v>-95.292028012197534</v>
      </c>
      <c r="L60" s="68">
        <f t="shared" si="18"/>
        <v>-151.63639125196298</v>
      </c>
      <c r="M60" s="68">
        <f t="shared" si="18"/>
        <v>1487.2644559146004</v>
      </c>
      <c r="N60" s="68">
        <f t="shared" si="18"/>
        <v>-1181.7584684668495</v>
      </c>
      <c r="O60" s="68">
        <f t="shared" si="18"/>
        <v>2203.0694535093421</v>
      </c>
      <c r="P60" s="68">
        <f t="shared" si="18"/>
        <v>4531.3159701365039</v>
      </c>
      <c r="Q60" s="68">
        <f t="shared" si="18"/>
        <v>1981.0762726626469</v>
      </c>
      <c r="R60" s="68">
        <f t="shared" si="18"/>
        <v>-9716.7736666113342</v>
      </c>
      <c r="S60" s="68">
        <f t="shared" ref="S60:S61" si="20">SUM(D60:R60)</f>
        <v>-6.9121597334742546E-11</v>
      </c>
      <c r="V60" s="34"/>
      <c r="W60" s="34"/>
      <c r="X60" s="34"/>
      <c r="Y60" s="34"/>
      <c r="Z60" s="34"/>
      <c r="AA60" s="34"/>
      <c r="AB60" s="34"/>
      <c r="AC60" s="34"/>
      <c r="AD60" s="34"/>
      <c r="AE60" s="34"/>
      <c r="AF60" s="34"/>
      <c r="AG60" s="34"/>
      <c r="AH60" s="34"/>
      <c r="AI60" s="34"/>
      <c r="AJ60" s="34"/>
      <c r="AK60" s="34"/>
    </row>
    <row r="61" spans="1:37" ht="16.5" customHeight="1" x14ac:dyDescent="0.35">
      <c r="A61" s="75" t="str">
        <f t="shared" si="19"/>
        <v>Effekt av endringer i fordelingssystemet</v>
      </c>
      <c r="B61" s="75"/>
      <c r="C61" s="75"/>
      <c r="D61" s="75">
        <f t="shared" si="18"/>
        <v>0</v>
      </c>
      <c r="E61" s="75">
        <f t="shared" si="18"/>
        <v>0</v>
      </c>
      <c r="F61" s="75">
        <f t="shared" si="18"/>
        <v>0</v>
      </c>
      <c r="G61" s="75">
        <f t="shared" si="18"/>
        <v>0</v>
      </c>
      <c r="H61" s="75">
        <f t="shared" si="18"/>
        <v>0</v>
      </c>
      <c r="I61" s="75">
        <f t="shared" si="18"/>
        <v>0</v>
      </c>
      <c r="J61" s="75">
        <f t="shared" si="18"/>
        <v>0</v>
      </c>
      <c r="K61" s="75">
        <f t="shared" si="18"/>
        <v>0</v>
      </c>
      <c r="L61" s="75">
        <f t="shared" si="18"/>
        <v>0</v>
      </c>
      <c r="M61" s="75">
        <f t="shared" si="18"/>
        <v>0</v>
      </c>
      <c r="N61" s="75">
        <f t="shared" si="18"/>
        <v>0</v>
      </c>
      <c r="O61" s="75">
        <f t="shared" si="18"/>
        <v>0</v>
      </c>
      <c r="P61" s="75">
        <f t="shared" si="18"/>
        <v>0</v>
      </c>
      <c r="Q61" s="75">
        <f t="shared" si="18"/>
        <v>0</v>
      </c>
      <c r="R61" s="75">
        <f t="shared" si="18"/>
        <v>0</v>
      </c>
      <c r="S61" s="75">
        <f t="shared" si="20"/>
        <v>0</v>
      </c>
      <c r="V61" s="34"/>
      <c r="W61" s="34"/>
      <c r="X61" s="34"/>
      <c r="Y61" s="34"/>
      <c r="Z61" s="34"/>
      <c r="AA61" s="34"/>
      <c r="AB61" s="34"/>
      <c r="AC61" s="34"/>
      <c r="AD61" s="34"/>
      <c r="AE61" s="34"/>
      <c r="AF61" s="34"/>
      <c r="AG61" s="34"/>
      <c r="AH61" s="34"/>
      <c r="AI61" s="34"/>
      <c r="AJ61" s="34"/>
      <c r="AK61" s="34"/>
    </row>
    <row r="62" spans="1:37" ht="16.5" customHeight="1" x14ac:dyDescent="0.35">
      <c r="A62" s="66" t="str">
        <f t="shared" si="19"/>
        <v>Reelle endringer</v>
      </c>
      <c r="B62" s="66"/>
      <c r="C62" s="66"/>
      <c r="D62" s="66">
        <f>SUM(D63:D68)</f>
        <v>3479.3395517650933</v>
      </c>
      <c r="E62" s="66">
        <f t="shared" ref="E62:S62" si="21">SUM(E63:E68)</f>
        <v>2872.1933849543611</v>
      </c>
      <c r="F62" s="66">
        <f t="shared" si="21"/>
        <v>2215.092677866473</v>
      </c>
      <c r="G62" s="66">
        <f t="shared" si="21"/>
        <v>1430.5424701186707</v>
      </c>
      <c r="H62" s="66">
        <f t="shared" si="21"/>
        <v>1780.6434552661849</v>
      </c>
      <c r="I62" s="66">
        <f t="shared" si="21"/>
        <v>1308.4691272677887</v>
      </c>
      <c r="J62" s="66">
        <f t="shared" si="21"/>
        <v>2161.0378294244865</v>
      </c>
      <c r="K62" s="66">
        <f t="shared" si="21"/>
        <v>2114.8048308136381</v>
      </c>
      <c r="L62" s="66">
        <f t="shared" si="21"/>
        <v>2181.7529776532529</v>
      </c>
      <c r="M62" s="66">
        <f t="shared" si="21"/>
        <v>2187.6156025340106</v>
      </c>
      <c r="N62" s="66">
        <f t="shared" si="21"/>
        <v>2830.1907373019021</v>
      </c>
      <c r="O62" s="66">
        <f t="shared" si="21"/>
        <v>3854.6500847463913</v>
      </c>
      <c r="P62" s="66">
        <f t="shared" si="21"/>
        <v>2867.7140721142696</v>
      </c>
      <c r="Q62" s="66">
        <f t="shared" si="21"/>
        <v>2339.3292780442812</v>
      </c>
      <c r="R62" s="66">
        <f t="shared" si="21"/>
        <v>3524.8654970489997</v>
      </c>
      <c r="S62" s="66">
        <f t="shared" si="21"/>
        <v>37148.275724686144</v>
      </c>
      <c r="V62" s="34"/>
      <c r="W62" s="34"/>
      <c r="X62" s="34"/>
      <c r="Y62" s="34"/>
      <c r="Z62" s="34"/>
      <c r="AA62" s="34"/>
      <c r="AB62" s="34"/>
      <c r="AC62" s="34"/>
      <c r="AD62" s="34"/>
      <c r="AE62" s="34"/>
      <c r="AF62" s="34"/>
      <c r="AG62" s="34"/>
      <c r="AH62" s="34"/>
      <c r="AI62" s="34"/>
      <c r="AJ62" s="34"/>
      <c r="AK62" s="34"/>
    </row>
    <row r="63" spans="1:37" ht="16.5" customHeight="1" x14ac:dyDescent="0.35">
      <c r="A63" s="68" t="str">
        <f t="shared" si="19"/>
        <v xml:space="preserve"> - herav justering for demografiske forhold</v>
      </c>
      <c r="B63" s="68"/>
      <c r="C63" s="68"/>
      <c r="D63" s="68">
        <f t="shared" ref="D63:R69" si="22">D81+D99</f>
        <v>1734.204048312956</v>
      </c>
      <c r="E63" s="68">
        <f t="shared" si="22"/>
        <v>1332.5367642662432</v>
      </c>
      <c r="F63" s="68">
        <f t="shared" si="22"/>
        <v>1061.1517197254541</v>
      </c>
      <c r="G63" s="68">
        <f t="shared" si="22"/>
        <v>621.12951220963566</v>
      </c>
      <c r="H63" s="68">
        <f t="shared" si="22"/>
        <v>744.60836723408943</v>
      </c>
      <c r="I63" s="68">
        <f t="shared" si="22"/>
        <v>483.97160419823524</v>
      </c>
      <c r="J63" s="68">
        <f t="shared" si="22"/>
        <v>809.57017599378878</v>
      </c>
      <c r="K63" s="68">
        <f t="shared" si="22"/>
        <v>791.52648190708942</v>
      </c>
      <c r="L63" s="68">
        <f t="shared" si="22"/>
        <v>1008.7468606702089</v>
      </c>
      <c r="M63" s="68">
        <f t="shared" si="22"/>
        <v>1102.6173041647851</v>
      </c>
      <c r="N63" s="68">
        <f t="shared" si="22"/>
        <v>1419.6958442022899</v>
      </c>
      <c r="O63" s="68">
        <f t="shared" si="22"/>
        <v>1922.157507148883</v>
      </c>
      <c r="P63" s="68">
        <f t="shared" si="22"/>
        <v>1294.2746480866288</v>
      </c>
      <c r="Q63" s="68">
        <f t="shared" si="22"/>
        <v>924.15682638699059</v>
      </c>
      <c r="R63" s="68">
        <f t="shared" si="22"/>
        <v>1749.6523354927263</v>
      </c>
      <c r="S63" s="68">
        <v>17000</v>
      </c>
      <c r="V63" s="34"/>
      <c r="W63" s="34"/>
      <c r="X63" s="34"/>
      <c r="Y63" s="34"/>
      <c r="Z63" s="34"/>
      <c r="AA63" s="34"/>
      <c r="AB63" s="34"/>
      <c r="AC63" s="34"/>
      <c r="AD63" s="34"/>
      <c r="AE63" s="34"/>
      <c r="AF63" s="34"/>
      <c r="AG63" s="34"/>
      <c r="AH63" s="34"/>
      <c r="AI63" s="34"/>
      <c r="AJ63" s="34"/>
      <c r="AK63" s="34"/>
    </row>
    <row r="64" spans="1:37" ht="16.5" customHeight="1" x14ac:dyDescent="0.35">
      <c r="A64" s="68" t="str">
        <f t="shared" si="19"/>
        <v xml:space="preserve"> - herav justering for andre aktivitetsnøytrale forhold</v>
      </c>
      <c r="B64" s="68"/>
      <c r="C64" s="68"/>
      <c r="D64" s="68">
        <f t="shared" si="22"/>
        <v>-499.85069640508573</v>
      </c>
      <c r="E64" s="68">
        <f t="shared" si="22"/>
        <v>-384.19799315079513</v>
      </c>
      <c r="F64" s="68">
        <f t="shared" si="22"/>
        <v>-305.90844905908273</v>
      </c>
      <c r="G64" s="68">
        <f t="shared" si="22"/>
        <v>-179.13997034620559</v>
      </c>
      <c r="H64" s="68">
        <f t="shared" si="22"/>
        <v>-214.79222470059165</v>
      </c>
      <c r="I64" s="68">
        <f t="shared" si="22"/>
        <v>-139.69939861929427</v>
      </c>
      <c r="J64" s="68">
        <f t="shared" si="22"/>
        <v>-233.66734097089466</v>
      </c>
      <c r="K64" s="68">
        <f t="shared" si="22"/>
        <v>-228.46053280431659</v>
      </c>
      <c r="L64" s="68">
        <f t="shared" si="22"/>
        <v>-290.84715973798825</v>
      </c>
      <c r="M64" s="68">
        <f t="shared" si="22"/>
        <v>-317.793212387484</v>
      </c>
      <c r="N64" s="68">
        <f t="shared" si="22"/>
        <v>-409.18883423760508</v>
      </c>
      <c r="O64" s="68">
        <f t="shared" si="22"/>
        <v>-554.02356061368164</v>
      </c>
      <c r="P64" s="68">
        <f t="shared" si="22"/>
        <v>-373.21336886644764</v>
      </c>
      <c r="Q64" s="68">
        <f t="shared" si="22"/>
        <v>-266.66353251009707</v>
      </c>
      <c r="R64" s="68">
        <f t="shared" si="22"/>
        <v>-504.31214867062749</v>
      </c>
      <c r="S64" s="68">
        <v>-4901.7242753138562</v>
      </c>
      <c r="V64" s="34"/>
      <c r="W64" s="34"/>
      <c r="X64" s="34"/>
      <c r="Y64" s="34"/>
      <c r="Z64" s="34"/>
      <c r="AA64" s="34"/>
      <c r="AB64" s="34"/>
      <c r="AC64" s="34"/>
      <c r="AD64" s="34"/>
      <c r="AE64" s="34"/>
      <c r="AF64" s="34"/>
      <c r="AG64" s="34"/>
      <c r="AH64" s="34"/>
      <c r="AI64" s="34"/>
      <c r="AJ64" s="34"/>
      <c r="AK64" s="34"/>
    </row>
    <row r="65" spans="1:37" ht="16.5" customHeight="1" x14ac:dyDescent="0.35">
      <c r="A65" s="68" t="str">
        <f t="shared" si="19"/>
        <v xml:space="preserve"> - herav justering for engangstiltak</v>
      </c>
      <c r="B65" s="68"/>
      <c r="C65" s="68"/>
      <c r="D65" s="68">
        <f t="shared" si="22"/>
        <v>0</v>
      </c>
      <c r="E65" s="68">
        <f t="shared" si="22"/>
        <v>0</v>
      </c>
      <c r="F65" s="68">
        <f t="shared" si="22"/>
        <v>0</v>
      </c>
      <c r="G65" s="68">
        <f t="shared" si="22"/>
        <v>0</v>
      </c>
      <c r="H65" s="68">
        <f t="shared" si="22"/>
        <v>0</v>
      </c>
      <c r="I65" s="68">
        <f t="shared" si="22"/>
        <v>0</v>
      </c>
      <c r="J65" s="68">
        <f t="shared" si="22"/>
        <v>0</v>
      </c>
      <c r="K65" s="68">
        <f t="shared" si="22"/>
        <v>0</v>
      </c>
      <c r="L65" s="68">
        <f t="shared" si="22"/>
        <v>0</v>
      </c>
      <c r="M65" s="68">
        <f t="shared" si="22"/>
        <v>0</v>
      </c>
      <c r="N65" s="68">
        <f t="shared" si="22"/>
        <v>0</v>
      </c>
      <c r="O65" s="68">
        <f t="shared" si="22"/>
        <v>0</v>
      </c>
      <c r="P65" s="68">
        <f t="shared" si="22"/>
        <v>0</v>
      </c>
      <c r="Q65" s="68">
        <f t="shared" si="22"/>
        <v>0</v>
      </c>
      <c r="R65" s="68">
        <f t="shared" si="22"/>
        <v>0</v>
      </c>
      <c r="S65" s="68">
        <v>0</v>
      </c>
      <c r="V65" s="34"/>
      <c r="W65" s="34"/>
      <c r="X65" s="34"/>
      <c r="Y65" s="34"/>
      <c r="Z65" s="34"/>
      <c r="AA65" s="34"/>
      <c r="AB65" s="34"/>
      <c r="AC65" s="34"/>
      <c r="AD65" s="34"/>
      <c r="AE65" s="34"/>
      <c r="AF65" s="34"/>
      <c r="AG65" s="34"/>
      <c r="AH65" s="34"/>
      <c r="AI65" s="34"/>
      <c r="AJ65" s="34"/>
      <c r="AK65" s="34"/>
    </row>
    <row r="66" spans="1:37" ht="16.5" customHeight="1" x14ac:dyDescent="0.35">
      <c r="A66" s="68" t="str">
        <f t="shared" si="19"/>
        <v xml:space="preserve"> - herav justering for oppgaveendringer mellom sektorer</v>
      </c>
      <c r="B66" s="68"/>
      <c r="C66" s="68"/>
      <c r="D66" s="68">
        <f t="shared" si="22"/>
        <v>0</v>
      </c>
      <c r="E66" s="68">
        <f t="shared" si="22"/>
        <v>0</v>
      </c>
      <c r="F66" s="68">
        <f t="shared" si="22"/>
        <v>0</v>
      </c>
      <c r="G66" s="68">
        <f t="shared" si="22"/>
        <v>0</v>
      </c>
      <c r="H66" s="68">
        <f t="shared" si="22"/>
        <v>0</v>
      </c>
      <c r="I66" s="68">
        <f t="shared" si="22"/>
        <v>0</v>
      </c>
      <c r="J66" s="68">
        <f t="shared" si="22"/>
        <v>0</v>
      </c>
      <c r="K66" s="68">
        <f t="shared" si="22"/>
        <v>0</v>
      </c>
      <c r="L66" s="68">
        <f t="shared" si="22"/>
        <v>0</v>
      </c>
      <c r="M66" s="68">
        <f t="shared" si="22"/>
        <v>0</v>
      </c>
      <c r="N66" s="68">
        <f t="shared" si="22"/>
        <v>0</v>
      </c>
      <c r="O66" s="68">
        <f t="shared" si="22"/>
        <v>0</v>
      </c>
      <c r="P66" s="68">
        <f t="shared" si="22"/>
        <v>0</v>
      </c>
      <c r="Q66" s="68">
        <f t="shared" si="22"/>
        <v>0</v>
      </c>
      <c r="R66" s="68">
        <f t="shared" si="22"/>
        <v>0</v>
      </c>
      <c r="S66" s="68">
        <v>0</v>
      </c>
      <c r="V66" s="34"/>
      <c r="W66" s="34"/>
      <c r="X66" s="34"/>
      <c r="Y66" s="34"/>
      <c r="Z66" s="34"/>
      <c r="AA66" s="34"/>
      <c r="AB66" s="34"/>
      <c r="AC66" s="34"/>
      <c r="AD66" s="34"/>
      <c r="AE66" s="34"/>
      <c r="AF66" s="34"/>
      <c r="AG66" s="34"/>
      <c r="AH66" s="34"/>
      <c r="AI66" s="34"/>
      <c r="AJ66" s="34"/>
      <c r="AK66" s="34"/>
    </row>
    <row r="67" spans="1:37" ht="16.5" customHeight="1" x14ac:dyDescent="0.35">
      <c r="A67" s="68" t="str">
        <f t="shared" si="19"/>
        <v xml:space="preserve"> - herav uspesifiserte rammeendringer</v>
      </c>
      <c r="B67" s="68"/>
      <c r="C67" s="68"/>
      <c r="D67" s="68">
        <f t="shared" si="22"/>
        <v>0</v>
      </c>
      <c r="E67" s="68">
        <f t="shared" si="22"/>
        <v>0</v>
      </c>
      <c r="F67" s="68">
        <f t="shared" si="22"/>
        <v>0</v>
      </c>
      <c r="G67" s="68">
        <f t="shared" si="22"/>
        <v>0</v>
      </c>
      <c r="H67" s="68">
        <f t="shared" si="22"/>
        <v>0</v>
      </c>
      <c r="I67" s="68">
        <f t="shared" si="22"/>
        <v>0</v>
      </c>
      <c r="J67" s="68">
        <f t="shared" si="22"/>
        <v>0</v>
      </c>
      <c r="K67" s="68">
        <f t="shared" si="22"/>
        <v>0</v>
      </c>
      <c r="L67" s="68">
        <f t="shared" si="22"/>
        <v>0</v>
      </c>
      <c r="M67" s="68">
        <f t="shared" si="22"/>
        <v>0</v>
      </c>
      <c r="N67" s="68">
        <f t="shared" si="22"/>
        <v>0</v>
      </c>
      <c r="O67" s="68">
        <f t="shared" si="22"/>
        <v>0</v>
      </c>
      <c r="P67" s="68">
        <f t="shared" si="22"/>
        <v>0</v>
      </c>
      <c r="Q67" s="68">
        <f t="shared" si="22"/>
        <v>0</v>
      </c>
      <c r="R67" s="68">
        <f t="shared" si="22"/>
        <v>0</v>
      </c>
      <c r="S67" s="68">
        <v>0</v>
      </c>
      <c r="V67" s="34"/>
      <c r="W67" s="34"/>
      <c r="X67" s="34"/>
      <c r="Y67" s="34"/>
      <c r="Z67" s="34"/>
      <c r="AA67" s="34"/>
      <c r="AB67" s="34"/>
      <c r="AC67" s="34"/>
      <c r="AD67" s="34"/>
      <c r="AE67" s="34"/>
      <c r="AF67" s="34"/>
      <c r="AG67" s="34"/>
      <c r="AH67" s="34"/>
      <c r="AI67" s="34"/>
      <c r="AJ67" s="34"/>
      <c r="AK67" s="34"/>
    </row>
    <row r="68" spans="1:37" ht="16.5" customHeight="1" x14ac:dyDescent="0.35">
      <c r="A68" s="75" t="str">
        <f t="shared" si="19"/>
        <v xml:space="preserve"> - herav spesifiserte rammeendringer</v>
      </c>
      <c r="B68" s="75"/>
      <c r="C68" s="75"/>
      <c r="D68" s="75">
        <f t="shared" si="22"/>
        <v>2244.9861998572228</v>
      </c>
      <c r="E68" s="75">
        <f t="shared" si="22"/>
        <v>1923.8546138389129</v>
      </c>
      <c r="F68" s="75">
        <f t="shared" si="22"/>
        <v>1459.8494072001017</v>
      </c>
      <c r="G68" s="75">
        <f t="shared" si="22"/>
        <v>988.55292825524066</v>
      </c>
      <c r="H68" s="75">
        <f t="shared" si="22"/>
        <v>1250.827312732687</v>
      </c>
      <c r="I68" s="75">
        <f t="shared" si="22"/>
        <v>964.19692168884762</v>
      </c>
      <c r="J68" s="75">
        <f t="shared" si="22"/>
        <v>1585.1349944015924</v>
      </c>
      <c r="K68" s="75">
        <f t="shared" si="22"/>
        <v>1551.7388817108654</v>
      </c>
      <c r="L68" s="75">
        <f t="shared" si="22"/>
        <v>1463.8532767210322</v>
      </c>
      <c r="M68" s="75">
        <f t="shared" si="22"/>
        <v>1402.7915107567096</v>
      </c>
      <c r="N68" s="75">
        <f t="shared" si="22"/>
        <v>1819.6837273372171</v>
      </c>
      <c r="O68" s="75">
        <f t="shared" si="22"/>
        <v>2486.5161382111901</v>
      </c>
      <c r="P68" s="75">
        <f t="shared" si="22"/>
        <v>1946.6527928940886</v>
      </c>
      <c r="Q68" s="75">
        <f t="shared" si="22"/>
        <v>1681.8359841673876</v>
      </c>
      <c r="R68" s="75">
        <f t="shared" si="22"/>
        <v>2279.5253102269007</v>
      </c>
      <c r="S68" s="75">
        <v>25050</v>
      </c>
      <c r="V68" s="34"/>
      <c r="W68" s="34"/>
      <c r="X68" s="34"/>
      <c r="Y68" s="34"/>
      <c r="Z68" s="34"/>
      <c r="AA68" s="34"/>
      <c r="AB68" s="34"/>
      <c r="AC68" s="34"/>
      <c r="AD68" s="34"/>
      <c r="AE68" s="34"/>
      <c r="AF68" s="34"/>
      <c r="AG68" s="34"/>
      <c r="AH68" s="34"/>
      <c r="AI68" s="34"/>
      <c r="AJ68" s="34"/>
      <c r="AK68" s="34"/>
    </row>
    <row r="69" spans="1:37" ht="16.5" customHeight="1" x14ac:dyDescent="0.35">
      <c r="A69" s="75" t="str">
        <f t="shared" si="19"/>
        <v>Vridningseffekter knyttet til endringer i særskilte tildelinger</v>
      </c>
      <c r="B69" s="75"/>
      <c r="C69" s="75"/>
      <c r="D69" s="75">
        <f t="shared" si="22"/>
        <v>628.86848243251734</v>
      </c>
      <c r="E69" s="75">
        <f t="shared" si="22"/>
        <v>-1029.348324054874</v>
      </c>
      <c r="F69" s="75">
        <f t="shared" si="22"/>
        <v>992.24823017804738</v>
      </c>
      <c r="G69" s="75">
        <f t="shared" si="22"/>
        <v>-588.03226702987013</v>
      </c>
      <c r="H69" s="75">
        <f t="shared" si="22"/>
        <v>1325.44268823116</v>
      </c>
      <c r="I69" s="75">
        <f t="shared" si="22"/>
        <v>812.14202117179957</v>
      </c>
      <c r="J69" s="75">
        <f t="shared" si="22"/>
        <v>2257.2953582137779</v>
      </c>
      <c r="K69" s="75">
        <f t="shared" si="22"/>
        <v>21.518814909934008</v>
      </c>
      <c r="L69" s="75">
        <f t="shared" si="22"/>
        <v>-1119.2512707984497</v>
      </c>
      <c r="M69" s="75">
        <f t="shared" si="22"/>
        <v>-1044.5799701876385</v>
      </c>
      <c r="N69" s="75">
        <f t="shared" si="22"/>
        <v>357.43911794217274</v>
      </c>
      <c r="O69" s="75">
        <f t="shared" si="22"/>
        <v>-1339.66199079527</v>
      </c>
      <c r="P69" s="75">
        <f t="shared" si="22"/>
        <v>-2001.0174005891822</v>
      </c>
      <c r="Q69" s="75">
        <f t="shared" si="22"/>
        <v>-550.14229670997156</v>
      </c>
      <c r="R69" s="75">
        <f t="shared" si="22"/>
        <v>1277.0153209130658</v>
      </c>
      <c r="S69" s="75">
        <f>S87+S105</f>
        <v>-6.3486172781267669E-2</v>
      </c>
      <c r="V69" s="34"/>
      <c r="W69" s="34"/>
      <c r="X69" s="34"/>
      <c r="Y69" s="34"/>
      <c r="Z69" s="34"/>
      <c r="AA69" s="34"/>
      <c r="AB69" s="34"/>
      <c r="AC69" s="34"/>
      <c r="AD69" s="34"/>
      <c r="AE69" s="34"/>
      <c r="AF69" s="34"/>
      <c r="AG69" s="34"/>
      <c r="AH69" s="34"/>
      <c r="AI69" s="34"/>
      <c r="AJ69" s="34"/>
      <c r="AK69" s="34"/>
    </row>
    <row r="70" spans="1:37" ht="16.5" customHeight="1" x14ac:dyDescent="0.35">
      <c r="A70" s="66" t="str">
        <f t="shared" si="19"/>
        <v>Kompensasjon for forventet lønns- og prisutvikling</v>
      </c>
      <c r="B70" s="66"/>
      <c r="C70" s="66"/>
      <c r="D70" s="66">
        <f>SUM(D71:D72)</f>
        <v>6200.239325677856</v>
      </c>
      <c r="E70" s="66">
        <f t="shared" ref="E70:S70" si="23">SUM(E71:E72)</f>
        <v>4764.1722764702645</v>
      </c>
      <c r="F70" s="66">
        <f t="shared" si="23"/>
        <v>3793.898779992423</v>
      </c>
      <c r="G70" s="66">
        <f t="shared" si="23"/>
        <v>2220.7027089388412</v>
      </c>
      <c r="H70" s="66">
        <f t="shared" si="23"/>
        <v>2662.1723581171327</v>
      </c>
      <c r="I70" s="66">
        <f t="shared" si="23"/>
        <v>1730.3268181044978</v>
      </c>
      <c r="J70" s="66">
        <f t="shared" si="23"/>
        <v>2894.4280501338117</v>
      </c>
      <c r="K70" s="66">
        <f t="shared" si="23"/>
        <v>2829.9170591891843</v>
      </c>
      <c r="L70" s="66">
        <f t="shared" si="23"/>
        <v>3606.5375128525948</v>
      </c>
      <c r="M70" s="66">
        <f t="shared" si="23"/>
        <v>3942.1492396503063</v>
      </c>
      <c r="N70" s="66">
        <f t="shared" si="23"/>
        <v>5075.7890989169009</v>
      </c>
      <c r="O70" s="66">
        <f t="shared" si="23"/>
        <v>6872.2227799924467</v>
      </c>
      <c r="P70" s="66">
        <f t="shared" si="23"/>
        <v>4627.375065293596</v>
      </c>
      <c r="Q70" s="66">
        <f t="shared" si="23"/>
        <v>3304.1057098398733</v>
      </c>
      <c r="R70" s="66">
        <f t="shared" si="23"/>
        <v>6255.4710487150351</v>
      </c>
      <c r="S70" s="66">
        <f t="shared" si="23"/>
        <v>60779.507831884759</v>
      </c>
      <c r="V70" s="34"/>
      <c r="W70" s="34"/>
      <c r="X70" s="34"/>
      <c r="Y70" s="34"/>
      <c r="Z70" s="34"/>
      <c r="AA70" s="34"/>
      <c r="AB70" s="34"/>
      <c r="AC70" s="34"/>
      <c r="AD70" s="34"/>
      <c r="AE70" s="34"/>
      <c r="AF70" s="34"/>
      <c r="AG70" s="34"/>
      <c r="AH70" s="34"/>
      <c r="AI70" s="34"/>
      <c r="AJ70" s="34"/>
      <c r="AK70" s="34"/>
    </row>
    <row r="71" spans="1:37" ht="16.5" customHeight="1" x14ac:dyDescent="0.35">
      <c r="A71" s="68" t="str">
        <f t="shared" si="19"/>
        <v xml:space="preserve"> - herav generell lønns- og priskompensasjon</v>
      </c>
      <c r="B71" s="68"/>
      <c r="C71" s="68"/>
      <c r="D71" s="68">
        <f t="shared" ref="D71:R73" si="24">D89+D107</f>
        <v>8690.1519256810407</v>
      </c>
      <c r="E71" s="68">
        <f t="shared" si="24"/>
        <v>6677.3843246958841</v>
      </c>
      <c r="F71" s="68">
        <f t="shared" si="24"/>
        <v>5317.4651907788466</v>
      </c>
      <c r="G71" s="68">
        <f t="shared" si="24"/>
        <v>3112.4998421476498</v>
      </c>
      <c r="H71" s="68">
        <f t="shared" si="24"/>
        <v>3731.2563320863724</v>
      </c>
      <c r="I71" s="68">
        <f t="shared" si="24"/>
        <v>2425.197180395035</v>
      </c>
      <c r="J71" s="68">
        <f t="shared" si="24"/>
        <v>4056.7820325009229</v>
      </c>
      <c r="K71" s="68">
        <f t="shared" si="24"/>
        <v>3966.3645046059401</v>
      </c>
      <c r="L71" s="68">
        <f t="shared" si="24"/>
        <v>5054.8627667578658</v>
      </c>
      <c r="M71" s="68">
        <f t="shared" si="24"/>
        <v>5525.2505599892847</v>
      </c>
      <c r="N71" s="68">
        <f t="shared" si="24"/>
        <v>7114.1412605845135</v>
      </c>
      <c r="O71" s="68">
        <f t="shared" si="24"/>
        <v>9631.9927164636301</v>
      </c>
      <c r="P71" s="68">
        <f t="shared" si="24"/>
        <v>6485.6516373443756</v>
      </c>
      <c r="Q71" s="68">
        <f t="shared" si="24"/>
        <v>4630.9794007636247</v>
      </c>
      <c r="R71" s="68">
        <f t="shared" si="24"/>
        <v>8767.5637865946119</v>
      </c>
      <c r="S71" s="68">
        <v>85187.543461389592</v>
      </c>
      <c r="V71" s="34"/>
      <c r="W71" s="34"/>
      <c r="X71" s="34"/>
      <c r="Y71" s="34"/>
      <c r="Z71" s="34"/>
      <c r="AA71" s="34"/>
      <c r="AB71" s="34"/>
      <c r="AC71" s="34"/>
      <c r="AD71" s="34"/>
      <c r="AE71" s="34"/>
      <c r="AF71" s="34"/>
      <c r="AG71" s="34"/>
      <c r="AH71" s="34"/>
      <c r="AI71" s="34"/>
      <c r="AJ71" s="34"/>
      <c r="AK71" s="34"/>
    </row>
    <row r="72" spans="1:37" ht="16.5" customHeight="1" x14ac:dyDescent="0.35">
      <c r="A72" s="75" t="str">
        <f t="shared" si="19"/>
        <v xml:space="preserve"> - herav kompensasjon for endring i løpende pensjonsutgifter</v>
      </c>
      <c r="B72" s="75"/>
      <c r="C72" s="75"/>
      <c r="D72" s="75">
        <f t="shared" si="24"/>
        <v>-2489.9126000031847</v>
      </c>
      <c r="E72" s="75">
        <f t="shared" si="24"/>
        <v>-1913.21204822562</v>
      </c>
      <c r="F72" s="75">
        <f t="shared" si="24"/>
        <v>-1523.5664107864236</v>
      </c>
      <c r="G72" s="75">
        <f t="shared" si="24"/>
        <v>-891.79713320880842</v>
      </c>
      <c r="H72" s="75">
        <f t="shared" si="24"/>
        <v>-1069.0839739692394</v>
      </c>
      <c r="I72" s="75">
        <f t="shared" si="24"/>
        <v>-694.87036229053729</v>
      </c>
      <c r="J72" s="75">
        <f t="shared" si="24"/>
        <v>-1162.3539823671113</v>
      </c>
      <c r="K72" s="75">
        <f t="shared" si="24"/>
        <v>-1136.447445416756</v>
      </c>
      <c r="L72" s="75">
        <f t="shared" si="24"/>
        <v>-1448.3252539052708</v>
      </c>
      <c r="M72" s="75">
        <f t="shared" si="24"/>
        <v>-1583.1013203389784</v>
      </c>
      <c r="N72" s="75">
        <f t="shared" si="24"/>
        <v>-2038.352161667613</v>
      </c>
      <c r="O72" s="75">
        <f t="shared" si="24"/>
        <v>-2759.7699364711834</v>
      </c>
      <c r="P72" s="75">
        <f t="shared" si="24"/>
        <v>-1858.27657205078</v>
      </c>
      <c r="Q72" s="75">
        <f t="shared" si="24"/>
        <v>-1326.8736909237514</v>
      </c>
      <c r="R72" s="75">
        <f t="shared" si="24"/>
        <v>-2512.0927378795764</v>
      </c>
      <c r="S72" s="75">
        <v>-24408.035629504833</v>
      </c>
      <c r="V72" s="34"/>
      <c r="W72" s="34"/>
      <c r="X72" s="34"/>
      <c r="Y72" s="34"/>
      <c r="Z72" s="34"/>
      <c r="AA72" s="34"/>
      <c r="AB72" s="34"/>
      <c r="AC72" s="34"/>
      <c r="AD72" s="34"/>
      <c r="AE72" s="34"/>
      <c r="AF72" s="34"/>
      <c r="AG72" s="34"/>
      <c r="AH72" s="34"/>
      <c r="AI72" s="34"/>
      <c r="AJ72" s="34"/>
      <c r="AK72" s="34"/>
    </row>
    <row r="73" spans="1:37" ht="16.5" customHeight="1" x14ac:dyDescent="0.35">
      <c r="A73" s="258" t="str">
        <f>A55</f>
        <v>Bydelsfordelt budsjett 2019</v>
      </c>
      <c r="B73" s="365"/>
      <c r="C73" s="366"/>
      <c r="D73" s="259">
        <f t="shared" si="24"/>
        <v>310668.26506925793</v>
      </c>
      <c r="E73" s="259">
        <f t="shared" si="24"/>
        <v>229497.75435901203</v>
      </c>
      <c r="F73" s="259">
        <f t="shared" si="24"/>
        <v>183062.36026156103</v>
      </c>
      <c r="G73" s="259">
        <f t="shared" si="24"/>
        <v>115032.06408764084</v>
      </c>
      <c r="H73" s="259">
        <f t="shared" si="24"/>
        <v>131533.99920695944</v>
      </c>
      <c r="I73" s="259">
        <f t="shared" si="24"/>
        <v>85187.774818355145</v>
      </c>
      <c r="J73" s="259">
        <f t="shared" si="24"/>
        <v>141818.37731420028</v>
      </c>
      <c r="K73" s="259">
        <f t="shared" si="24"/>
        <v>137885.7301505002</v>
      </c>
      <c r="L73" s="259">
        <f t="shared" si="24"/>
        <v>173865.61206629738</v>
      </c>
      <c r="M73" s="259">
        <f t="shared" si="24"/>
        <v>188403.0580869391</v>
      </c>
      <c r="N73" s="259">
        <f t="shared" si="24"/>
        <v>246344.91111335851</v>
      </c>
      <c r="O73" s="259">
        <f t="shared" si="24"/>
        <v>324590.73827624397</v>
      </c>
      <c r="P73" s="259">
        <f t="shared" si="24"/>
        <v>220432.61593018108</v>
      </c>
      <c r="Q73" s="259">
        <f t="shared" si="24"/>
        <v>159431.61478682497</v>
      </c>
      <c r="R73" s="259">
        <f t="shared" si="24"/>
        <v>302043.90802923898</v>
      </c>
      <c r="S73" s="259">
        <f>S91+S109</f>
        <v>2949798.7835565712</v>
      </c>
      <c r="V73" s="34"/>
      <c r="W73" s="34"/>
      <c r="X73" s="34"/>
      <c r="Y73" s="34"/>
      <c r="Z73" s="34"/>
      <c r="AA73" s="34"/>
      <c r="AB73" s="34"/>
      <c r="AC73" s="34"/>
      <c r="AD73" s="34"/>
      <c r="AE73" s="34"/>
      <c r="AF73" s="34"/>
      <c r="AG73" s="34"/>
      <c r="AH73" s="34"/>
      <c r="AI73" s="34"/>
      <c r="AJ73" s="34"/>
      <c r="AK73" s="34"/>
    </row>
    <row r="74" spans="1:37" ht="16.5" customHeight="1" x14ac:dyDescent="0.35">
      <c r="A74" s="68"/>
      <c r="B74" s="68"/>
      <c r="C74" s="68"/>
      <c r="D74" s="206"/>
      <c r="E74" s="206"/>
      <c r="F74" s="206"/>
      <c r="G74" s="206"/>
      <c r="H74" s="206"/>
      <c r="I74" s="206"/>
      <c r="J74" s="206"/>
      <c r="K74" s="206"/>
      <c r="L74" s="206"/>
      <c r="M74" s="206"/>
      <c r="N74" s="206"/>
      <c r="O74" s="206"/>
      <c r="P74" s="206"/>
      <c r="Q74" s="206"/>
      <c r="R74" s="206"/>
      <c r="S74" s="206"/>
      <c r="V74" s="34"/>
      <c r="W74" s="34"/>
      <c r="X74" s="34"/>
      <c r="Y74" s="34"/>
      <c r="Z74" s="34"/>
      <c r="AA74" s="34"/>
      <c r="AB74" s="34"/>
      <c r="AC74" s="34"/>
      <c r="AD74" s="34"/>
      <c r="AE74" s="34"/>
      <c r="AF74" s="34"/>
      <c r="AG74" s="34"/>
      <c r="AH74" s="34"/>
      <c r="AI74" s="34"/>
      <c r="AJ74" s="34"/>
      <c r="AK74" s="34"/>
    </row>
    <row r="75" spans="1:37" ht="16.5" customHeight="1" x14ac:dyDescent="0.35">
      <c r="A75" s="367" t="s">
        <v>29</v>
      </c>
      <c r="B75" s="367"/>
      <c r="C75" s="367"/>
      <c r="D75" s="367"/>
      <c r="E75" s="368"/>
      <c r="F75" s="369"/>
      <c r="G75" s="370"/>
      <c r="H75" s="370"/>
      <c r="I75" s="370"/>
      <c r="J75" s="370"/>
      <c r="K75" s="370"/>
      <c r="L75" s="370"/>
      <c r="M75" s="370"/>
      <c r="N75" s="370"/>
      <c r="O75" s="370"/>
      <c r="P75" s="370"/>
      <c r="Q75" s="370"/>
      <c r="R75" s="370"/>
      <c r="S75" s="370"/>
      <c r="V75" s="34"/>
      <c r="W75" s="34"/>
      <c r="X75" s="34"/>
      <c r="Y75" s="34"/>
      <c r="Z75" s="34"/>
      <c r="AA75" s="34"/>
      <c r="AB75" s="34"/>
      <c r="AC75" s="34"/>
      <c r="AD75" s="34"/>
      <c r="AE75" s="34"/>
      <c r="AF75" s="34"/>
      <c r="AG75" s="34"/>
      <c r="AH75" s="34"/>
      <c r="AI75" s="34"/>
      <c r="AJ75" s="34"/>
      <c r="AK75" s="34"/>
    </row>
    <row r="76" spans="1:37" ht="16.5" customHeight="1" x14ac:dyDescent="0.35">
      <c r="A76" s="74" t="str">
        <f t="shared" ref="A76:A91" si="25">A58</f>
        <v>Bydelsfordelt Dok3 2018</v>
      </c>
      <c r="B76" s="74"/>
      <c r="C76" s="74"/>
      <c r="D76" s="74">
        <v>229039.4859966058</v>
      </c>
      <c r="E76" s="74">
        <v>160294.65489719828</v>
      </c>
      <c r="F76" s="74">
        <v>137898.84887179549</v>
      </c>
      <c r="G76" s="74">
        <v>74874.452230715484</v>
      </c>
      <c r="H76" s="74">
        <v>77121.24027942773</v>
      </c>
      <c r="I76" s="74">
        <v>42769.755332332497</v>
      </c>
      <c r="J76" s="74">
        <v>70903.721509347204</v>
      </c>
      <c r="K76" s="74">
        <v>72607.701079490624</v>
      </c>
      <c r="L76" s="74">
        <v>123121.62230121039</v>
      </c>
      <c r="M76" s="74">
        <v>147217.65370848816</v>
      </c>
      <c r="N76" s="74">
        <v>182318.93739598079</v>
      </c>
      <c r="O76" s="74">
        <v>247662.41594345335</v>
      </c>
      <c r="P76" s="74">
        <v>154145.31100898681</v>
      </c>
      <c r="Q76" s="74">
        <v>92092.748123295212</v>
      </c>
      <c r="R76" s="74">
        <v>236176.15259444801</v>
      </c>
      <c r="S76" s="74">
        <v>2048244.7012727764</v>
      </c>
      <c r="V76" s="34"/>
      <c r="W76" s="34"/>
      <c r="X76" s="34"/>
      <c r="Y76" s="34"/>
      <c r="Z76" s="34"/>
      <c r="AA76" s="34"/>
      <c r="AB76" s="34"/>
      <c r="AC76" s="34"/>
      <c r="AD76" s="34"/>
      <c r="AE76" s="34"/>
      <c r="AF76" s="34"/>
      <c r="AG76" s="34"/>
      <c r="AH76" s="34"/>
      <c r="AI76" s="34"/>
      <c r="AJ76" s="34"/>
      <c r="AK76" s="34"/>
    </row>
    <row r="77" spans="1:37" ht="16.5" customHeight="1" x14ac:dyDescent="0.35">
      <c r="A77" s="68" t="str">
        <f t="shared" si="25"/>
        <v>Effekt av oppdaterte kriterieandeler</v>
      </c>
      <c r="B77" s="68"/>
      <c r="C77" s="68"/>
      <c r="D77" s="68">
        <v>-1318.5230395757003</v>
      </c>
      <c r="E77" s="68">
        <v>3161.9461604142352</v>
      </c>
      <c r="F77" s="68">
        <v>286.07299136318534</v>
      </c>
      <c r="G77" s="68">
        <v>1263.1728614953179</v>
      </c>
      <c r="H77" s="68">
        <v>2473.6600330401434</v>
      </c>
      <c r="I77" s="68">
        <v>1644.7936230025991</v>
      </c>
      <c r="J77" s="68">
        <v>86.791880508287463</v>
      </c>
      <c r="K77" s="68">
        <v>1193.3961096656185</v>
      </c>
      <c r="L77" s="68">
        <v>-438.61950406153619</v>
      </c>
      <c r="M77" s="68">
        <v>-3020.8109839257149</v>
      </c>
      <c r="N77" s="68">
        <v>3377.5427860813593</v>
      </c>
      <c r="O77" s="68">
        <v>-2342.8197954012844</v>
      </c>
      <c r="P77" s="68">
        <v>-4752.8587978865326</v>
      </c>
      <c r="Q77" s="68">
        <v>-130.62190925749582</v>
      </c>
      <c r="R77" s="68">
        <v>-1483.1224154626543</v>
      </c>
      <c r="S77" s="68">
        <f>SUM(D77:R77)</f>
        <v>-1.7485035641584545E-10</v>
      </c>
      <c r="V77" s="34"/>
      <c r="W77" s="34"/>
      <c r="X77" s="34"/>
      <c r="Y77" s="34"/>
      <c r="Z77" s="34"/>
      <c r="AA77" s="34"/>
      <c r="AB77" s="34"/>
      <c r="AC77" s="34"/>
      <c r="AD77" s="34"/>
      <c r="AE77" s="34"/>
      <c r="AF77" s="34"/>
      <c r="AG77" s="34"/>
      <c r="AH77" s="34"/>
      <c r="AI77" s="34"/>
      <c r="AJ77" s="34"/>
      <c r="AK77" s="34"/>
    </row>
    <row r="78" spans="1:37" ht="16.5" customHeight="1" x14ac:dyDescent="0.35">
      <c r="A78" s="68" t="str">
        <f t="shared" si="25"/>
        <v>Effekt av oppdaterte regnskapsandeler</v>
      </c>
      <c r="B78" s="68"/>
      <c r="C78" s="68"/>
      <c r="D78" s="68">
        <v>986.83302841393845</v>
      </c>
      <c r="E78" s="68">
        <v>-2127.8812522669173</v>
      </c>
      <c r="F78" s="68">
        <v>-4847.1360046804439</v>
      </c>
      <c r="G78" s="68">
        <v>148.04577693937281</v>
      </c>
      <c r="H78" s="68">
        <v>1191.7739752712455</v>
      </c>
      <c r="I78" s="68">
        <v>456.56196361320633</v>
      </c>
      <c r="J78" s="68">
        <v>5134.5369148287791</v>
      </c>
      <c r="K78" s="68">
        <v>-95.292028012197534</v>
      </c>
      <c r="L78" s="68">
        <v>-151.63639125196298</v>
      </c>
      <c r="M78" s="68">
        <v>1487.2644559146004</v>
      </c>
      <c r="N78" s="68">
        <v>-1181.7584684668495</v>
      </c>
      <c r="O78" s="68">
        <v>2203.0694535093421</v>
      </c>
      <c r="P78" s="68">
        <v>4531.3159701365039</v>
      </c>
      <c r="Q78" s="68">
        <v>1981.0762726626469</v>
      </c>
      <c r="R78" s="68">
        <v>-9716.7736666113342</v>
      </c>
      <c r="S78" s="68">
        <f t="shared" ref="S78:S79" si="26">SUM(D78:R78)</f>
        <v>-6.9121597334742546E-11</v>
      </c>
      <c r="V78" s="34"/>
      <c r="W78" s="34"/>
      <c r="X78" s="34"/>
      <c r="Y78" s="34"/>
      <c r="Z78" s="34"/>
      <c r="AA78" s="34"/>
      <c r="AB78" s="34"/>
      <c r="AC78" s="34"/>
      <c r="AD78" s="34"/>
      <c r="AE78" s="34"/>
      <c r="AF78" s="34"/>
      <c r="AG78" s="34"/>
      <c r="AH78" s="34"/>
      <c r="AI78" s="34"/>
      <c r="AJ78" s="34"/>
      <c r="AK78" s="34"/>
    </row>
    <row r="79" spans="1:37" ht="16.5" customHeight="1" x14ac:dyDescent="0.35">
      <c r="A79" s="75" t="str">
        <f t="shared" si="25"/>
        <v>Effekt av endringer i fordelingssystemet</v>
      </c>
      <c r="B79" s="75"/>
      <c r="C79" s="75"/>
      <c r="D79" s="75">
        <v>0</v>
      </c>
      <c r="E79" s="75">
        <v>0</v>
      </c>
      <c r="F79" s="75">
        <v>0</v>
      </c>
      <c r="G79" s="75">
        <v>0</v>
      </c>
      <c r="H79" s="75">
        <v>0</v>
      </c>
      <c r="I79" s="75">
        <v>0</v>
      </c>
      <c r="J79" s="75">
        <v>0</v>
      </c>
      <c r="K79" s="75">
        <v>0</v>
      </c>
      <c r="L79" s="75">
        <v>0</v>
      </c>
      <c r="M79" s="75">
        <v>0</v>
      </c>
      <c r="N79" s="75">
        <v>0</v>
      </c>
      <c r="O79" s="75">
        <v>0</v>
      </c>
      <c r="P79" s="75">
        <v>0</v>
      </c>
      <c r="Q79" s="75">
        <v>0</v>
      </c>
      <c r="R79" s="75">
        <v>0</v>
      </c>
      <c r="S79" s="75">
        <f t="shared" si="26"/>
        <v>0</v>
      </c>
      <c r="V79" s="34"/>
      <c r="W79" s="34"/>
      <c r="X79" s="34"/>
      <c r="Y79" s="34"/>
      <c r="Z79" s="34"/>
      <c r="AA79" s="34"/>
      <c r="AB79" s="34"/>
      <c r="AC79" s="34"/>
      <c r="AD79" s="34"/>
      <c r="AE79" s="34"/>
      <c r="AF79" s="34"/>
      <c r="AG79" s="34"/>
      <c r="AH79" s="34"/>
      <c r="AI79" s="34"/>
      <c r="AJ79" s="34"/>
      <c r="AK79" s="34"/>
    </row>
    <row r="80" spans="1:37" ht="16.5" customHeight="1" x14ac:dyDescent="0.35">
      <c r="A80" s="66" t="str">
        <f t="shared" si="25"/>
        <v>Reelle endringer</v>
      </c>
      <c r="B80" s="66"/>
      <c r="C80" s="66"/>
      <c r="D80" s="66">
        <f>SUM(D81:D86)</f>
        <v>1880.8339475185389</v>
      </c>
      <c r="E80" s="66">
        <f t="shared" ref="E80:S80" si="27">SUM(E81:E86)</f>
        <v>1352.7014867288458</v>
      </c>
      <c r="F80" s="66">
        <f t="shared" si="27"/>
        <v>1110.7945303586412</v>
      </c>
      <c r="G80" s="66">
        <f t="shared" si="27"/>
        <v>587.8243878713364</v>
      </c>
      <c r="H80" s="66">
        <f t="shared" si="27"/>
        <v>674.09310943282151</v>
      </c>
      <c r="I80" s="66">
        <f t="shared" si="27"/>
        <v>367.79881070936085</v>
      </c>
      <c r="J80" s="66">
        <f t="shared" si="27"/>
        <v>628.14499388550166</v>
      </c>
      <c r="K80" s="66">
        <f t="shared" si="27"/>
        <v>613.24547290479381</v>
      </c>
      <c r="L80" s="66">
        <f t="shared" si="27"/>
        <v>1020.5359667315448</v>
      </c>
      <c r="M80" s="66">
        <f t="shared" si="27"/>
        <v>1207.2823805206917</v>
      </c>
      <c r="N80" s="66">
        <f t="shared" si="27"/>
        <v>1548.1822587612996</v>
      </c>
      <c r="O80" s="66">
        <f t="shared" si="27"/>
        <v>2085.5083037561008</v>
      </c>
      <c r="P80" s="66">
        <f t="shared" si="27"/>
        <v>1277.5553424711452</v>
      </c>
      <c r="Q80" s="66">
        <f t="shared" si="27"/>
        <v>776.44166901493259</v>
      </c>
      <c r="R80" s="66">
        <f t="shared" si="27"/>
        <v>1890.8238268490429</v>
      </c>
      <c r="S80" s="66">
        <f t="shared" si="27"/>
        <v>17021.766487514597</v>
      </c>
      <c r="V80" s="34"/>
      <c r="W80" s="34"/>
      <c r="X80" s="34"/>
      <c r="Y80" s="34"/>
      <c r="Z80" s="34"/>
      <c r="AA80" s="34"/>
      <c r="AB80" s="34"/>
      <c r="AC80" s="34"/>
      <c r="AD80" s="34"/>
      <c r="AE80" s="34"/>
      <c r="AF80" s="34"/>
      <c r="AG80" s="34"/>
      <c r="AH80" s="34"/>
      <c r="AI80" s="34"/>
      <c r="AJ80" s="34"/>
      <c r="AK80" s="34"/>
    </row>
    <row r="81" spans="1:37" ht="16.5" customHeight="1" x14ac:dyDescent="0.35">
      <c r="A81" s="68" t="str">
        <f t="shared" si="25"/>
        <v xml:space="preserve"> - herav justering for demografiske forhold</v>
      </c>
      <c r="B81" s="68"/>
      <c r="C81" s="68"/>
      <c r="D81" s="68">
        <f>$S81*'Tabell 3.1 DOK32019'!D$41/100</f>
        <v>1365.5608898515682</v>
      </c>
      <c r="E81" s="68">
        <f>$S81*'Tabell 3.1 DOK32019'!E$41/100</f>
        <v>982.11553888532421</v>
      </c>
      <c r="F81" s="68">
        <f>$S81*'Tabell 3.1 DOK32019'!F$41/100</f>
        <v>806.4813851962067</v>
      </c>
      <c r="G81" s="68">
        <f>$S81*'Tabell 3.1 DOK32019'!G$41/100</f>
        <v>426.78408438824886</v>
      </c>
      <c r="H81" s="68">
        <f>$S81*'Tabell 3.1 DOK32019'!H$41/100</f>
        <v>489.41863665017712</v>
      </c>
      <c r="I81" s="68">
        <f>$S81*'Tabell 3.1 DOK32019'!I$41/100</f>
        <v>267.03668970951122</v>
      </c>
      <c r="J81" s="68">
        <f>$S81*'Tabell 3.1 DOK32019'!J$41/100</f>
        <v>456.0584616934338</v>
      </c>
      <c r="K81" s="68">
        <f>$S81*'Tabell 3.1 DOK32019'!K$41/100</f>
        <v>445.24081181231531</v>
      </c>
      <c r="L81" s="68">
        <f>$S81*'Tabell 3.1 DOK32019'!L$41/100</f>
        <v>740.95004755422315</v>
      </c>
      <c r="M81" s="68">
        <f>$S81*'Tabell 3.1 DOK32019'!M$41/100</f>
        <v>876.53543473151558</v>
      </c>
      <c r="N81" s="68">
        <f>$S81*'Tabell 3.1 DOK32019'!N$41/100</f>
        <v>1124.0424204995654</v>
      </c>
      <c r="O81" s="68">
        <f>$S81*'Tabell 3.1 DOK32019'!O$41/100</f>
        <v>1514.1626823714823</v>
      </c>
      <c r="P81" s="68">
        <f>$S81*'Tabell 3.1 DOK32019'!P$41/100</f>
        <v>927.55642389442028</v>
      </c>
      <c r="Q81" s="68">
        <f>$S81*'Tabell 3.1 DOK32019'!Q$41/100</f>
        <v>563.72779630904506</v>
      </c>
      <c r="R81" s="68">
        <f>$S81*'Tabell 3.1 DOK32019'!R$41/100</f>
        <v>1372.8139429592445</v>
      </c>
      <c r="S81" s="68">
        <v>12358.485246506281</v>
      </c>
      <c r="V81" s="34"/>
      <c r="W81" s="34"/>
      <c r="X81" s="34"/>
      <c r="Y81" s="34"/>
      <c r="Z81" s="34"/>
      <c r="AA81" s="34"/>
      <c r="AB81" s="34"/>
      <c r="AC81" s="34"/>
      <c r="AD81" s="34"/>
      <c r="AE81" s="34"/>
      <c r="AF81" s="34"/>
      <c r="AG81" s="34"/>
      <c r="AH81" s="34"/>
      <c r="AI81" s="34"/>
      <c r="AJ81" s="34"/>
      <c r="AK81" s="34"/>
    </row>
    <row r="82" spans="1:37" ht="16.5" customHeight="1" x14ac:dyDescent="0.35">
      <c r="A82" s="68" t="str">
        <f t="shared" si="25"/>
        <v xml:space="preserve"> - herav justering for andre aktivitetsnøytrale forhold</v>
      </c>
      <c r="B82" s="68"/>
      <c r="C82" s="68"/>
      <c r="D82" s="68">
        <f>$S82*'Tabell 3.1 DOK32019'!D$41/100</f>
        <v>-393.0773456975939</v>
      </c>
      <c r="E82" s="68">
        <f>$S82*'Tabell 3.1 DOK32019'!E$41/100</f>
        <v>-282.70242071400224</v>
      </c>
      <c r="F82" s="68">
        <f>$S82*'Tabell 3.1 DOK32019'!F$41/100</f>
        <v>-232.14604680271822</v>
      </c>
      <c r="G82" s="68">
        <f>$S82*'Tabell 3.1 DOK32019'!G$41/100</f>
        <v>-122.84999982354918</v>
      </c>
      <c r="H82" s="68">
        <f>$S82*'Tabell 3.1 DOK32019'!H$41/100</f>
        <v>-140.87938521020308</v>
      </c>
      <c r="I82" s="68">
        <f>$S82*'Tabell 3.1 DOK32019'!I$41/100</f>
        <v>-76.866636980425028</v>
      </c>
      <c r="J82" s="68">
        <f>$S82*'Tabell 3.1 DOK32019'!J$41/100</f>
        <v>-131.27664312710976</v>
      </c>
      <c r="K82" s="68">
        <f>$S82*'Tabell 3.1 DOK32019'!K$41/100</f>
        <v>-128.16277751074892</v>
      </c>
      <c r="L82" s="68">
        <f>$S82*'Tabell 3.1 DOK32019'!L$41/100</f>
        <v>-213.28282037923481</v>
      </c>
      <c r="M82" s="68">
        <f>$S82*'Tabell 3.1 DOK32019'!M$41/100</f>
        <v>-252.31113797613355</v>
      </c>
      <c r="N82" s="68">
        <f>$S82*'Tabell 3.1 DOK32019'!N$41/100</f>
        <v>-323.55614047316038</v>
      </c>
      <c r="O82" s="68">
        <f>$S82*'Tabell 3.1 DOK32019'!O$41/100</f>
        <v>-435.85244170666425</v>
      </c>
      <c r="P82" s="68">
        <f>$S82*'Tabell 3.1 DOK32019'!P$41/100</f>
        <v>-266.99755375155917</v>
      </c>
      <c r="Q82" s="68">
        <f>$S82*'Tabell 3.1 DOK32019'!Q$41/100</f>
        <v>-162.26931183800912</v>
      </c>
      <c r="R82" s="68">
        <f>$S82*'Tabell 3.1 DOK32019'!R$41/100</f>
        <v>-395.16514045281639</v>
      </c>
      <c r="S82" s="68">
        <v>-3557.395802443928</v>
      </c>
      <c r="V82" s="34"/>
      <c r="W82" s="34"/>
      <c r="X82" s="34"/>
      <c r="Y82" s="34"/>
      <c r="Z82" s="34"/>
      <c r="AA82" s="34"/>
      <c r="AB82" s="34"/>
      <c r="AC82" s="34"/>
      <c r="AD82" s="34"/>
      <c r="AE82" s="34"/>
      <c r="AF82" s="34"/>
      <c r="AG82" s="34"/>
      <c r="AH82" s="34"/>
      <c r="AI82" s="34"/>
      <c r="AJ82" s="34"/>
      <c r="AK82" s="34"/>
    </row>
    <row r="83" spans="1:37" ht="16.5" customHeight="1" x14ac:dyDescent="0.35">
      <c r="A83" s="68" t="str">
        <f t="shared" si="25"/>
        <v xml:space="preserve"> - herav justering for engangstiltak</v>
      </c>
      <c r="B83" s="68"/>
      <c r="C83" s="68"/>
      <c r="D83" s="68">
        <f>$S83*'Tabell 3.1 DOK32019'!D$41/100</f>
        <v>0</v>
      </c>
      <c r="E83" s="68">
        <f>$S83*'Tabell 3.1 DOK32019'!E$41/100</f>
        <v>0</v>
      </c>
      <c r="F83" s="68">
        <f>$S83*'Tabell 3.1 DOK32019'!F$41/100</f>
        <v>0</v>
      </c>
      <c r="G83" s="68">
        <f>$S83*'Tabell 3.1 DOK32019'!G$41/100</f>
        <v>0</v>
      </c>
      <c r="H83" s="68">
        <f>$S83*'Tabell 3.1 DOK32019'!H$41/100</f>
        <v>0</v>
      </c>
      <c r="I83" s="68">
        <f>$S83*'Tabell 3.1 DOK32019'!I$41/100</f>
        <v>0</v>
      </c>
      <c r="J83" s="68">
        <f>$S83*'Tabell 3.1 DOK32019'!J$41/100</f>
        <v>0</v>
      </c>
      <c r="K83" s="68">
        <f>$S83*'Tabell 3.1 DOK32019'!K$41/100</f>
        <v>0</v>
      </c>
      <c r="L83" s="68">
        <f>$S83*'Tabell 3.1 DOK32019'!L$41/100</f>
        <v>0</v>
      </c>
      <c r="M83" s="68">
        <f>$S83*'Tabell 3.1 DOK32019'!M$41/100</f>
        <v>0</v>
      </c>
      <c r="N83" s="68">
        <f>$S83*'Tabell 3.1 DOK32019'!N$41/100</f>
        <v>0</v>
      </c>
      <c r="O83" s="68">
        <f>$S83*'Tabell 3.1 DOK32019'!O$41/100</f>
        <v>0</v>
      </c>
      <c r="P83" s="68">
        <f>$S83*'Tabell 3.1 DOK32019'!P$41/100</f>
        <v>0</v>
      </c>
      <c r="Q83" s="68">
        <f>$S83*'Tabell 3.1 DOK32019'!Q$41/100</f>
        <v>0</v>
      </c>
      <c r="R83" s="68">
        <f>$S83*'Tabell 3.1 DOK32019'!R$41/100</f>
        <v>0</v>
      </c>
      <c r="S83" s="68">
        <v>0</v>
      </c>
      <c r="V83" s="34"/>
      <c r="W83" s="34"/>
      <c r="X83" s="34"/>
      <c r="Y83" s="34"/>
      <c r="Z83" s="34"/>
      <c r="AA83" s="34"/>
      <c r="AB83" s="34"/>
      <c r="AC83" s="34"/>
      <c r="AD83" s="34"/>
      <c r="AE83" s="34"/>
      <c r="AF83" s="34"/>
      <c r="AG83" s="34"/>
      <c r="AH83" s="34"/>
      <c r="AI83" s="34"/>
      <c r="AJ83" s="34"/>
      <c r="AK83" s="34"/>
    </row>
    <row r="84" spans="1:37" ht="16.5" customHeight="1" x14ac:dyDescent="0.35">
      <c r="A84" s="68" t="str">
        <f t="shared" si="25"/>
        <v xml:space="preserve"> - herav justering for oppgaveendringer mellom sektorer</v>
      </c>
      <c r="B84" s="68"/>
      <c r="C84" s="68"/>
      <c r="D84" s="68">
        <f>$S84*'Tabell 3.1 DOK32019'!D$41/100</f>
        <v>0</v>
      </c>
      <c r="E84" s="68">
        <f>$S84*'Tabell 3.1 DOK32019'!E$41/100</f>
        <v>0</v>
      </c>
      <c r="F84" s="68">
        <f>$S84*'Tabell 3.1 DOK32019'!F$41/100</f>
        <v>0</v>
      </c>
      <c r="G84" s="68">
        <f>$S84*'Tabell 3.1 DOK32019'!G$41/100</f>
        <v>0</v>
      </c>
      <c r="H84" s="68">
        <f>$S84*'Tabell 3.1 DOK32019'!H$41/100</f>
        <v>0</v>
      </c>
      <c r="I84" s="68">
        <f>$S84*'Tabell 3.1 DOK32019'!I$41/100</f>
        <v>0</v>
      </c>
      <c r="J84" s="68">
        <f>$S84*'Tabell 3.1 DOK32019'!J$41/100</f>
        <v>0</v>
      </c>
      <c r="K84" s="68">
        <f>$S84*'Tabell 3.1 DOK32019'!K$41/100</f>
        <v>0</v>
      </c>
      <c r="L84" s="68">
        <f>$S84*'Tabell 3.1 DOK32019'!L$41/100</f>
        <v>0</v>
      </c>
      <c r="M84" s="68">
        <f>$S84*'Tabell 3.1 DOK32019'!M$41/100</f>
        <v>0</v>
      </c>
      <c r="N84" s="68">
        <f>$S84*'Tabell 3.1 DOK32019'!N$41/100</f>
        <v>0</v>
      </c>
      <c r="O84" s="68">
        <f>$S84*'Tabell 3.1 DOK32019'!O$41/100</f>
        <v>0</v>
      </c>
      <c r="P84" s="68">
        <f>$S84*'Tabell 3.1 DOK32019'!P$41/100</f>
        <v>0</v>
      </c>
      <c r="Q84" s="68">
        <f>$S84*'Tabell 3.1 DOK32019'!Q$41/100</f>
        <v>0</v>
      </c>
      <c r="R84" s="68">
        <f>$S84*'Tabell 3.1 DOK32019'!R$41/100</f>
        <v>0</v>
      </c>
      <c r="S84" s="68">
        <v>0</v>
      </c>
      <c r="V84" s="34"/>
      <c r="W84" s="34"/>
      <c r="X84" s="34"/>
      <c r="Y84" s="34"/>
      <c r="Z84" s="34"/>
      <c r="AA84" s="34"/>
      <c r="AB84" s="34"/>
      <c r="AC84" s="34"/>
      <c r="AD84" s="34"/>
      <c r="AE84" s="34"/>
      <c r="AF84" s="34"/>
      <c r="AG84" s="34"/>
      <c r="AH84" s="34"/>
      <c r="AI84" s="34"/>
      <c r="AJ84" s="34"/>
      <c r="AK84" s="34"/>
    </row>
    <row r="85" spans="1:37" ht="16.5" customHeight="1" x14ac:dyDescent="0.35">
      <c r="A85" s="68" t="str">
        <f t="shared" si="25"/>
        <v xml:space="preserve"> - herav uspesifiserte rammeendringer</v>
      </c>
      <c r="B85" s="68"/>
      <c r="C85" s="68"/>
      <c r="D85" s="68">
        <f>$S85*'Tabell 3.1 DOK32019'!D$41/100</f>
        <v>0</v>
      </c>
      <c r="E85" s="68">
        <f>$S85*'Tabell 3.1 DOK32019'!E$41/100</f>
        <v>0</v>
      </c>
      <c r="F85" s="68">
        <f>$S85*'Tabell 3.1 DOK32019'!F$41/100</f>
        <v>0</v>
      </c>
      <c r="G85" s="68">
        <f>$S85*'Tabell 3.1 DOK32019'!G$41/100</f>
        <v>0</v>
      </c>
      <c r="H85" s="68">
        <f>$S85*'Tabell 3.1 DOK32019'!H$41/100</f>
        <v>0</v>
      </c>
      <c r="I85" s="68">
        <f>$S85*'Tabell 3.1 DOK32019'!I$41/100</f>
        <v>0</v>
      </c>
      <c r="J85" s="68">
        <f>$S85*'Tabell 3.1 DOK32019'!J$41/100</f>
        <v>0</v>
      </c>
      <c r="K85" s="68">
        <f>$S85*'Tabell 3.1 DOK32019'!K$41/100</f>
        <v>0</v>
      </c>
      <c r="L85" s="68">
        <f>$S85*'Tabell 3.1 DOK32019'!L$41/100</f>
        <v>0</v>
      </c>
      <c r="M85" s="68">
        <f>$S85*'Tabell 3.1 DOK32019'!M$41/100</f>
        <v>0</v>
      </c>
      <c r="N85" s="68">
        <f>$S85*'Tabell 3.1 DOK32019'!N$41/100</f>
        <v>0</v>
      </c>
      <c r="O85" s="68">
        <f>$S85*'Tabell 3.1 DOK32019'!O$41/100</f>
        <v>0</v>
      </c>
      <c r="P85" s="68">
        <f>$S85*'Tabell 3.1 DOK32019'!P$41/100</f>
        <v>0</v>
      </c>
      <c r="Q85" s="68">
        <f>$S85*'Tabell 3.1 DOK32019'!Q$41/100</f>
        <v>0</v>
      </c>
      <c r="R85" s="68">
        <f>$S85*'Tabell 3.1 DOK32019'!R$41/100</f>
        <v>0</v>
      </c>
      <c r="S85" s="68">
        <v>0</v>
      </c>
      <c r="V85" s="34"/>
      <c r="W85" s="34"/>
      <c r="X85" s="34"/>
      <c r="Y85" s="34"/>
      <c r="Z85" s="34"/>
      <c r="AA85" s="34"/>
      <c r="AB85" s="34"/>
      <c r="AC85" s="34"/>
      <c r="AD85" s="34"/>
      <c r="AE85" s="34"/>
      <c r="AF85" s="34"/>
      <c r="AG85" s="34"/>
      <c r="AH85" s="34"/>
      <c r="AI85" s="34"/>
      <c r="AJ85" s="34"/>
      <c r="AK85" s="34"/>
    </row>
    <row r="86" spans="1:37" ht="16.5" customHeight="1" x14ac:dyDescent="0.35">
      <c r="A86" s="75" t="str">
        <f t="shared" si="25"/>
        <v xml:space="preserve"> - herav spesifiserte rammeendringer</v>
      </c>
      <c r="B86" s="75"/>
      <c r="C86" s="75"/>
      <c r="D86" s="75">
        <f>$S86*'Tabell 3.1 DOK32019'!D$41/100</f>
        <v>908.35040336456484</v>
      </c>
      <c r="E86" s="75">
        <f>$S86*'Tabell 3.1 DOK32019'!E$41/100</f>
        <v>653.28836855752377</v>
      </c>
      <c r="F86" s="75">
        <f>$S86*'Tabell 3.1 DOK32019'!F$41/100</f>
        <v>536.45919196515285</v>
      </c>
      <c r="G86" s="75">
        <f>$S86*'Tabell 3.1 DOK32019'!G$41/100</f>
        <v>283.89030330663672</v>
      </c>
      <c r="H86" s="75">
        <f>$S86*'Tabell 3.1 DOK32019'!H$41/100</f>
        <v>325.5538579928475</v>
      </c>
      <c r="I86" s="75">
        <f>$S86*'Tabell 3.1 DOK32019'!I$41/100</f>
        <v>177.62875798027463</v>
      </c>
      <c r="J86" s="75">
        <f>$S86*'Tabell 3.1 DOK32019'!J$41/100</f>
        <v>303.36317531917769</v>
      </c>
      <c r="K86" s="75">
        <f>$S86*'Tabell 3.1 DOK32019'!K$41/100</f>
        <v>296.16743860322748</v>
      </c>
      <c r="L86" s="75">
        <f>$S86*'Tabell 3.1 DOK32019'!L$41/100</f>
        <v>492.86873955655653</v>
      </c>
      <c r="M86" s="75">
        <f>$S86*'Tabell 3.1 DOK32019'!M$41/100</f>
        <v>583.05808376530968</v>
      </c>
      <c r="N86" s="75">
        <f>$S86*'Tabell 3.1 DOK32019'!N$41/100</f>
        <v>747.69597873489477</v>
      </c>
      <c r="O86" s="75">
        <f>$S86*'Tabell 3.1 DOK32019'!O$41/100</f>
        <v>1007.1980630912824</v>
      </c>
      <c r="P86" s="75">
        <f>$S86*'Tabell 3.1 DOK32019'!P$41/100</f>
        <v>616.99647232828409</v>
      </c>
      <c r="Q86" s="75">
        <f>$S86*'Tabell 3.1 DOK32019'!Q$41/100</f>
        <v>374.9831845438967</v>
      </c>
      <c r="R86" s="75">
        <f>$S86*'Tabell 3.1 DOK32019'!R$41/100</f>
        <v>913.17502434261473</v>
      </c>
      <c r="S86" s="75">
        <v>8220.6770434522441</v>
      </c>
      <c r="V86" s="34"/>
      <c r="W86" s="34"/>
      <c r="X86" s="34"/>
      <c r="Y86" s="34"/>
      <c r="Z86" s="34"/>
      <c r="AA86" s="34"/>
      <c r="AB86" s="34"/>
      <c r="AC86" s="34"/>
      <c r="AD86" s="34"/>
      <c r="AE86" s="34"/>
      <c r="AF86" s="34"/>
      <c r="AG86" s="34"/>
      <c r="AH86" s="34"/>
      <c r="AI86" s="34"/>
      <c r="AJ86" s="34"/>
      <c r="AK86" s="34"/>
    </row>
    <row r="87" spans="1:37" s="60" customFormat="1" ht="16.5" customHeight="1" x14ac:dyDescent="0.35">
      <c r="A87" s="75" t="str">
        <f t="shared" si="25"/>
        <v>Vridningseffekter knyttet til endringer i særskilte tildelinger</v>
      </c>
      <c r="B87" s="75"/>
      <c r="C87" s="75"/>
      <c r="D87" s="75">
        <f>'Tabell 2.1 DOK32019'!D31+'Tabell 2.1 DOK32019'!D32-SUM(D76:D80)</f>
        <v>-577.77655536597013</v>
      </c>
      <c r="E87" s="75">
        <f>'Tabell 2.1 DOK32019'!E31+'Tabell 2.1 DOK32019'!E32-SUM(E76:E80)</f>
        <v>-751.32995638423017</v>
      </c>
      <c r="F87" s="75">
        <f>'Tabell 2.1 DOK32019'!F31+'Tabell 2.1 DOK32019'!F32-SUM(F76:F80)</f>
        <v>170.39770451479126</v>
      </c>
      <c r="G87" s="75">
        <f>'Tabell 2.1 DOK32019'!G31+'Tabell 2.1 DOK32019'!G32-SUM(G76:G80)</f>
        <v>-395.54446007232764</v>
      </c>
      <c r="H87" s="75">
        <f>'Tabell 2.1 DOK32019'!H31+'Tabell 2.1 DOK32019'!H32-SUM(H76:H80)</f>
        <v>1222.4858088406763</v>
      </c>
      <c r="I87" s="75">
        <f>'Tabell 2.1 DOK32019'!I31+'Tabell 2.1 DOK32019'!I32-SUM(I76:I80)</f>
        <v>1297.7644841994406</v>
      </c>
      <c r="J87" s="75">
        <f>'Tabell 2.1 DOK32019'!J31+'Tabell 2.1 DOK32019'!J32-SUM(J76:J80)</f>
        <v>1562.1579858022596</v>
      </c>
      <c r="K87" s="75">
        <f>'Tabell 2.1 DOK32019'!K31+'Tabell 2.1 DOK32019'!K32-SUM(K76:K80)</f>
        <v>1063.0375365760847</v>
      </c>
      <c r="L87" s="75">
        <f>'Tabell 2.1 DOK32019'!L31+'Tabell 2.1 DOK32019'!L32-SUM(L76:L80)</f>
        <v>-486.31922669667983</v>
      </c>
      <c r="M87" s="75">
        <f>'Tabell 2.1 DOK32019'!M31+'Tabell 2.1 DOK32019'!M32-SUM(M76:M80)</f>
        <v>-807.41837034060154</v>
      </c>
      <c r="N87" s="75">
        <f>'Tabell 2.1 DOK32019'!N31+'Tabell 2.1 DOK32019'!N32-SUM(N76:N80)</f>
        <v>-521.70780539273983</v>
      </c>
      <c r="O87" s="75">
        <f>'Tabell 2.1 DOK32019'!O31+'Tabell 2.1 DOK32019'!O32-SUM(O76:O80)</f>
        <v>-1040.1429587258317</v>
      </c>
      <c r="P87" s="75">
        <f>'Tabell 2.1 DOK32019'!P31+'Tabell 2.1 DOK32019'!P32-SUM(P76:P80)</f>
        <v>-649.69613855177886</v>
      </c>
      <c r="Q87" s="75">
        <f>'Tabell 2.1 DOK32019'!Q31+'Tabell 2.1 DOK32019'!Q32-SUM(Q76:Q80)</f>
        <v>460.38196177396458</v>
      </c>
      <c r="R87" s="75">
        <f>'Tabell 2.1 DOK32019'!R31+'Tabell 2.1 DOK32019'!R32-SUM(R76:R80)</f>
        <v>-546.61776609934168</v>
      </c>
      <c r="S87" s="75">
        <f>SUM(D87:R87)</f>
        <v>-0.32775592228426831</v>
      </c>
      <c r="V87" s="34"/>
      <c r="W87" s="34"/>
      <c r="X87" s="34"/>
      <c r="Y87" s="34"/>
      <c r="Z87" s="34"/>
      <c r="AA87" s="34"/>
      <c r="AB87" s="34"/>
      <c r="AC87" s="34"/>
      <c r="AD87" s="34"/>
      <c r="AE87" s="34"/>
      <c r="AF87" s="34"/>
      <c r="AG87" s="34"/>
      <c r="AH87" s="34"/>
      <c r="AI87" s="34"/>
      <c r="AJ87" s="34"/>
      <c r="AK87" s="34"/>
    </row>
    <row r="88" spans="1:37" ht="16.5" customHeight="1" x14ac:dyDescent="0.35">
      <c r="A88" s="66" t="str">
        <f t="shared" si="25"/>
        <v>Kompensasjon for forventet lønns- og prisutvikling</v>
      </c>
      <c r="B88" s="66"/>
      <c r="C88" s="66"/>
      <c r="D88" s="66">
        <f>SUM(D89:D90)</f>
        <v>4882.2422823322877</v>
      </c>
      <c r="E88" s="66">
        <f t="shared" ref="E88:S88" si="28">SUM(E89:E90)</f>
        <v>3511.3234757350747</v>
      </c>
      <c r="F88" s="66">
        <f t="shared" si="28"/>
        <v>2883.3848039883587</v>
      </c>
      <c r="G88" s="66">
        <f t="shared" si="28"/>
        <v>1525.8662705646666</v>
      </c>
      <c r="H88" s="66">
        <f t="shared" si="28"/>
        <v>1749.8014034911648</v>
      </c>
      <c r="I88" s="66">
        <f t="shared" si="28"/>
        <v>954.72697491763597</v>
      </c>
      <c r="J88" s="66">
        <f t="shared" si="28"/>
        <v>1630.5299320172571</v>
      </c>
      <c r="K88" s="66">
        <f t="shared" si="28"/>
        <v>1591.8539652130203</v>
      </c>
      <c r="L88" s="66">
        <f t="shared" si="28"/>
        <v>2649.0928951974875</v>
      </c>
      <c r="M88" s="66">
        <f t="shared" si="28"/>
        <v>3133.846607069921</v>
      </c>
      <c r="N88" s="66">
        <f t="shared" si="28"/>
        <v>4018.7497117720013</v>
      </c>
      <c r="O88" s="66">
        <f t="shared" si="28"/>
        <v>5413.5330948203009</v>
      </c>
      <c r="P88" s="66">
        <f t="shared" si="28"/>
        <v>3316.2601723885837</v>
      </c>
      <c r="Q88" s="66">
        <f t="shared" si="28"/>
        <v>2015.4763535774546</v>
      </c>
      <c r="R88" s="66">
        <f t="shared" si="28"/>
        <v>4908.1738704595282</v>
      </c>
      <c r="S88" s="66">
        <f t="shared" si="28"/>
        <v>44184.86181354474</v>
      </c>
      <c r="V88" s="34"/>
      <c r="W88" s="34"/>
      <c r="X88" s="34"/>
      <c r="Y88" s="34"/>
      <c r="Z88" s="34"/>
      <c r="AA88" s="34"/>
      <c r="AB88" s="34"/>
      <c r="AC88" s="34"/>
      <c r="AD88" s="34"/>
      <c r="AE88" s="34"/>
      <c r="AF88" s="34"/>
      <c r="AG88" s="34"/>
      <c r="AH88" s="34"/>
      <c r="AI88" s="34"/>
      <c r="AJ88" s="34"/>
      <c r="AK88" s="34"/>
    </row>
    <row r="89" spans="1:37" ht="16.5" customHeight="1" x14ac:dyDescent="0.35">
      <c r="A89" s="68" t="str">
        <f t="shared" si="25"/>
        <v xml:space="preserve"> - herav generell lønns- og priskompensasjon</v>
      </c>
      <c r="B89" s="68"/>
      <c r="C89" s="68"/>
      <c r="D89" s="68">
        <f>$S89*'Tabell 3.1 DOK32019'!D$41/100</f>
        <v>6842.8692737296633</v>
      </c>
      <c r="E89" s="68">
        <f>$S89*'Tabell 3.1 DOK32019'!E$41/100</f>
        <v>4921.4123619352704</v>
      </c>
      <c r="F89" s="68">
        <f>$S89*'Tabell 3.1 DOK32019'!F$41/100</f>
        <v>4041.3040030707948</v>
      </c>
      <c r="G89" s="68">
        <f>$S89*'Tabell 3.1 DOK32019'!G$41/100</f>
        <v>2138.6286904384297</v>
      </c>
      <c r="H89" s="68">
        <f>$S89*'Tabell 3.1 DOK32019'!H$41/100</f>
        <v>2452.4924341441765</v>
      </c>
      <c r="I89" s="68">
        <f>$S89*'Tabell 3.1 DOK32019'!I$41/100</f>
        <v>1338.1293888479167</v>
      </c>
      <c r="J89" s="68">
        <f>$S89*'Tabell 3.1 DOK32019'!J$41/100</f>
        <v>2285.3235309672859</v>
      </c>
      <c r="K89" s="68">
        <f>$S89*'Tabell 3.1 DOK32019'!K$41/100</f>
        <v>2231.1159415909406</v>
      </c>
      <c r="L89" s="68">
        <f>$S89*'Tabell 3.1 DOK32019'!L$41/100</f>
        <v>3712.9243752202387</v>
      </c>
      <c r="M89" s="68">
        <f>$S89*'Tabell 3.1 DOK32019'!M$41/100</f>
        <v>4392.3470848022935</v>
      </c>
      <c r="N89" s="68">
        <f>$S89*'Tabell 3.1 DOK32019'!N$41/100</f>
        <v>5632.6125028677798</v>
      </c>
      <c r="O89" s="68">
        <f>$S89*'Tabell 3.1 DOK32019'!O$41/100</f>
        <v>7587.5176065961678</v>
      </c>
      <c r="P89" s="68">
        <f>$S89*'Tabell 3.1 DOK32019'!P$41/100</f>
        <v>4648.0148925527656</v>
      </c>
      <c r="Q89" s="68">
        <f>$S89*'Tabell 3.1 DOK32019'!Q$41/100</f>
        <v>2824.8580087335376</v>
      </c>
      <c r="R89" s="68">
        <f>$S89*'Tabell 3.1 DOK32019'!R$41/100</f>
        <v>6879.2145547201308</v>
      </c>
      <c r="S89" s="68">
        <v>61928.764650217388</v>
      </c>
      <c r="V89" s="34"/>
      <c r="W89" s="34"/>
      <c r="X89" s="34"/>
      <c r="Y89" s="34"/>
      <c r="Z89" s="34"/>
      <c r="AA89" s="34"/>
      <c r="AB89" s="34"/>
      <c r="AC89" s="34"/>
      <c r="AD89" s="34"/>
      <c r="AE89" s="34"/>
      <c r="AF89" s="34"/>
      <c r="AG89" s="34"/>
      <c r="AH89" s="34"/>
      <c r="AI89" s="34"/>
      <c r="AJ89" s="34"/>
      <c r="AK89" s="34"/>
    </row>
    <row r="90" spans="1:37" ht="16.5" customHeight="1" x14ac:dyDescent="0.35">
      <c r="A90" s="75" t="str">
        <f t="shared" si="25"/>
        <v xml:space="preserve"> - herav kompensasjon for endring i løpende pensjonsutgifter</v>
      </c>
      <c r="B90" s="75"/>
      <c r="C90" s="75"/>
      <c r="D90" s="75">
        <f>$S90*'Tabell 3.1 DOK32019'!D$41/100</f>
        <v>-1960.6269913973758</v>
      </c>
      <c r="E90" s="75">
        <f>$S90*'Tabell 3.1 DOK32019'!E$41/100</f>
        <v>-1410.0888862001957</v>
      </c>
      <c r="F90" s="75">
        <f>$S90*'Tabell 3.1 DOK32019'!F$41/100</f>
        <v>-1157.9191990824363</v>
      </c>
      <c r="G90" s="75">
        <f>$S90*'Tabell 3.1 DOK32019'!G$41/100</f>
        <v>-612.76241987376318</v>
      </c>
      <c r="H90" s="75">
        <f>$S90*'Tabell 3.1 DOK32019'!H$41/100</f>
        <v>-702.69103065301169</v>
      </c>
      <c r="I90" s="75">
        <f>$S90*'Tabell 3.1 DOK32019'!I$41/100</f>
        <v>-383.40241393028083</v>
      </c>
      <c r="J90" s="75">
        <f>$S90*'Tabell 3.1 DOK32019'!J$41/100</f>
        <v>-654.79359895002892</v>
      </c>
      <c r="K90" s="75">
        <f>$S90*'Tabell 3.1 DOK32019'!K$41/100</f>
        <v>-639.26197637792029</v>
      </c>
      <c r="L90" s="75">
        <f>$S90*'Tabell 3.1 DOK32019'!L$41/100</f>
        <v>-1063.8314800227513</v>
      </c>
      <c r="M90" s="75">
        <f>$S90*'Tabell 3.1 DOK32019'!M$41/100</f>
        <v>-1258.5004777323725</v>
      </c>
      <c r="N90" s="75">
        <f>$S90*'Tabell 3.1 DOK32019'!N$41/100</f>
        <v>-1613.8627910957784</v>
      </c>
      <c r="O90" s="75">
        <f>$S90*'Tabell 3.1 DOK32019'!O$41/100</f>
        <v>-2173.9845117758668</v>
      </c>
      <c r="P90" s="75">
        <f>$S90*'Tabell 3.1 DOK32019'!P$41/100</f>
        <v>-1331.7547201641819</v>
      </c>
      <c r="Q90" s="75">
        <f>$S90*'Tabell 3.1 DOK32019'!Q$41/100</f>
        <v>-809.38165515608296</v>
      </c>
      <c r="R90" s="75">
        <f>$S90*'Tabell 3.1 DOK32019'!R$41/100</f>
        <v>-1971.0406842606026</v>
      </c>
      <c r="S90" s="75">
        <v>-17743.902836672649</v>
      </c>
      <c r="V90" s="34"/>
      <c r="W90" s="34"/>
      <c r="X90" s="34"/>
      <c r="Y90" s="34"/>
      <c r="Z90" s="34"/>
      <c r="AA90" s="34"/>
      <c r="AB90" s="34"/>
      <c r="AC90" s="34"/>
      <c r="AD90" s="34"/>
      <c r="AE90" s="34"/>
      <c r="AF90" s="34"/>
      <c r="AG90" s="34"/>
      <c r="AH90" s="34"/>
      <c r="AI90" s="34"/>
      <c r="AJ90" s="34"/>
      <c r="AK90" s="34"/>
    </row>
    <row r="91" spans="1:37" s="22" customFormat="1" ht="16.5" customHeight="1" x14ac:dyDescent="0.35">
      <c r="A91" s="258" t="str">
        <f t="shared" si="25"/>
        <v>Bydelsfordelt budsjett 2019</v>
      </c>
      <c r="B91" s="259"/>
      <c r="C91" s="259"/>
      <c r="D91" s="259">
        <f t="shared" ref="D91:S91" si="29">D80+D88+SUM(D76:D79)+D87</f>
        <v>234893.09565992889</v>
      </c>
      <c r="E91" s="259">
        <f t="shared" si="29"/>
        <v>165441.41481142529</v>
      </c>
      <c r="F91" s="259">
        <f t="shared" si="29"/>
        <v>137502.36289734</v>
      </c>
      <c r="G91" s="259">
        <f t="shared" si="29"/>
        <v>78003.817067513839</v>
      </c>
      <c r="H91" s="259">
        <f t="shared" si="29"/>
        <v>84433.054609503786</v>
      </c>
      <c r="I91" s="259">
        <f t="shared" si="29"/>
        <v>47491.40118877474</v>
      </c>
      <c r="J91" s="259">
        <f t="shared" si="29"/>
        <v>79945.88321638928</v>
      </c>
      <c r="K91" s="259">
        <f t="shared" si="29"/>
        <v>76973.942135837948</v>
      </c>
      <c r="L91" s="259">
        <f t="shared" si="29"/>
        <v>125714.67604112923</v>
      </c>
      <c r="M91" s="259">
        <f t="shared" si="29"/>
        <v>149217.81779772707</v>
      </c>
      <c r="N91" s="259">
        <f t="shared" si="29"/>
        <v>189559.94587873586</v>
      </c>
      <c r="O91" s="259">
        <f t="shared" si="29"/>
        <v>253981.564041412</v>
      </c>
      <c r="P91" s="259">
        <f t="shared" si="29"/>
        <v>157867.88755754472</v>
      </c>
      <c r="Q91" s="259">
        <f t="shared" si="29"/>
        <v>97195.50247106672</v>
      </c>
      <c r="R91" s="259">
        <f t="shared" si="29"/>
        <v>231228.63644358327</v>
      </c>
      <c r="S91" s="259">
        <f t="shared" si="29"/>
        <v>2109451.0018179128</v>
      </c>
      <c r="V91" s="34"/>
      <c r="W91" s="34"/>
      <c r="X91" s="34"/>
      <c r="Y91" s="34"/>
      <c r="Z91" s="34"/>
      <c r="AA91" s="34"/>
      <c r="AB91" s="34"/>
      <c r="AC91" s="34"/>
      <c r="AD91" s="34"/>
      <c r="AE91" s="34"/>
      <c r="AF91" s="34"/>
      <c r="AG91" s="34"/>
      <c r="AH91" s="34"/>
      <c r="AI91" s="34"/>
      <c r="AJ91" s="34"/>
      <c r="AK91" s="34"/>
    </row>
    <row r="92" spans="1:37" ht="16.5" customHeight="1" x14ac:dyDescent="0.35">
      <c r="A92" s="70"/>
      <c r="B92" s="70"/>
      <c r="C92" s="70"/>
      <c r="D92" s="69"/>
      <c r="E92" s="69"/>
      <c r="F92" s="69"/>
      <c r="G92" s="69"/>
      <c r="H92" s="69"/>
      <c r="I92" s="69"/>
      <c r="J92" s="69"/>
      <c r="K92" s="69"/>
      <c r="L92" s="69"/>
      <c r="M92" s="69"/>
      <c r="N92" s="69"/>
      <c r="O92" s="69"/>
      <c r="P92" s="69"/>
      <c r="Q92" s="69"/>
      <c r="R92" s="69"/>
      <c r="V92" s="34"/>
      <c r="W92" s="34"/>
      <c r="X92" s="34"/>
      <c r="Y92" s="34"/>
      <c r="Z92" s="34"/>
      <c r="AA92" s="34"/>
      <c r="AB92" s="34"/>
      <c r="AC92" s="34"/>
      <c r="AD92" s="34"/>
      <c r="AE92" s="34"/>
      <c r="AF92" s="34"/>
      <c r="AG92" s="34"/>
      <c r="AH92" s="34"/>
      <c r="AI92" s="34"/>
      <c r="AJ92" s="34"/>
      <c r="AK92" s="34"/>
    </row>
    <row r="93" spans="1:37" ht="16.5" customHeight="1" x14ac:dyDescent="0.35">
      <c r="A93" s="367" t="s">
        <v>207</v>
      </c>
      <c r="B93" s="367"/>
      <c r="C93" s="367"/>
      <c r="D93" s="367"/>
      <c r="E93" s="368"/>
      <c r="F93" s="369"/>
      <c r="G93" s="370"/>
      <c r="H93" s="370"/>
      <c r="I93" s="370"/>
      <c r="J93" s="370"/>
      <c r="K93" s="370"/>
      <c r="L93" s="370"/>
      <c r="M93" s="370"/>
      <c r="N93" s="370"/>
      <c r="O93" s="370"/>
      <c r="P93" s="370"/>
      <c r="Q93" s="370"/>
      <c r="R93" s="370"/>
      <c r="S93" s="370"/>
      <c r="V93" s="34"/>
      <c r="W93" s="34"/>
      <c r="X93" s="34"/>
      <c r="Y93" s="34"/>
      <c r="Z93" s="34"/>
      <c r="AA93" s="34"/>
      <c r="AB93" s="34"/>
      <c r="AC93" s="34"/>
      <c r="AD93" s="34"/>
      <c r="AE93" s="34"/>
      <c r="AF93" s="34"/>
      <c r="AG93" s="34"/>
      <c r="AH93" s="34"/>
      <c r="AI93" s="34"/>
      <c r="AJ93" s="34"/>
      <c r="AK93" s="34"/>
    </row>
    <row r="94" spans="1:37" ht="16.5" customHeight="1" x14ac:dyDescent="0.35">
      <c r="A94" s="74" t="str">
        <f t="shared" ref="A94:A108" si="30">A76</f>
        <v>Bydelsfordelt Dok3 2018</v>
      </c>
      <c r="B94" s="74"/>
      <c r="C94" s="74"/>
      <c r="D94" s="74">
        <v>71167.878277743366</v>
      </c>
      <c r="E94" s="74">
        <v>59443.671925698894</v>
      </c>
      <c r="F94" s="74">
        <v>42793.813495114307</v>
      </c>
      <c r="G94" s="74">
        <v>34820.127338805622</v>
      </c>
      <c r="H94" s="74">
        <v>45291.198501461098</v>
      </c>
      <c r="I94" s="74">
        <v>35877.595505570782</v>
      </c>
      <c r="J94" s="74">
        <v>56513.502104715924</v>
      </c>
      <c r="K94" s="74">
        <v>59437.835633117727</v>
      </c>
      <c r="L94" s="74">
        <v>46799.02815806272</v>
      </c>
      <c r="M94" s="74">
        <v>38296.636627565749</v>
      </c>
      <c r="N94" s="74">
        <v>53914.398617764724</v>
      </c>
      <c r="O94" s="74">
        <v>68869.335060505109</v>
      </c>
      <c r="P94" s="74">
        <v>63610.968586730894</v>
      </c>
      <c r="Q94" s="74">
        <v>60142.119718716822</v>
      </c>
      <c r="R94" s="74">
        <v>66648.286809589845</v>
      </c>
      <c r="S94" s="74">
        <v>803626.3963611637</v>
      </c>
      <c r="V94" s="34"/>
      <c r="W94" s="34"/>
      <c r="X94" s="34"/>
      <c r="Y94" s="34"/>
      <c r="Z94" s="34"/>
      <c r="AA94" s="34"/>
      <c r="AB94" s="34"/>
      <c r="AC94" s="34"/>
      <c r="AD94" s="34"/>
      <c r="AE94" s="34"/>
      <c r="AF94" s="34"/>
      <c r="AG94" s="34"/>
      <c r="AH94" s="34"/>
      <c r="AI94" s="34"/>
      <c r="AJ94" s="34"/>
      <c r="AK94" s="34"/>
    </row>
    <row r="95" spans="1:37" ht="16.5" customHeight="1" x14ac:dyDescent="0.35">
      <c r="A95" s="68" t="str">
        <f t="shared" si="30"/>
        <v>Effekt av oppdaterte kriterieandeler</v>
      </c>
      <c r="B95" s="68"/>
      <c r="C95" s="68"/>
      <c r="D95" s="68">
        <v>484.14344619508898</v>
      </c>
      <c r="E95" s="68">
        <v>2118.3452905977924</v>
      </c>
      <c r="F95" s="68">
        <v>-70.478780068431149</v>
      </c>
      <c r="G95" s="68">
        <v>863.05296765742128</v>
      </c>
      <c r="H95" s="68">
        <v>-312.13208385526087</v>
      </c>
      <c r="I95" s="68">
        <v>588.13042729197002</v>
      </c>
      <c r="J95" s="68">
        <v>1867.0636670280164</v>
      </c>
      <c r="K95" s="68">
        <v>-224.15134867433258</v>
      </c>
      <c r="L95" s="68">
        <v>-133.82171736960885</v>
      </c>
      <c r="M95" s="68">
        <v>-662.87059310039729</v>
      </c>
      <c r="N95" s="68">
        <v>-347.62817216247731</v>
      </c>
      <c r="O95" s="68">
        <v>-1188.4732597661243</v>
      </c>
      <c r="P95" s="68">
        <v>-2596.1925746052589</v>
      </c>
      <c r="Q95" s="68">
        <v>252.99989023360101</v>
      </c>
      <c r="R95" s="68">
        <v>-637.98715940201237</v>
      </c>
      <c r="S95" s="68">
        <f>SUM(D95:R95)</f>
        <v>-1.2278178473934531E-11</v>
      </c>
      <c r="V95" s="34"/>
      <c r="W95" s="34"/>
      <c r="X95" s="34"/>
      <c r="Y95" s="34"/>
      <c r="Z95" s="34"/>
      <c r="AA95" s="34"/>
      <c r="AB95" s="34"/>
      <c r="AC95" s="34"/>
      <c r="AD95" s="34"/>
      <c r="AE95" s="34"/>
      <c r="AF95" s="34"/>
      <c r="AG95" s="34"/>
      <c r="AH95" s="34"/>
      <c r="AI95" s="34"/>
      <c r="AJ95" s="34"/>
      <c r="AK95" s="34"/>
    </row>
    <row r="96" spans="1:37" ht="16.5" customHeight="1" x14ac:dyDescent="0.35">
      <c r="A96" s="68" t="str">
        <f t="shared" si="30"/>
        <v>Effekt av oppdaterte regnskapsandeler</v>
      </c>
      <c r="B96" s="68"/>
      <c r="C96" s="68"/>
      <c r="D96" s="68">
        <v>0</v>
      </c>
      <c r="E96" s="68">
        <v>0</v>
      </c>
      <c r="F96" s="68">
        <v>0</v>
      </c>
      <c r="G96" s="68">
        <v>0</v>
      </c>
      <c r="H96" s="68">
        <v>0</v>
      </c>
      <c r="I96" s="68">
        <v>0</v>
      </c>
      <c r="J96" s="68">
        <v>0</v>
      </c>
      <c r="K96" s="68">
        <v>0</v>
      </c>
      <c r="L96" s="68">
        <v>0</v>
      </c>
      <c r="M96" s="68">
        <v>0</v>
      </c>
      <c r="N96" s="68">
        <v>0</v>
      </c>
      <c r="O96" s="68">
        <v>0</v>
      </c>
      <c r="P96" s="68">
        <v>0</v>
      </c>
      <c r="Q96" s="68">
        <v>0</v>
      </c>
      <c r="R96" s="68">
        <v>0</v>
      </c>
      <c r="S96" s="68">
        <f t="shared" ref="S96:S97" si="31">SUM(D96:R96)</f>
        <v>0</v>
      </c>
      <c r="V96" s="34"/>
      <c r="W96" s="34"/>
      <c r="X96" s="34"/>
      <c r="Y96" s="34"/>
      <c r="Z96" s="34"/>
      <c r="AA96" s="34"/>
      <c r="AB96" s="34"/>
      <c r="AC96" s="34"/>
      <c r="AD96" s="34"/>
      <c r="AE96" s="34"/>
      <c r="AF96" s="34"/>
      <c r="AG96" s="34"/>
      <c r="AH96" s="34"/>
      <c r="AI96" s="34"/>
      <c r="AJ96" s="34"/>
      <c r="AK96" s="34"/>
    </row>
    <row r="97" spans="1:37" ht="16.5" customHeight="1" x14ac:dyDescent="0.35">
      <c r="A97" s="75" t="str">
        <f t="shared" si="30"/>
        <v>Effekt av endringer i fordelingssystemet</v>
      </c>
      <c r="B97" s="75"/>
      <c r="C97" s="75"/>
      <c r="D97" s="75">
        <v>0</v>
      </c>
      <c r="E97" s="75">
        <v>0</v>
      </c>
      <c r="F97" s="75">
        <v>0</v>
      </c>
      <c r="G97" s="75">
        <v>0</v>
      </c>
      <c r="H97" s="75">
        <v>0</v>
      </c>
      <c r="I97" s="75">
        <v>0</v>
      </c>
      <c r="J97" s="75">
        <v>0</v>
      </c>
      <c r="K97" s="75">
        <v>0</v>
      </c>
      <c r="L97" s="75">
        <v>0</v>
      </c>
      <c r="M97" s="75">
        <v>0</v>
      </c>
      <c r="N97" s="75">
        <v>0</v>
      </c>
      <c r="O97" s="75">
        <v>0</v>
      </c>
      <c r="P97" s="75">
        <v>0</v>
      </c>
      <c r="Q97" s="75">
        <v>0</v>
      </c>
      <c r="R97" s="75">
        <v>0</v>
      </c>
      <c r="S97" s="75">
        <f t="shared" si="31"/>
        <v>0</v>
      </c>
      <c r="V97" s="34"/>
      <c r="W97" s="34"/>
      <c r="X97" s="34"/>
      <c r="Y97" s="34"/>
      <c r="Z97" s="34"/>
      <c r="AA97" s="34"/>
      <c r="AB97" s="34"/>
      <c r="AC97" s="34"/>
      <c r="AD97" s="34"/>
      <c r="AE97" s="34"/>
      <c r="AF97" s="34"/>
      <c r="AG97" s="34"/>
      <c r="AH97" s="34"/>
      <c r="AI97" s="34"/>
      <c r="AJ97" s="34"/>
      <c r="AK97" s="34"/>
    </row>
    <row r="98" spans="1:37" ht="16.5" customHeight="1" x14ac:dyDescent="0.35">
      <c r="A98" s="66" t="str">
        <f t="shared" si="30"/>
        <v>Reelle endringer</v>
      </c>
      <c r="B98" s="66"/>
      <c r="C98" s="66"/>
      <c r="D98" s="66">
        <f>SUM(D99:D104)</f>
        <v>1598.505604246554</v>
      </c>
      <c r="E98" s="66">
        <f t="shared" ref="E98:S98" si="32">SUM(E99:E104)</f>
        <v>1519.4918982255153</v>
      </c>
      <c r="F98" s="66">
        <f t="shared" si="32"/>
        <v>1104.2981475078318</v>
      </c>
      <c r="G98" s="66">
        <f t="shared" si="32"/>
        <v>842.71808224733434</v>
      </c>
      <c r="H98" s="66">
        <f t="shared" si="32"/>
        <v>1106.5503458333633</v>
      </c>
      <c r="I98" s="66">
        <f t="shared" si="32"/>
        <v>940.67031655842777</v>
      </c>
      <c r="J98" s="66">
        <f t="shared" si="32"/>
        <v>1532.8928355389849</v>
      </c>
      <c r="K98" s="66">
        <f t="shared" si="32"/>
        <v>1501.5593579088443</v>
      </c>
      <c r="L98" s="66">
        <f t="shared" si="32"/>
        <v>1161.2170109217082</v>
      </c>
      <c r="M98" s="66">
        <f t="shared" si="32"/>
        <v>980.33322201331907</v>
      </c>
      <c r="N98" s="66">
        <f t="shared" si="32"/>
        <v>1282.008478540602</v>
      </c>
      <c r="O98" s="66">
        <f t="shared" si="32"/>
        <v>1769.1417809902914</v>
      </c>
      <c r="P98" s="66">
        <f t="shared" si="32"/>
        <v>1590.1587296431244</v>
      </c>
      <c r="Q98" s="66">
        <f t="shared" si="32"/>
        <v>1562.8876090293484</v>
      </c>
      <c r="R98" s="66">
        <f t="shared" si="32"/>
        <v>1634.0416701999563</v>
      </c>
      <c r="S98" s="66">
        <f t="shared" si="32"/>
        <v>20126.475089405205</v>
      </c>
      <c r="V98" s="34"/>
      <c r="W98" s="34"/>
      <c r="X98" s="34"/>
      <c r="Y98" s="34"/>
      <c r="Z98" s="34"/>
      <c r="AA98" s="34"/>
      <c r="AB98" s="34"/>
      <c r="AC98" s="34"/>
      <c r="AD98" s="34"/>
      <c r="AE98" s="34"/>
      <c r="AF98" s="34"/>
      <c r="AG98" s="34"/>
      <c r="AH98" s="34"/>
      <c r="AI98" s="34"/>
      <c r="AJ98" s="34"/>
      <c r="AK98" s="34"/>
    </row>
    <row r="99" spans="1:37" ht="16.5" customHeight="1" x14ac:dyDescent="0.35">
      <c r="A99" s="68" t="str">
        <f t="shared" si="30"/>
        <v xml:space="preserve"> - herav justering for demografiske forhold</v>
      </c>
      <c r="B99" s="68"/>
      <c r="C99" s="68"/>
      <c r="D99" s="68">
        <f>$S99*'Tabell 3.1 DOK32019'!D$52/100</f>
        <v>368.64315846138788</v>
      </c>
      <c r="E99" s="68">
        <f>$S99*'Tabell 3.1 DOK32019'!E$52/100</f>
        <v>350.42122538091894</v>
      </c>
      <c r="F99" s="68">
        <f>$S99*'Tabell 3.1 DOK32019'!F$52/100</f>
        <v>254.67033452924738</v>
      </c>
      <c r="G99" s="68">
        <f>$S99*'Tabell 3.1 DOK32019'!G$52/100</f>
        <v>194.34542782138678</v>
      </c>
      <c r="H99" s="68">
        <f>$S99*'Tabell 3.1 DOK32019'!H$52/100</f>
        <v>255.18973058391228</v>
      </c>
      <c r="I99" s="68">
        <f>$S99*'Tabell 3.1 DOK32019'!I$52/100</f>
        <v>216.93491448872402</v>
      </c>
      <c r="J99" s="68">
        <f>$S99*'Tabell 3.1 DOK32019'!J$52/100</f>
        <v>353.51171430035492</v>
      </c>
      <c r="K99" s="68">
        <f>$S99*'Tabell 3.1 DOK32019'!K$52/100</f>
        <v>346.28567009477416</v>
      </c>
      <c r="L99" s="68">
        <f>$S99*'Tabell 3.1 DOK32019'!L$52/100</f>
        <v>267.7968131159858</v>
      </c>
      <c r="M99" s="68">
        <f>$S99*'Tabell 3.1 DOK32019'!M$52/100</f>
        <v>226.08186943326942</v>
      </c>
      <c r="N99" s="68">
        <f>$S99*'Tabell 3.1 DOK32019'!N$52/100</f>
        <v>295.65342370272441</v>
      </c>
      <c r="O99" s="68">
        <f>$S99*'Tabell 3.1 DOK32019'!O$52/100</f>
        <v>407.99482477740071</v>
      </c>
      <c r="P99" s="68">
        <f>$S99*'Tabell 3.1 DOK32019'!P$52/100</f>
        <v>366.71822419220848</v>
      </c>
      <c r="Q99" s="68">
        <f>$S99*'Tabell 3.1 DOK32019'!Q$52/100</f>
        <v>360.42903007794553</v>
      </c>
      <c r="R99" s="68">
        <f>$S99*'Tabell 3.1 DOK32019'!R$52/100</f>
        <v>376.83839253348174</v>
      </c>
      <c r="S99" s="68">
        <v>4641.5147534937223</v>
      </c>
      <c r="V99" s="34"/>
      <c r="W99" s="34"/>
      <c r="X99" s="34"/>
      <c r="Y99" s="34"/>
      <c r="Z99" s="34"/>
      <c r="AA99" s="34"/>
      <c r="AB99" s="34"/>
      <c r="AC99" s="34"/>
      <c r="AD99" s="34"/>
      <c r="AE99" s="34"/>
      <c r="AF99" s="34"/>
      <c r="AG99" s="34"/>
      <c r="AH99" s="34"/>
      <c r="AI99" s="34"/>
      <c r="AJ99" s="34"/>
      <c r="AK99" s="34"/>
    </row>
    <row r="100" spans="1:37" ht="16.5" customHeight="1" x14ac:dyDescent="0.35">
      <c r="A100" s="68" t="str">
        <f t="shared" si="30"/>
        <v xml:space="preserve"> - herav justering for andre aktivitetsnøytrale forhold</v>
      </c>
      <c r="B100" s="68"/>
      <c r="C100" s="68"/>
      <c r="D100" s="68">
        <f>$S100*'Tabell 3.1 DOK32019'!D$52/100</f>
        <v>-106.77335070749186</v>
      </c>
      <c r="E100" s="68">
        <f>$S100*'Tabell 3.1 DOK32019'!E$52/100</f>
        <v>-101.49557243679288</v>
      </c>
      <c r="F100" s="68">
        <f>$S100*'Tabell 3.1 DOK32019'!F$52/100</f>
        <v>-73.762402256364496</v>
      </c>
      <c r="G100" s="68">
        <f>$S100*'Tabell 3.1 DOK32019'!G$52/100</f>
        <v>-56.289970522656411</v>
      </c>
      <c r="H100" s="68">
        <f>$S100*'Tabell 3.1 DOK32019'!H$52/100</f>
        <v>-73.912839490388549</v>
      </c>
      <c r="I100" s="68">
        <f>$S100*'Tabell 3.1 DOK32019'!I$52/100</f>
        <v>-62.83276163886925</v>
      </c>
      <c r="J100" s="68">
        <f>$S100*'Tabell 3.1 DOK32019'!J$52/100</f>
        <v>-102.39069784378488</v>
      </c>
      <c r="K100" s="68">
        <f>$S100*'Tabell 3.1 DOK32019'!K$52/100</f>
        <v>-100.29775529356765</v>
      </c>
      <c r="L100" s="68">
        <f>$S100*'Tabell 3.1 DOK32019'!L$52/100</f>
        <v>-77.564339358753443</v>
      </c>
      <c r="M100" s="68">
        <f>$S100*'Tabell 3.1 DOK32019'!M$52/100</f>
        <v>-65.482074411350467</v>
      </c>
      <c r="N100" s="68">
        <f>$S100*'Tabell 3.1 DOK32019'!N$52/100</f>
        <v>-85.632693764444682</v>
      </c>
      <c r="O100" s="68">
        <f>$S100*'Tabell 3.1 DOK32019'!O$52/100</f>
        <v>-118.17111890701736</v>
      </c>
      <c r="P100" s="68">
        <f>$S100*'Tabell 3.1 DOK32019'!P$52/100</f>
        <v>-106.21581511488849</v>
      </c>
      <c r="Q100" s="68">
        <f>$S100*'Tabell 3.1 DOK32019'!Q$52/100</f>
        <v>-104.39422067208795</v>
      </c>
      <c r="R100" s="68">
        <f>$S100*'Tabell 3.1 DOK32019'!R$52/100</f>
        <v>-109.14700821781109</v>
      </c>
      <c r="S100" s="68">
        <v>-1344.3626206362694</v>
      </c>
      <c r="V100" s="34"/>
      <c r="W100" s="34"/>
      <c r="X100" s="34"/>
      <c r="Y100" s="34"/>
      <c r="Z100" s="34"/>
      <c r="AA100" s="34"/>
      <c r="AB100" s="34"/>
      <c r="AC100" s="34"/>
      <c r="AD100" s="34"/>
      <c r="AE100" s="34"/>
      <c r="AF100" s="34"/>
      <c r="AG100" s="34"/>
      <c r="AH100" s="34"/>
      <c r="AI100" s="34"/>
      <c r="AJ100" s="34"/>
      <c r="AK100" s="34"/>
    </row>
    <row r="101" spans="1:37" ht="16.5" customHeight="1" x14ac:dyDescent="0.35">
      <c r="A101" s="68" t="str">
        <f t="shared" si="30"/>
        <v xml:space="preserve"> - herav justering for engangstiltak</v>
      </c>
      <c r="B101" s="68"/>
      <c r="C101" s="68"/>
      <c r="D101" s="68">
        <f>$S101*'Tabell 3.1 DOK32019'!D$52/100</f>
        <v>0</v>
      </c>
      <c r="E101" s="68">
        <f>$S101*'Tabell 3.1 DOK32019'!E$52/100</f>
        <v>0</v>
      </c>
      <c r="F101" s="68">
        <f>$S101*'Tabell 3.1 DOK32019'!F$52/100</f>
        <v>0</v>
      </c>
      <c r="G101" s="68">
        <f>$S101*'Tabell 3.1 DOK32019'!G$52/100</f>
        <v>0</v>
      </c>
      <c r="H101" s="68">
        <f>$S101*'Tabell 3.1 DOK32019'!H$52/100</f>
        <v>0</v>
      </c>
      <c r="I101" s="68">
        <f>$S101*'Tabell 3.1 DOK32019'!I$52/100</f>
        <v>0</v>
      </c>
      <c r="J101" s="68">
        <f>$S101*'Tabell 3.1 DOK32019'!J$52/100</f>
        <v>0</v>
      </c>
      <c r="K101" s="68">
        <f>$S101*'Tabell 3.1 DOK32019'!K$52/100</f>
        <v>0</v>
      </c>
      <c r="L101" s="68">
        <f>$S101*'Tabell 3.1 DOK32019'!L$52/100</f>
        <v>0</v>
      </c>
      <c r="M101" s="68">
        <f>$S101*'Tabell 3.1 DOK32019'!M$52/100</f>
        <v>0</v>
      </c>
      <c r="N101" s="68">
        <f>$S101*'Tabell 3.1 DOK32019'!N$52/100</f>
        <v>0</v>
      </c>
      <c r="O101" s="68">
        <f>$S101*'Tabell 3.1 DOK32019'!O$52/100</f>
        <v>0</v>
      </c>
      <c r="P101" s="68">
        <f>$S101*'Tabell 3.1 DOK32019'!P$52/100</f>
        <v>0</v>
      </c>
      <c r="Q101" s="68">
        <f>$S101*'Tabell 3.1 DOK32019'!Q$52/100</f>
        <v>0</v>
      </c>
      <c r="R101" s="68">
        <f>$S101*'Tabell 3.1 DOK32019'!R$52/100</f>
        <v>0</v>
      </c>
      <c r="S101" s="68">
        <v>0</v>
      </c>
      <c r="V101" s="34"/>
      <c r="W101" s="34"/>
      <c r="X101" s="34"/>
      <c r="Y101" s="34"/>
      <c r="Z101" s="34"/>
      <c r="AA101" s="34"/>
      <c r="AB101" s="34"/>
      <c r="AC101" s="34"/>
      <c r="AD101" s="34"/>
      <c r="AE101" s="34"/>
      <c r="AF101" s="34"/>
      <c r="AG101" s="34"/>
      <c r="AH101" s="34"/>
      <c r="AI101" s="34"/>
      <c r="AJ101" s="34"/>
      <c r="AK101" s="34"/>
    </row>
    <row r="102" spans="1:37" ht="16.5" customHeight="1" x14ac:dyDescent="0.35">
      <c r="A102" s="68" t="str">
        <f t="shared" si="30"/>
        <v xml:space="preserve"> - herav justering for oppgaveendringer mellom sektorer</v>
      </c>
      <c r="B102" s="68"/>
      <c r="C102" s="68"/>
      <c r="D102" s="68">
        <f>$S102*'Tabell 3.1 DOK32019'!D$52/100</f>
        <v>0</v>
      </c>
      <c r="E102" s="68">
        <f>$S102*'Tabell 3.1 DOK32019'!E$52/100</f>
        <v>0</v>
      </c>
      <c r="F102" s="68">
        <f>$S102*'Tabell 3.1 DOK32019'!F$52/100</f>
        <v>0</v>
      </c>
      <c r="G102" s="68">
        <f>$S102*'Tabell 3.1 DOK32019'!G$52/100</f>
        <v>0</v>
      </c>
      <c r="H102" s="68">
        <f>$S102*'Tabell 3.1 DOK32019'!H$52/100</f>
        <v>0</v>
      </c>
      <c r="I102" s="68">
        <f>$S102*'Tabell 3.1 DOK32019'!I$52/100</f>
        <v>0</v>
      </c>
      <c r="J102" s="68">
        <f>$S102*'Tabell 3.1 DOK32019'!J$52/100</f>
        <v>0</v>
      </c>
      <c r="K102" s="68">
        <f>$S102*'Tabell 3.1 DOK32019'!K$52/100</f>
        <v>0</v>
      </c>
      <c r="L102" s="68">
        <f>$S102*'Tabell 3.1 DOK32019'!L$52/100</f>
        <v>0</v>
      </c>
      <c r="M102" s="68">
        <f>$S102*'Tabell 3.1 DOK32019'!M$52/100</f>
        <v>0</v>
      </c>
      <c r="N102" s="68">
        <f>$S102*'Tabell 3.1 DOK32019'!N$52/100</f>
        <v>0</v>
      </c>
      <c r="O102" s="68">
        <f>$S102*'Tabell 3.1 DOK32019'!O$52/100</f>
        <v>0</v>
      </c>
      <c r="P102" s="68">
        <f>$S102*'Tabell 3.1 DOK32019'!P$52/100</f>
        <v>0</v>
      </c>
      <c r="Q102" s="68">
        <f>$S102*'Tabell 3.1 DOK32019'!Q$52/100</f>
        <v>0</v>
      </c>
      <c r="R102" s="68">
        <f>$S102*'Tabell 3.1 DOK32019'!R$52/100</f>
        <v>0</v>
      </c>
      <c r="S102" s="68">
        <v>0</v>
      </c>
      <c r="V102" s="34"/>
      <c r="W102" s="34"/>
      <c r="X102" s="34"/>
      <c r="Y102" s="34"/>
      <c r="Z102" s="34"/>
      <c r="AA102" s="34"/>
      <c r="AB102" s="34"/>
      <c r="AC102" s="34"/>
      <c r="AD102" s="34"/>
      <c r="AE102" s="34"/>
      <c r="AF102" s="34"/>
      <c r="AG102" s="34"/>
      <c r="AH102" s="34"/>
      <c r="AI102" s="34"/>
      <c r="AJ102" s="34"/>
      <c r="AK102" s="34"/>
    </row>
    <row r="103" spans="1:37" ht="16.5" customHeight="1" x14ac:dyDescent="0.35">
      <c r="A103" s="68" t="str">
        <f t="shared" si="30"/>
        <v xml:space="preserve"> - herav uspesifiserte rammeendringer</v>
      </c>
      <c r="B103" s="68"/>
      <c r="C103" s="68"/>
      <c r="D103" s="68">
        <f>$S103*'Tabell 3.1 DOK32019'!D$52/100</f>
        <v>0</v>
      </c>
      <c r="E103" s="68">
        <f>$S103*'Tabell 3.1 DOK32019'!E$52/100</f>
        <v>0</v>
      </c>
      <c r="F103" s="68">
        <f>$S103*'Tabell 3.1 DOK32019'!F$52/100</f>
        <v>0</v>
      </c>
      <c r="G103" s="68">
        <f>$S103*'Tabell 3.1 DOK32019'!G$52/100</f>
        <v>0</v>
      </c>
      <c r="H103" s="68">
        <f>$S103*'Tabell 3.1 DOK32019'!H$52/100</f>
        <v>0</v>
      </c>
      <c r="I103" s="68">
        <f>$S103*'Tabell 3.1 DOK32019'!I$52/100</f>
        <v>0</v>
      </c>
      <c r="J103" s="68">
        <f>$S103*'Tabell 3.1 DOK32019'!J$52/100</f>
        <v>0</v>
      </c>
      <c r="K103" s="68">
        <f>$S103*'Tabell 3.1 DOK32019'!K$52/100</f>
        <v>0</v>
      </c>
      <c r="L103" s="68">
        <f>$S103*'Tabell 3.1 DOK32019'!L$52/100</f>
        <v>0</v>
      </c>
      <c r="M103" s="68">
        <f>$S103*'Tabell 3.1 DOK32019'!M$52/100</f>
        <v>0</v>
      </c>
      <c r="N103" s="68">
        <f>$S103*'Tabell 3.1 DOK32019'!N$52/100</f>
        <v>0</v>
      </c>
      <c r="O103" s="68">
        <f>$S103*'Tabell 3.1 DOK32019'!O$52/100</f>
        <v>0</v>
      </c>
      <c r="P103" s="68">
        <f>$S103*'Tabell 3.1 DOK32019'!P$52/100</f>
        <v>0</v>
      </c>
      <c r="Q103" s="68">
        <f>$S103*'Tabell 3.1 DOK32019'!Q$52/100</f>
        <v>0</v>
      </c>
      <c r="R103" s="68">
        <f>$S103*'Tabell 3.1 DOK32019'!R$52/100</f>
        <v>0</v>
      </c>
      <c r="S103" s="68">
        <v>0</v>
      </c>
      <c r="V103" s="34"/>
      <c r="W103" s="34"/>
      <c r="X103" s="34"/>
      <c r="Y103" s="34"/>
      <c r="Z103" s="34"/>
      <c r="AA103" s="34"/>
      <c r="AB103" s="34"/>
      <c r="AC103" s="34"/>
      <c r="AD103" s="34"/>
      <c r="AE103" s="34"/>
      <c r="AF103" s="34"/>
      <c r="AG103" s="34"/>
      <c r="AH103" s="34"/>
      <c r="AI103" s="34"/>
      <c r="AJ103" s="34"/>
      <c r="AK103" s="34"/>
    </row>
    <row r="104" spans="1:37" ht="16.5" customHeight="1" x14ac:dyDescent="0.35">
      <c r="A104" s="75" t="str">
        <f t="shared" si="30"/>
        <v xml:space="preserve"> - herav spesifiserte rammeendringer</v>
      </c>
      <c r="B104" s="75"/>
      <c r="C104" s="75"/>
      <c r="D104" s="75">
        <f>$S104*'Tabell 3.1 DOK32019'!D$52/100</f>
        <v>1336.6357964926581</v>
      </c>
      <c r="E104" s="75">
        <f>$S104*'Tabell 3.1 DOK32019'!E$52/100</f>
        <v>1270.5662452813892</v>
      </c>
      <c r="F104" s="75">
        <f>$S104*'Tabell 3.1 DOK32019'!F$52/100</f>
        <v>923.39021523494887</v>
      </c>
      <c r="G104" s="75">
        <f>$S104*'Tabell 3.1 DOK32019'!G$52/100</f>
        <v>704.66262494860393</v>
      </c>
      <c r="H104" s="75">
        <f>$S104*'Tabell 3.1 DOK32019'!H$52/100</f>
        <v>925.27345473983951</v>
      </c>
      <c r="I104" s="75">
        <f>$S104*'Tabell 3.1 DOK32019'!I$52/100</f>
        <v>786.56816370857302</v>
      </c>
      <c r="J104" s="75">
        <f>$S104*'Tabell 3.1 DOK32019'!J$52/100</f>
        <v>1281.7718190824148</v>
      </c>
      <c r="K104" s="75">
        <f>$S104*'Tabell 3.1 DOK32019'!K$52/100</f>
        <v>1255.5714431076378</v>
      </c>
      <c r="L104" s="75">
        <f>$S104*'Tabell 3.1 DOK32019'!L$52/100</f>
        <v>970.9845371644758</v>
      </c>
      <c r="M104" s="75">
        <f>$S104*'Tabell 3.1 DOK32019'!M$52/100</f>
        <v>819.73342699140005</v>
      </c>
      <c r="N104" s="75">
        <f>$S104*'Tabell 3.1 DOK32019'!N$52/100</f>
        <v>1071.9877486023224</v>
      </c>
      <c r="O104" s="75">
        <f>$S104*'Tabell 3.1 DOK32019'!O$52/100</f>
        <v>1479.3180751199079</v>
      </c>
      <c r="P104" s="75">
        <f>$S104*'Tabell 3.1 DOK32019'!P$52/100</f>
        <v>1329.6563205658044</v>
      </c>
      <c r="Q104" s="75">
        <f>$S104*'Tabell 3.1 DOK32019'!Q$52/100</f>
        <v>1306.8527996234909</v>
      </c>
      <c r="R104" s="75">
        <f>$S104*'Tabell 3.1 DOK32019'!R$52/100</f>
        <v>1366.3502858842858</v>
      </c>
      <c r="S104" s="75">
        <v>16829.322956547752</v>
      </c>
      <c r="V104" s="34"/>
      <c r="W104" s="34"/>
      <c r="X104" s="34"/>
      <c r="Y104" s="34"/>
      <c r="Z104" s="34"/>
      <c r="AA104" s="34"/>
      <c r="AB104" s="34"/>
      <c r="AC104" s="34"/>
      <c r="AD104" s="34"/>
      <c r="AE104" s="34"/>
      <c r="AF104" s="34"/>
      <c r="AG104" s="34"/>
      <c r="AH104" s="34"/>
      <c r="AI104" s="34"/>
      <c r="AJ104" s="34"/>
      <c r="AK104" s="34"/>
    </row>
    <row r="105" spans="1:37" s="60" customFormat="1" ht="16.5" customHeight="1" x14ac:dyDescent="0.35">
      <c r="A105" s="75" t="str">
        <f t="shared" si="30"/>
        <v>Vridningseffekter knyttet til endringer i særskilte tildelinger</v>
      </c>
      <c r="B105" s="75"/>
      <c r="C105" s="75"/>
      <c r="D105" s="75">
        <f>'Tabell 2.1 DOK32019'!D37+'Tabell 2.1 DOK32019'!D38-SUM(D94:D98)</f>
        <v>1206.6450377984875</v>
      </c>
      <c r="E105" s="75">
        <f>'Tabell 2.1 DOK32019'!E37+'Tabell 2.1 DOK32019'!E38-SUM(E94:E98)</f>
        <v>-278.01836767064378</v>
      </c>
      <c r="F105" s="75">
        <f>'Tabell 2.1 DOK32019'!F37+'Tabell 2.1 DOK32019'!F38-SUM(F94:F98)</f>
        <v>821.85052566325612</v>
      </c>
      <c r="G105" s="75">
        <f>'Tabell 2.1 DOK32019'!G37+'Tabell 2.1 DOK32019'!G38-SUM(G94:G98)</f>
        <v>-192.48780695754249</v>
      </c>
      <c r="H105" s="75">
        <f>'Tabell 2.1 DOK32019'!H37+'Tabell 2.1 DOK32019'!H38-SUM(H94:H98)</f>
        <v>102.95687939048366</v>
      </c>
      <c r="I105" s="75">
        <f>'Tabell 2.1 DOK32019'!I37+'Tabell 2.1 DOK32019'!I38-SUM(I94:I98)</f>
        <v>-485.62246302764106</v>
      </c>
      <c r="J105" s="75">
        <f>'Tabell 2.1 DOK32019'!J37+'Tabell 2.1 DOK32019'!J38-SUM(J94:J98)</f>
        <v>695.1373724115183</v>
      </c>
      <c r="K105" s="75">
        <f>'Tabell 2.1 DOK32019'!K37+'Tabell 2.1 DOK32019'!K38-SUM(K94:K98)</f>
        <v>-1041.5187216661507</v>
      </c>
      <c r="L105" s="75">
        <f>'Tabell 2.1 DOK32019'!L37+'Tabell 2.1 DOK32019'!L38-SUM(L94:L98)</f>
        <v>-632.93204410176986</v>
      </c>
      <c r="M105" s="75">
        <f>'Tabell 2.1 DOK32019'!M37+'Tabell 2.1 DOK32019'!M38-SUM(M94:M98)</f>
        <v>-237.161599847037</v>
      </c>
      <c r="N105" s="75">
        <f>'Tabell 2.1 DOK32019'!N37+'Tabell 2.1 DOK32019'!N38-SUM(N94:N98)</f>
        <v>879.14692333491257</v>
      </c>
      <c r="O105" s="75">
        <f>'Tabell 2.1 DOK32019'!O37+'Tabell 2.1 DOK32019'!O38-SUM(O94:O98)</f>
        <v>-299.51903206943825</v>
      </c>
      <c r="P105" s="75">
        <f>'Tabell 2.1 DOK32019'!P37+'Tabell 2.1 DOK32019'!P38-SUM(P94:P98)</f>
        <v>-1351.3212620374034</v>
      </c>
      <c r="Q105" s="75">
        <f>'Tabell 2.1 DOK32019'!Q37+'Tabell 2.1 DOK32019'!Q38-SUM(Q94:Q98)</f>
        <v>-1010.5242584839361</v>
      </c>
      <c r="R105" s="75">
        <f>'Tabell 2.1 DOK32019'!R37+'Tabell 2.1 DOK32019'!R38-SUM(R94:R98)</f>
        <v>1823.6330870124075</v>
      </c>
      <c r="S105" s="75">
        <f>SUM(D105:R105)</f>
        <v>0.26426974950300064</v>
      </c>
      <c r="V105" s="34"/>
      <c r="W105" s="34"/>
      <c r="X105" s="34"/>
      <c r="Y105" s="34"/>
      <c r="Z105" s="34"/>
      <c r="AA105" s="34"/>
      <c r="AB105" s="34"/>
      <c r="AC105" s="34"/>
      <c r="AD105" s="34"/>
      <c r="AE105" s="34"/>
      <c r="AF105" s="34"/>
      <c r="AG105" s="34"/>
      <c r="AH105" s="34"/>
      <c r="AI105" s="34"/>
      <c r="AJ105" s="34"/>
      <c r="AK105" s="34"/>
    </row>
    <row r="106" spans="1:37" ht="16.5" customHeight="1" x14ac:dyDescent="0.35">
      <c r="A106" s="66" t="str">
        <f t="shared" si="30"/>
        <v>Kompensasjon for forventet lønns- og prisutvikling</v>
      </c>
      <c r="B106" s="66"/>
      <c r="C106" s="66"/>
      <c r="D106" s="66">
        <f>SUM(D107:D108)</f>
        <v>1317.9970433455678</v>
      </c>
      <c r="E106" s="66">
        <f t="shared" ref="E106:S106" si="33">SUM(E107:E108)</f>
        <v>1252.8488007351889</v>
      </c>
      <c r="F106" s="66">
        <f t="shared" si="33"/>
        <v>910.51397600406483</v>
      </c>
      <c r="G106" s="66">
        <f t="shared" si="33"/>
        <v>694.8364383741748</v>
      </c>
      <c r="H106" s="66">
        <f t="shared" si="33"/>
        <v>912.37095462596812</v>
      </c>
      <c r="I106" s="66">
        <f t="shared" si="33"/>
        <v>775.59984318686179</v>
      </c>
      <c r="J106" s="66">
        <f t="shared" si="33"/>
        <v>1263.8981181165548</v>
      </c>
      <c r="K106" s="66">
        <f t="shared" si="33"/>
        <v>1238.0630939761641</v>
      </c>
      <c r="L106" s="66">
        <f t="shared" si="33"/>
        <v>957.44461765510778</v>
      </c>
      <c r="M106" s="66">
        <f t="shared" si="33"/>
        <v>808.30263258038508</v>
      </c>
      <c r="N106" s="66">
        <f t="shared" si="33"/>
        <v>1057.0393871448989</v>
      </c>
      <c r="O106" s="66">
        <f t="shared" si="33"/>
        <v>1458.6896851721453</v>
      </c>
      <c r="P106" s="66">
        <f t="shared" si="33"/>
        <v>1311.1148929050123</v>
      </c>
      <c r="Q106" s="66">
        <f t="shared" si="33"/>
        <v>1288.6293562624185</v>
      </c>
      <c r="R106" s="66">
        <f t="shared" si="33"/>
        <v>1347.2971782555064</v>
      </c>
      <c r="S106" s="66">
        <f t="shared" si="33"/>
        <v>16594.64601834002</v>
      </c>
      <c r="V106" s="34"/>
      <c r="W106" s="34"/>
      <c r="X106" s="34"/>
      <c r="Y106" s="34"/>
      <c r="Z106" s="34"/>
      <c r="AA106" s="34"/>
      <c r="AB106" s="34"/>
      <c r="AC106" s="34"/>
      <c r="AD106" s="34"/>
      <c r="AE106" s="34"/>
      <c r="AF106" s="34"/>
      <c r="AG106" s="34"/>
      <c r="AH106" s="34"/>
      <c r="AI106" s="34"/>
      <c r="AJ106" s="34"/>
      <c r="AK106" s="34"/>
    </row>
    <row r="107" spans="1:37" ht="16.5" customHeight="1" x14ac:dyDescent="0.35">
      <c r="A107" s="68" t="str">
        <f t="shared" si="30"/>
        <v xml:space="preserve"> - herav generell lønns- og priskompensasjon</v>
      </c>
      <c r="B107" s="68"/>
      <c r="C107" s="68"/>
      <c r="D107" s="68">
        <f>$S107*'Tabell 3.1 DOK32019'!D$52/100</f>
        <v>1847.2826519513767</v>
      </c>
      <c r="E107" s="68">
        <f>$S107*'Tabell 3.1 DOK32019'!E$52/100</f>
        <v>1755.9719627606132</v>
      </c>
      <c r="F107" s="68">
        <f>$S107*'Tabell 3.1 DOK32019'!F$52/100</f>
        <v>1276.1611877080522</v>
      </c>
      <c r="G107" s="68">
        <f>$S107*'Tabell 3.1 DOK32019'!G$52/100</f>
        <v>973.87115170922004</v>
      </c>
      <c r="H107" s="68">
        <f>$S107*'Tabell 3.1 DOK32019'!H$52/100</f>
        <v>1278.7638979421959</v>
      </c>
      <c r="I107" s="68">
        <f>$S107*'Tabell 3.1 DOK32019'!I$52/100</f>
        <v>1087.0677915471183</v>
      </c>
      <c r="J107" s="68">
        <f>$S107*'Tabell 3.1 DOK32019'!J$52/100</f>
        <v>1771.458501533637</v>
      </c>
      <c r="K107" s="68">
        <f>$S107*'Tabell 3.1 DOK32019'!K$52/100</f>
        <v>1735.2485630149997</v>
      </c>
      <c r="L107" s="68">
        <f>$S107*'Tabell 3.1 DOK32019'!L$52/100</f>
        <v>1341.9383915376272</v>
      </c>
      <c r="M107" s="68">
        <f>$S107*'Tabell 3.1 DOK32019'!M$52/100</f>
        <v>1132.903475186991</v>
      </c>
      <c r="N107" s="68">
        <f>$S107*'Tabell 3.1 DOK32019'!N$52/100</f>
        <v>1481.5287577167335</v>
      </c>
      <c r="O107" s="68">
        <f>$S107*'Tabell 3.1 DOK32019'!O$52/100</f>
        <v>2044.4751098674619</v>
      </c>
      <c r="P107" s="68">
        <f>$S107*'Tabell 3.1 DOK32019'!P$52/100</f>
        <v>1837.6367447916105</v>
      </c>
      <c r="Q107" s="68">
        <f>$S107*'Tabell 3.1 DOK32019'!Q$52/100</f>
        <v>1806.121392030087</v>
      </c>
      <c r="R107" s="68">
        <f>$S107*'Tabell 3.1 DOK32019'!R$52/100</f>
        <v>1888.3492318744802</v>
      </c>
      <c r="S107" s="68">
        <v>23258.778811172204</v>
      </c>
      <c r="V107" s="34"/>
      <c r="W107" s="34"/>
      <c r="X107" s="34"/>
      <c r="Y107" s="34"/>
      <c r="Z107" s="34"/>
      <c r="AA107" s="34"/>
      <c r="AB107" s="34"/>
      <c r="AC107" s="34"/>
      <c r="AD107" s="34"/>
      <c r="AE107" s="34"/>
      <c r="AF107" s="34"/>
      <c r="AG107" s="34"/>
      <c r="AH107" s="34"/>
      <c r="AI107" s="34"/>
      <c r="AJ107" s="34"/>
      <c r="AK107" s="34"/>
    </row>
    <row r="108" spans="1:37" ht="16.5" customHeight="1" x14ac:dyDescent="0.35">
      <c r="A108" s="75" t="str">
        <f t="shared" si="30"/>
        <v xml:space="preserve"> - herav kompensasjon for endring i løpende pensjonsutgifter</v>
      </c>
      <c r="B108" s="75"/>
      <c r="C108" s="75"/>
      <c r="D108" s="75">
        <f>$S108*'Tabell 3.1 DOK32019'!D$52/100</f>
        <v>-529.28560860580887</v>
      </c>
      <c r="E108" s="75">
        <f>$S108*'Tabell 3.1 DOK32019'!E$52/100</f>
        <v>-503.12316202542422</v>
      </c>
      <c r="F108" s="75">
        <f>$S108*'Tabell 3.1 DOK32019'!F$52/100</f>
        <v>-365.64721170398741</v>
      </c>
      <c r="G108" s="75">
        <f>$S108*'Tabell 3.1 DOK32019'!G$52/100</f>
        <v>-279.03471333504524</v>
      </c>
      <c r="H108" s="75">
        <f>$S108*'Tabell 3.1 DOK32019'!H$52/100</f>
        <v>-366.39294331622773</v>
      </c>
      <c r="I108" s="75">
        <f>$S108*'Tabell 3.1 DOK32019'!I$52/100</f>
        <v>-311.46794836025651</v>
      </c>
      <c r="J108" s="75">
        <f>$S108*'Tabell 3.1 DOK32019'!J$52/100</f>
        <v>-507.56038341708228</v>
      </c>
      <c r="K108" s="75">
        <f>$S108*'Tabell 3.1 DOK32019'!K$52/100</f>
        <v>-497.18546903883566</v>
      </c>
      <c r="L108" s="75">
        <f>$S108*'Tabell 3.1 DOK32019'!L$52/100</f>
        <v>-384.49377388251941</v>
      </c>
      <c r="M108" s="75">
        <f>$S108*'Tabell 3.1 DOK32019'!M$52/100</f>
        <v>-324.60084260660591</v>
      </c>
      <c r="N108" s="75">
        <f>$S108*'Tabell 3.1 DOK32019'!N$52/100</f>
        <v>-424.48937057183451</v>
      </c>
      <c r="O108" s="75">
        <f>$S108*'Tabell 3.1 DOK32019'!O$52/100</f>
        <v>-585.78542469531646</v>
      </c>
      <c r="P108" s="75">
        <f>$S108*'Tabell 3.1 DOK32019'!P$52/100</f>
        <v>-526.52185188659814</v>
      </c>
      <c r="Q108" s="75">
        <f>$S108*'Tabell 3.1 DOK32019'!Q$52/100</f>
        <v>-517.49203576766854</v>
      </c>
      <c r="R108" s="75">
        <f>$S108*'Tabell 3.1 DOK32019'!R$52/100</f>
        <v>-541.05205361897367</v>
      </c>
      <c r="S108" s="75">
        <v>-6664.1327928321844</v>
      </c>
      <c r="V108" s="34"/>
      <c r="W108" s="34"/>
      <c r="X108" s="34"/>
      <c r="Y108" s="34"/>
      <c r="Z108" s="34"/>
      <c r="AA108" s="34"/>
      <c r="AB108" s="34"/>
      <c r="AC108" s="34"/>
      <c r="AD108" s="34"/>
      <c r="AE108" s="34"/>
      <c r="AF108" s="34"/>
      <c r="AG108" s="34"/>
      <c r="AH108" s="34"/>
      <c r="AI108" s="34"/>
      <c r="AJ108" s="34"/>
      <c r="AK108" s="34"/>
    </row>
    <row r="109" spans="1:37" ht="16.5" customHeight="1" x14ac:dyDescent="0.35">
      <c r="A109" s="258" t="str">
        <f>A73</f>
        <v>Bydelsfordelt budsjett 2019</v>
      </c>
      <c r="B109" s="259"/>
      <c r="C109" s="259"/>
      <c r="D109" s="259">
        <f t="shared" ref="D109:S109" si="34">D98+D106+SUM(D94:D97)+D105</f>
        <v>75775.169409329057</v>
      </c>
      <c r="E109" s="259">
        <f t="shared" si="34"/>
        <v>64056.339547586744</v>
      </c>
      <c r="F109" s="259">
        <f t="shared" si="34"/>
        <v>45559.997364221032</v>
      </c>
      <c r="G109" s="259">
        <f t="shared" si="34"/>
        <v>37028.247020127012</v>
      </c>
      <c r="H109" s="259">
        <f t="shared" si="34"/>
        <v>47100.944597455651</v>
      </c>
      <c r="I109" s="259">
        <f t="shared" si="34"/>
        <v>37696.373629580405</v>
      </c>
      <c r="J109" s="259">
        <f t="shared" si="34"/>
        <v>61872.494097810995</v>
      </c>
      <c r="K109" s="259">
        <f t="shared" si="34"/>
        <v>60911.788014662248</v>
      </c>
      <c r="L109" s="259">
        <f t="shared" si="34"/>
        <v>48150.936025168157</v>
      </c>
      <c r="M109" s="259">
        <f t="shared" si="34"/>
        <v>39185.240289212015</v>
      </c>
      <c r="N109" s="259">
        <f t="shared" si="34"/>
        <v>56784.965234622658</v>
      </c>
      <c r="O109" s="259">
        <f t="shared" si="34"/>
        <v>70609.174234831982</v>
      </c>
      <c r="P109" s="259">
        <f t="shared" si="34"/>
        <v>62564.728372636368</v>
      </c>
      <c r="Q109" s="259">
        <f t="shared" si="34"/>
        <v>62236.112315758255</v>
      </c>
      <c r="R109" s="259">
        <f t="shared" si="34"/>
        <v>70815.271585655704</v>
      </c>
      <c r="S109" s="259">
        <f t="shared" si="34"/>
        <v>840347.78173865844</v>
      </c>
      <c r="V109" s="34"/>
      <c r="W109" s="34"/>
      <c r="X109" s="34"/>
      <c r="Y109" s="34"/>
      <c r="Z109" s="34"/>
      <c r="AA109" s="34"/>
      <c r="AB109" s="34"/>
      <c r="AC109" s="34"/>
      <c r="AD109" s="34"/>
      <c r="AE109" s="34"/>
      <c r="AF109" s="34"/>
      <c r="AG109" s="34"/>
      <c r="AH109" s="34"/>
      <c r="AI109" s="34"/>
      <c r="AJ109" s="34"/>
      <c r="AK109" s="34"/>
    </row>
    <row r="110" spans="1:37" ht="16.5" customHeight="1" thickBot="1" x14ac:dyDescent="0.4">
      <c r="A110" s="68"/>
      <c r="B110" s="68"/>
      <c r="C110" s="68"/>
      <c r="D110" s="68"/>
      <c r="E110" s="68"/>
      <c r="F110" s="68"/>
      <c r="G110" s="68"/>
      <c r="H110" s="68"/>
      <c r="I110" s="68"/>
      <c r="J110" s="68"/>
      <c r="K110" s="68"/>
      <c r="L110" s="68"/>
      <c r="M110" s="68"/>
      <c r="N110" s="68"/>
      <c r="O110" s="68"/>
      <c r="P110" s="68"/>
      <c r="Q110" s="68"/>
      <c r="R110" s="68"/>
      <c r="S110" s="68"/>
      <c r="V110" s="34"/>
      <c r="W110" s="34"/>
      <c r="X110" s="34"/>
      <c r="Y110" s="34"/>
      <c r="Z110" s="34"/>
      <c r="AA110" s="34"/>
      <c r="AB110" s="34"/>
      <c r="AC110" s="34"/>
      <c r="AD110" s="34"/>
      <c r="AE110" s="34"/>
      <c r="AF110" s="34"/>
      <c r="AG110" s="34"/>
      <c r="AH110" s="34"/>
      <c r="AI110" s="34"/>
      <c r="AJ110" s="34"/>
      <c r="AK110" s="34"/>
    </row>
    <row r="111" spans="1:37" ht="16.5" customHeight="1" x14ac:dyDescent="0.35">
      <c r="A111" s="265" t="s">
        <v>3</v>
      </c>
      <c r="B111" s="265"/>
      <c r="C111" s="265"/>
      <c r="D111" s="266"/>
      <c r="E111" s="266"/>
      <c r="F111" s="266"/>
      <c r="G111" s="266"/>
      <c r="H111" s="266"/>
      <c r="I111" s="266"/>
      <c r="J111" s="266"/>
      <c r="K111" s="266"/>
      <c r="L111" s="266"/>
      <c r="M111" s="266"/>
      <c r="N111" s="266"/>
      <c r="O111" s="266"/>
      <c r="P111" s="266"/>
      <c r="Q111" s="266"/>
      <c r="R111" s="266"/>
      <c r="S111" s="266"/>
      <c r="V111" s="34"/>
      <c r="W111" s="34"/>
      <c r="X111" s="34"/>
      <c r="Y111" s="34"/>
      <c r="Z111" s="34"/>
      <c r="AA111" s="34"/>
      <c r="AB111" s="34"/>
      <c r="AC111" s="34"/>
      <c r="AD111" s="34"/>
      <c r="AE111" s="34"/>
      <c r="AF111" s="34"/>
      <c r="AG111" s="34"/>
      <c r="AH111" s="34"/>
      <c r="AI111" s="34"/>
      <c r="AJ111" s="34"/>
      <c r="AK111" s="34"/>
    </row>
    <row r="112" spans="1:37" ht="16.5" customHeight="1" x14ac:dyDescent="0.35">
      <c r="A112" s="74" t="str">
        <f t="shared" ref="A112:A127" si="35">A94</f>
        <v>Bydelsfordelt Dok3 2018</v>
      </c>
      <c r="B112" s="74"/>
      <c r="C112" s="74"/>
      <c r="D112" s="74">
        <v>596873.97626036766</v>
      </c>
      <c r="E112" s="74">
        <v>560990.05243141414</v>
      </c>
      <c r="F112" s="74">
        <v>503205.2965681401</v>
      </c>
      <c r="G112" s="74">
        <v>360664.29066425568</v>
      </c>
      <c r="H112" s="74">
        <v>721168.13287217251</v>
      </c>
      <c r="I112" s="74">
        <v>542423.78078721173</v>
      </c>
      <c r="J112" s="74">
        <v>739062.46427526081</v>
      </c>
      <c r="K112" s="74">
        <v>713014.07612797874</v>
      </c>
      <c r="L112" s="74">
        <v>502526.60798424692</v>
      </c>
      <c r="M112" s="74">
        <v>564982.52597596357</v>
      </c>
      <c r="N112" s="74">
        <v>610293.47406120307</v>
      </c>
      <c r="O112" s="74">
        <v>917896.75860684644</v>
      </c>
      <c r="P112" s="74">
        <v>990180.676460627</v>
      </c>
      <c r="Q112" s="74">
        <v>872350.95091451937</v>
      </c>
      <c r="R112" s="74">
        <v>574870.64025023766</v>
      </c>
      <c r="S112" s="74">
        <v>9770503.7042404432</v>
      </c>
      <c r="V112" s="34"/>
      <c r="W112" s="34"/>
      <c r="X112" s="34"/>
      <c r="Y112" s="34"/>
      <c r="Z112" s="34"/>
      <c r="AA112" s="34"/>
      <c r="AB112" s="34"/>
      <c r="AC112" s="34"/>
      <c r="AD112" s="34"/>
      <c r="AE112" s="34"/>
      <c r="AF112" s="34"/>
      <c r="AG112" s="34"/>
      <c r="AH112" s="34"/>
      <c r="AI112" s="34"/>
      <c r="AJ112" s="34"/>
      <c r="AK112" s="34"/>
    </row>
    <row r="113" spans="1:37" ht="16.5" customHeight="1" x14ac:dyDescent="0.35">
      <c r="A113" s="68" t="str">
        <f t="shared" si="35"/>
        <v>Effekt av oppdaterte kriterieandeler</v>
      </c>
      <c r="B113" s="68"/>
      <c r="C113" s="68"/>
      <c r="D113" s="68">
        <v>11645.721632602503</v>
      </c>
      <c r="E113" s="68">
        <v>-2432.7747109880756</v>
      </c>
      <c r="F113" s="68">
        <v>-8076.9430861139799</v>
      </c>
      <c r="G113" s="68">
        <v>4428.1619400272975</v>
      </c>
      <c r="H113" s="68">
        <v>2996.0772385926116</v>
      </c>
      <c r="I113" s="68">
        <v>-8063.5126237790055</v>
      </c>
      <c r="J113" s="68">
        <v>-12270.044332235586</v>
      </c>
      <c r="K113" s="68">
        <v>198.52319101477968</v>
      </c>
      <c r="L113" s="68">
        <v>813.81101604423714</v>
      </c>
      <c r="M113" s="68">
        <v>-3532.349260512035</v>
      </c>
      <c r="N113" s="68">
        <v>-7947.7191888673333</v>
      </c>
      <c r="O113" s="68">
        <v>21567.178241639613</v>
      </c>
      <c r="P113" s="68">
        <v>-909.3317735743417</v>
      </c>
      <c r="Q113" s="68">
        <v>8273.2267542615318</v>
      </c>
      <c r="R113" s="68">
        <v>-6690.0250381122996</v>
      </c>
      <c r="S113" s="68">
        <f>SUM(D113:R113)</f>
        <v>-8.276401786133647E-11</v>
      </c>
      <c r="V113" s="34"/>
      <c r="W113" s="34"/>
      <c r="X113" s="34"/>
      <c r="Y113" s="34"/>
      <c r="Z113" s="34"/>
      <c r="AA113" s="34"/>
      <c r="AB113" s="34"/>
      <c r="AC113" s="34"/>
      <c r="AD113" s="34"/>
      <c r="AE113" s="34"/>
      <c r="AF113" s="34"/>
      <c r="AG113" s="34"/>
      <c r="AH113" s="34"/>
      <c r="AI113" s="34"/>
      <c r="AJ113" s="34"/>
      <c r="AK113" s="34"/>
    </row>
    <row r="114" spans="1:37" ht="16.5" customHeight="1" x14ac:dyDescent="0.35">
      <c r="A114" s="68" t="str">
        <f t="shared" si="35"/>
        <v>Effekt av oppdaterte regnskapsandeler</v>
      </c>
      <c r="B114" s="68"/>
      <c r="C114" s="68"/>
      <c r="D114" s="68">
        <v>0</v>
      </c>
      <c r="E114" s="68">
        <v>0</v>
      </c>
      <c r="F114" s="68">
        <v>0</v>
      </c>
      <c r="G114" s="68">
        <v>0</v>
      </c>
      <c r="H114" s="68">
        <v>0</v>
      </c>
      <c r="I114" s="68">
        <v>0</v>
      </c>
      <c r="J114" s="68">
        <v>0</v>
      </c>
      <c r="K114" s="68">
        <v>0</v>
      </c>
      <c r="L114" s="68">
        <v>0</v>
      </c>
      <c r="M114" s="68">
        <v>0</v>
      </c>
      <c r="N114" s="68">
        <v>0</v>
      </c>
      <c r="O114" s="68">
        <v>0</v>
      </c>
      <c r="P114" s="68">
        <v>0</v>
      </c>
      <c r="Q114" s="68">
        <v>0</v>
      </c>
      <c r="R114" s="68">
        <v>0</v>
      </c>
      <c r="S114" s="68">
        <f t="shared" ref="S114:S115" si="36">SUM(D114:R114)</f>
        <v>0</v>
      </c>
      <c r="V114" s="34"/>
      <c r="W114" s="34"/>
      <c r="X114" s="34"/>
      <c r="Y114" s="34"/>
      <c r="Z114" s="34"/>
      <c r="AA114" s="34"/>
      <c r="AB114" s="34"/>
      <c r="AC114" s="34"/>
      <c r="AD114" s="34"/>
      <c r="AE114" s="34"/>
      <c r="AF114" s="34"/>
      <c r="AG114" s="34"/>
      <c r="AH114" s="34"/>
      <c r="AI114" s="34"/>
      <c r="AJ114" s="34"/>
      <c r="AK114" s="34"/>
    </row>
    <row r="115" spans="1:37" ht="16.5" customHeight="1" x14ac:dyDescent="0.35">
      <c r="A115" s="75" t="str">
        <f t="shared" si="35"/>
        <v>Effekt av endringer i fordelingssystemet</v>
      </c>
      <c r="B115" s="75"/>
      <c r="C115" s="75"/>
      <c r="D115" s="75">
        <v>-8.4569520953529756E-11</v>
      </c>
      <c r="E115" s="75">
        <v>8.4569520953529756E-11</v>
      </c>
      <c r="F115" s="75">
        <v>8.4569520953529756E-11</v>
      </c>
      <c r="G115" s="75">
        <v>-4.2284760476764878E-11</v>
      </c>
      <c r="H115" s="75">
        <v>-1.6913904190705951E-10</v>
      </c>
      <c r="I115" s="75">
        <v>8.4569520953529756E-11</v>
      </c>
      <c r="J115" s="75">
        <v>1.6913904190705951E-10</v>
      </c>
      <c r="K115" s="75">
        <v>8.4569520953529756E-11</v>
      </c>
      <c r="L115" s="75">
        <v>-8.4569520953529756E-11</v>
      </c>
      <c r="M115" s="75">
        <v>-8.4569520953529756E-11</v>
      </c>
      <c r="N115" s="75">
        <v>8.4569520953529756E-11</v>
      </c>
      <c r="O115" s="75">
        <v>1.6913904190705951E-10</v>
      </c>
      <c r="P115" s="75">
        <v>0</v>
      </c>
      <c r="Q115" s="75">
        <v>-1.6913904190705951E-10</v>
      </c>
      <c r="R115" s="75">
        <v>0</v>
      </c>
      <c r="S115" s="75">
        <f t="shared" si="36"/>
        <v>1.2685428143029459E-10</v>
      </c>
      <c r="V115" s="34"/>
      <c r="W115" s="34"/>
      <c r="X115" s="34"/>
      <c r="Y115" s="34"/>
      <c r="Z115" s="34"/>
      <c r="AA115" s="34"/>
      <c r="AB115" s="34"/>
      <c r="AC115" s="34"/>
      <c r="AD115" s="34"/>
      <c r="AE115" s="34"/>
      <c r="AF115" s="34"/>
      <c r="AG115" s="34"/>
      <c r="AH115" s="34"/>
      <c r="AI115" s="34"/>
      <c r="AJ115" s="34"/>
      <c r="AK115" s="34"/>
    </row>
    <row r="116" spans="1:37" ht="16.5" customHeight="1" x14ac:dyDescent="0.35">
      <c r="A116" s="66" t="str">
        <f t="shared" si="35"/>
        <v>Reelle endringer</v>
      </c>
      <c r="B116" s="66"/>
      <c r="C116" s="66"/>
      <c r="D116" s="66">
        <f>SUM(D117:D122)</f>
        <v>17716.300252228033</v>
      </c>
      <c r="E116" s="66">
        <f t="shared" ref="E116:S116" si="37">SUM(E117:E122)</f>
        <v>16031.646075510373</v>
      </c>
      <c r="F116" s="66">
        <f t="shared" si="37"/>
        <v>14615.736433040162</v>
      </c>
      <c r="G116" s="66">
        <f t="shared" si="37"/>
        <v>10699.967007051935</v>
      </c>
      <c r="H116" s="66">
        <f t="shared" si="37"/>
        <v>21412.878746643</v>
      </c>
      <c r="I116" s="66">
        <f t="shared" si="37"/>
        <v>15933.595231514828</v>
      </c>
      <c r="J116" s="66">
        <f t="shared" si="37"/>
        <v>21575.584146863304</v>
      </c>
      <c r="K116" s="66">
        <f t="shared" si="37"/>
        <v>21110.979745796587</v>
      </c>
      <c r="L116" s="66">
        <f t="shared" si="37"/>
        <v>14940.738909069725</v>
      </c>
      <c r="M116" s="66">
        <f t="shared" si="37"/>
        <v>16590.591501303745</v>
      </c>
      <c r="N116" s="66">
        <f t="shared" si="37"/>
        <v>17781.374143189125</v>
      </c>
      <c r="O116" s="66">
        <f t="shared" si="37"/>
        <v>27643.854534024773</v>
      </c>
      <c r="P116" s="66">
        <f t="shared" si="37"/>
        <v>29238.433453817939</v>
      </c>
      <c r="Q116" s="66">
        <f t="shared" si="37"/>
        <v>25941.117973990004</v>
      </c>
      <c r="R116" s="66">
        <f t="shared" si="37"/>
        <v>16780.289299326032</v>
      </c>
      <c r="S116" s="66">
        <f t="shared" si="37"/>
        <v>288013.08745336958</v>
      </c>
      <c r="V116" s="34"/>
      <c r="W116" s="34"/>
      <c r="X116" s="34"/>
      <c r="Y116" s="34"/>
      <c r="Z116" s="34"/>
      <c r="AA116" s="34"/>
      <c r="AB116" s="34"/>
      <c r="AC116" s="34"/>
      <c r="AD116" s="34"/>
      <c r="AE116" s="34"/>
      <c r="AF116" s="34"/>
      <c r="AG116" s="34"/>
      <c r="AH116" s="34"/>
      <c r="AI116" s="34"/>
      <c r="AJ116" s="34"/>
      <c r="AK116" s="34"/>
    </row>
    <row r="117" spans="1:37" ht="16.5" customHeight="1" x14ac:dyDescent="0.35">
      <c r="A117" s="68" t="str">
        <f t="shared" si="35"/>
        <v xml:space="preserve"> - herav justering for demografiske forhold</v>
      </c>
      <c r="B117" s="68"/>
      <c r="C117" s="68"/>
      <c r="D117" s="68">
        <f>$S117*'Tabell 3.1 DOK32019'!D$74/100</f>
        <v>1291.7548594281286</v>
      </c>
      <c r="E117" s="68">
        <f>$S117*'Tabell 3.1 DOK32019'!E$74/100</f>
        <v>1168.9210742557841</v>
      </c>
      <c r="F117" s="68">
        <f>$S117*'Tabell 3.1 DOK32019'!F$74/100</f>
        <v>1065.6823542559905</v>
      </c>
      <c r="G117" s="68">
        <f>$S117*'Tabell 3.1 DOK32019'!G$74/100</f>
        <v>780.17047466452482</v>
      </c>
      <c r="H117" s="68">
        <f>$S117*'Tabell 3.1 DOK32019'!H$74/100</f>
        <v>1561.2847931860263</v>
      </c>
      <c r="I117" s="68">
        <f>$S117*'Tabell 3.1 DOK32019'!I$74/100</f>
        <v>1161.771858426348</v>
      </c>
      <c r="J117" s="68">
        <f>$S117*'Tabell 3.1 DOK32019'!J$74/100</f>
        <v>1573.1481895158183</v>
      </c>
      <c r="K117" s="68">
        <f>$S117*'Tabell 3.1 DOK32019'!K$74/100</f>
        <v>1539.2723246769308</v>
      </c>
      <c r="L117" s="68">
        <f>$S117*'Tabell 3.1 DOK32019'!L$74/100</f>
        <v>1089.379374613532</v>
      </c>
      <c r="M117" s="68">
        <f>$S117*'Tabell 3.1 DOK32019'!M$74/100</f>
        <v>1209.6756595610825</v>
      </c>
      <c r="N117" s="68">
        <f>$S117*'Tabell 3.1 DOK32019'!N$74/100</f>
        <v>1296.4996150302647</v>
      </c>
      <c r="O117" s="68">
        <f>$S117*'Tabell 3.1 DOK32019'!O$74/100</f>
        <v>2015.6061321640766</v>
      </c>
      <c r="P117" s="68">
        <f>$S117*'Tabell 3.1 DOK32019'!P$74/100</f>
        <v>2131.8722283048569</v>
      </c>
      <c r="Q117" s="68">
        <f>$S117*'Tabell 3.1 DOK32019'!Q$74/100</f>
        <v>1891.4538997884581</v>
      </c>
      <c r="R117" s="68">
        <f>$S117*'Tabell 3.1 DOK32019'!R$74/100</f>
        <v>1223.5071621281768</v>
      </c>
      <c r="S117" s="68">
        <v>21000</v>
      </c>
      <c r="V117" s="34"/>
      <c r="W117" s="34"/>
      <c r="X117" s="34"/>
      <c r="Y117" s="34"/>
      <c r="Z117" s="34"/>
      <c r="AA117" s="34"/>
      <c r="AB117" s="34"/>
      <c r="AC117" s="34"/>
      <c r="AD117" s="34"/>
      <c r="AE117" s="34"/>
      <c r="AF117" s="34"/>
      <c r="AG117" s="34"/>
      <c r="AH117" s="34"/>
      <c r="AI117" s="34"/>
      <c r="AJ117" s="34"/>
      <c r="AK117" s="34"/>
    </row>
    <row r="118" spans="1:37" ht="16.5" customHeight="1" x14ac:dyDescent="0.35">
      <c r="A118" s="68" t="str">
        <f t="shared" si="35"/>
        <v xml:space="preserve"> - herav justering for andre aktivitetsnøytrale forhold</v>
      </c>
      <c r="B118" s="68"/>
      <c r="C118" s="68"/>
      <c r="D118" s="68">
        <f>$S118*'Tabell 3.1 DOK32019'!D$74/100</f>
        <v>4152.874228232683</v>
      </c>
      <c r="E118" s="68">
        <f>$S118*'Tabell 3.1 DOK32019'!E$74/100</f>
        <v>3757.9747958246403</v>
      </c>
      <c r="F118" s="68">
        <f>$S118*'Tabell 3.1 DOK32019'!F$74/100</f>
        <v>3426.0717133522594</v>
      </c>
      <c r="G118" s="68">
        <f>$S118*'Tabell 3.1 DOK32019'!G$74/100</f>
        <v>2508.1770230744241</v>
      </c>
      <c r="H118" s="68">
        <f>$S118*'Tabell 3.1 DOK32019'!H$74/100</f>
        <v>5019.3884181897238</v>
      </c>
      <c r="I118" s="68">
        <f>$S118*'Tabell 3.1 DOK32019'!I$74/100</f>
        <v>3734.9907180381765</v>
      </c>
      <c r="J118" s="68">
        <f>$S118*'Tabell 3.1 DOK32019'!J$74/100</f>
        <v>5057.5281569472108</v>
      </c>
      <c r="K118" s="68">
        <f>$S118*'Tabell 3.1 DOK32019'!K$74/100</f>
        <v>4948.6203366888139</v>
      </c>
      <c r="L118" s="68">
        <f>$S118*'Tabell 3.1 DOK32019'!L$74/100</f>
        <v>3502.2554756276395</v>
      </c>
      <c r="M118" s="68">
        <f>$S118*'Tabell 3.1 DOK32019'!M$74/100</f>
        <v>3888.9970759123748</v>
      </c>
      <c r="N118" s="68">
        <f>$S118*'Tabell 3.1 DOK32019'!N$74/100</f>
        <v>4168.1281853713444</v>
      </c>
      <c r="O118" s="68">
        <f>$S118*'Tabell 3.1 DOK32019'!O$74/100</f>
        <v>6479.9901463019651</v>
      </c>
      <c r="P118" s="68">
        <f>$S118*'Tabell 3.1 DOK32019'!P$74/100</f>
        <v>6853.7750566169361</v>
      </c>
      <c r="Q118" s="68">
        <f>$S118*'Tabell 3.1 DOK32019'!Q$74/100</f>
        <v>6080.8520262111942</v>
      </c>
      <c r="R118" s="68">
        <f>$S118*'Tabell 3.1 DOK32019'!R$74/100</f>
        <v>3933.4640969801721</v>
      </c>
      <c r="S118" s="68">
        <v>67513.087453369561</v>
      </c>
      <c r="V118" s="34"/>
      <c r="W118" s="34"/>
      <c r="X118" s="34"/>
      <c r="Y118" s="34"/>
      <c r="Z118" s="34"/>
      <c r="AA118" s="34"/>
      <c r="AB118" s="34"/>
      <c r="AC118" s="34"/>
      <c r="AD118" s="34"/>
      <c r="AE118" s="34"/>
      <c r="AF118" s="34"/>
      <c r="AG118" s="34"/>
      <c r="AH118" s="34"/>
      <c r="AI118" s="34"/>
      <c r="AJ118" s="34"/>
      <c r="AK118" s="34"/>
    </row>
    <row r="119" spans="1:37" ht="16.5" customHeight="1" x14ac:dyDescent="0.35">
      <c r="A119" s="68" t="str">
        <f t="shared" si="35"/>
        <v xml:space="preserve"> - herav justering for engangstiltak</v>
      </c>
      <c r="B119" s="68"/>
      <c r="C119" s="68"/>
      <c r="D119" s="68">
        <f>$S119*'Tabell 3.1 DOK32019'!D$74/100</f>
        <v>0</v>
      </c>
      <c r="E119" s="68">
        <f>$S119*'Tabell 3.1 DOK32019'!E$74/100</f>
        <v>0</v>
      </c>
      <c r="F119" s="68">
        <f>$S119*'Tabell 3.1 DOK32019'!F$74/100</f>
        <v>0</v>
      </c>
      <c r="G119" s="68">
        <f>$S119*'Tabell 3.1 DOK32019'!G$74/100</f>
        <v>0</v>
      </c>
      <c r="H119" s="68">
        <f>$S119*'Tabell 3.1 DOK32019'!H$74/100</f>
        <v>0</v>
      </c>
      <c r="I119" s="68">
        <f>$S119*'Tabell 3.1 DOK32019'!I$74/100</f>
        <v>0</v>
      </c>
      <c r="J119" s="68">
        <f>$S119*'Tabell 3.1 DOK32019'!J$74/100</f>
        <v>0</v>
      </c>
      <c r="K119" s="68">
        <f>$S119*'Tabell 3.1 DOK32019'!K$74/100</f>
        <v>0</v>
      </c>
      <c r="L119" s="68">
        <f>$S119*'Tabell 3.1 DOK32019'!L$74/100</f>
        <v>0</v>
      </c>
      <c r="M119" s="68">
        <f>$S119*'Tabell 3.1 DOK32019'!M$74/100</f>
        <v>0</v>
      </c>
      <c r="N119" s="68">
        <f>$S119*'Tabell 3.1 DOK32019'!N$74/100</f>
        <v>0</v>
      </c>
      <c r="O119" s="68">
        <f>$S119*'Tabell 3.1 DOK32019'!O$74/100</f>
        <v>0</v>
      </c>
      <c r="P119" s="68">
        <f>$S119*'Tabell 3.1 DOK32019'!P$74/100</f>
        <v>0</v>
      </c>
      <c r="Q119" s="68">
        <f>$S119*'Tabell 3.1 DOK32019'!Q$74/100</f>
        <v>0</v>
      </c>
      <c r="R119" s="68">
        <f>$S119*'Tabell 3.1 DOK32019'!R$74/100</f>
        <v>0</v>
      </c>
      <c r="S119" s="68">
        <v>0</v>
      </c>
      <c r="V119" s="34"/>
      <c r="W119" s="34"/>
      <c r="X119" s="34"/>
      <c r="Y119" s="34"/>
      <c r="Z119" s="34"/>
      <c r="AA119" s="34"/>
      <c r="AB119" s="34"/>
      <c r="AC119" s="34"/>
      <c r="AD119" s="34"/>
      <c r="AE119" s="34"/>
      <c r="AF119" s="34"/>
      <c r="AG119" s="34"/>
      <c r="AH119" s="34"/>
      <c r="AI119" s="34"/>
      <c r="AJ119" s="34"/>
      <c r="AK119" s="34"/>
    </row>
    <row r="120" spans="1:37" ht="16.5" customHeight="1" x14ac:dyDescent="0.35">
      <c r="A120" s="68" t="str">
        <f t="shared" si="35"/>
        <v xml:space="preserve"> - herav justering for oppgaveendringer mellom sektorer</v>
      </c>
      <c r="B120" s="68"/>
      <c r="C120" s="68"/>
      <c r="D120" s="68">
        <f>$S120*'Tabell 3.1 DOK32019'!D$74/100</f>
        <v>-276.804612734599</v>
      </c>
      <c r="E120" s="68">
        <f>$S120*'Tabell 3.1 DOK32019'!E$74/100</f>
        <v>-250.48308734052517</v>
      </c>
      <c r="F120" s="68">
        <f>$S120*'Tabell 3.1 DOK32019'!F$74/100</f>
        <v>-228.36050448342655</v>
      </c>
      <c r="G120" s="68">
        <f>$S120*'Tabell 3.1 DOK32019'!G$74/100</f>
        <v>-167.17938742811245</v>
      </c>
      <c r="H120" s="68">
        <f>$S120*'Tabell 3.1 DOK32019'!H$74/100</f>
        <v>-334.56102711129131</v>
      </c>
      <c r="I120" s="68">
        <f>$S120*'Tabell 3.1 DOK32019'!I$74/100</f>
        <v>-248.95111251993171</v>
      </c>
      <c r="J120" s="68">
        <f>$S120*'Tabell 3.1 DOK32019'!J$74/100</f>
        <v>-337.10318346767531</v>
      </c>
      <c r="K120" s="68">
        <f>$S120*'Tabell 3.1 DOK32019'!K$74/100</f>
        <v>-329.84406957362802</v>
      </c>
      <c r="L120" s="68">
        <f>$S120*'Tabell 3.1 DOK32019'!L$74/100</f>
        <v>-233.43843741718544</v>
      </c>
      <c r="M120" s="68">
        <f>$S120*'Tabell 3.1 DOK32019'!M$74/100</f>
        <v>-259.21621276308912</v>
      </c>
      <c r="N120" s="68">
        <f>$S120*'Tabell 3.1 DOK32019'!N$74/100</f>
        <v>-277.82134607791386</v>
      </c>
      <c r="O120" s="68">
        <f>$S120*'Tabell 3.1 DOK32019'!O$74/100</f>
        <v>-431.91559974944494</v>
      </c>
      <c r="P120" s="68">
        <f>$S120*'Tabell 3.1 DOK32019'!P$74/100</f>
        <v>-456.82976320818364</v>
      </c>
      <c r="Q120" s="68">
        <f>$S120*'Tabell 3.1 DOK32019'!Q$74/100</f>
        <v>-405.3115499546696</v>
      </c>
      <c r="R120" s="68">
        <f>$S120*'Tabell 3.1 DOK32019'!R$74/100</f>
        <v>-262.18010617032365</v>
      </c>
      <c r="S120" s="68">
        <v>-4500</v>
      </c>
      <c r="V120" s="34"/>
      <c r="W120" s="34"/>
      <c r="X120" s="34"/>
      <c r="Y120" s="34"/>
      <c r="Z120" s="34"/>
      <c r="AA120" s="34"/>
      <c r="AB120" s="34"/>
      <c r="AC120" s="34"/>
      <c r="AD120" s="34"/>
      <c r="AE120" s="34"/>
      <c r="AF120" s="34"/>
      <c r="AG120" s="34"/>
      <c r="AH120" s="34"/>
      <c r="AI120" s="34"/>
      <c r="AJ120" s="34"/>
      <c r="AK120" s="34"/>
    </row>
    <row r="121" spans="1:37" ht="16.5" customHeight="1" x14ac:dyDescent="0.35">
      <c r="A121" s="68" t="str">
        <f t="shared" si="35"/>
        <v xml:space="preserve"> - herav uspesifiserte rammeendringer</v>
      </c>
      <c r="B121" s="68"/>
      <c r="C121" s="68"/>
      <c r="D121" s="68">
        <f>$S121*'Tabell 3.1 DOK32019'!D$74/100</f>
        <v>0</v>
      </c>
      <c r="E121" s="68">
        <f>$S121*'Tabell 3.1 DOK32019'!E$74/100</f>
        <v>0</v>
      </c>
      <c r="F121" s="68">
        <f>$S121*'Tabell 3.1 DOK32019'!F$74/100</f>
        <v>0</v>
      </c>
      <c r="G121" s="68">
        <f>$S121*'Tabell 3.1 DOK32019'!G$74/100</f>
        <v>0</v>
      </c>
      <c r="H121" s="68">
        <f>$S121*'Tabell 3.1 DOK32019'!H$74/100</f>
        <v>0</v>
      </c>
      <c r="I121" s="68">
        <f>$S121*'Tabell 3.1 DOK32019'!I$74/100</f>
        <v>0</v>
      </c>
      <c r="J121" s="68">
        <f>$S121*'Tabell 3.1 DOK32019'!J$74/100</f>
        <v>0</v>
      </c>
      <c r="K121" s="68">
        <f>$S121*'Tabell 3.1 DOK32019'!K$74/100</f>
        <v>0</v>
      </c>
      <c r="L121" s="68">
        <f>$S121*'Tabell 3.1 DOK32019'!L$74/100</f>
        <v>0</v>
      </c>
      <c r="M121" s="68">
        <f>$S121*'Tabell 3.1 DOK32019'!M$74/100</f>
        <v>0</v>
      </c>
      <c r="N121" s="68">
        <f>$S121*'Tabell 3.1 DOK32019'!N$74/100</f>
        <v>0</v>
      </c>
      <c r="O121" s="68">
        <f>$S121*'Tabell 3.1 DOK32019'!O$74/100</f>
        <v>0</v>
      </c>
      <c r="P121" s="68">
        <f>$S121*'Tabell 3.1 DOK32019'!P$74/100</f>
        <v>0</v>
      </c>
      <c r="Q121" s="68">
        <f>$S121*'Tabell 3.1 DOK32019'!Q$74/100</f>
        <v>0</v>
      </c>
      <c r="R121" s="68">
        <f>$S121*'Tabell 3.1 DOK32019'!R$74/100</f>
        <v>0</v>
      </c>
      <c r="S121" s="68">
        <v>0</v>
      </c>
      <c r="V121" s="34"/>
      <c r="W121" s="34"/>
      <c r="X121" s="34"/>
      <c r="Y121" s="34"/>
      <c r="Z121" s="34"/>
      <c r="AA121" s="34"/>
      <c r="AB121" s="34"/>
      <c r="AC121" s="34"/>
      <c r="AD121" s="34"/>
      <c r="AE121" s="34"/>
      <c r="AF121" s="34"/>
      <c r="AG121" s="34"/>
      <c r="AH121" s="34"/>
      <c r="AI121" s="34"/>
      <c r="AJ121" s="34"/>
      <c r="AK121" s="34"/>
    </row>
    <row r="122" spans="1:37" ht="16.5" customHeight="1" x14ac:dyDescent="0.35">
      <c r="A122" s="75" t="str">
        <f t="shared" si="35"/>
        <v xml:space="preserve"> - herav spesifiserte rammeendringer</v>
      </c>
      <c r="B122" s="75"/>
      <c r="C122" s="75"/>
      <c r="D122" s="75">
        <f>$S122*'Tabell 3.1 DOK32019'!D$74/100</f>
        <v>12548.475777301821</v>
      </c>
      <c r="E122" s="75">
        <f>$S122*'Tabell 3.1 DOK32019'!E$74/100</f>
        <v>11355.233292770474</v>
      </c>
      <c r="F122" s="75">
        <f>$S122*'Tabell 3.1 DOK32019'!F$74/100</f>
        <v>10352.342869915337</v>
      </c>
      <c r="G122" s="75">
        <f>$S122*'Tabell 3.1 DOK32019'!G$74/100</f>
        <v>7578.7988967410984</v>
      </c>
      <c r="H122" s="75">
        <f>$S122*'Tabell 3.1 DOK32019'!H$74/100</f>
        <v>15166.766562378541</v>
      </c>
      <c r="I122" s="75">
        <f>$S122*'Tabell 3.1 DOK32019'!I$74/100</f>
        <v>11285.783767570236</v>
      </c>
      <c r="J122" s="75">
        <f>$S122*'Tabell 3.1 DOK32019'!J$74/100</f>
        <v>15282.010983867951</v>
      </c>
      <c r="K122" s="75">
        <f>$S122*'Tabell 3.1 DOK32019'!K$74/100</f>
        <v>14952.931154004471</v>
      </c>
      <c r="L122" s="75">
        <f>$S122*'Tabell 3.1 DOK32019'!L$74/100</f>
        <v>10582.54249624574</v>
      </c>
      <c r="M122" s="75">
        <f>$S122*'Tabell 3.1 DOK32019'!M$74/100</f>
        <v>11751.134978593374</v>
      </c>
      <c r="N122" s="75">
        <f>$S122*'Tabell 3.1 DOK32019'!N$74/100</f>
        <v>12594.567688865429</v>
      </c>
      <c r="O122" s="75">
        <f>$S122*'Tabell 3.1 DOK32019'!O$74/100</f>
        <v>19580.173855308174</v>
      </c>
      <c r="P122" s="75">
        <f>$S122*'Tabell 3.1 DOK32019'!P$74/100</f>
        <v>20709.615932104327</v>
      </c>
      <c r="Q122" s="75">
        <f>$S122*'Tabell 3.1 DOK32019'!Q$74/100</f>
        <v>18374.123597945021</v>
      </c>
      <c r="R122" s="75">
        <f>$S122*'Tabell 3.1 DOK32019'!R$74/100</f>
        <v>11885.498146388005</v>
      </c>
      <c r="S122" s="75">
        <v>204000</v>
      </c>
      <c r="V122" s="34"/>
      <c r="W122" s="34"/>
      <c r="X122" s="34"/>
      <c r="Y122" s="34"/>
      <c r="Z122" s="34"/>
      <c r="AA122" s="34"/>
      <c r="AB122" s="34"/>
      <c r="AC122" s="34"/>
      <c r="AD122" s="34"/>
      <c r="AE122" s="34"/>
      <c r="AF122" s="34"/>
      <c r="AG122" s="34"/>
      <c r="AH122" s="34"/>
      <c r="AI122" s="34"/>
      <c r="AJ122" s="34"/>
      <c r="AK122" s="34"/>
    </row>
    <row r="123" spans="1:37" ht="16.5" customHeight="1" x14ac:dyDescent="0.35">
      <c r="A123" s="75" t="str">
        <f t="shared" si="35"/>
        <v>Vridningseffekter knyttet til endringer i særskilte tildelinger</v>
      </c>
      <c r="B123" s="75"/>
      <c r="C123" s="75"/>
      <c r="D123" s="75">
        <f>'Tabell 2.1 DOK32019'!D43+'Tabell 2.1 DOK32019'!D44-SUM(D112:D116)</f>
        <v>-3094.4731003191555</v>
      </c>
      <c r="E123" s="75">
        <f>'Tabell 2.1 DOK32019'!E43+'Tabell 2.1 DOK32019'!E44-SUM(E112:E116)</f>
        <v>-49.35445324878674</v>
      </c>
      <c r="F123" s="75">
        <f>'Tabell 2.1 DOK32019'!F43+'Tabell 2.1 DOK32019'!F44-SUM(F112:F116)</f>
        <v>-1019.7596012666472</v>
      </c>
      <c r="G123" s="75">
        <f>'Tabell 2.1 DOK32019'!G43+'Tabell 2.1 DOK32019'!G44-SUM(G112:G116)</f>
        <v>3165.2670399509952</v>
      </c>
      <c r="H123" s="75">
        <f>'Tabell 2.1 DOK32019'!H43+'Tabell 2.1 DOK32019'!H44-SUM(H112:H116)</f>
        <v>118.17823293944821</v>
      </c>
      <c r="I123" s="75">
        <f>'Tabell 2.1 DOK32019'!I43+'Tabell 2.1 DOK32019'!I44-SUM(I112:I116)</f>
        <v>2219.5430094089825</v>
      </c>
      <c r="J123" s="75">
        <f>'Tabell 2.1 DOK32019'!J43+'Tabell 2.1 DOK32019'!J44-SUM(J112:J116)</f>
        <v>453.34058162022848</v>
      </c>
      <c r="K123" s="75">
        <f>'Tabell 2.1 DOK32019'!K43+'Tabell 2.1 DOK32019'!K44-SUM(K112:K116)</f>
        <v>1740.9222664678236</v>
      </c>
      <c r="L123" s="75">
        <f>'Tabell 2.1 DOK32019'!L43+'Tabell 2.1 DOK32019'!L44-SUM(L112:L116)</f>
        <v>1426.715945130738</v>
      </c>
      <c r="M123" s="75">
        <f>'Tabell 2.1 DOK32019'!M43+'Tabell 2.1 DOK32019'!M44-SUM(M112:M116)</f>
        <v>-1839.1689767346252</v>
      </c>
      <c r="N123" s="75">
        <f>'Tabell 2.1 DOK32019'!N43+'Tabell 2.1 DOK32019'!N44-SUM(N112:N116)</f>
        <v>-342.21989625855349</v>
      </c>
      <c r="O123" s="75">
        <f>'Tabell 2.1 DOK32019'!O43+'Tabell 2.1 DOK32019'!O44-SUM(O112:O116)</f>
        <v>1953.8105703106849</v>
      </c>
      <c r="P123" s="75">
        <f>'Tabell 2.1 DOK32019'!P43+'Tabell 2.1 DOK32019'!P44-SUM(P112:P116)</f>
        <v>2398.1564858774655</v>
      </c>
      <c r="Q123" s="75">
        <f>'Tabell 2.1 DOK32019'!Q43+'Tabell 2.1 DOK32019'!Q44-SUM(Q112:Q116)</f>
        <v>-5183.1208522401284</v>
      </c>
      <c r="R123" s="75">
        <f>'Tabell 2.1 DOK32019'!R43+'Tabell 2.1 DOK32019'!R44-SUM(R112:R116)</f>
        <v>-1947.5414920838084</v>
      </c>
      <c r="S123" s="75">
        <f>SUM(D123:R123)</f>
        <v>0.29575955466134474</v>
      </c>
      <c r="V123" s="34"/>
      <c r="W123" s="34"/>
      <c r="X123" s="34"/>
      <c r="Y123" s="34"/>
      <c r="Z123" s="34"/>
      <c r="AA123" s="34"/>
      <c r="AB123" s="34"/>
      <c r="AC123" s="34"/>
      <c r="AD123" s="34"/>
      <c r="AE123" s="34"/>
      <c r="AF123" s="34"/>
      <c r="AG123" s="34"/>
      <c r="AH123" s="34"/>
      <c r="AI123" s="34"/>
      <c r="AJ123" s="34"/>
      <c r="AK123" s="34"/>
    </row>
    <row r="124" spans="1:37" ht="16.5" customHeight="1" x14ac:dyDescent="0.35">
      <c r="A124" s="66" t="str">
        <f t="shared" si="35"/>
        <v>Kompensasjon for forventet lønns- og prisutvikling</v>
      </c>
      <c r="B124" s="66"/>
      <c r="C124" s="66"/>
      <c r="D124" s="66">
        <f>SUM(D125:D126)</f>
        <v>12464.240787467723</v>
      </c>
      <c r="E124" s="66">
        <f t="shared" ref="E124:S124" si="38">SUM(E125:E126)</f>
        <v>11279.008261304061</v>
      </c>
      <c r="F124" s="66">
        <f t="shared" si="38"/>
        <v>10282.850007843292</v>
      </c>
      <c r="G124" s="66">
        <f t="shared" si="38"/>
        <v>7527.9241881827575</v>
      </c>
      <c r="H124" s="66">
        <f t="shared" si="38"/>
        <v>15064.955597455693</v>
      </c>
      <c r="I124" s="66">
        <f t="shared" si="38"/>
        <v>11210.024934561156</v>
      </c>
      <c r="J124" s="66">
        <f t="shared" si="38"/>
        <v>15179.426410034754</v>
      </c>
      <c r="K124" s="66">
        <f t="shared" si="38"/>
        <v>14852.555616281723</v>
      </c>
      <c r="L124" s="66">
        <f t="shared" si="38"/>
        <v>10511.504357796875</v>
      </c>
      <c r="M124" s="66">
        <f t="shared" si="38"/>
        <v>11672.252351489657</v>
      </c>
      <c r="N124" s="66">
        <f t="shared" si="38"/>
        <v>12510.023294784085</v>
      </c>
      <c r="O124" s="66">
        <f t="shared" si="38"/>
        <v>19448.736717051499</v>
      </c>
      <c r="P124" s="66">
        <f t="shared" si="38"/>
        <v>20570.597112729913</v>
      </c>
      <c r="Q124" s="66">
        <f t="shared" si="38"/>
        <v>18250.782393646492</v>
      </c>
      <c r="R124" s="66">
        <f t="shared" si="38"/>
        <v>11805.713570691158</v>
      </c>
      <c r="S124" s="66">
        <f t="shared" si="38"/>
        <v>202630.59560132085</v>
      </c>
      <c r="V124" s="34"/>
      <c r="W124" s="34"/>
      <c r="X124" s="34"/>
      <c r="Y124" s="34"/>
      <c r="Z124" s="34"/>
      <c r="AA124" s="34"/>
      <c r="AB124" s="34"/>
      <c r="AC124" s="34"/>
      <c r="AD124" s="34"/>
      <c r="AE124" s="34"/>
      <c r="AF124" s="34"/>
      <c r="AG124" s="34"/>
      <c r="AH124" s="34"/>
      <c r="AI124" s="34"/>
      <c r="AJ124" s="34"/>
      <c r="AK124" s="34"/>
    </row>
    <row r="125" spans="1:37" ht="16.5" customHeight="1" x14ac:dyDescent="0.35">
      <c r="A125" s="68" t="str">
        <f t="shared" si="35"/>
        <v xml:space="preserve"> - herav generell lønns- og priskompensasjon</v>
      </c>
      <c r="B125" s="68"/>
      <c r="C125" s="68"/>
      <c r="D125" s="68">
        <f>$S125*'Tabell 3.1 DOK32019'!D$74/100</f>
        <v>17642.587525378705</v>
      </c>
      <c r="E125" s="68">
        <f>$S125*'Tabell 3.1 DOK32019'!E$74/100</f>
        <v>15964.942738397955</v>
      </c>
      <c r="F125" s="68">
        <f>$S125*'Tabell 3.1 DOK32019'!F$74/100</f>
        <v>14554.924312447714</v>
      </c>
      <c r="G125" s="68">
        <f>$S125*'Tabell 3.1 DOK32019'!G$74/100</f>
        <v>10655.447342445979</v>
      </c>
      <c r="H125" s="68">
        <f>$S125*'Tabell 3.1 DOK32019'!H$74/100</f>
        <v>21323.785557905099</v>
      </c>
      <c r="I125" s="68">
        <f>$S125*'Tabell 3.1 DOK32019'!I$74/100</f>
        <v>15867.299857406982</v>
      </c>
      <c r="J125" s="68">
        <f>$S125*'Tabell 3.1 DOK32019'!J$74/100</f>
        <v>21485.813985024215</v>
      </c>
      <c r="K125" s="68">
        <f>$S125*'Tabell 3.1 DOK32019'!K$74/100</f>
        <v>21023.142677031177</v>
      </c>
      <c r="L125" s="68">
        <f>$S125*'Tabell 3.1 DOK32019'!L$74/100</f>
        <v>14878.574541202181</v>
      </c>
      <c r="M125" s="68">
        <f>$S125*'Tabell 3.1 DOK32019'!M$74/100</f>
        <v>16521.562543666238</v>
      </c>
      <c r="N125" s="68">
        <f>$S125*'Tabell 3.1 DOK32019'!N$74/100</f>
        <v>17707.39066150492</v>
      </c>
      <c r="O125" s="68">
        <f>$S125*'Tabell 3.1 DOK32019'!O$74/100</f>
        <v>27528.835942709531</v>
      </c>
      <c r="P125" s="68">
        <f>$S125*'Tabell 3.1 DOK32019'!P$74/100</f>
        <v>29116.780251512759</v>
      </c>
      <c r="Q125" s="68">
        <f>$S125*'Tabell 3.1 DOK32019'!Q$74/100</f>
        <v>25833.184008311</v>
      </c>
      <c r="R125" s="68">
        <f>$S125*'Tabell 3.1 DOK32019'!R$74/100</f>
        <v>16710.471060531032</v>
      </c>
      <c r="S125" s="68">
        <v>286814.7430054755</v>
      </c>
      <c r="V125" s="34"/>
      <c r="W125" s="34"/>
      <c r="X125" s="34"/>
      <c r="Y125" s="34"/>
      <c r="Z125" s="34"/>
      <c r="AA125" s="34"/>
      <c r="AB125" s="34"/>
      <c r="AC125" s="34"/>
      <c r="AD125" s="34"/>
      <c r="AE125" s="34"/>
      <c r="AF125" s="34"/>
      <c r="AG125" s="34"/>
      <c r="AH125" s="34"/>
      <c r="AI125" s="34"/>
      <c r="AJ125" s="34"/>
      <c r="AK125" s="34"/>
    </row>
    <row r="126" spans="1:37" ht="16.5" customHeight="1" x14ac:dyDescent="0.35">
      <c r="A126" s="75" t="str">
        <f t="shared" si="35"/>
        <v xml:space="preserve"> - herav kompensasjon for endring i løpende pensjonsutgifter</v>
      </c>
      <c r="B126" s="75"/>
      <c r="C126" s="75"/>
      <c r="D126" s="75">
        <f>$S126*'Tabell 3.1 DOK32019'!D$74/100</f>
        <v>-5178.3467379109825</v>
      </c>
      <c r="E126" s="75">
        <f>$S126*'Tabell 3.1 DOK32019'!E$74/100</f>
        <v>-4685.9344770938924</v>
      </c>
      <c r="F126" s="75">
        <f>$S126*'Tabell 3.1 DOK32019'!F$74/100</f>
        <v>-4272.0743046044217</v>
      </c>
      <c r="G126" s="75">
        <f>$S126*'Tabell 3.1 DOK32019'!G$74/100</f>
        <v>-3127.5231542632218</v>
      </c>
      <c r="H126" s="75">
        <f>$S126*'Tabell 3.1 DOK32019'!H$74/100</f>
        <v>-6258.8299604494068</v>
      </c>
      <c r="I126" s="75">
        <f>$S126*'Tabell 3.1 DOK32019'!I$74/100</f>
        <v>-4657.274922845826</v>
      </c>
      <c r="J126" s="75">
        <f>$S126*'Tabell 3.1 DOK32019'!J$74/100</f>
        <v>-6306.3875749894605</v>
      </c>
      <c r="K126" s="75">
        <f>$S126*'Tabell 3.1 DOK32019'!K$74/100</f>
        <v>-6170.5870607494544</v>
      </c>
      <c r="L126" s="75">
        <f>$S126*'Tabell 3.1 DOK32019'!L$74/100</f>
        <v>-4367.0701834053043</v>
      </c>
      <c r="M126" s="75">
        <f>$S126*'Tabell 3.1 DOK32019'!M$74/100</f>
        <v>-4849.3101921765801</v>
      </c>
      <c r="N126" s="75">
        <f>$S126*'Tabell 3.1 DOK32019'!N$74/100</f>
        <v>-5197.3673667208359</v>
      </c>
      <c r="O126" s="75">
        <f>$S126*'Tabell 3.1 DOK32019'!O$74/100</f>
        <v>-8080.0992256580303</v>
      </c>
      <c r="P126" s="75">
        <f>$S126*'Tabell 3.1 DOK32019'!P$74/100</f>
        <v>-8546.1831387828443</v>
      </c>
      <c r="Q126" s="75">
        <f>$S126*'Tabell 3.1 DOK32019'!Q$74/100</f>
        <v>-7582.4016146645099</v>
      </c>
      <c r="R126" s="75">
        <f>$S126*'Tabell 3.1 DOK32019'!R$74/100</f>
        <v>-4904.7574898398752</v>
      </c>
      <c r="S126" s="75">
        <v>-84184.147404154646</v>
      </c>
      <c r="V126" s="34"/>
      <c r="W126" s="34"/>
      <c r="X126" s="34"/>
      <c r="Y126" s="34"/>
      <c r="Z126" s="34"/>
      <c r="AA126" s="34"/>
      <c r="AB126" s="34"/>
      <c r="AC126" s="34"/>
      <c r="AD126" s="34"/>
      <c r="AE126" s="34"/>
      <c r="AF126" s="34"/>
      <c r="AG126" s="34"/>
      <c r="AH126" s="34"/>
      <c r="AI126" s="34"/>
      <c r="AJ126" s="34"/>
      <c r="AK126" s="34"/>
    </row>
    <row r="127" spans="1:37" ht="16.5" customHeight="1" thickBot="1" x14ac:dyDescent="0.4">
      <c r="A127" s="281" t="str">
        <f t="shared" si="35"/>
        <v>Bydelsfordelt budsjett 2019</v>
      </c>
      <c r="B127" s="268"/>
      <c r="C127" s="268"/>
      <c r="D127" s="282">
        <f t="shared" ref="D127:S127" si="39">D116+D124+SUM(D112:D115)+D123</f>
        <v>635605.76583234663</v>
      </c>
      <c r="E127" s="282">
        <f t="shared" si="39"/>
        <v>585818.57760399184</v>
      </c>
      <c r="F127" s="282">
        <f t="shared" si="39"/>
        <v>519007.18032164301</v>
      </c>
      <c r="G127" s="282">
        <f t="shared" si="39"/>
        <v>386485.6108394686</v>
      </c>
      <c r="H127" s="282">
        <f t="shared" si="39"/>
        <v>760760.22268780321</v>
      </c>
      <c r="I127" s="282">
        <f t="shared" si="39"/>
        <v>563723.43133891781</v>
      </c>
      <c r="J127" s="282">
        <f t="shared" si="39"/>
        <v>764000.77108154364</v>
      </c>
      <c r="K127" s="282">
        <f t="shared" si="39"/>
        <v>750917.05694753979</v>
      </c>
      <c r="L127" s="282">
        <f t="shared" si="39"/>
        <v>530219.37821228849</v>
      </c>
      <c r="M127" s="282">
        <f t="shared" si="39"/>
        <v>587873.85159151023</v>
      </c>
      <c r="N127" s="282">
        <f t="shared" si="39"/>
        <v>632294.93241405045</v>
      </c>
      <c r="O127" s="282">
        <f t="shared" si="39"/>
        <v>988510.33866987319</v>
      </c>
      <c r="P127" s="282">
        <f t="shared" si="39"/>
        <v>1041478.531739478</v>
      </c>
      <c r="Q127" s="282">
        <f t="shared" si="39"/>
        <v>919632.95718417712</v>
      </c>
      <c r="R127" s="282">
        <f t="shared" si="39"/>
        <v>594819.07659005874</v>
      </c>
      <c r="S127" s="282">
        <f t="shared" si="39"/>
        <v>10261147.683054689</v>
      </c>
      <c r="V127" s="34"/>
      <c r="W127" s="34"/>
      <c r="X127" s="34"/>
      <c r="Y127" s="34"/>
      <c r="Z127" s="34"/>
      <c r="AA127" s="34"/>
      <c r="AB127" s="34"/>
      <c r="AC127" s="34"/>
      <c r="AD127" s="34"/>
      <c r="AE127" s="34"/>
      <c r="AF127" s="34"/>
      <c r="AG127" s="34"/>
      <c r="AH127" s="34"/>
      <c r="AI127" s="34"/>
      <c r="AJ127" s="34"/>
      <c r="AK127" s="34"/>
    </row>
    <row r="128" spans="1:37" ht="16.5" customHeight="1" thickBot="1" x14ac:dyDescent="0.4">
      <c r="A128" s="68"/>
      <c r="B128" s="68"/>
      <c r="C128" s="68"/>
      <c r="D128" s="68"/>
      <c r="E128" s="68"/>
      <c r="F128" s="68"/>
      <c r="G128" s="68"/>
      <c r="H128" s="68"/>
      <c r="I128" s="68"/>
      <c r="J128" s="68"/>
      <c r="K128" s="68"/>
      <c r="L128" s="68"/>
      <c r="M128" s="68"/>
      <c r="N128" s="68"/>
      <c r="O128" s="68"/>
      <c r="P128" s="68"/>
      <c r="Q128" s="68"/>
      <c r="R128" s="68"/>
      <c r="S128" s="68"/>
      <c r="V128" s="34"/>
      <c r="W128" s="34"/>
      <c r="X128" s="34"/>
      <c r="Y128" s="34"/>
      <c r="Z128" s="34"/>
      <c r="AA128" s="34"/>
      <c r="AB128" s="34"/>
      <c r="AC128" s="34"/>
      <c r="AD128" s="34"/>
      <c r="AE128" s="34"/>
      <c r="AF128" s="34"/>
      <c r="AG128" s="34"/>
      <c r="AH128" s="34"/>
      <c r="AI128" s="34"/>
      <c r="AJ128" s="34"/>
      <c r="AK128" s="34"/>
    </row>
    <row r="129" spans="1:37" ht="16.5" customHeight="1" x14ac:dyDescent="0.35">
      <c r="A129" s="270" t="s">
        <v>109</v>
      </c>
      <c r="B129" s="270"/>
      <c r="C129" s="270"/>
      <c r="D129" s="271"/>
      <c r="E129" s="271"/>
      <c r="F129" s="271"/>
      <c r="G129" s="271"/>
      <c r="H129" s="271"/>
      <c r="I129" s="271"/>
      <c r="J129" s="271"/>
      <c r="K129" s="271"/>
      <c r="L129" s="271"/>
      <c r="M129" s="271"/>
      <c r="N129" s="271"/>
      <c r="O129" s="271"/>
      <c r="P129" s="271"/>
      <c r="Q129" s="271"/>
      <c r="R129" s="271"/>
      <c r="S129" s="271"/>
      <c r="V129" s="34"/>
      <c r="W129" s="34"/>
      <c r="X129" s="34"/>
      <c r="Y129" s="34"/>
      <c r="Z129" s="34"/>
      <c r="AA129" s="34"/>
      <c r="AB129" s="34"/>
      <c r="AC129" s="34"/>
      <c r="AD129" s="34"/>
      <c r="AE129" s="34"/>
      <c r="AF129" s="34"/>
      <c r="AG129" s="34"/>
      <c r="AH129" s="34"/>
      <c r="AI129" s="34"/>
      <c r="AJ129" s="34"/>
      <c r="AK129" s="34"/>
    </row>
    <row r="130" spans="1:37" ht="16.5" customHeight="1" x14ac:dyDescent="0.35">
      <c r="A130" s="74" t="str">
        <f t="shared" ref="A130:A145" si="40">A112</f>
        <v>Bydelsfordelt Dok3 2018</v>
      </c>
      <c r="B130" s="74"/>
      <c r="C130" s="74"/>
      <c r="D130" s="74">
        <v>146317.77975610649</v>
      </c>
      <c r="E130" s="74">
        <v>126818.7305720252</v>
      </c>
      <c r="F130" s="74">
        <v>77361.896590228294</v>
      </c>
      <c r="G130" s="74">
        <v>63476.692182538551</v>
      </c>
      <c r="H130" s="74">
        <v>72874.014022073578</v>
      </c>
      <c r="I130" s="74">
        <v>26537.662089291203</v>
      </c>
      <c r="J130" s="74">
        <v>36646.827662867603</v>
      </c>
      <c r="K130" s="74">
        <v>44112.415652237403</v>
      </c>
      <c r="L130" s="74">
        <v>77373.814259263017</v>
      </c>
      <c r="M130" s="74">
        <v>74732.726278924922</v>
      </c>
      <c r="N130" s="74">
        <v>95756.365148921905</v>
      </c>
      <c r="O130" s="74">
        <v>129476.40903111178</v>
      </c>
      <c r="P130" s="74">
        <v>67000.380713950144</v>
      </c>
      <c r="Q130" s="74">
        <v>46722.339684486265</v>
      </c>
      <c r="R130" s="74">
        <v>109997.02698276391</v>
      </c>
      <c r="S130" s="74">
        <v>1195205.0806267904</v>
      </c>
      <c r="V130" s="34"/>
      <c r="W130" s="34"/>
      <c r="X130" s="34"/>
      <c r="Y130" s="34"/>
      <c r="Z130" s="34"/>
      <c r="AA130" s="34"/>
      <c r="AB130" s="34"/>
      <c r="AC130" s="34"/>
      <c r="AD130" s="34"/>
      <c r="AE130" s="34"/>
      <c r="AF130" s="34"/>
      <c r="AG130" s="34"/>
      <c r="AH130" s="34"/>
      <c r="AI130" s="34"/>
      <c r="AJ130" s="34"/>
      <c r="AK130" s="34"/>
    </row>
    <row r="131" spans="1:37" ht="16.5" customHeight="1" x14ac:dyDescent="0.35">
      <c r="A131" s="68" t="str">
        <f t="shared" si="40"/>
        <v>Effekt av oppdaterte kriterieandeler</v>
      </c>
      <c r="B131" s="68"/>
      <c r="C131" s="68"/>
      <c r="D131" s="68">
        <v>-604.50172271433132</v>
      </c>
      <c r="E131" s="68">
        <v>-1646.8831718610941</v>
      </c>
      <c r="F131" s="68">
        <v>-865.16979179186285</v>
      </c>
      <c r="G131" s="68">
        <v>-2203.7644363190907</v>
      </c>
      <c r="H131" s="68">
        <v>2390.613194960868</v>
      </c>
      <c r="I131" s="68">
        <v>1590.4909226516968</v>
      </c>
      <c r="J131" s="68">
        <v>1333.3380411717569</v>
      </c>
      <c r="K131" s="68">
        <v>2257.1792171510151</v>
      </c>
      <c r="L131" s="68">
        <v>2390.5054462993553</v>
      </c>
      <c r="M131" s="68">
        <v>-2551.0400581811864</v>
      </c>
      <c r="N131" s="68">
        <v>881.75529367412048</v>
      </c>
      <c r="O131" s="68">
        <v>-2877.7046095244878</v>
      </c>
      <c r="P131" s="68">
        <v>455.17487355068397</v>
      </c>
      <c r="Q131" s="68">
        <v>1851.4760552568771</v>
      </c>
      <c r="R131" s="68">
        <v>-2401.4692543242841</v>
      </c>
      <c r="S131" s="68">
        <f>SUM(D131:R131)</f>
        <v>3.6834535421803594E-11</v>
      </c>
      <c r="V131" s="34"/>
      <c r="W131" s="34"/>
      <c r="X131" s="34"/>
      <c r="Y131" s="34"/>
      <c r="Z131" s="34"/>
      <c r="AA131" s="34"/>
      <c r="AB131" s="34"/>
      <c r="AC131" s="34"/>
      <c r="AD131" s="34"/>
      <c r="AE131" s="34"/>
      <c r="AF131" s="34"/>
      <c r="AG131" s="34"/>
      <c r="AH131" s="34"/>
      <c r="AI131" s="34"/>
      <c r="AJ131" s="34"/>
      <c r="AK131" s="34"/>
    </row>
    <row r="132" spans="1:37" ht="16.5" customHeight="1" x14ac:dyDescent="0.35">
      <c r="A132" s="68" t="str">
        <f t="shared" si="40"/>
        <v>Effekt av oppdaterte regnskapsandeler</v>
      </c>
      <c r="B132" s="68"/>
      <c r="C132" s="68"/>
      <c r="D132" s="68">
        <v>0</v>
      </c>
      <c r="E132" s="68">
        <v>0</v>
      </c>
      <c r="F132" s="68">
        <v>0</v>
      </c>
      <c r="G132" s="68">
        <v>0</v>
      </c>
      <c r="H132" s="68">
        <v>0</v>
      </c>
      <c r="I132" s="68">
        <v>0</v>
      </c>
      <c r="J132" s="68">
        <v>0</v>
      </c>
      <c r="K132" s="68">
        <v>0</v>
      </c>
      <c r="L132" s="68">
        <v>0</v>
      </c>
      <c r="M132" s="68">
        <v>0</v>
      </c>
      <c r="N132" s="68">
        <v>0</v>
      </c>
      <c r="O132" s="68">
        <v>0</v>
      </c>
      <c r="P132" s="68">
        <v>0</v>
      </c>
      <c r="Q132" s="68">
        <v>0</v>
      </c>
      <c r="R132" s="68">
        <v>0</v>
      </c>
      <c r="S132" s="68">
        <f t="shared" ref="S132:S133" si="41">SUM(D132:R132)</f>
        <v>0</v>
      </c>
      <c r="V132" s="34"/>
      <c r="W132" s="34"/>
      <c r="X132" s="34"/>
      <c r="Y132" s="34"/>
      <c r="Z132" s="34"/>
      <c r="AA132" s="34"/>
      <c r="AB132" s="34"/>
      <c r="AC132" s="34"/>
      <c r="AD132" s="34"/>
      <c r="AE132" s="34"/>
      <c r="AF132" s="34"/>
      <c r="AG132" s="34"/>
      <c r="AH132" s="34"/>
      <c r="AI132" s="34"/>
      <c r="AJ132" s="34"/>
      <c r="AK132" s="34"/>
    </row>
    <row r="133" spans="1:37" ht="16.5" customHeight="1" x14ac:dyDescent="0.35">
      <c r="A133" s="75" t="str">
        <f t="shared" si="40"/>
        <v>Effekt av endringer i fordelingssystemet</v>
      </c>
      <c r="B133" s="75"/>
      <c r="C133" s="75"/>
      <c r="D133" s="75">
        <v>4.1451266911428147E-11</v>
      </c>
      <c r="E133" s="75">
        <v>0</v>
      </c>
      <c r="F133" s="75">
        <v>-1.0362816727857037E-11</v>
      </c>
      <c r="G133" s="75">
        <v>0</v>
      </c>
      <c r="H133" s="75">
        <v>-1.0362816727857037E-11</v>
      </c>
      <c r="I133" s="75">
        <v>5.1814083639285184E-12</v>
      </c>
      <c r="J133" s="75">
        <v>-5.1814083639285184E-12</v>
      </c>
      <c r="K133" s="75">
        <v>-5.1814083639285184E-12</v>
      </c>
      <c r="L133" s="75">
        <v>1.0362816727857037E-11</v>
      </c>
      <c r="M133" s="75">
        <v>0</v>
      </c>
      <c r="N133" s="75">
        <v>0</v>
      </c>
      <c r="O133" s="75">
        <v>-4.1451266911428147E-11</v>
      </c>
      <c r="P133" s="75">
        <v>1.0362816727857037E-11</v>
      </c>
      <c r="Q133" s="75">
        <v>1.0362816727857037E-11</v>
      </c>
      <c r="R133" s="75">
        <v>-4.1451266911428147E-11</v>
      </c>
      <c r="S133" s="75">
        <f t="shared" si="41"/>
        <v>-3.6269858547499632E-11</v>
      </c>
      <c r="V133" s="34"/>
      <c r="W133" s="34"/>
      <c r="X133" s="34"/>
      <c r="Y133" s="34"/>
      <c r="Z133" s="34"/>
      <c r="AA133" s="34"/>
      <c r="AB133" s="34"/>
      <c r="AC133" s="34"/>
      <c r="AD133" s="34"/>
      <c r="AE133" s="34"/>
      <c r="AF133" s="34"/>
      <c r="AG133" s="34"/>
      <c r="AH133" s="34"/>
      <c r="AI133" s="34"/>
      <c r="AJ133" s="34"/>
      <c r="AK133" s="34"/>
    </row>
    <row r="134" spans="1:37" ht="16.5" customHeight="1" x14ac:dyDescent="0.35">
      <c r="A134" s="66" t="str">
        <f t="shared" si="40"/>
        <v>Reelle endringer</v>
      </c>
      <c r="B134" s="66"/>
      <c r="C134" s="66"/>
      <c r="D134" s="66">
        <f t="shared" ref="D134:S134" si="42">SUM(D135:D140)</f>
        <v>3573.086880995359</v>
      </c>
      <c r="E134" s="66">
        <f t="shared" si="42"/>
        <v>2926.4480754974988</v>
      </c>
      <c r="F134" s="66">
        <f t="shared" si="42"/>
        <v>1842.052078773941</v>
      </c>
      <c r="G134" s="66">
        <f t="shared" si="42"/>
        <v>1505.6758057743305</v>
      </c>
      <c r="H134" s="66">
        <f t="shared" si="42"/>
        <v>1860.4806565894751</v>
      </c>
      <c r="I134" s="66">
        <f t="shared" si="42"/>
        <v>689.02600797485434</v>
      </c>
      <c r="J134" s="66">
        <f t="shared" si="42"/>
        <v>945.21215401078985</v>
      </c>
      <c r="K134" s="66">
        <f t="shared" si="42"/>
        <v>1128.3301380930693</v>
      </c>
      <c r="L134" s="66">
        <f t="shared" si="42"/>
        <v>1898.3001709319869</v>
      </c>
      <c r="M134" s="66">
        <f t="shared" si="42"/>
        <v>1754.1765921856177</v>
      </c>
      <c r="N134" s="66">
        <f t="shared" si="42"/>
        <v>2365.8723401206662</v>
      </c>
      <c r="O134" s="66">
        <f t="shared" si="42"/>
        <v>3144.5569515085554</v>
      </c>
      <c r="P134" s="66">
        <f t="shared" si="42"/>
        <v>1643.6813720435403</v>
      </c>
      <c r="Q134" s="66">
        <f t="shared" si="42"/>
        <v>1202.7946942916089</v>
      </c>
      <c r="R134" s="66">
        <f t="shared" si="42"/>
        <v>2625.0348748239408</v>
      </c>
      <c r="S134" s="66">
        <f t="shared" si="42"/>
        <v>29104.728793615235</v>
      </c>
      <c r="V134" s="34"/>
      <c r="W134" s="34"/>
      <c r="X134" s="34"/>
      <c r="Y134" s="34"/>
      <c r="Z134" s="34"/>
      <c r="AA134" s="34"/>
      <c r="AB134" s="34"/>
      <c r="AC134" s="34"/>
      <c r="AD134" s="34"/>
      <c r="AE134" s="34"/>
      <c r="AF134" s="34"/>
      <c r="AG134" s="34"/>
      <c r="AH134" s="34"/>
      <c r="AI134" s="34"/>
      <c r="AJ134" s="34"/>
      <c r="AK134" s="34"/>
    </row>
    <row r="135" spans="1:37" ht="16.5" customHeight="1" x14ac:dyDescent="0.35">
      <c r="A135" s="68" t="str">
        <f t="shared" si="40"/>
        <v xml:space="preserve"> - herav justering for demografiske forhold</v>
      </c>
      <c r="B135" s="68"/>
      <c r="C135" s="68"/>
      <c r="D135" s="68">
        <f>$S135*'Tabell 3.1 DOK32019'!D$89/100</f>
        <v>0</v>
      </c>
      <c r="E135" s="68">
        <f>$S135*'Tabell 3.1 DOK32019'!E$89/100</f>
        <v>0</v>
      </c>
      <c r="F135" s="68">
        <f>$S135*'Tabell 3.1 DOK32019'!F$89/100</f>
        <v>0</v>
      </c>
      <c r="G135" s="68">
        <f>$S135*'Tabell 3.1 DOK32019'!G$89/100</f>
        <v>0</v>
      </c>
      <c r="H135" s="68">
        <f>$S135*'Tabell 3.1 DOK32019'!H$89/100</f>
        <v>0</v>
      </c>
      <c r="I135" s="68">
        <f>$S135*'Tabell 3.1 DOK32019'!I$89/100</f>
        <v>0</v>
      </c>
      <c r="J135" s="68">
        <f>$S135*'Tabell 3.1 DOK32019'!J$89/100</f>
        <v>0</v>
      </c>
      <c r="K135" s="68">
        <f>$S135*'Tabell 3.1 DOK32019'!K$89/100</f>
        <v>0</v>
      </c>
      <c r="L135" s="68">
        <f>$S135*'Tabell 3.1 DOK32019'!L$89/100</f>
        <v>0</v>
      </c>
      <c r="M135" s="68">
        <f>$S135*'Tabell 3.1 DOK32019'!M$89/100</f>
        <v>0</v>
      </c>
      <c r="N135" s="68">
        <f>$S135*'Tabell 3.1 DOK32019'!N$89/100</f>
        <v>0</v>
      </c>
      <c r="O135" s="68">
        <f>$S135*'Tabell 3.1 DOK32019'!O$89/100</f>
        <v>0</v>
      </c>
      <c r="P135" s="68">
        <f>$S135*'Tabell 3.1 DOK32019'!P$89/100</f>
        <v>0</v>
      </c>
      <c r="Q135" s="68">
        <f>$S135*'Tabell 3.1 DOK32019'!Q$89/100</f>
        <v>0</v>
      </c>
      <c r="R135" s="68">
        <f>$S135*'Tabell 3.1 DOK32019'!R$89/100</f>
        <v>0</v>
      </c>
      <c r="S135" s="68">
        <v>0</v>
      </c>
      <c r="V135" s="34"/>
      <c r="W135" s="34"/>
      <c r="X135" s="34"/>
      <c r="Y135" s="34"/>
      <c r="Z135" s="34"/>
      <c r="AA135" s="34"/>
      <c r="AB135" s="34"/>
      <c r="AC135" s="34"/>
      <c r="AD135" s="34"/>
      <c r="AE135" s="34"/>
      <c r="AF135" s="34"/>
      <c r="AG135" s="34"/>
      <c r="AH135" s="34"/>
      <c r="AI135" s="34"/>
      <c r="AJ135" s="34"/>
      <c r="AK135" s="34"/>
    </row>
    <row r="136" spans="1:37" ht="16.5" customHeight="1" x14ac:dyDescent="0.35">
      <c r="A136" s="68" t="str">
        <f t="shared" si="40"/>
        <v xml:space="preserve"> - herav justering for andre aktivitetsnøytrale forhold</v>
      </c>
      <c r="B136" s="68"/>
      <c r="C136" s="68"/>
      <c r="D136" s="68">
        <f>$S136*'Tabell 3.1 DOK32019'!D$89/100</f>
        <v>3044.2086223288575</v>
      </c>
      <c r="E136" s="68">
        <f>$S136*'Tabell 3.1 DOK32019'!E$89/100</f>
        <v>2493.2834719500206</v>
      </c>
      <c r="F136" s="68">
        <f>$S136*'Tabell 3.1 DOK32019'!F$89/100</f>
        <v>1569.3967171098609</v>
      </c>
      <c r="G136" s="68">
        <f>$S136*'Tabell 3.1 DOK32019'!G$89/100</f>
        <v>1282.8099128374151</v>
      </c>
      <c r="H136" s="68">
        <f>$S136*'Tabell 3.1 DOK32019'!H$89/100</f>
        <v>1585.0975487301873</v>
      </c>
      <c r="I136" s="68">
        <f>$S136*'Tabell 3.1 DOK32019'!I$89/100</f>
        <v>587.03831850334689</v>
      </c>
      <c r="J136" s="68">
        <f>$S136*'Tabell 3.1 DOK32019'!J$89/100</f>
        <v>805.30451259783297</v>
      </c>
      <c r="K136" s="68">
        <f>$S136*'Tabell 3.1 DOK32019'!K$89/100</f>
        <v>961.31788831834263</v>
      </c>
      <c r="L136" s="68">
        <f>$S136*'Tabell 3.1 DOK32019'!L$89/100</f>
        <v>1617.3191250557238</v>
      </c>
      <c r="M136" s="68">
        <f>$S136*'Tabell 3.1 DOK32019'!M$89/100</f>
        <v>1494.5283125976825</v>
      </c>
      <c r="N136" s="68">
        <f>$S136*'Tabell 3.1 DOK32019'!N$89/100</f>
        <v>2015.6825783979696</v>
      </c>
      <c r="O136" s="68">
        <f>$S136*'Tabell 3.1 DOK32019'!O$89/100</f>
        <v>2679.1084863068927</v>
      </c>
      <c r="P136" s="68">
        <f>$S136*'Tabell 3.1 DOK32019'!P$89/100</f>
        <v>1400.3882837974495</v>
      </c>
      <c r="Q136" s="68">
        <f>$S136*'Tabell 3.1 DOK32019'!Q$89/100</f>
        <v>1024.7604105931825</v>
      </c>
      <c r="R136" s="68">
        <f>$S136*'Tabell 3.1 DOK32019'!R$89/100</f>
        <v>2236.4846044904707</v>
      </c>
      <c r="S136" s="68">
        <v>24796.728793615235</v>
      </c>
      <c r="V136" s="34"/>
      <c r="W136" s="34"/>
      <c r="X136" s="34"/>
      <c r="Y136" s="34"/>
      <c r="Z136" s="34"/>
      <c r="AA136" s="34"/>
      <c r="AB136" s="34"/>
      <c r="AC136" s="34"/>
      <c r="AD136" s="34"/>
      <c r="AE136" s="34"/>
      <c r="AF136" s="34"/>
      <c r="AG136" s="34"/>
      <c r="AH136" s="34"/>
      <c r="AI136" s="34"/>
      <c r="AJ136" s="34"/>
      <c r="AK136" s="34"/>
    </row>
    <row r="137" spans="1:37" ht="16.5" customHeight="1" x14ac:dyDescent="0.35">
      <c r="A137" s="68" t="str">
        <f t="shared" si="40"/>
        <v xml:space="preserve"> - herav justering for engangstiltak</v>
      </c>
      <c r="B137" s="68"/>
      <c r="C137" s="68"/>
      <c r="D137" s="68">
        <f>$S137*'Tabell 3.1 DOK32019'!D$89/100</f>
        <v>2455.3308201787431</v>
      </c>
      <c r="E137" s="68">
        <f>$S137*'Tabell 3.1 DOK32019'!E$89/100</f>
        <v>2010.9777323466974</v>
      </c>
      <c r="F137" s="68">
        <f>$S137*'Tabell 3.1 DOK32019'!F$89/100</f>
        <v>1265.8094784776251</v>
      </c>
      <c r="G137" s="68">
        <f>$S137*'Tabell 3.1 DOK32019'!G$89/100</f>
        <v>1034.6605985929227</v>
      </c>
      <c r="H137" s="68">
        <f>$S137*'Tabell 3.1 DOK32019'!H$89/100</f>
        <v>1278.4731098388468</v>
      </c>
      <c r="I137" s="68">
        <f>$S137*'Tabell 3.1 DOK32019'!I$89/100</f>
        <v>473.48045251396223</v>
      </c>
      <c r="J137" s="68">
        <f>$S137*'Tabell 3.1 DOK32019'!J$89/100</f>
        <v>649.52479764603959</v>
      </c>
      <c r="K137" s="68">
        <f>$S137*'Tabell 3.1 DOK32019'!K$89/100</f>
        <v>775.35863405165514</v>
      </c>
      <c r="L137" s="68">
        <f>$S137*'Tabell 3.1 DOK32019'!L$89/100</f>
        <v>1304.4616800197919</v>
      </c>
      <c r="M137" s="68">
        <f>$S137*'Tabell 3.1 DOK32019'!M$89/100</f>
        <v>1205.423767817713</v>
      </c>
      <c r="N137" s="68">
        <f>$S137*'Tabell 3.1 DOK32019'!N$89/100</f>
        <v>1625.7649105046273</v>
      </c>
      <c r="O137" s="68">
        <f>$S137*'Tabell 3.1 DOK32019'!O$89/100</f>
        <v>2160.8563844088339</v>
      </c>
      <c r="P137" s="68">
        <f>$S137*'Tabell 3.1 DOK32019'!P$89/100</f>
        <v>1129.4943744015357</v>
      </c>
      <c r="Q137" s="68">
        <f>$S137*'Tabell 3.1 DOK32019'!Q$89/100</f>
        <v>826.52870797783794</v>
      </c>
      <c r="R137" s="68">
        <f>$S137*'Tabell 3.1 DOK32019'!R$89/100</f>
        <v>1803.8545512231678</v>
      </c>
      <c r="S137" s="68">
        <v>20000</v>
      </c>
      <c r="V137" s="34"/>
      <c r="W137" s="34"/>
      <c r="X137" s="34"/>
      <c r="Y137" s="34"/>
      <c r="Z137" s="34"/>
      <c r="AA137" s="34"/>
      <c r="AB137" s="34"/>
      <c r="AC137" s="34"/>
      <c r="AD137" s="34"/>
      <c r="AE137" s="34"/>
      <c r="AF137" s="34"/>
      <c r="AG137" s="34"/>
      <c r="AH137" s="34"/>
      <c r="AI137" s="34"/>
      <c r="AJ137" s="34"/>
      <c r="AK137" s="34"/>
    </row>
    <row r="138" spans="1:37" ht="16.5" customHeight="1" x14ac:dyDescent="0.35">
      <c r="A138" s="68" t="str">
        <f t="shared" si="40"/>
        <v xml:space="preserve"> - herav justering for oppgaveendringer mellom sektorer</v>
      </c>
      <c r="B138" s="68"/>
      <c r="C138" s="68"/>
      <c r="D138" s="68">
        <f>$S138*'Tabell 3.1 DOK32019'!D$89/100</f>
        <v>0</v>
      </c>
      <c r="E138" s="68">
        <f>$S138*'Tabell 3.1 DOK32019'!E$89/100</f>
        <v>0</v>
      </c>
      <c r="F138" s="68">
        <f>$S138*'Tabell 3.1 DOK32019'!F$89/100</f>
        <v>0</v>
      </c>
      <c r="G138" s="68">
        <f>$S138*'Tabell 3.1 DOK32019'!G$89/100</f>
        <v>0</v>
      </c>
      <c r="H138" s="68">
        <f>$S138*'Tabell 3.1 DOK32019'!H$89/100</f>
        <v>0</v>
      </c>
      <c r="I138" s="68">
        <f>$S138*'Tabell 3.1 DOK32019'!I$89/100</f>
        <v>0</v>
      </c>
      <c r="J138" s="68">
        <f>$S138*'Tabell 3.1 DOK32019'!J$89/100</f>
        <v>0</v>
      </c>
      <c r="K138" s="68">
        <f>$S138*'Tabell 3.1 DOK32019'!K$89/100</f>
        <v>0</v>
      </c>
      <c r="L138" s="68">
        <f>$S138*'Tabell 3.1 DOK32019'!L$89/100</f>
        <v>0</v>
      </c>
      <c r="M138" s="68">
        <f>$S138*'Tabell 3.1 DOK32019'!M$89/100</f>
        <v>0</v>
      </c>
      <c r="N138" s="68">
        <f>$S138*'Tabell 3.1 DOK32019'!N$89/100</f>
        <v>0</v>
      </c>
      <c r="O138" s="68">
        <f>$S138*'Tabell 3.1 DOK32019'!O$89/100</f>
        <v>0</v>
      </c>
      <c r="P138" s="68">
        <f>$S138*'Tabell 3.1 DOK32019'!P$89/100</f>
        <v>0</v>
      </c>
      <c r="Q138" s="68">
        <f>$S138*'Tabell 3.1 DOK32019'!Q$89/100</f>
        <v>0</v>
      </c>
      <c r="R138" s="68">
        <f>$S138*'Tabell 3.1 DOK32019'!R$89/100</f>
        <v>0</v>
      </c>
      <c r="S138" s="68">
        <v>0</v>
      </c>
      <c r="V138" s="34"/>
      <c r="W138" s="34"/>
      <c r="X138" s="34"/>
      <c r="Y138" s="34"/>
      <c r="Z138" s="34"/>
      <c r="AA138" s="34"/>
      <c r="AB138" s="34"/>
      <c r="AC138" s="34"/>
      <c r="AD138" s="34"/>
      <c r="AE138" s="34"/>
      <c r="AF138" s="34"/>
      <c r="AG138" s="34"/>
      <c r="AH138" s="34"/>
      <c r="AI138" s="34"/>
      <c r="AJ138" s="34"/>
      <c r="AK138" s="34"/>
    </row>
    <row r="139" spans="1:37" ht="16.5" customHeight="1" x14ac:dyDescent="0.35">
      <c r="A139" s="68" t="str">
        <f t="shared" si="40"/>
        <v xml:space="preserve"> - herav uspesifiserte rammeendringer</v>
      </c>
      <c r="B139" s="68"/>
      <c r="C139" s="68"/>
      <c r="D139" s="68">
        <f>$S139*'Tabell 3.1 DOK32019'!D$89/100</f>
        <v>0</v>
      </c>
      <c r="E139" s="68">
        <f>$S139*'Tabell 3.1 DOK32019'!E$89/100</f>
        <v>0</v>
      </c>
      <c r="F139" s="68">
        <f>$S139*'Tabell 3.1 DOK32019'!F$89/100</f>
        <v>0</v>
      </c>
      <c r="G139" s="68">
        <f>$S139*'Tabell 3.1 DOK32019'!G$89/100</f>
        <v>0</v>
      </c>
      <c r="H139" s="68">
        <f>$S139*'Tabell 3.1 DOK32019'!H$89/100</f>
        <v>0</v>
      </c>
      <c r="I139" s="68">
        <f>$S139*'Tabell 3.1 DOK32019'!I$89/100</f>
        <v>0</v>
      </c>
      <c r="J139" s="68">
        <f>$S139*'Tabell 3.1 DOK32019'!J$89/100</f>
        <v>0</v>
      </c>
      <c r="K139" s="68">
        <f>$S139*'Tabell 3.1 DOK32019'!K$89/100</f>
        <v>0</v>
      </c>
      <c r="L139" s="68">
        <f>$S139*'Tabell 3.1 DOK32019'!L$89/100</f>
        <v>0</v>
      </c>
      <c r="M139" s="68">
        <f>$S139*'Tabell 3.1 DOK32019'!M$89/100</f>
        <v>0</v>
      </c>
      <c r="N139" s="68">
        <f>$S139*'Tabell 3.1 DOK32019'!N$89/100</f>
        <v>0</v>
      </c>
      <c r="O139" s="68">
        <f>$S139*'Tabell 3.1 DOK32019'!O$89/100</f>
        <v>0</v>
      </c>
      <c r="P139" s="68">
        <f>$S139*'Tabell 3.1 DOK32019'!P$89/100</f>
        <v>0</v>
      </c>
      <c r="Q139" s="68">
        <f>$S139*'Tabell 3.1 DOK32019'!Q$89/100</f>
        <v>0</v>
      </c>
      <c r="R139" s="68">
        <f>$S139*'Tabell 3.1 DOK32019'!R$89/100</f>
        <v>0</v>
      </c>
      <c r="S139" s="68">
        <v>0</v>
      </c>
      <c r="V139" s="34"/>
      <c r="W139" s="34"/>
      <c r="X139" s="34"/>
      <c r="Y139" s="34"/>
      <c r="Z139" s="34"/>
      <c r="AA139" s="34"/>
      <c r="AB139" s="34"/>
      <c r="AC139" s="34"/>
      <c r="AD139" s="34"/>
      <c r="AE139" s="34"/>
      <c r="AF139" s="34"/>
      <c r="AG139" s="34"/>
      <c r="AH139" s="34"/>
      <c r="AI139" s="34"/>
      <c r="AJ139" s="34"/>
      <c r="AK139" s="34"/>
    </row>
    <row r="140" spans="1:37" ht="16.5" customHeight="1" x14ac:dyDescent="0.35">
      <c r="A140" s="75" t="str">
        <f t="shared" si="40"/>
        <v xml:space="preserve"> - herav spesifiserte rammeendringer</v>
      </c>
      <c r="B140" s="75"/>
      <c r="C140" s="75"/>
      <c r="D140" s="75">
        <f>$S140*'Tabell 3.1 DOK32019'!D$89/100</f>
        <v>-1926.452561512242</v>
      </c>
      <c r="E140" s="75">
        <f>$S140*'Tabell 3.1 DOK32019'!E$89/100</f>
        <v>-1577.8131287992187</v>
      </c>
      <c r="F140" s="75">
        <f>$S140*'Tabell 3.1 DOK32019'!F$89/100</f>
        <v>-993.15411681354487</v>
      </c>
      <c r="G140" s="75">
        <f>$S140*'Tabell 3.1 DOK32019'!G$89/100</f>
        <v>-811.7947056560073</v>
      </c>
      <c r="H140" s="75">
        <f>$S140*'Tabell 3.1 DOK32019'!H$89/100</f>
        <v>-1003.0900019795591</v>
      </c>
      <c r="I140" s="75">
        <f>$S140*'Tabell 3.1 DOK32019'!I$89/100</f>
        <v>-371.49276304245473</v>
      </c>
      <c r="J140" s="75">
        <f>$S140*'Tabell 3.1 DOK32019'!J$89/100</f>
        <v>-509.61715623308265</v>
      </c>
      <c r="K140" s="75">
        <f>$S140*'Tabell 3.1 DOK32019'!K$89/100</f>
        <v>-608.34638427692846</v>
      </c>
      <c r="L140" s="75">
        <f>$S140*'Tabell 3.1 DOK32019'!L$89/100</f>
        <v>-1023.4806341435286</v>
      </c>
      <c r="M140" s="75">
        <f>$S140*'Tabell 3.1 DOK32019'!M$89/100</f>
        <v>-945.77548822977769</v>
      </c>
      <c r="N140" s="75">
        <f>$S140*'Tabell 3.1 DOK32019'!N$89/100</f>
        <v>-1275.5751487819307</v>
      </c>
      <c r="O140" s="75">
        <f>$S140*'Tabell 3.1 DOK32019'!O$89/100</f>
        <v>-1695.4079192071711</v>
      </c>
      <c r="P140" s="75">
        <f>$S140*'Tabell 3.1 DOK32019'!P$89/100</f>
        <v>-886.20128615544502</v>
      </c>
      <c r="Q140" s="75">
        <f>$S140*'Tabell 3.1 DOK32019'!Q$89/100</f>
        <v>-648.49442427941153</v>
      </c>
      <c r="R140" s="75">
        <f>$S140*'Tabell 3.1 DOK32019'!R$89/100</f>
        <v>-1415.3042808896976</v>
      </c>
      <c r="S140" s="75">
        <v>-15692</v>
      </c>
      <c r="V140" s="34"/>
      <c r="W140" s="34"/>
      <c r="X140" s="34"/>
      <c r="Y140" s="34"/>
      <c r="Z140" s="34"/>
      <c r="AA140" s="34"/>
      <c r="AB140" s="34"/>
      <c r="AC140" s="34"/>
      <c r="AD140" s="34"/>
      <c r="AE140" s="34"/>
      <c r="AF140" s="34"/>
      <c r="AG140" s="34"/>
      <c r="AH140" s="34"/>
      <c r="AI140" s="34"/>
      <c r="AJ140" s="34"/>
      <c r="AK140" s="34"/>
    </row>
    <row r="141" spans="1:37" ht="16.5" customHeight="1" x14ac:dyDescent="0.35">
      <c r="A141" s="75" t="str">
        <f t="shared" si="40"/>
        <v>Vridningseffekter knyttet til endringer i særskilte tildelinger</v>
      </c>
      <c r="B141" s="75"/>
      <c r="C141" s="75"/>
      <c r="D141" s="75">
        <f>'Tabell 2.1 DOK32019'!D49+'Tabell 2.1 DOK32019'!D50-SUM(D130:D134)</f>
        <v>95.068801663932391</v>
      </c>
      <c r="E141" s="75">
        <f>'Tabell 2.1 DOK32019'!E49+'Tabell 2.1 DOK32019'!E50-SUM(E130:E134)</f>
        <v>-2083.8381052964251</v>
      </c>
      <c r="F141" s="75">
        <f>'Tabell 2.1 DOK32019'!F49+'Tabell 2.1 DOK32019'!F50-SUM(F130:F134)</f>
        <v>-1136.273106723238</v>
      </c>
      <c r="G141" s="75">
        <f>'Tabell 2.1 DOK32019'!G49+'Tabell 2.1 DOK32019'!G50-SUM(G130:G134)</f>
        <v>434.71077127013268</v>
      </c>
      <c r="H141" s="75">
        <f>'Tabell 2.1 DOK32019'!H49+'Tabell 2.1 DOK32019'!H50-SUM(H130:H134)</f>
        <v>912.68314688836108</v>
      </c>
      <c r="I141" s="75">
        <f>'Tabell 2.1 DOK32019'!I49+'Tabell 2.1 DOK32019'!I50-SUM(I130:I134)</f>
        <v>806.67506581157795</v>
      </c>
      <c r="J141" s="75">
        <f>'Tabell 2.1 DOK32019'!J49+'Tabell 2.1 DOK32019'!J50-SUM(J130:J134)</f>
        <v>979.87944119983149</v>
      </c>
      <c r="K141" s="75">
        <f>'Tabell 2.1 DOK32019'!K49+'Tabell 2.1 DOK32019'!K50-SUM(K130:K134)</f>
        <v>49.296203823192627</v>
      </c>
      <c r="L141" s="75">
        <f>'Tabell 2.1 DOK32019'!L49+'Tabell 2.1 DOK32019'!L50-SUM(L130:L134)</f>
        <v>-2064.5564776714309</v>
      </c>
      <c r="M141" s="75">
        <f>'Tabell 2.1 DOK32019'!M49+'Tabell 2.1 DOK32019'!M50-SUM(M130:M134)</f>
        <v>-360.77657792660466</v>
      </c>
      <c r="N141" s="75">
        <f>'Tabell 2.1 DOK32019'!N49+'Tabell 2.1 DOK32019'!N50-SUM(N130:N134)</f>
        <v>69.617013618626515</v>
      </c>
      <c r="O141" s="75">
        <f>'Tabell 2.1 DOK32019'!O49+'Tabell 2.1 DOK32019'!O50-SUM(O130:O134)</f>
        <v>1876.8481193040207</v>
      </c>
      <c r="P141" s="75">
        <f>'Tabell 2.1 DOK32019'!P49+'Tabell 2.1 DOK32019'!P50-SUM(P130:P134)</f>
        <v>-72.557678807861521</v>
      </c>
      <c r="Q141" s="75">
        <f>'Tabell 2.1 DOK32019'!Q49+'Tabell 2.1 DOK32019'!Q50-SUM(Q130:Q134)</f>
        <v>860.00596700384631</v>
      </c>
      <c r="R141" s="75">
        <f>'Tabell 2.1 DOK32019'!R49+'Tabell 2.1 DOK32019'!R50-SUM(R130:R134)</f>
        <v>-366.86321094798041</v>
      </c>
      <c r="S141" s="75">
        <f>SUM(D141:R141)</f>
        <v>-8.0626790018868633E-2</v>
      </c>
      <c r="V141" s="34"/>
      <c r="W141" s="34"/>
      <c r="X141" s="34"/>
      <c r="Y141" s="34"/>
      <c r="Z141" s="34"/>
      <c r="AA141" s="34"/>
      <c r="AB141" s="34"/>
      <c r="AC141" s="34"/>
      <c r="AD141" s="34"/>
      <c r="AE141" s="34"/>
      <c r="AF141" s="34"/>
      <c r="AG141" s="34"/>
      <c r="AH141" s="34"/>
      <c r="AI141" s="34"/>
      <c r="AJ141" s="34"/>
      <c r="AK141" s="34"/>
    </row>
    <row r="142" spans="1:37" ht="16.5" customHeight="1" x14ac:dyDescent="0.35">
      <c r="A142" s="66" t="str">
        <f t="shared" si="40"/>
        <v>Kompensasjon for forventet lønns- og prisutvikling</v>
      </c>
      <c r="B142" s="66"/>
      <c r="C142" s="66"/>
      <c r="D142" s="66">
        <f>SUM(D143:D144)</f>
        <v>3108.9946361438833</v>
      </c>
      <c r="E142" s="66">
        <f t="shared" ref="E142:S142" si="43">SUM(E143:E144)</f>
        <v>2546.3448476631474</v>
      </c>
      <c r="F142" s="66">
        <f t="shared" si="43"/>
        <v>1602.7961880430169</v>
      </c>
      <c r="G142" s="66">
        <f t="shared" si="43"/>
        <v>1310.1103219242136</v>
      </c>
      <c r="H142" s="66">
        <f t="shared" si="43"/>
        <v>1618.8311604600026</v>
      </c>
      <c r="I142" s="66">
        <f t="shared" si="43"/>
        <v>599.53150715459401</v>
      </c>
      <c r="J142" s="66">
        <f t="shared" si="43"/>
        <v>822.44278258885402</v>
      </c>
      <c r="K142" s="66">
        <f t="shared" si="43"/>
        <v>981.77639222520668</v>
      </c>
      <c r="L142" s="66">
        <f t="shared" si="43"/>
        <v>1651.7384675444819</v>
      </c>
      <c r="M142" s="66">
        <f t="shared" si="43"/>
        <v>1526.3344546592702</v>
      </c>
      <c r="N142" s="66">
        <f t="shared" si="43"/>
        <v>2058.5797827528063</v>
      </c>
      <c r="O142" s="66">
        <f t="shared" si="43"/>
        <v>2736.1245390612039</v>
      </c>
      <c r="P142" s="66">
        <f t="shared" si="43"/>
        <v>1430.1909635596191</v>
      </c>
      <c r="Q142" s="66">
        <f t="shared" si="43"/>
        <v>1046.5690808764275</v>
      </c>
      <c r="R142" s="66">
        <f t="shared" si="43"/>
        <v>2284.0808570668687</v>
      </c>
      <c r="S142" s="66">
        <f t="shared" si="43"/>
        <v>25324.445981723598</v>
      </c>
      <c r="V142" s="34"/>
      <c r="W142" s="34"/>
      <c r="X142" s="34"/>
      <c r="Y142" s="34"/>
      <c r="Z142" s="34"/>
      <c r="AA142" s="34"/>
      <c r="AB142" s="34"/>
      <c r="AC142" s="34"/>
      <c r="AD142" s="34"/>
      <c r="AE142" s="34"/>
      <c r="AF142" s="34"/>
      <c r="AG142" s="34"/>
      <c r="AH142" s="34"/>
      <c r="AI142" s="34"/>
      <c r="AJ142" s="34"/>
      <c r="AK142" s="34"/>
    </row>
    <row r="143" spans="1:37" ht="16.5" customHeight="1" x14ac:dyDescent="0.35">
      <c r="A143" s="68" t="str">
        <f t="shared" si="40"/>
        <v xml:space="preserve"> - herav generell lønns- og priskompensasjon</v>
      </c>
      <c r="B143" s="68"/>
      <c r="C143" s="68"/>
      <c r="D143" s="68">
        <f>$S143*'Tabell 3.1 DOK32019'!D$89/100</f>
        <v>4357.5149772567893</v>
      </c>
      <c r="E143" s="68">
        <f>$S143*'Tabell 3.1 DOK32019'!E$89/100</f>
        <v>3568.9144271779678</v>
      </c>
      <c r="F143" s="68">
        <f>$S143*'Tabell 3.1 DOK32019'!F$89/100</f>
        <v>2246.4523784287121</v>
      </c>
      <c r="G143" s="68">
        <f>$S143*'Tabell 3.1 DOK32019'!G$89/100</f>
        <v>1836.2287548762667</v>
      </c>
      <c r="H143" s="68">
        <f>$S143*'Tabell 3.1 DOK32019'!H$89/100</f>
        <v>2268.9267280639942</v>
      </c>
      <c r="I143" s="68">
        <f>$S143*'Tabell 3.1 DOK32019'!I$89/100</f>
        <v>840.29335123065653</v>
      </c>
      <c r="J143" s="68">
        <f>$S143*'Tabell 3.1 DOK32019'!J$89/100</f>
        <v>1152.7220733686152</v>
      </c>
      <c r="K143" s="68">
        <f>$S143*'Tabell 3.1 DOK32019'!K$89/100</f>
        <v>1376.0414005553416</v>
      </c>
      <c r="L143" s="68">
        <f>$S143*'Tabell 3.1 DOK32019'!L$89/100</f>
        <v>2315.0490602850814</v>
      </c>
      <c r="M143" s="68">
        <f>$S143*'Tabell 3.1 DOK32019'!M$89/100</f>
        <v>2139.284889449078</v>
      </c>
      <c r="N143" s="68">
        <f>$S143*'Tabell 3.1 DOK32019'!N$89/100</f>
        <v>2885.2710554526152</v>
      </c>
      <c r="O143" s="68">
        <f>$S143*'Tabell 3.1 DOK32019'!O$89/100</f>
        <v>3834.9064742636133</v>
      </c>
      <c r="P143" s="68">
        <f>$S143*'Tabell 3.1 DOK32019'!P$89/100</f>
        <v>2004.5317774423913</v>
      </c>
      <c r="Q143" s="68">
        <f>$S143*'Tabell 3.1 DOK32019'!Q$89/100</f>
        <v>1466.8537512529338</v>
      </c>
      <c r="R143" s="68">
        <f>$S143*'Tabell 3.1 DOK32019'!R$89/100</f>
        <v>3201.3295964637318</v>
      </c>
      <c r="S143" s="68">
        <v>35494.320695567789</v>
      </c>
      <c r="V143" s="34"/>
      <c r="W143" s="34"/>
      <c r="X143" s="34"/>
      <c r="Y143" s="34"/>
      <c r="Z143" s="34"/>
      <c r="AA143" s="34"/>
      <c r="AB143" s="34"/>
      <c r="AC143" s="34"/>
      <c r="AD143" s="34"/>
      <c r="AE143" s="34"/>
      <c r="AF143" s="34"/>
      <c r="AG143" s="34"/>
      <c r="AH143" s="34"/>
      <c r="AI143" s="34"/>
      <c r="AJ143" s="34"/>
      <c r="AK143" s="34"/>
    </row>
    <row r="144" spans="1:37" ht="16.5" customHeight="1" x14ac:dyDescent="0.35">
      <c r="A144" s="75" t="str">
        <f t="shared" si="40"/>
        <v xml:space="preserve"> - herav kompensasjon for endring i løpende pensjonsutgifter</v>
      </c>
      <c r="B144" s="75"/>
      <c r="C144" s="75"/>
      <c r="D144" s="75">
        <f>$S144*'Tabell 3.1 DOK32019'!D$89/100</f>
        <v>-1248.520341112906</v>
      </c>
      <c r="E144" s="75">
        <f>$S144*'Tabell 3.1 DOK32019'!E$89/100</f>
        <v>-1022.5695795148205</v>
      </c>
      <c r="F144" s="75">
        <f>$S144*'Tabell 3.1 DOK32019'!F$89/100</f>
        <v>-643.65619038569525</v>
      </c>
      <c r="G144" s="75">
        <f>$S144*'Tabell 3.1 DOK32019'!G$89/100</f>
        <v>-526.11843295205313</v>
      </c>
      <c r="H144" s="75">
        <f>$S144*'Tabell 3.1 DOK32019'!H$89/100</f>
        <v>-650.09556760399175</v>
      </c>
      <c r="I144" s="75">
        <f>$S144*'Tabell 3.1 DOK32019'!I$89/100</f>
        <v>-240.76184407606252</v>
      </c>
      <c r="J144" s="75">
        <f>$S144*'Tabell 3.1 DOK32019'!J$89/100</f>
        <v>-330.2792907797612</v>
      </c>
      <c r="K144" s="75">
        <f>$S144*'Tabell 3.1 DOK32019'!K$89/100</f>
        <v>-394.26500833013495</v>
      </c>
      <c r="L144" s="75">
        <f>$S144*'Tabell 3.1 DOK32019'!L$89/100</f>
        <v>-663.31059274059965</v>
      </c>
      <c r="M144" s="75">
        <f>$S144*'Tabell 3.1 DOK32019'!M$89/100</f>
        <v>-612.95043478980767</v>
      </c>
      <c r="N144" s="75">
        <f>$S144*'Tabell 3.1 DOK32019'!N$89/100</f>
        <v>-826.69127269980879</v>
      </c>
      <c r="O144" s="75">
        <f>$S144*'Tabell 3.1 DOK32019'!O$89/100</f>
        <v>-1098.7819352024094</v>
      </c>
      <c r="P144" s="75">
        <f>$S144*'Tabell 3.1 DOK32019'!P$89/100</f>
        <v>-574.34081388277218</v>
      </c>
      <c r="Q144" s="75">
        <f>$S144*'Tabell 3.1 DOK32019'!Q$89/100</f>
        <v>-420.2846703765062</v>
      </c>
      <c r="R144" s="75">
        <f>$S144*'Tabell 3.1 DOK32019'!R$89/100</f>
        <v>-917.2487393968629</v>
      </c>
      <c r="S144" s="75">
        <v>-10169.874713844192</v>
      </c>
      <c r="V144" s="34"/>
      <c r="W144" s="34"/>
      <c r="X144" s="34"/>
      <c r="Y144" s="34"/>
      <c r="Z144" s="34"/>
      <c r="AA144" s="34"/>
      <c r="AB144" s="34"/>
      <c r="AC144" s="34"/>
      <c r="AD144" s="34"/>
      <c r="AE144" s="34"/>
      <c r="AF144" s="34"/>
      <c r="AG144" s="34"/>
      <c r="AH144" s="34"/>
      <c r="AI144" s="34"/>
      <c r="AJ144" s="34"/>
      <c r="AK144" s="34"/>
    </row>
    <row r="145" spans="1:37" ht="16.5" customHeight="1" thickBot="1" x14ac:dyDescent="0.4">
      <c r="A145" s="273" t="str">
        <f t="shared" si="40"/>
        <v>Bydelsfordelt budsjett 2019</v>
      </c>
      <c r="B145" s="273"/>
      <c r="C145" s="273"/>
      <c r="D145" s="274">
        <f t="shared" ref="D145:S145" si="44">D134+D142+SUM(D130:D133)+D141</f>
        <v>152490.42835219536</v>
      </c>
      <c r="E145" s="274">
        <f t="shared" si="44"/>
        <v>128560.80221802834</v>
      </c>
      <c r="F145" s="274">
        <f t="shared" si="44"/>
        <v>78805.301958530137</v>
      </c>
      <c r="G145" s="274">
        <f t="shared" si="44"/>
        <v>64523.424645188134</v>
      </c>
      <c r="H145" s="274">
        <f t="shared" si="44"/>
        <v>79656.622180972263</v>
      </c>
      <c r="I145" s="274">
        <f t="shared" si="44"/>
        <v>30223.385592883929</v>
      </c>
      <c r="J145" s="274">
        <f t="shared" si="44"/>
        <v>40727.700081838833</v>
      </c>
      <c r="K145" s="274">
        <f t="shared" si="44"/>
        <v>48528.997603529882</v>
      </c>
      <c r="L145" s="274">
        <f t="shared" si="44"/>
        <v>81249.80186636743</v>
      </c>
      <c r="M145" s="274">
        <f t="shared" si="44"/>
        <v>75101.420689662016</v>
      </c>
      <c r="N145" s="274">
        <f t="shared" si="44"/>
        <v>101132.18957908812</v>
      </c>
      <c r="O145" s="274">
        <f t="shared" si="44"/>
        <v>134356.23403146103</v>
      </c>
      <c r="P145" s="274">
        <f t="shared" si="44"/>
        <v>70456.870244296137</v>
      </c>
      <c r="Q145" s="274">
        <f t="shared" si="44"/>
        <v>51683.185481915032</v>
      </c>
      <c r="R145" s="274">
        <f t="shared" si="44"/>
        <v>112137.81024938241</v>
      </c>
      <c r="S145" s="274">
        <f t="shared" si="44"/>
        <v>1249634.1747753392</v>
      </c>
      <c r="V145" s="34"/>
      <c r="W145" s="34"/>
      <c r="X145" s="34"/>
      <c r="Y145" s="34"/>
      <c r="Z145" s="34"/>
      <c r="AA145" s="34"/>
      <c r="AB145" s="34"/>
      <c r="AC145" s="34"/>
      <c r="AD145" s="34"/>
      <c r="AE145" s="34"/>
      <c r="AF145" s="34"/>
      <c r="AG145" s="34"/>
      <c r="AH145" s="34"/>
      <c r="AI145" s="34"/>
      <c r="AJ145" s="34"/>
      <c r="AK145" s="34"/>
    </row>
    <row r="146" spans="1:37" ht="16.5" customHeight="1" thickBot="1" x14ac:dyDescent="0.4">
      <c r="A146" s="68"/>
      <c r="B146" s="68"/>
      <c r="C146" s="68"/>
      <c r="D146" s="76" t="s">
        <v>306</v>
      </c>
      <c r="E146" s="68"/>
      <c r="F146" s="68"/>
      <c r="G146" s="68"/>
      <c r="H146" s="68"/>
      <c r="I146" s="68"/>
      <c r="J146" s="68"/>
      <c r="K146" s="68"/>
      <c r="L146" s="68"/>
      <c r="M146" s="68"/>
      <c r="N146" s="68"/>
      <c r="O146" s="68"/>
      <c r="P146" s="68"/>
      <c r="Q146" s="68"/>
      <c r="R146" s="68"/>
      <c r="S146" s="68"/>
      <c r="V146" s="34"/>
      <c r="W146" s="34"/>
      <c r="X146" s="34"/>
      <c r="Y146" s="34"/>
      <c r="Z146" s="34"/>
      <c r="AA146" s="34"/>
      <c r="AB146" s="34"/>
      <c r="AC146" s="34"/>
      <c r="AD146" s="34"/>
      <c r="AE146" s="34"/>
      <c r="AF146" s="34"/>
      <c r="AG146" s="34"/>
      <c r="AH146" s="34"/>
      <c r="AI146" s="34"/>
      <c r="AJ146" s="34"/>
      <c r="AK146" s="34"/>
    </row>
    <row r="147" spans="1:37" ht="16.5" customHeight="1" x14ac:dyDescent="0.35">
      <c r="A147" s="270" t="s">
        <v>110</v>
      </c>
      <c r="B147" s="270"/>
      <c r="C147" s="270"/>
      <c r="D147" s="271" t="s">
        <v>239</v>
      </c>
      <c r="E147" s="271"/>
      <c r="F147" s="271"/>
      <c r="G147" s="271"/>
      <c r="H147" s="271"/>
      <c r="I147" s="271"/>
      <c r="J147" s="271"/>
      <c r="K147" s="271"/>
      <c r="L147" s="271"/>
      <c r="M147" s="271"/>
      <c r="N147" s="271"/>
      <c r="O147" s="271"/>
      <c r="P147" s="271"/>
      <c r="Q147" s="271"/>
      <c r="R147" s="271"/>
      <c r="S147" s="271"/>
      <c r="V147" s="34"/>
      <c r="W147" s="34"/>
      <c r="X147" s="34"/>
      <c r="Y147" s="34"/>
      <c r="Z147" s="34"/>
      <c r="AA147" s="34"/>
      <c r="AB147" s="34"/>
      <c r="AC147" s="34"/>
      <c r="AD147" s="34"/>
      <c r="AE147" s="34"/>
      <c r="AF147" s="34"/>
      <c r="AG147" s="34"/>
      <c r="AH147" s="34"/>
      <c r="AI147" s="34"/>
      <c r="AJ147" s="34"/>
      <c r="AK147" s="34"/>
    </row>
    <row r="148" spans="1:37" s="28" customFormat="1" ht="16.5" customHeight="1" x14ac:dyDescent="0.35">
      <c r="A148" s="74" t="str">
        <f t="shared" ref="A148:A163" si="45">A130</f>
        <v>Bydelsfordelt Dok3 2018</v>
      </c>
      <c r="B148" s="74"/>
      <c r="C148" s="74"/>
      <c r="D148" s="74">
        <v>62603.657008697322</v>
      </c>
      <c r="E148" s="74">
        <v>52281.528060944984</v>
      </c>
      <c r="F148" s="74">
        <v>34110.304983842398</v>
      </c>
      <c r="G148" s="74">
        <v>28810.003042563076</v>
      </c>
      <c r="H148" s="74">
        <v>28352.142775187538</v>
      </c>
      <c r="I148" s="74">
        <v>6443.0763801264648</v>
      </c>
      <c r="J148" s="74">
        <v>9820.2081063550231</v>
      </c>
      <c r="K148" s="74">
        <v>12671.994387687424</v>
      </c>
      <c r="L148" s="74">
        <v>26971.400306846332</v>
      </c>
      <c r="M148" s="74">
        <v>25426.753484248911</v>
      </c>
      <c r="N148" s="74">
        <v>32878.93617695944</v>
      </c>
      <c r="O148" s="74">
        <v>45916.092124515118</v>
      </c>
      <c r="P148" s="74">
        <v>22762.616938446088</v>
      </c>
      <c r="Q148" s="74">
        <v>13875.409190073355</v>
      </c>
      <c r="R148" s="74">
        <v>39641.525639978507</v>
      </c>
      <c r="S148" s="74">
        <v>442565.64860647195</v>
      </c>
      <c r="V148" s="34"/>
      <c r="W148" s="34"/>
      <c r="X148" s="34"/>
      <c r="Y148" s="34"/>
      <c r="Z148" s="34"/>
      <c r="AA148" s="34"/>
      <c r="AB148" s="34"/>
      <c r="AC148" s="34"/>
      <c r="AD148" s="34"/>
      <c r="AE148" s="34"/>
      <c r="AF148" s="34"/>
      <c r="AG148" s="34"/>
      <c r="AH148" s="34"/>
      <c r="AI148" s="34"/>
      <c r="AJ148" s="34"/>
      <c r="AK148" s="34"/>
    </row>
    <row r="149" spans="1:37" ht="16.5" customHeight="1" x14ac:dyDescent="0.35">
      <c r="A149" s="68" t="str">
        <f t="shared" si="45"/>
        <v>Effekt av oppdaterte kriterieandeler</v>
      </c>
      <c r="B149" s="68"/>
      <c r="C149" s="68"/>
      <c r="D149" s="68">
        <v>-179.81740301338593</v>
      </c>
      <c r="E149" s="68">
        <v>-329.52930991914241</v>
      </c>
      <c r="F149" s="68">
        <v>-33.358248746491924</v>
      </c>
      <c r="G149" s="68">
        <v>130.67077164483925</v>
      </c>
      <c r="H149" s="68">
        <v>-417.30494308041824</v>
      </c>
      <c r="I149" s="68">
        <v>296.71528115496079</v>
      </c>
      <c r="J149" s="68">
        <v>45.753722625286898</v>
      </c>
      <c r="K149" s="68">
        <v>-241.43551961858373</v>
      </c>
      <c r="L149" s="68">
        <v>829.63881737171528</v>
      </c>
      <c r="M149" s="68">
        <v>-367.8533486929349</v>
      </c>
      <c r="N149" s="68">
        <v>1077.215277742509</v>
      </c>
      <c r="O149" s="68">
        <v>-587.79282395950747</v>
      </c>
      <c r="P149" s="68">
        <v>-408.31890592520097</v>
      </c>
      <c r="Q149" s="68">
        <v>285.70500759500158</v>
      </c>
      <c r="R149" s="68">
        <v>-100.28837517865331</v>
      </c>
      <c r="S149" s="68">
        <f>SUM(D149:R149)</f>
        <v>-5.9543481256696396E-12</v>
      </c>
      <c r="V149" s="34"/>
      <c r="W149" s="34"/>
      <c r="X149" s="34"/>
      <c r="Y149" s="34"/>
      <c r="Z149" s="34"/>
      <c r="AA149" s="34"/>
      <c r="AB149" s="34"/>
      <c r="AC149" s="34"/>
      <c r="AD149" s="34"/>
      <c r="AE149" s="34"/>
      <c r="AF149" s="34"/>
      <c r="AG149" s="34"/>
      <c r="AH149" s="34"/>
      <c r="AI149" s="34"/>
      <c r="AJ149" s="34"/>
      <c r="AK149" s="34"/>
    </row>
    <row r="150" spans="1:37" ht="16.5" customHeight="1" x14ac:dyDescent="0.35">
      <c r="A150" s="68" t="str">
        <f t="shared" si="45"/>
        <v>Effekt av oppdaterte regnskapsandeler</v>
      </c>
      <c r="B150" s="68"/>
      <c r="C150" s="68"/>
      <c r="D150" s="68">
        <v>0</v>
      </c>
      <c r="E150" s="68">
        <v>0</v>
      </c>
      <c r="F150" s="68">
        <v>0</v>
      </c>
      <c r="G150" s="68">
        <v>0</v>
      </c>
      <c r="H150" s="68">
        <v>0</v>
      </c>
      <c r="I150" s="68">
        <v>0</v>
      </c>
      <c r="J150" s="68">
        <v>0</v>
      </c>
      <c r="K150" s="68">
        <v>0</v>
      </c>
      <c r="L150" s="68">
        <v>0</v>
      </c>
      <c r="M150" s="68">
        <v>0</v>
      </c>
      <c r="N150" s="68">
        <v>0</v>
      </c>
      <c r="O150" s="68">
        <v>0</v>
      </c>
      <c r="P150" s="68">
        <v>0</v>
      </c>
      <c r="Q150" s="68">
        <v>0</v>
      </c>
      <c r="R150" s="68">
        <v>0</v>
      </c>
      <c r="S150" s="68">
        <f t="shared" ref="S150:S151" si="46">SUM(D150:R150)</f>
        <v>0</v>
      </c>
      <c r="V150" s="34"/>
      <c r="W150" s="34"/>
      <c r="X150" s="34"/>
      <c r="Y150" s="34"/>
      <c r="Z150" s="34"/>
      <c r="AA150" s="34"/>
      <c r="AB150" s="34"/>
      <c r="AC150" s="34"/>
      <c r="AD150" s="34"/>
      <c r="AE150" s="34"/>
      <c r="AF150" s="34"/>
      <c r="AG150" s="34"/>
      <c r="AH150" s="34"/>
      <c r="AI150" s="34"/>
      <c r="AJ150" s="34"/>
      <c r="AK150" s="34"/>
    </row>
    <row r="151" spans="1:37" ht="16.5" customHeight="1" x14ac:dyDescent="0.35">
      <c r="A151" s="75" t="str">
        <f t="shared" si="45"/>
        <v>Effekt av endringer i fordelingssystemet</v>
      </c>
      <c r="B151" s="75"/>
      <c r="C151" s="75"/>
      <c r="D151" s="75">
        <v>0</v>
      </c>
      <c r="E151" s="75">
        <v>-1.5723090335714287E-11</v>
      </c>
      <c r="F151" s="75">
        <v>-3.9307725839285719E-12</v>
      </c>
      <c r="G151" s="75">
        <v>7.8615451678571437E-12</v>
      </c>
      <c r="H151" s="75">
        <v>3.9307725839285719E-12</v>
      </c>
      <c r="I151" s="75">
        <v>1.9653862919642859E-12</v>
      </c>
      <c r="J151" s="75">
        <v>-1.9653862919642859E-12</v>
      </c>
      <c r="K151" s="75">
        <v>3.9307725839285719E-12</v>
      </c>
      <c r="L151" s="75">
        <v>0</v>
      </c>
      <c r="M151" s="75">
        <v>0</v>
      </c>
      <c r="N151" s="75">
        <v>1.5723090335714287E-11</v>
      </c>
      <c r="O151" s="75">
        <v>7.8615451678571437E-12</v>
      </c>
      <c r="P151" s="75">
        <v>0</v>
      </c>
      <c r="Q151" s="75">
        <v>1.9653862919642859E-12</v>
      </c>
      <c r="R151" s="75">
        <v>7.8615451678571437E-12</v>
      </c>
      <c r="S151" s="75">
        <f t="shared" si="46"/>
        <v>2.9480794379464289E-11</v>
      </c>
      <c r="V151" s="34"/>
      <c r="W151" s="34"/>
      <c r="X151" s="34"/>
      <c r="Y151" s="34"/>
      <c r="Z151" s="34"/>
      <c r="AA151" s="34"/>
      <c r="AB151" s="34"/>
      <c r="AC151" s="34"/>
      <c r="AD151" s="34"/>
      <c r="AE151" s="34"/>
      <c r="AF151" s="34"/>
      <c r="AG151" s="34"/>
      <c r="AH151" s="34"/>
      <c r="AI151" s="34"/>
      <c r="AJ151" s="34"/>
      <c r="AK151" s="34"/>
    </row>
    <row r="152" spans="1:37" ht="16.5" customHeight="1" x14ac:dyDescent="0.35">
      <c r="A152" s="66" t="str">
        <f t="shared" si="45"/>
        <v>Reelle endringer</v>
      </c>
      <c r="B152" s="66"/>
      <c r="C152" s="66"/>
      <c r="D152" s="66">
        <f>SUM(D153:D158)</f>
        <v>-189.66849597603988</v>
      </c>
      <c r="E152" s="66">
        <f t="shared" ref="E152:S152" si="47">SUM(E153:E158)</f>
        <v>-157.85087121041101</v>
      </c>
      <c r="F152" s="66">
        <f t="shared" si="47"/>
        <v>-103.53934130820033</v>
      </c>
      <c r="G152" s="66">
        <f t="shared" si="47"/>
        <v>-87.933297752068597</v>
      </c>
      <c r="H152" s="66">
        <f t="shared" si="47"/>
        <v>-84.877167287670332</v>
      </c>
      <c r="I152" s="66">
        <f t="shared" si="47"/>
        <v>-20.478172372317623</v>
      </c>
      <c r="J152" s="66">
        <f t="shared" si="47"/>
        <v>-29.976722887922598</v>
      </c>
      <c r="K152" s="66">
        <f t="shared" si="47"/>
        <v>-37.768990493714618</v>
      </c>
      <c r="L152" s="66">
        <f t="shared" si="47"/>
        <v>-84.470633504276663</v>
      </c>
      <c r="M152" s="66">
        <f t="shared" si="47"/>
        <v>-76.138922718427509</v>
      </c>
      <c r="N152" s="66">
        <f t="shared" si="47"/>
        <v>-103.17231711843492</v>
      </c>
      <c r="O152" s="66">
        <f t="shared" si="47"/>
        <v>-137.72543322864334</v>
      </c>
      <c r="P152" s="66">
        <f t="shared" si="47"/>
        <v>-67.921263946768235</v>
      </c>
      <c r="Q152" s="66">
        <f t="shared" si="47"/>
        <v>-43.027107082534201</v>
      </c>
      <c r="R152" s="66">
        <f t="shared" si="47"/>
        <v>-120.14203305051825</v>
      </c>
      <c r="S152" s="66">
        <f t="shared" si="47"/>
        <v>-1344.6907699379481</v>
      </c>
      <c r="V152" s="34"/>
      <c r="W152" s="34"/>
      <c r="X152" s="34"/>
      <c r="Y152" s="34"/>
      <c r="Z152" s="34"/>
      <c r="AA152" s="34"/>
      <c r="AB152" s="34"/>
      <c r="AC152" s="34"/>
      <c r="AD152" s="34"/>
      <c r="AE152" s="34"/>
      <c r="AF152" s="34"/>
      <c r="AG152" s="34"/>
      <c r="AH152" s="34"/>
      <c r="AI152" s="34"/>
      <c r="AJ152" s="34"/>
      <c r="AK152" s="34"/>
    </row>
    <row r="153" spans="1:37" ht="16.5" customHeight="1" x14ac:dyDescent="0.35">
      <c r="A153" s="68" t="str">
        <f t="shared" si="45"/>
        <v xml:space="preserve"> - herav justering for demografiske forhold</v>
      </c>
      <c r="B153" s="68"/>
      <c r="C153" s="68"/>
      <c r="D153" s="68">
        <f>$S153*'Tabell 3.1 DOK32019'!D$101/100</f>
        <v>0</v>
      </c>
      <c r="E153" s="68">
        <f>$S153*'Tabell 3.1 DOK32019'!E$101/100</f>
        <v>0</v>
      </c>
      <c r="F153" s="68">
        <f>$S153*'Tabell 3.1 DOK32019'!F$101/100</f>
        <v>0</v>
      </c>
      <c r="G153" s="68">
        <f>$S153*'Tabell 3.1 DOK32019'!G$101/100</f>
        <v>0</v>
      </c>
      <c r="H153" s="68">
        <f>$S153*'Tabell 3.1 DOK32019'!H$101/100</f>
        <v>0</v>
      </c>
      <c r="I153" s="68">
        <f>$S153*'Tabell 3.1 DOK32019'!I$101/100</f>
        <v>0</v>
      </c>
      <c r="J153" s="68">
        <f>$S153*'Tabell 3.1 DOK32019'!J$101/100</f>
        <v>0</v>
      </c>
      <c r="K153" s="68">
        <f>$S153*'Tabell 3.1 DOK32019'!K$101/100</f>
        <v>0</v>
      </c>
      <c r="L153" s="68">
        <f>$S153*'Tabell 3.1 DOK32019'!L$101/100</f>
        <v>0</v>
      </c>
      <c r="M153" s="68">
        <f>$S153*'Tabell 3.1 DOK32019'!M$101/100</f>
        <v>0</v>
      </c>
      <c r="N153" s="68">
        <f>$S153*'Tabell 3.1 DOK32019'!N$101/100</f>
        <v>0</v>
      </c>
      <c r="O153" s="68">
        <f>$S153*'Tabell 3.1 DOK32019'!O$101/100</f>
        <v>0</v>
      </c>
      <c r="P153" s="68">
        <f>$S153*'Tabell 3.1 DOK32019'!P$101/100</f>
        <v>0</v>
      </c>
      <c r="Q153" s="68">
        <f>$S153*'Tabell 3.1 DOK32019'!Q$101/100</f>
        <v>0</v>
      </c>
      <c r="R153" s="68">
        <f>$S153*'Tabell 3.1 DOK32019'!R$101/100</f>
        <v>0</v>
      </c>
      <c r="S153" s="68">
        <v>0</v>
      </c>
      <c r="V153" s="34"/>
      <c r="W153" s="34"/>
      <c r="X153" s="34"/>
      <c r="Y153" s="34"/>
      <c r="Z153" s="34"/>
      <c r="AA153" s="34"/>
      <c r="AB153" s="34"/>
      <c r="AC153" s="34"/>
      <c r="AD153" s="34"/>
      <c r="AE153" s="34"/>
      <c r="AF153" s="34"/>
      <c r="AG153" s="34"/>
      <c r="AH153" s="34"/>
      <c r="AI153" s="34"/>
      <c r="AJ153" s="34"/>
      <c r="AK153" s="34"/>
    </row>
    <row r="154" spans="1:37" ht="16.5" customHeight="1" x14ac:dyDescent="0.35">
      <c r="A154" s="68" t="str">
        <f t="shared" si="45"/>
        <v xml:space="preserve"> - herav justering for andre aktivitetsnøytrale forhold</v>
      </c>
      <c r="B154" s="68"/>
      <c r="C154" s="68"/>
      <c r="D154" s="68">
        <f>$S154*'Tabell 3.1 DOK32019'!D$101/100</f>
        <v>-189.66849597603988</v>
      </c>
      <c r="E154" s="68">
        <f>$S154*'Tabell 3.1 DOK32019'!E$101/100</f>
        <v>-157.85087121041101</v>
      </c>
      <c r="F154" s="68">
        <f>$S154*'Tabell 3.1 DOK32019'!F$101/100</f>
        <v>-103.53934130820033</v>
      </c>
      <c r="G154" s="68">
        <f>$S154*'Tabell 3.1 DOK32019'!G$101/100</f>
        <v>-87.933297752068597</v>
      </c>
      <c r="H154" s="68">
        <f>$S154*'Tabell 3.1 DOK32019'!H$101/100</f>
        <v>-84.877167287670332</v>
      </c>
      <c r="I154" s="68">
        <f>$S154*'Tabell 3.1 DOK32019'!I$101/100</f>
        <v>-20.478172372317623</v>
      </c>
      <c r="J154" s="68">
        <f>$S154*'Tabell 3.1 DOK32019'!J$101/100</f>
        <v>-29.976722887922598</v>
      </c>
      <c r="K154" s="68">
        <f>$S154*'Tabell 3.1 DOK32019'!K$101/100</f>
        <v>-37.768990493714618</v>
      </c>
      <c r="L154" s="68">
        <f>$S154*'Tabell 3.1 DOK32019'!L$101/100</f>
        <v>-84.470633504276663</v>
      </c>
      <c r="M154" s="68">
        <f>$S154*'Tabell 3.1 DOK32019'!M$101/100</f>
        <v>-76.138922718427509</v>
      </c>
      <c r="N154" s="68">
        <f>$S154*'Tabell 3.1 DOK32019'!N$101/100</f>
        <v>-103.17231711843492</v>
      </c>
      <c r="O154" s="68">
        <f>$S154*'Tabell 3.1 DOK32019'!O$101/100</f>
        <v>-137.72543322864334</v>
      </c>
      <c r="P154" s="68">
        <f>$S154*'Tabell 3.1 DOK32019'!P$101/100</f>
        <v>-67.921263946768235</v>
      </c>
      <c r="Q154" s="68">
        <f>$S154*'Tabell 3.1 DOK32019'!Q$101/100</f>
        <v>-43.027107082534201</v>
      </c>
      <c r="R154" s="68">
        <f>$S154*'Tabell 3.1 DOK32019'!R$101/100</f>
        <v>-120.14203305051825</v>
      </c>
      <c r="S154" s="68">
        <v>-1344.6907699379481</v>
      </c>
      <c r="V154" s="34"/>
      <c r="W154" s="34"/>
      <c r="X154" s="34"/>
      <c r="Y154" s="34"/>
      <c r="Z154" s="34"/>
      <c r="AA154" s="34"/>
      <c r="AB154" s="34"/>
      <c r="AC154" s="34"/>
      <c r="AD154" s="34"/>
      <c r="AE154" s="34"/>
      <c r="AF154" s="34"/>
      <c r="AG154" s="34"/>
      <c r="AH154" s="34"/>
      <c r="AI154" s="34"/>
      <c r="AJ154" s="34"/>
      <c r="AK154" s="34"/>
    </row>
    <row r="155" spans="1:37" ht="16.5" customHeight="1" x14ac:dyDescent="0.35">
      <c r="A155" s="68" t="str">
        <f t="shared" si="45"/>
        <v xml:space="preserve"> - herav justering for engangstiltak</v>
      </c>
      <c r="B155" s="68"/>
      <c r="C155" s="68"/>
      <c r="D155" s="68">
        <f>$S155*'Tabell 3.1 DOK32019'!D$101/100</f>
        <v>0</v>
      </c>
      <c r="E155" s="68">
        <f>$S155*'Tabell 3.1 DOK32019'!E$101/100</f>
        <v>0</v>
      </c>
      <c r="F155" s="68">
        <f>$S155*'Tabell 3.1 DOK32019'!F$101/100</f>
        <v>0</v>
      </c>
      <c r="G155" s="68">
        <f>$S155*'Tabell 3.1 DOK32019'!G$101/100</f>
        <v>0</v>
      </c>
      <c r="H155" s="68">
        <f>$S155*'Tabell 3.1 DOK32019'!H$101/100</f>
        <v>0</v>
      </c>
      <c r="I155" s="68">
        <f>$S155*'Tabell 3.1 DOK32019'!I$101/100</f>
        <v>0</v>
      </c>
      <c r="J155" s="68">
        <f>$S155*'Tabell 3.1 DOK32019'!J$101/100</f>
        <v>0</v>
      </c>
      <c r="K155" s="68">
        <f>$S155*'Tabell 3.1 DOK32019'!K$101/100</f>
        <v>0</v>
      </c>
      <c r="L155" s="68">
        <f>$S155*'Tabell 3.1 DOK32019'!L$101/100</f>
        <v>0</v>
      </c>
      <c r="M155" s="68">
        <f>$S155*'Tabell 3.1 DOK32019'!M$101/100</f>
        <v>0</v>
      </c>
      <c r="N155" s="68">
        <f>$S155*'Tabell 3.1 DOK32019'!N$101/100</f>
        <v>0</v>
      </c>
      <c r="O155" s="68">
        <f>$S155*'Tabell 3.1 DOK32019'!O$101/100</f>
        <v>0</v>
      </c>
      <c r="P155" s="68">
        <f>$S155*'Tabell 3.1 DOK32019'!P$101/100</f>
        <v>0</v>
      </c>
      <c r="Q155" s="68">
        <f>$S155*'Tabell 3.1 DOK32019'!Q$101/100</f>
        <v>0</v>
      </c>
      <c r="R155" s="68">
        <f>$S155*'Tabell 3.1 DOK32019'!R$101/100</f>
        <v>0</v>
      </c>
      <c r="S155" s="68">
        <v>0</v>
      </c>
      <c r="V155" s="34"/>
      <c r="W155" s="34"/>
      <c r="X155" s="34"/>
      <c r="Y155" s="34"/>
      <c r="Z155" s="34"/>
      <c r="AA155" s="34"/>
      <c r="AB155" s="34"/>
      <c r="AC155" s="34"/>
      <c r="AD155" s="34"/>
      <c r="AE155" s="34"/>
      <c r="AF155" s="34"/>
      <c r="AG155" s="34"/>
      <c r="AH155" s="34"/>
      <c r="AI155" s="34"/>
      <c r="AJ155" s="34"/>
      <c r="AK155" s="34"/>
    </row>
    <row r="156" spans="1:37" ht="16.5" customHeight="1" x14ac:dyDescent="0.35">
      <c r="A156" s="68" t="str">
        <f t="shared" si="45"/>
        <v xml:space="preserve"> - herav justering for oppgaveendringer mellom sektorer</v>
      </c>
      <c r="B156" s="68"/>
      <c r="C156" s="68"/>
      <c r="D156" s="68">
        <f>$S156*'Tabell 3.1 DOK32019'!D$101/100</f>
        <v>0</v>
      </c>
      <c r="E156" s="68">
        <f>$S156*'Tabell 3.1 DOK32019'!E$101/100</f>
        <v>0</v>
      </c>
      <c r="F156" s="68">
        <f>$S156*'Tabell 3.1 DOK32019'!F$101/100</f>
        <v>0</v>
      </c>
      <c r="G156" s="68">
        <f>$S156*'Tabell 3.1 DOK32019'!G$101/100</f>
        <v>0</v>
      </c>
      <c r="H156" s="68">
        <f>$S156*'Tabell 3.1 DOK32019'!H$101/100</f>
        <v>0</v>
      </c>
      <c r="I156" s="68">
        <f>$S156*'Tabell 3.1 DOK32019'!I$101/100</f>
        <v>0</v>
      </c>
      <c r="J156" s="68">
        <f>$S156*'Tabell 3.1 DOK32019'!J$101/100</f>
        <v>0</v>
      </c>
      <c r="K156" s="68">
        <f>$S156*'Tabell 3.1 DOK32019'!K$101/100</f>
        <v>0</v>
      </c>
      <c r="L156" s="68">
        <f>$S156*'Tabell 3.1 DOK32019'!L$101/100</f>
        <v>0</v>
      </c>
      <c r="M156" s="68">
        <f>$S156*'Tabell 3.1 DOK32019'!M$101/100</f>
        <v>0</v>
      </c>
      <c r="N156" s="68">
        <f>$S156*'Tabell 3.1 DOK32019'!N$101/100</f>
        <v>0</v>
      </c>
      <c r="O156" s="68">
        <f>$S156*'Tabell 3.1 DOK32019'!O$101/100</f>
        <v>0</v>
      </c>
      <c r="P156" s="68">
        <f>$S156*'Tabell 3.1 DOK32019'!P$101/100</f>
        <v>0</v>
      </c>
      <c r="Q156" s="68">
        <f>$S156*'Tabell 3.1 DOK32019'!Q$101/100</f>
        <v>0</v>
      </c>
      <c r="R156" s="68">
        <f>$S156*'Tabell 3.1 DOK32019'!R$101/100</f>
        <v>0</v>
      </c>
      <c r="S156" s="68">
        <v>0</v>
      </c>
      <c r="V156" s="34"/>
      <c r="W156" s="34"/>
      <c r="X156" s="34"/>
      <c r="Y156" s="34"/>
      <c r="Z156" s="34"/>
      <c r="AA156" s="34"/>
      <c r="AB156" s="34"/>
      <c r="AC156" s="34"/>
      <c r="AD156" s="34"/>
      <c r="AE156" s="34"/>
      <c r="AF156" s="34"/>
      <c r="AG156" s="34"/>
      <c r="AH156" s="34"/>
      <c r="AI156" s="34"/>
      <c r="AJ156" s="34"/>
      <c r="AK156" s="34"/>
    </row>
    <row r="157" spans="1:37" ht="16.5" customHeight="1" x14ac:dyDescent="0.35">
      <c r="A157" s="68" t="str">
        <f t="shared" si="45"/>
        <v xml:space="preserve"> - herav uspesifiserte rammeendringer</v>
      </c>
      <c r="B157" s="68"/>
      <c r="C157" s="68"/>
      <c r="D157" s="68">
        <f>$S157*'Tabell 3.1 DOK32019'!D$101/100</f>
        <v>0</v>
      </c>
      <c r="E157" s="68">
        <f>$S157*'Tabell 3.1 DOK32019'!E$101/100</f>
        <v>0</v>
      </c>
      <c r="F157" s="68">
        <f>$S157*'Tabell 3.1 DOK32019'!F$101/100</f>
        <v>0</v>
      </c>
      <c r="G157" s="68">
        <f>$S157*'Tabell 3.1 DOK32019'!G$101/100</f>
        <v>0</v>
      </c>
      <c r="H157" s="68">
        <f>$S157*'Tabell 3.1 DOK32019'!H$101/100</f>
        <v>0</v>
      </c>
      <c r="I157" s="68">
        <f>$S157*'Tabell 3.1 DOK32019'!I$101/100</f>
        <v>0</v>
      </c>
      <c r="J157" s="68">
        <f>$S157*'Tabell 3.1 DOK32019'!J$101/100</f>
        <v>0</v>
      </c>
      <c r="K157" s="68">
        <f>$S157*'Tabell 3.1 DOK32019'!K$101/100</f>
        <v>0</v>
      </c>
      <c r="L157" s="68">
        <f>$S157*'Tabell 3.1 DOK32019'!L$101/100</f>
        <v>0</v>
      </c>
      <c r="M157" s="68">
        <f>$S157*'Tabell 3.1 DOK32019'!M$101/100</f>
        <v>0</v>
      </c>
      <c r="N157" s="68">
        <f>$S157*'Tabell 3.1 DOK32019'!N$101/100</f>
        <v>0</v>
      </c>
      <c r="O157" s="68">
        <f>$S157*'Tabell 3.1 DOK32019'!O$101/100</f>
        <v>0</v>
      </c>
      <c r="P157" s="68">
        <f>$S157*'Tabell 3.1 DOK32019'!P$101/100</f>
        <v>0</v>
      </c>
      <c r="Q157" s="68">
        <f>$S157*'Tabell 3.1 DOK32019'!Q$101/100</f>
        <v>0</v>
      </c>
      <c r="R157" s="68">
        <f>$S157*'Tabell 3.1 DOK32019'!R$101/100</f>
        <v>0</v>
      </c>
      <c r="S157" s="68">
        <v>0</v>
      </c>
      <c r="V157" s="34"/>
      <c r="W157" s="34"/>
      <c r="X157" s="34"/>
      <c r="Y157" s="34"/>
      <c r="Z157" s="34"/>
      <c r="AA157" s="34"/>
      <c r="AB157" s="34"/>
      <c r="AC157" s="34"/>
      <c r="AD157" s="34"/>
      <c r="AE157" s="34"/>
      <c r="AF157" s="34"/>
      <c r="AG157" s="34"/>
      <c r="AH157" s="34"/>
      <c r="AI157" s="34"/>
      <c r="AJ157" s="34"/>
      <c r="AK157" s="34"/>
    </row>
    <row r="158" spans="1:37" ht="16.5" customHeight="1" x14ac:dyDescent="0.35">
      <c r="A158" s="75" t="str">
        <f t="shared" si="45"/>
        <v xml:space="preserve"> - herav spesifiserte rammeendringer</v>
      </c>
      <c r="B158" s="75"/>
      <c r="C158" s="75"/>
      <c r="D158" s="75">
        <f>$S158*'Tabell 3.1 DOK32019'!D$101/100</f>
        <v>0</v>
      </c>
      <c r="E158" s="75">
        <f>$S158*'Tabell 3.1 DOK32019'!E$101/100</f>
        <v>0</v>
      </c>
      <c r="F158" s="75">
        <f>$S158*'Tabell 3.1 DOK32019'!F$101/100</f>
        <v>0</v>
      </c>
      <c r="G158" s="75">
        <f>$S158*'Tabell 3.1 DOK32019'!G$101/100</f>
        <v>0</v>
      </c>
      <c r="H158" s="75">
        <f>$S158*'Tabell 3.1 DOK32019'!H$101/100</f>
        <v>0</v>
      </c>
      <c r="I158" s="75">
        <f>$S158*'Tabell 3.1 DOK32019'!I$101/100</f>
        <v>0</v>
      </c>
      <c r="J158" s="75">
        <f>$S158*'Tabell 3.1 DOK32019'!J$101/100</f>
        <v>0</v>
      </c>
      <c r="K158" s="75">
        <f>$S158*'Tabell 3.1 DOK32019'!K$101/100</f>
        <v>0</v>
      </c>
      <c r="L158" s="75">
        <f>$S158*'Tabell 3.1 DOK32019'!L$101/100</f>
        <v>0</v>
      </c>
      <c r="M158" s="75">
        <f>$S158*'Tabell 3.1 DOK32019'!M$101/100</f>
        <v>0</v>
      </c>
      <c r="N158" s="75">
        <f>$S158*'Tabell 3.1 DOK32019'!N$101/100</f>
        <v>0</v>
      </c>
      <c r="O158" s="75">
        <f>$S158*'Tabell 3.1 DOK32019'!O$101/100</f>
        <v>0</v>
      </c>
      <c r="P158" s="75">
        <f>$S158*'Tabell 3.1 DOK32019'!P$101/100</f>
        <v>0</v>
      </c>
      <c r="Q158" s="75">
        <f>$S158*'Tabell 3.1 DOK32019'!Q$101/100</f>
        <v>0</v>
      </c>
      <c r="R158" s="75">
        <f>$S158*'Tabell 3.1 DOK32019'!R$101/100</f>
        <v>0</v>
      </c>
      <c r="S158" s="75">
        <v>0</v>
      </c>
      <c r="V158" s="34"/>
      <c r="W158" s="34"/>
      <c r="X158" s="34"/>
      <c r="Y158" s="34"/>
      <c r="Z158" s="34"/>
      <c r="AA158" s="34"/>
      <c r="AB158" s="34"/>
      <c r="AC158" s="34"/>
      <c r="AD158" s="34"/>
      <c r="AE158" s="34"/>
      <c r="AF158" s="34"/>
      <c r="AG158" s="34"/>
      <c r="AH158" s="34"/>
      <c r="AI158" s="34"/>
      <c r="AJ158" s="34"/>
      <c r="AK158" s="34"/>
    </row>
    <row r="159" spans="1:37" ht="16.5" customHeight="1" x14ac:dyDescent="0.35">
      <c r="A159" s="75" t="str">
        <f t="shared" si="45"/>
        <v>Vridningseffekter knyttet til endringer i særskilte tildelinger</v>
      </c>
      <c r="B159" s="75"/>
      <c r="C159" s="75"/>
      <c r="D159" s="75">
        <f>'Tabell 2.1 DOK32019'!D55+'Tabell 2.1 DOK32019'!D56-SUM(D148:D152)</f>
        <v>-3.0124291207102942</v>
      </c>
      <c r="E159" s="75">
        <f>'Tabell 2.1 DOK32019'!E55+'Tabell 2.1 DOK32019'!E56-SUM(E148:E152)</f>
        <v>-7.5549207877411391</v>
      </c>
      <c r="F159" s="75">
        <f>'Tabell 2.1 DOK32019'!F55+'Tabell 2.1 DOK32019'!F56-SUM(F148:F152)</f>
        <v>-24.252610111667309</v>
      </c>
      <c r="G159" s="75">
        <f>'Tabell 2.1 DOK32019'!G55+'Tabell 2.1 DOK32019'!G56-SUM(G148:G152)</f>
        <v>-12.332306065050943</v>
      </c>
      <c r="H159" s="75">
        <f>'Tabell 2.1 DOK32019'!H55+'Tabell 2.1 DOK32019'!H56-SUM(H148:H152)</f>
        <v>4.8519361853068403</v>
      </c>
      <c r="I159" s="75">
        <f>'Tabell 2.1 DOK32019'!I55+'Tabell 2.1 DOK32019'!I56-SUM(I148:I152)</f>
        <v>3.4544874481198349</v>
      </c>
      <c r="J159" s="75">
        <f>'Tabell 2.1 DOK32019'!J55+'Tabell 2.1 DOK32019'!J56-SUM(J148:J152)</f>
        <v>5.0056708175270614</v>
      </c>
      <c r="K159" s="75">
        <f>'Tabell 2.1 DOK32019'!K55+'Tabell 2.1 DOK32019'!K56-SUM(K148:K152)</f>
        <v>8.3451544728995941</v>
      </c>
      <c r="L159" s="75">
        <f>'Tabell 2.1 DOK32019'!L55+'Tabell 2.1 DOK32019'!L56-SUM(L148:L152)</f>
        <v>-0.83140743733747513</v>
      </c>
      <c r="M159" s="75">
        <f>'Tabell 2.1 DOK32019'!M55+'Tabell 2.1 DOK32019'!M56-SUM(M148:M152)</f>
        <v>-6.8269814719023998</v>
      </c>
      <c r="N159" s="75">
        <f>'Tabell 2.1 DOK32019'!N55+'Tabell 2.1 DOK32019'!N56-SUM(N148:N152)</f>
        <v>-3.6457826436162577</v>
      </c>
      <c r="O159" s="75">
        <f>'Tabell 2.1 DOK32019'!O55+'Tabell 2.1 DOK32019'!O56-SUM(O148:O152)</f>
        <v>30.980588783910207</v>
      </c>
      <c r="P159" s="75">
        <f>'Tabell 2.1 DOK32019'!P55+'Tabell 2.1 DOK32019'!P56-SUM(P148:P152)</f>
        <v>11.933915913803503</v>
      </c>
      <c r="Q159" s="75">
        <f>'Tabell 2.1 DOK32019'!Q55+'Tabell 2.1 DOK32019'!Q56-SUM(Q148:Q152)</f>
        <v>5.0728965673115454</v>
      </c>
      <c r="R159" s="75">
        <f>'Tabell 2.1 DOK32019'!R55+'Tabell 2.1 DOK32019'!R56-SUM(R148:R152)</f>
        <v>-10.836819022770214</v>
      </c>
      <c r="S159" s="75">
        <f>SUM(D159:R159)</f>
        <v>0.35139352808255353</v>
      </c>
      <c r="V159" s="34"/>
      <c r="W159" s="34"/>
      <c r="X159" s="34"/>
      <c r="Y159" s="34"/>
      <c r="Z159" s="34"/>
      <c r="AA159" s="34"/>
      <c r="AB159" s="34"/>
      <c r="AC159" s="34"/>
      <c r="AD159" s="34"/>
      <c r="AE159" s="34"/>
      <c r="AF159" s="34"/>
      <c r="AG159" s="34"/>
      <c r="AH159" s="34"/>
      <c r="AI159" s="34"/>
      <c r="AJ159" s="34"/>
      <c r="AK159" s="34"/>
    </row>
    <row r="160" spans="1:37" ht="16.5" customHeight="1" x14ac:dyDescent="0.35">
      <c r="A160" s="66" t="str">
        <f t="shared" si="45"/>
        <v>Kompensasjon for forventet lønns- og prisutvikling</v>
      </c>
      <c r="B160" s="66"/>
      <c r="C160" s="66"/>
      <c r="D160" s="66">
        <f>SUM(D161:D162)</f>
        <v>1313.5299820170621</v>
      </c>
      <c r="E160" s="66">
        <f t="shared" ref="E160:S160" si="48">SUM(E161:E162)</f>
        <v>1093.1802403736124</v>
      </c>
      <c r="F160" s="66">
        <f t="shared" si="48"/>
        <v>717.05123419020254</v>
      </c>
      <c r="G160" s="66">
        <f t="shared" si="48"/>
        <v>608.97315824957411</v>
      </c>
      <c r="H160" s="66">
        <f t="shared" si="48"/>
        <v>587.80823587654095</v>
      </c>
      <c r="I160" s="66">
        <f t="shared" si="48"/>
        <v>141.81951119257403</v>
      </c>
      <c r="J160" s="66">
        <f t="shared" si="48"/>
        <v>207.60076191502867</v>
      </c>
      <c r="K160" s="66">
        <f t="shared" si="48"/>
        <v>261.56532295315236</v>
      </c>
      <c r="L160" s="66">
        <f t="shared" si="48"/>
        <v>584.99282728460548</v>
      </c>
      <c r="M160" s="66">
        <f t="shared" si="48"/>
        <v>527.29240707306792</v>
      </c>
      <c r="N160" s="66">
        <f t="shared" si="48"/>
        <v>714.50944529214917</v>
      </c>
      <c r="O160" s="66">
        <f t="shared" si="48"/>
        <v>953.80355552018113</v>
      </c>
      <c r="P160" s="66">
        <f t="shared" si="48"/>
        <v>470.38184254830082</v>
      </c>
      <c r="Q160" s="66">
        <f t="shared" si="48"/>
        <v>297.97987747794974</v>
      </c>
      <c r="R160" s="66">
        <f t="shared" si="48"/>
        <v>832.03149632333316</v>
      </c>
      <c r="S160" s="66">
        <f t="shared" si="48"/>
        <v>9312.5198982873335</v>
      </c>
      <c r="V160" s="34"/>
      <c r="W160" s="34"/>
      <c r="X160" s="34"/>
      <c r="Y160" s="34"/>
      <c r="Z160" s="34"/>
      <c r="AA160" s="34"/>
      <c r="AB160" s="34"/>
      <c r="AC160" s="34"/>
      <c r="AD160" s="34"/>
      <c r="AE160" s="34"/>
      <c r="AF160" s="34"/>
      <c r="AG160" s="34"/>
      <c r="AH160" s="34"/>
      <c r="AI160" s="34"/>
      <c r="AJ160" s="34"/>
      <c r="AK160" s="34"/>
    </row>
    <row r="161" spans="1:37" ht="16.5" customHeight="1" x14ac:dyDescent="0.35">
      <c r="A161" s="68" t="str">
        <f t="shared" si="45"/>
        <v xml:space="preserve"> - herav generell lønns- og priskompensasjon</v>
      </c>
      <c r="B161" s="68"/>
      <c r="C161" s="68"/>
      <c r="D161" s="68">
        <f>$S161*'Tabell 3.1 DOK32019'!D$101/100</f>
        <v>1841.0216933710713</v>
      </c>
      <c r="E161" s="68">
        <f>$S161*'Tabell 3.1 DOK32019'!E$101/100</f>
        <v>1532.1831742294255</v>
      </c>
      <c r="F161" s="68">
        <f>$S161*'Tabell 3.1 DOK32019'!F$101/100</f>
        <v>1005.0070386482549</v>
      </c>
      <c r="G161" s="68">
        <f>$S161*'Tabell 3.1 DOK32019'!G$101/100</f>
        <v>853.52661177672098</v>
      </c>
      <c r="H161" s="68">
        <f>$S161*'Tabell 3.1 DOK32019'!H$101/100</f>
        <v>823.86220992771723</v>
      </c>
      <c r="I161" s="68">
        <f>$S161*'Tabell 3.1 DOK32019'!I$101/100</f>
        <v>198.77185920634642</v>
      </c>
      <c r="J161" s="68">
        <f>$S161*'Tabell 3.1 DOK32019'!J$101/100</f>
        <v>290.96976199890508</v>
      </c>
      <c r="K161" s="68">
        <f>$S161*'Tabell 3.1 DOK32019'!K$101/100</f>
        <v>366.60558980990862</v>
      </c>
      <c r="L161" s="68">
        <f>$S161*'Tabell 3.1 DOK32019'!L$101/100</f>
        <v>819.91618024859474</v>
      </c>
      <c r="M161" s="68">
        <f>$S161*'Tabell 3.1 DOK32019'!M$101/100</f>
        <v>739.04423459041993</v>
      </c>
      <c r="N161" s="68">
        <f>$S161*'Tabell 3.1 DOK32019'!N$101/100</f>
        <v>1001.4445097639882</v>
      </c>
      <c r="O161" s="68">
        <f>$S161*'Tabell 3.1 DOK32019'!O$101/100</f>
        <v>1336.8351396369596</v>
      </c>
      <c r="P161" s="68">
        <f>$S161*'Tabell 3.1 DOK32019'!P$101/100</f>
        <v>659.27933747615725</v>
      </c>
      <c r="Q161" s="68">
        <f>$S161*'Tabell 3.1 DOK32019'!Q$101/100</f>
        <v>417.64362148974033</v>
      </c>
      <c r="R161" s="68">
        <f>$S161*'Tabell 3.1 DOK32019'!R$101/100</f>
        <v>1166.1614544549861</v>
      </c>
      <c r="S161" s="68">
        <v>13052.272416629196</v>
      </c>
      <c r="V161" s="34"/>
      <c r="W161" s="34"/>
      <c r="X161" s="34"/>
      <c r="Y161" s="34"/>
      <c r="Z161" s="34"/>
      <c r="AA161" s="34"/>
      <c r="AB161" s="34"/>
      <c r="AC161" s="34"/>
      <c r="AD161" s="34"/>
      <c r="AE161" s="34"/>
      <c r="AF161" s="34"/>
      <c r="AG161" s="34"/>
      <c r="AH161" s="34"/>
      <c r="AI161" s="34"/>
      <c r="AJ161" s="34"/>
      <c r="AK161" s="34"/>
    </row>
    <row r="162" spans="1:37" ht="16.5" customHeight="1" x14ac:dyDescent="0.35">
      <c r="A162" s="75" t="str">
        <f t="shared" si="45"/>
        <v xml:space="preserve"> - herav kompensasjon for endring i løpende pensjonsutgifter</v>
      </c>
      <c r="B162" s="75"/>
      <c r="C162" s="75"/>
      <c r="D162" s="75">
        <f>$S162*'Tabell 3.1 DOK32019'!D$101/100</f>
        <v>-527.49171135400911</v>
      </c>
      <c r="E162" s="75">
        <f>$S162*'Tabell 3.1 DOK32019'!E$101/100</f>
        <v>-439.00293385581313</v>
      </c>
      <c r="F162" s="75">
        <f>$S162*'Tabell 3.1 DOK32019'!F$101/100</f>
        <v>-287.9558044580524</v>
      </c>
      <c r="G162" s="75">
        <f>$S162*'Tabell 3.1 DOK32019'!G$101/100</f>
        <v>-244.55345352714684</v>
      </c>
      <c r="H162" s="75">
        <f>$S162*'Tabell 3.1 DOK32019'!H$101/100</f>
        <v>-236.05397405117625</v>
      </c>
      <c r="I162" s="75">
        <f>$S162*'Tabell 3.1 DOK32019'!I$101/100</f>
        <v>-56.952348013772401</v>
      </c>
      <c r="J162" s="75">
        <f>$S162*'Tabell 3.1 DOK32019'!J$101/100</f>
        <v>-83.369000083876429</v>
      </c>
      <c r="K162" s="75">
        <f>$S162*'Tabell 3.1 DOK32019'!K$101/100</f>
        <v>-105.04026685675625</v>
      </c>
      <c r="L162" s="75">
        <f>$S162*'Tabell 3.1 DOK32019'!L$101/100</f>
        <v>-234.92335296398926</v>
      </c>
      <c r="M162" s="75">
        <f>$S162*'Tabell 3.1 DOK32019'!M$101/100</f>
        <v>-211.75182751735204</v>
      </c>
      <c r="N162" s="75">
        <f>$S162*'Tabell 3.1 DOK32019'!N$101/100</f>
        <v>-286.9350644718391</v>
      </c>
      <c r="O162" s="75">
        <f>$S162*'Tabell 3.1 DOK32019'!O$101/100</f>
        <v>-383.03158411677856</v>
      </c>
      <c r="P162" s="75">
        <f>$S162*'Tabell 3.1 DOK32019'!P$101/100</f>
        <v>-188.8974949278564</v>
      </c>
      <c r="Q162" s="75">
        <f>$S162*'Tabell 3.1 DOK32019'!Q$101/100</f>
        <v>-119.6637440117906</v>
      </c>
      <c r="R162" s="75">
        <f>$S162*'Tabell 3.1 DOK32019'!R$101/100</f>
        <v>-334.12995813165298</v>
      </c>
      <c r="S162" s="75">
        <v>-3739.7525183418616</v>
      </c>
      <c r="V162" s="34"/>
      <c r="W162" s="34"/>
      <c r="X162" s="34"/>
      <c r="Y162" s="34"/>
      <c r="Z162" s="34"/>
      <c r="AA162" s="34"/>
      <c r="AB162" s="34"/>
      <c r="AC162" s="34"/>
      <c r="AD162" s="34"/>
      <c r="AE162" s="34"/>
      <c r="AF162" s="34"/>
      <c r="AG162" s="34"/>
      <c r="AH162" s="34"/>
      <c r="AI162" s="34"/>
      <c r="AJ162" s="34"/>
      <c r="AK162" s="34"/>
    </row>
    <row r="163" spans="1:37" ht="16.5" customHeight="1" thickBot="1" x14ac:dyDescent="0.4">
      <c r="A163" s="273" t="str">
        <f t="shared" si="45"/>
        <v>Bydelsfordelt budsjett 2019</v>
      </c>
      <c r="B163" s="273"/>
      <c r="C163" s="273"/>
      <c r="D163" s="274">
        <f t="shared" ref="D163:S163" si="49">D152+D160+SUM(D148:D151)+D159</f>
        <v>63544.688662604247</v>
      </c>
      <c r="E163" s="274">
        <f t="shared" si="49"/>
        <v>52879.773199401287</v>
      </c>
      <c r="F163" s="274">
        <f t="shared" si="49"/>
        <v>34666.206017866229</v>
      </c>
      <c r="G163" s="274">
        <f t="shared" si="49"/>
        <v>29449.381368640377</v>
      </c>
      <c r="H163" s="274">
        <f t="shared" si="49"/>
        <v>28442.620836881302</v>
      </c>
      <c r="I163" s="274">
        <f t="shared" si="49"/>
        <v>6864.587487549803</v>
      </c>
      <c r="J163" s="274">
        <f t="shared" si="49"/>
        <v>10048.591538824941</v>
      </c>
      <c r="K163" s="274">
        <f t="shared" si="49"/>
        <v>12662.700355001181</v>
      </c>
      <c r="L163" s="274">
        <f t="shared" si="49"/>
        <v>28300.72991056104</v>
      </c>
      <c r="M163" s="274">
        <f t="shared" si="49"/>
        <v>25503.226638438715</v>
      </c>
      <c r="N163" s="274">
        <f t="shared" si="49"/>
        <v>34563.842800232058</v>
      </c>
      <c r="O163" s="274">
        <f t="shared" si="49"/>
        <v>46175.35801163107</v>
      </c>
      <c r="P163" s="274">
        <f t="shared" si="49"/>
        <v>22768.692527036223</v>
      </c>
      <c r="Q163" s="274">
        <f t="shared" si="49"/>
        <v>14421.139864631084</v>
      </c>
      <c r="R163" s="274">
        <f t="shared" si="49"/>
        <v>40242.289909049905</v>
      </c>
      <c r="S163" s="274">
        <f t="shared" si="49"/>
        <v>450533.82912834949</v>
      </c>
      <c r="V163" s="34"/>
      <c r="W163" s="34"/>
      <c r="X163" s="34"/>
      <c r="Y163" s="34"/>
      <c r="Z163" s="34"/>
      <c r="AA163" s="34"/>
      <c r="AB163" s="34"/>
      <c r="AC163" s="34"/>
      <c r="AD163" s="34"/>
      <c r="AE163" s="34"/>
      <c r="AF163" s="34"/>
      <c r="AG163" s="34"/>
      <c r="AH163" s="34"/>
      <c r="AI163" s="34"/>
      <c r="AJ163" s="34"/>
      <c r="AK163" s="34"/>
    </row>
    <row r="164" spans="1:37" ht="16.5" customHeight="1" thickBot="1" x14ac:dyDescent="0.4">
      <c r="A164" s="68"/>
      <c r="B164" s="68"/>
      <c r="C164" s="68"/>
      <c r="D164" s="34"/>
      <c r="E164" s="34"/>
      <c r="F164" s="34"/>
      <c r="G164" s="34"/>
      <c r="H164" s="34"/>
      <c r="I164" s="34"/>
      <c r="J164" s="34"/>
      <c r="K164" s="34"/>
      <c r="L164" s="34"/>
      <c r="M164" s="34"/>
      <c r="N164" s="34"/>
      <c r="O164" s="34"/>
      <c r="P164" s="34"/>
      <c r="Q164" s="34"/>
      <c r="R164" s="34"/>
      <c r="S164" s="34"/>
      <c r="V164" s="34"/>
      <c r="W164" s="34"/>
      <c r="X164" s="34"/>
      <c r="Y164" s="34"/>
      <c r="Z164" s="34"/>
      <c r="AA164" s="34"/>
      <c r="AB164" s="34"/>
      <c r="AC164" s="34"/>
      <c r="AD164" s="34"/>
      <c r="AE164" s="34"/>
      <c r="AF164" s="34"/>
      <c r="AG164" s="34"/>
      <c r="AH164" s="34"/>
      <c r="AI164" s="34"/>
      <c r="AJ164" s="34"/>
      <c r="AK164" s="34"/>
    </row>
    <row r="165" spans="1:37" ht="16.5" customHeight="1" x14ac:dyDescent="0.35">
      <c r="A165" s="270" t="s">
        <v>38</v>
      </c>
      <c r="B165" s="270"/>
      <c r="C165" s="270"/>
      <c r="D165" s="271"/>
      <c r="E165" s="271"/>
      <c r="F165" s="271"/>
      <c r="G165" s="271"/>
      <c r="H165" s="271"/>
      <c r="I165" s="271"/>
      <c r="J165" s="271"/>
      <c r="K165" s="271"/>
      <c r="L165" s="271"/>
      <c r="M165" s="271"/>
      <c r="N165" s="271"/>
      <c r="O165" s="271"/>
      <c r="P165" s="271"/>
      <c r="Q165" s="271"/>
      <c r="R165" s="271"/>
      <c r="S165" s="271"/>
      <c r="V165" s="34"/>
      <c r="W165" s="34"/>
      <c r="X165" s="34"/>
      <c r="Y165" s="34"/>
      <c r="Z165" s="34"/>
      <c r="AA165" s="34"/>
      <c r="AB165" s="34"/>
      <c r="AC165" s="34"/>
      <c r="AD165" s="34"/>
      <c r="AE165" s="34"/>
      <c r="AF165" s="34"/>
      <c r="AG165" s="34"/>
      <c r="AH165" s="34"/>
      <c r="AI165" s="34"/>
      <c r="AJ165" s="34"/>
      <c r="AK165" s="34"/>
    </row>
    <row r="166" spans="1:37" ht="16.5" customHeight="1" x14ac:dyDescent="0.35">
      <c r="A166" s="74" t="str">
        <f t="shared" ref="A166:A181" si="50">A148</f>
        <v>Bydelsfordelt Dok3 2018</v>
      </c>
      <c r="B166" s="74"/>
      <c r="C166" s="74"/>
      <c r="D166" s="74">
        <v>193611.38504709469</v>
      </c>
      <c r="E166" s="74">
        <v>169756.0547809806</v>
      </c>
      <c r="F166" s="74">
        <v>105984.79571050513</v>
      </c>
      <c r="G166" s="74">
        <v>84673.674098217205</v>
      </c>
      <c r="H166" s="74">
        <v>85939.514116905484</v>
      </c>
      <c r="I166" s="74">
        <v>20322.681166830342</v>
      </c>
      <c r="J166" s="74">
        <v>32099.720683327276</v>
      </c>
      <c r="K166" s="74">
        <v>40169.993243350582</v>
      </c>
      <c r="L166" s="74">
        <v>83995.861719953667</v>
      </c>
      <c r="M166" s="74">
        <v>78845.187262857828</v>
      </c>
      <c r="N166" s="74">
        <v>97706.088629073347</v>
      </c>
      <c r="O166" s="74">
        <v>127954.99616039051</v>
      </c>
      <c r="P166" s="74">
        <v>69976.985426175161</v>
      </c>
      <c r="Q166" s="74">
        <v>42578.707857802539</v>
      </c>
      <c r="R166" s="74">
        <v>121544.35409653574</v>
      </c>
      <c r="S166" s="74">
        <v>1355160</v>
      </c>
      <c r="V166" s="34"/>
      <c r="W166" s="34"/>
      <c r="X166" s="34"/>
      <c r="Y166" s="34"/>
      <c r="Z166" s="34"/>
      <c r="AA166" s="34"/>
      <c r="AB166" s="34"/>
      <c r="AC166" s="34"/>
      <c r="AD166" s="34"/>
      <c r="AE166" s="34"/>
      <c r="AF166" s="34"/>
      <c r="AG166" s="34"/>
      <c r="AH166" s="34"/>
      <c r="AI166" s="34"/>
      <c r="AJ166" s="34"/>
      <c r="AK166" s="34"/>
    </row>
    <row r="167" spans="1:37" ht="16.5" customHeight="1" x14ac:dyDescent="0.35">
      <c r="A167" s="68" t="str">
        <f t="shared" si="50"/>
        <v>Effekt av oppdaterte kriterieandeler</v>
      </c>
      <c r="B167" s="68"/>
      <c r="C167" s="68"/>
      <c r="D167" s="68">
        <v>-437.56309781871204</v>
      </c>
      <c r="E167" s="68">
        <v>-801.86824664323558</v>
      </c>
      <c r="F167" s="68">
        <v>-81.173114585779814</v>
      </c>
      <c r="G167" s="68">
        <v>317.97093427616215</v>
      </c>
      <c r="H167" s="68">
        <v>-1015.4592412600899</v>
      </c>
      <c r="I167" s="68">
        <v>722.01942312921074</v>
      </c>
      <c r="J167" s="68">
        <v>111.33594564909005</v>
      </c>
      <c r="K167" s="68">
        <v>-587.50305653071598</v>
      </c>
      <c r="L167" s="68">
        <v>2018.822010085443</v>
      </c>
      <c r="M167" s="68">
        <v>-895.12498845893958</v>
      </c>
      <c r="N167" s="68">
        <v>2621.2682757495904</v>
      </c>
      <c r="O167" s="68">
        <v>-1430.3201170589216</v>
      </c>
      <c r="P167" s="68">
        <v>-993.59284685742296</v>
      </c>
      <c r="Q167" s="68">
        <v>695.22730331214711</v>
      </c>
      <c r="R167" s="68">
        <v>-244.03918298781707</v>
      </c>
      <c r="S167" s="68">
        <f>SUM(D167:R167)</f>
        <v>9.2086338554508984E-12</v>
      </c>
      <c r="V167" s="34"/>
      <c r="W167" s="34"/>
      <c r="X167" s="34"/>
      <c r="Y167" s="34"/>
      <c r="Z167" s="34"/>
      <c r="AA167" s="34"/>
      <c r="AB167" s="34"/>
      <c r="AC167" s="34"/>
      <c r="AD167" s="34"/>
      <c r="AE167" s="34"/>
      <c r="AF167" s="34"/>
      <c r="AG167" s="34"/>
      <c r="AH167" s="34"/>
      <c r="AI167" s="34"/>
      <c r="AJ167" s="34"/>
      <c r="AK167" s="34"/>
    </row>
    <row r="168" spans="1:37" ht="16.5" customHeight="1" x14ac:dyDescent="0.35">
      <c r="A168" s="68" t="str">
        <f t="shared" si="50"/>
        <v>Effekt av oppdaterte regnskapsandeler</v>
      </c>
      <c r="B168" s="68"/>
      <c r="C168" s="68"/>
      <c r="D168" s="68">
        <v>-865.31558100915117</v>
      </c>
      <c r="E168" s="68">
        <v>263.48539228246227</v>
      </c>
      <c r="F168" s="68">
        <v>2176.2560123108142</v>
      </c>
      <c r="G168" s="68">
        <v>786.19416498819498</v>
      </c>
      <c r="H168" s="68">
        <v>-892.0834448502593</v>
      </c>
      <c r="I168" s="68">
        <v>864.03659193928888</v>
      </c>
      <c r="J168" s="68">
        <v>99.35937952725358</v>
      </c>
      <c r="K168" s="68">
        <v>72.03265637347377</v>
      </c>
      <c r="L168" s="68">
        <v>1340.5450533326389</v>
      </c>
      <c r="M168" s="68">
        <v>-797.8513118941479</v>
      </c>
      <c r="N168" s="68">
        <v>-1130.6288658906769</v>
      </c>
      <c r="O168" s="68">
        <v>-171.35276551342164</v>
      </c>
      <c r="P168" s="68">
        <v>1234.3483187095551</v>
      </c>
      <c r="Q168" s="68">
        <v>-878.92594501552969</v>
      </c>
      <c r="R168" s="68">
        <v>-2100.0996552905131</v>
      </c>
      <c r="S168" s="68">
        <f t="shared" ref="S168:S169" si="51">SUM(D168:R168)</f>
        <v>-1.7735146684572101E-11</v>
      </c>
      <c r="V168" s="34"/>
      <c r="W168" s="34"/>
      <c r="X168" s="34"/>
      <c r="Y168" s="34"/>
      <c r="Z168" s="34"/>
      <c r="AA168" s="34"/>
      <c r="AB168" s="34"/>
      <c r="AC168" s="34"/>
      <c r="AD168" s="34"/>
      <c r="AE168" s="34"/>
      <c r="AF168" s="34"/>
      <c r="AG168" s="34"/>
      <c r="AH168" s="34"/>
      <c r="AI168" s="34"/>
      <c r="AJ168" s="34"/>
      <c r="AK168" s="34"/>
    </row>
    <row r="169" spans="1:37" ht="16.5" customHeight="1" x14ac:dyDescent="0.35">
      <c r="A169" s="75" t="str">
        <f t="shared" si="50"/>
        <v>Effekt av endringer i fordelingssystemet</v>
      </c>
      <c r="B169" s="75"/>
      <c r="C169" s="75"/>
      <c r="D169" s="75">
        <v>0</v>
      </c>
      <c r="E169" s="75">
        <v>-4.7825210458540825E-11</v>
      </c>
      <c r="F169" s="75">
        <v>0</v>
      </c>
      <c r="G169" s="75">
        <v>2.3912605229270412E-11</v>
      </c>
      <c r="H169" s="75">
        <v>1.1956302614635206E-11</v>
      </c>
      <c r="I169" s="75">
        <v>2.9890756536588015E-12</v>
      </c>
      <c r="J169" s="75">
        <v>-5.9781513073176031E-12</v>
      </c>
      <c r="K169" s="75">
        <v>5.9781513073176031E-12</v>
      </c>
      <c r="L169" s="75">
        <v>0</v>
      </c>
      <c r="M169" s="75">
        <v>0</v>
      </c>
      <c r="N169" s="75">
        <v>2.3912605229270412E-11</v>
      </c>
      <c r="O169" s="75">
        <v>2.3912605229270412E-11</v>
      </c>
      <c r="P169" s="75">
        <v>0</v>
      </c>
      <c r="Q169" s="75">
        <v>5.9781513073176031E-12</v>
      </c>
      <c r="R169" s="75">
        <v>2.3912605229270412E-11</v>
      </c>
      <c r="S169" s="75">
        <f t="shared" si="51"/>
        <v>6.8748740034152431E-11</v>
      </c>
      <c r="V169" s="34"/>
      <c r="W169" s="34"/>
      <c r="X169" s="34"/>
      <c r="Y169" s="34"/>
      <c r="Z169" s="34"/>
      <c r="AA169" s="34"/>
      <c r="AB169" s="34"/>
      <c r="AC169" s="34"/>
      <c r="AD169" s="34"/>
      <c r="AE169" s="34"/>
      <c r="AF169" s="34"/>
      <c r="AG169" s="34"/>
      <c r="AH169" s="34"/>
      <c r="AI169" s="34"/>
      <c r="AJ169" s="34"/>
      <c r="AK169" s="34"/>
    </row>
    <row r="170" spans="1:37" ht="16.5" customHeight="1" x14ac:dyDescent="0.35">
      <c r="A170" s="66" t="str">
        <f t="shared" si="50"/>
        <v>Reelle endringer</v>
      </c>
      <c r="B170" s="66"/>
      <c r="C170" s="66"/>
      <c r="D170" s="66">
        <f>SUM(D171:D176)</f>
        <v>-1771.4282321878954</v>
      </c>
      <c r="E170" s="66">
        <f t="shared" ref="E170:S170" si="52">SUM(E171:E176)</f>
        <v>-1475.8271208760996</v>
      </c>
      <c r="F170" s="66">
        <f t="shared" si="52"/>
        <v>-995.56550234655981</v>
      </c>
      <c r="G170" s="66">
        <f t="shared" si="52"/>
        <v>-790.13281311813591</v>
      </c>
      <c r="H170" s="66">
        <f t="shared" si="52"/>
        <v>-774.05118368342005</v>
      </c>
      <c r="I170" s="66">
        <f t="shared" si="52"/>
        <v>-201.80974489668222</v>
      </c>
      <c r="J170" s="66">
        <f t="shared" si="52"/>
        <v>-297.62394183977449</v>
      </c>
      <c r="K170" s="66">
        <f t="shared" si="52"/>
        <v>-365.27303574737692</v>
      </c>
      <c r="L170" s="66">
        <f t="shared" si="52"/>
        <v>-804.66252252696722</v>
      </c>
      <c r="M170" s="66">
        <f t="shared" si="52"/>
        <v>-710.67895721485024</v>
      </c>
      <c r="N170" s="66">
        <f t="shared" si="52"/>
        <v>-913.73931129179664</v>
      </c>
      <c r="O170" s="66">
        <f t="shared" si="52"/>
        <v>-1163.8890669346031</v>
      </c>
      <c r="P170" s="66">
        <f t="shared" si="52"/>
        <v>-646.80254344335117</v>
      </c>
      <c r="Q170" s="66">
        <f t="shared" si="52"/>
        <v>-390.51696000007496</v>
      </c>
      <c r="R170" s="66">
        <f t="shared" si="52"/>
        <v>-1097.9990638924132</v>
      </c>
      <c r="S170" s="66">
        <f t="shared" si="52"/>
        <v>-12400</v>
      </c>
      <c r="V170" s="34"/>
      <c r="W170" s="34"/>
      <c r="X170" s="34"/>
      <c r="Y170" s="34"/>
      <c r="Z170" s="34"/>
      <c r="AA170" s="34"/>
      <c r="AB170" s="34"/>
      <c r="AC170" s="34"/>
      <c r="AD170" s="34"/>
      <c r="AE170" s="34"/>
      <c r="AF170" s="34"/>
      <c r="AG170" s="34"/>
      <c r="AH170" s="34"/>
      <c r="AI170" s="34"/>
      <c r="AJ170" s="34"/>
      <c r="AK170" s="34"/>
    </row>
    <row r="171" spans="1:37" ht="16.5" customHeight="1" x14ac:dyDescent="0.35">
      <c r="A171" s="68" t="str">
        <f t="shared" si="50"/>
        <v xml:space="preserve"> - herav justering for demografiske forhold</v>
      </c>
      <c r="B171" s="68"/>
      <c r="C171" s="68"/>
      <c r="D171" s="68">
        <f>$S171*'Tabell 3.1 DOK32019'!D$105/100</f>
        <v>0</v>
      </c>
      <c r="E171" s="68">
        <f>$S171*'Tabell 3.1 DOK32019'!E$105/100</f>
        <v>0</v>
      </c>
      <c r="F171" s="68">
        <f>$S171*'Tabell 3.1 DOK32019'!F$105/100</f>
        <v>0</v>
      </c>
      <c r="G171" s="68">
        <f>$S171*'Tabell 3.1 DOK32019'!G$105/100</f>
        <v>0</v>
      </c>
      <c r="H171" s="68">
        <f>$S171*'Tabell 3.1 DOK32019'!H$105/100</f>
        <v>0</v>
      </c>
      <c r="I171" s="68">
        <f>$S171*'Tabell 3.1 DOK32019'!I$105/100</f>
        <v>0</v>
      </c>
      <c r="J171" s="68">
        <f>$S171*'Tabell 3.1 DOK32019'!J$105/100</f>
        <v>0</v>
      </c>
      <c r="K171" s="68">
        <f>$S171*'Tabell 3.1 DOK32019'!K$105/100</f>
        <v>0</v>
      </c>
      <c r="L171" s="68">
        <f>$S171*'Tabell 3.1 DOK32019'!L$105/100</f>
        <v>0</v>
      </c>
      <c r="M171" s="68">
        <f>$S171*'Tabell 3.1 DOK32019'!M$105/100</f>
        <v>0</v>
      </c>
      <c r="N171" s="68">
        <f>$S171*'Tabell 3.1 DOK32019'!N$105/100</f>
        <v>0</v>
      </c>
      <c r="O171" s="68">
        <f>$S171*'Tabell 3.1 DOK32019'!O$105/100</f>
        <v>0</v>
      </c>
      <c r="P171" s="68">
        <f>$S171*'Tabell 3.1 DOK32019'!P$105/100</f>
        <v>0</v>
      </c>
      <c r="Q171" s="68">
        <f>$S171*'Tabell 3.1 DOK32019'!Q$105/100</f>
        <v>0</v>
      </c>
      <c r="R171" s="68">
        <f>$S171*'Tabell 3.1 DOK32019'!R$105/100</f>
        <v>0</v>
      </c>
      <c r="S171" s="68">
        <v>0</v>
      </c>
      <c r="V171" s="34"/>
      <c r="W171" s="34"/>
      <c r="X171" s="34"/>
      <c r="Y171" s="34"/>
      <c r="Z171" s="34"/>
      <c r="AA171" s="34"/>
      <c r="AB171" s="34"/>
      <c r="AC171" s="34"/>
      <c r="AD171" s="34"/>
      <c r="AE171" s="34"/>
      <c r="AF171" s="34"/>
      <c r="AG171" s="34"/>
      <c r="AH171" s="34"/>
      <c r="AI171" s="34"/>
      <c r="AJ171" s="34"/>
      <c r="AK171" s="34"/>
    </row>
    <row r="172" spans="1:37" ht="16.5" customHeight="1" x14ac:dyDescent="0.35">
      <c r="A172" s="68" t="str">
        <f t="shared" si="50"/>
        <v xml:space="preserve"> - herav justering for andre aktivitetsnøytrale forhold</v>
      </c>
      <c r="B172" s="68"/>
      <c r="C172" s="68"/>
      <c r="D172" s="68">
        <f>$S172*'Tabell 3.1 DOK32019'!D$105/100</f>
        <v>-1771.4282321878954</v>
      </c>
      <c r="E172" s="68">
        <f>$S172*'Tabell 3.1 DOK32019'!E$105/100</f>
        <v>-1475.8271208760996</v>
      </c>
      <c r="F172" s="68">
        <f>$S172*'Tabell 3.1 DOK32019'!F$105/100</f>
        <v>-995.56550234655981</v>
      </c>
      <c r="G172" s="68">
        <f>$S172*'Tabell 3.1 DOK32019'!G$105/100</f>
        <v>-790.13281311813591</v>
      </c>
      <c r="H172" s="68">
        <f>$S172*'Tabell 3.1 DOK32019'!H$105/100</f>
        <v>-774.05118368342005</v>
      </c>
      <c r="I172" s="68">
        <f>$S172*'Tabell 3.1 DOK32019'!I$105/100</f>
        <v>-201.80974489668222</v>
      </c>
      <c r="J172" s="68">
        <f>$S172*'Tabell 3.1 DOK32019'!J$105/100</f>
        <v>-297.62394183977449</v>
      </c>
      <c r="K172" s="68">
        <f>$S172*'Tabell 3.1 DOK32019'!K$105/100</f>
        <v>-365.27303574737692</v>
      </c>
      <c r="L172" s="68">
        <f>$S172*'Tabell 3.1 DOK32019'!L$105/100</f>
        <v>-804.66252252696722</v>
      </c>
      <c r="M172" s="68">
        <f>$S172*'Tabell 3.1 DOK32019'!M$105/100</f>
        <v>-710.67895721485024</v>
      </c>
      <c r="N172" s="68">
        <f>$S172*'Tabell 3.1 DOK32019'!N$105/100</f>
        <v>-913.73931129179664</v>
      </c>
      <c r="O172" s="68">
        <f>$S172*'Tabell 3.1 DOK32019'!O$105/100</f>
        <v>-1163.8890669346031</v>
      </c>
      <c r="P172" s="68">
        <f>$S172*'Tabell 3.1 DOK32019'!P$105/100</f>
        <v>-646.80254344335117</v>
      </c>
      <c r="Q172" s="68">
        <f>$S172*'Tabell 3.1 DOK32019'!Q$105/100</f>
        <v>-390.51696000007496</v>
      </c>
      <c r="R172" s="68">
        <f>$S172*'Tabell 3.1 DOK32019'!R$105/100</f>
        <v>-1097.9990638924132</v>
      </c>
      <c r="S172" s="68">
        <v>-12400</v>
      </c>
      <c r="V172" s="34"/>
      <c r="W172" s="34"/>
      <c r="X172" s="34"/>
      <c r="Y172" s="34"/>
      <c r="Z172" s="34"/>
      <c r="AA172" s="34"/>
      <c r="AB172" s="34"/>
      <c r="AC172" s="34"/>
      <c r="AD172" s="34"/>
      <c r="AE172" s="34"/>
      <c r="AF172" s="34"/>
      <c r="AG172" s="34"/>
      <c r="AH172" s="34"/>
      <c r="AI172" s="34"/>
      <c r="AJ172" s="34"/>
      <c r="AK172" s="34"/>
    </row>
    <row r="173" spans="1:37" ht="16.5" customHeight="1" x14ac:dyDescent="0.35">
      <c r="A173" s="68" t="str">
        <f t="shared" si="50"/>
        <v xml:space="preserve"> - herav justering for engangstiltak</v>
      </c>
      <c r="B173" s="68"/>
      <c r="C173" s="68"/>
      <c r="D173" s="68">
        <f>$S173*'Tabell 3.1 DOK32019'!D$105/100</f>
        <v>0</v>
      </c>
      <c r="E173" s="68">
        <f>$S173*'Tabell 3.1 DOK32019'!E$105/100</f>
        <v>0</v>
      </c>
      <c r="F173" s="68">
        <f>$S173*'Tabell 3.1 DOK32019'!F$105/100</f>
        <v>0</v>
      </c>
      <c r="G173" s="68">
        <f>$S173*'Tabell 3.1 DOK32019'!G$105/100</f>
        <v>0</v>
      </c>
      <c r="H173" s="68">
        <f>$S173*'Tabell 3.1 DOK32019'!H$105/100</f>
        <v>0</v>
      </c>
      <c r="I173" s="68">
        <f>$S173*'Tabell 3.1 DOK32019'!I$105/100</f>
        <v>0</v>
      </c>
      <c r="J173" s="68">
        <f>$S173*'Tabell 3.1 DOK32019'!J$105/100</f>
        <v>0</v>
      </c>
      <c r="K173" s="68">
        <f>$S173*'Tabell 3.1 DOK32019'!K$105/100</f>
        <v>0</v>
      </c>
      <c r="L173" s="68">
        <f>$S173*'Tabell 3.1 DOK32019'!L$105/100</f>
        <v>0</v>
      </c>
      <c r="M173" s="68">
        <f>$S173*'Tabell 3.1 DOK32019'!M$105/100</f>
        <v>0</v>
      </c>
      <c r="N173" s="68">
        <f>$S173*'Tabell 3.1 DOK32019'!N$105/100</f>
        <v>0</v>
      </c>
      <c r="O173" s="68">
        <f>$S173*'Tabell 3.1 DOK32019'!O$105/100</f>
        <v>0</v>
      </c>
      <c r="P173" s="68">
        <f>$S173*'Tabell 3.1 DOK32019'!P$105/100</f>
        <v>0</v>
      </c>
      <c r="Q173" s="68">
        <f>$S173*'Tabell 3.1 DOK32019'!Q$105/100</f>
        <v>0</v>
      </c>
      <c r="R173" s="68">
        <f>$S173*'Tabell 3.1 DOK32019'!R$105/100</f>
        <v>0</v>
      </c>
      <c r="S173" s="68">
        <v>0</v>
      </c>
      <c r="V173" s="34"/>
      <c r="W173" s="34"/>
      <c r="X173" s="34"/>
      <c r="Y173" s="34"/>
      <c r="Z173" s="34"/>
      <c r="AA173" s="34"/>
      <c r="AB173" s="34"/>
      <c r="AC173" s="34"/>
      <c r="AD173" s="34"/>
      <c r="AE173" s="34"/>
      <c r="AF173" s="34"/>
      <c r="AG173" s="34"/>
      <c r="AH173" s="34"/>
      <c r="AI173" s="34"/>
      <c r="AJ173" s="34"/>
      <c r="AK173" s="34"/>
    </row>
    <row r="174" spans="1:37" ht="16.5" customHeight="1" x14ac:dyDescent="0.35">
      <c r="A174" s="68" t="str">
        <f t="shared" si="50"/>
        <v xml:space="preserve"> - herav justering for oppgaveendringer mellom sektorer</v>
      </c>
      <c r="B174" s="68"/>
      <c r="C174" s="68"/>
      <c r="D174" s="68">
        <f>$S174*'Tabell 3.1 DOK32019'!D$105/100</f>
        <v>0</v>
      </c>
      <c r="E174" s="68">
        <f>$S174*'Tabell 3.1 DOK32019'!E$105/100</f>
        <v>0</v>
      </c>
      <c r="F174" s="68">
        <f>$S174*'Tabell 3.1 DOK32019'!F$105/100</f>
        <v>0</v>
      </c>
      <c r="G174" s="68">
        <f>$S174*'Tabell 3.1 DOK32019'!G$105/100</f>
        <v>0</v>
      </c>
      <c r="H174" s="68">
        <f>$S174*'Tabell 3.1 DOK32019'!H$105/100</f>
        <v>0</v>
      </c>
      <c r="I174" s="68">
        <f>$S174*'Tabell 3.1 DOK32019'!I$105/100</f>
        <v>0</v>
      </c>
      <c r="J174" s="68">
        <f>$S174*'Tabell 3.1 DOK32019'!J$105/100</f>
        <v>0</v>
      </c>
      <c r="K174" s="68">
        <f>$S174*'Tabell 3.1 DOK32019'!K$105/100</f>
        <v>0</v>
      </c>
      <c r="L174" s="68">
        <f>$S174*'Tabell 3.1 DOK32019'!L$105/100</f>
        <v>0</v>
      </c>
      <c r="M174" s="68">
        <f>$S174*'Tabell 3.1 DOK32019'!M$105/100</f>
        <v>0</v>
      </c>
      <c r="N174" s="68">
        <f>$S174*'Tabell 3.1 DOK32019'!N$105/100</f>
        <v>0</v>
      </c>
      <c r="O174" s="68">
        <f>$S174*'Tabell 3.1 DOK32019'!O$105/100</f>
        <v>0</v>
      </c>
      <c r="P174" s="68">
        <f>$S174*'Tabell 3.1 DOK32019'!P$105/100</f>
        <v>0</v>
      </c>
      <c r="Q174" s="68">
        <f>$S174*'Tabell 3.1 DOK32019'!Q$105/100</f>
        <v>0</v>
      </c>
      <c r="R174" s="68">
        <f>$S174*'Tabell 3.1 DOK32019'!R$105/100</f>
        <v>0</v>
      </c>
      <c r="S174" s="68">
        <v>0</v>
      </c>
      <c r="V174" s="34"/>
      <c r="W174" s="34"/>
      <c r="X174" s="34"/>
      <c r="Y174" s="34"/>
      <c r="Z174" s="34"/>
      <c r="AA174" s="34"/>
      <c r="AB174" s="34"/>
      <c r="AC174" s="34"/>
      <c r="AD174" s="34"/>
      <c r="AE174" s="34"/>
      <c r="AF174" s="34"/>
      <c r="AG174" s="34"/>
      <c r="AH174" s="34"/>
      <c r="AI174" s="34"/>
      <c r="AJ174" s="34"/>
      <c r="AK174" s="34"/>
    </row>
    <row r="175" spans="1:37" ht="16.5" customHeight="1" x14ac:dyDescent="0.35">
      <c r="A175" s="68" t="str">
        <f t="shared" si="50"/>
        <v xml:space="preserve"> - herav uspesifiserte rammeendringer</v>
      </c>
      <c r="B175" s="68"/>
      <c r="C175" s="68"/>
      <c r="D175" s="68">
        <f>$S175*'Tabell 3.1 DOK32019'!D$105/100</f>
        <v>0</v>
      </c>
      <c r="E175" s="68">
        <f>$S175*'Tabell 3.1 DOK32019'!E$105/100</f>
        <v>0</v>
      </c>
      <c r="F175" s="68">
        <f>$S175*'Tabell 3.1 DOK32019'!F$105/100</f>
        <v>0</v>
      </c>
      <c r="G175" s="68">
        <f>$S175*'Tabell 3.1 DOK32019'!G$105/100</f>
        <v>0</v>
      </c>
      <c r="H175" s="68">
        <f>$S175*'Tabell 3.1 DOK32019'!H$105/100</f>
        <v>0</v>
      </c>
      <c r="I175" s="68">
        <f>$S175*'Tabell 3.1 DOK32019'!I$105/100</f>
        <v>0</v>
      </c>
      <c r="J175" s="68">
        <f>$S175*'Tabell 3.1 DOK32019'!J$105/100</f>
        <v>0</v>
      </c>
      <c r="K175" s="68">
        <f>$S175*'Tabell 3.1 DOK32019'!K$105/100</f>
        <v>0</v>
      </c>
      <c r="L175" s="68">
        <f>$S175*'Tabell 3.1 DOK32019'!L$105/100</f>
        <v>0</v>
      </c>
      <c r="M175" s="68">
        <f>$S175*'Tabell 3.1 DOK32019'!M$105/100</f>
        <v>0</v>
      </c>
      <c r="N175" s="68">
        <f>$S175*'Tabell 3.1 DOK32019'!N$105/100</f>
        <v>0</v>
      </c>
      <c r="O175" s="68">
        <f>$S175*'Tabell 3.1 DOK32019'!O$105/100</f>
        <v>0</v>
      </c>
      <c r="P175" s="68">
        <f>$S175*'Tabell 3.1 DOK32019'!P$105/100</f>
        <v>0</v>
      </c>
      <c r="Q175" s="68">
        <f>$S175*'Tabell 3.1 DOK32019'!Q$105/100</f>
        <v>0</v>
      </c>
      <c r="R175" s="68">
        <f>$S175*'Tabell 3.1 DOK32019'!R$105/100</f>
        <v>0</v>
      </c>
      <c r="S175" s="68">
        <v>0</v>
      </c>
      <c r="V175" s="34"/>
      <c r="W175" s="34"/>
      <c r="X175" s="34"/>
      <c r="Y175" s="34"/>
      <c r="Z175" s="34"/>
      <c r="AA175" s="34"/>
      <c r="AB175" s="34"/>
      <c r="AC175" s="34"/>
      <c r="AD175" s="34"/>
      <c r="AE175" s="34"/>
      <c r="AF175" s="34"/>
      <c r="AG175" s="34"/>
      <c r="AH175" s="34"/>
      <c r="AI175" s="34"/>
      <c r="AJ175" s="34"/>
      <c r="AK175" s="34"/>
    </row>
    <row r="176" spans="1:37" ht="16.5" customHeight="1" x14ac:dyDescent="0.35">
      <c r="A176" s="75" t="str">
        <f t="shared" si="50"/>
        <v xml:space="preserve"> - herav spesifiserte rammeendringer</v>
      </c>
      <c r="B176" s="75"/>
      <c r="C176" s="75"/>
      <c r="D176" s="75">
        <f>$S176*'Tabell 3.1 DOK32019'!D$105/100</f>
        <v>0</v>
      </c>
      <c r="E176" s="75">
        <f>$S176*'Tabell 3.1 DOK32019'!E$105/100</f>
        <v>0</v>
      </c>
      <c r="F176" s="75">
        <f>$S176*'Tabell 3.1 DOK32019'!F$105/100</f>
        <v>0</v>
      </c>
      <c r="G176" s="75">
        <f>$S176*'Tabell 3.1 DOK32019'!G$105/100</f>
        <v>0</v>
      </c>
      <c r="H176" s="75">
        <f>$S176*'Tabell 3.1 DOK32019'!H$105/100</f>
        <v>0</v>
      </c>
      <c r="I176" s="75">
        <f>$S176*'Tabell 3.1 DOK32019'!I$105/100</f>
        <v>0</v>
      </c>
      <c r="J176" s="75">
        <f>$S176*'Tabell 3.1 DOK32019'!J$105/100</f>
        <v>0</v>
      </c>
      <c r="K176" s="75">
        <f>$S176*'Tabell 3.1 DOK32019'!K$105/100</f>
        <v>0</v>
      </c>
      <c r="L176" s="75">
        <f>$S176*'Tabell 3.1 DOK32019'!L$105/100</f>
        <v>0</v>
      </c>
      <c r="M176" s="75">
        <f>$S176*'Tabell 3.1 DOK32019'!M$105/100</f>
        <v>0</v>
      </c>
      <c r="N176" s="75">
        <f>$S176*'Tabell 3.1 DOK32019'!N$105/100</f>
        <v>0</v>
      </c>
      <c r="O176" s="75">
        <f>$S176*'Tabell 3.1 DOK32019'!O$105/100</f>
        <v>0</v>
      </c>
      <c r="P176" s="75">
        <f>$S176*'Tabell 3.1 DOK32019'!P$105/100</f>
        <v>0</v>
      </c>
      <c r="Q176" s="75">
        <f>$S176*'Tabell 3.1 DOK32019'!Q$105/100</f>
        <v>0</v>
      </c>
      <c r="R176" s="75">
        <f>$S176*'Tabell 3.1 DOK32019'!R$105/100</f>
        <v>0</v>
      </c>
      <c r="S176" s="75">
        <v>0</v>
      </c>
      <c r="V176" s="34"/>
      <c r="W176" s="34"/>
      <c r="X176" s="34"/>
      <c r="Y176" s="34"/>
      <c r="Z176" s="34"/>
      <c r="AA176" s="34"/>
      <c r="AB176" s="34"/>
      <c r="AC176" s="34"/>
      <c r="AD176" s="34"/>
      <c r="AE176" s="34"/>
      <c r="AF176" s="34"/>
      <c r="AG176" s="34"/>
      <c r="AH176" s="34"/>
      <c r="AI176" s="34"/>
      <c r="AJ176" s="34"/>
      <c r="AK176" s="34"/>
    </row>
    <row r="177" spans="1:56" ht="16.5" customHeight="1" x14ac:dyDescent="0.35">
      <c r="A177" s="75" t="str">
        <f t="shared" si="50"/>
        <v>Vridningseffekter knyttet til endringer i særskilte tildelinger</v>
      </c>
      <c r="B177" s="75"/>
      <c r="C177" s="75"/>
      <c r="D177" s="75">
        <f>'Tabell 2.1 DOK32019'!D61+'Tabell 2.1 DOK32019'!D62-SUM(D166:D170)</f>
        <v>571.45669389516115</v>
      </c>
      <c r="E177" s="75">
        <f>'Tabell 2.1 DOK32019'!E61+'Tabell 2.1 DOK32019'!E62-SUM(E166:E170)</f>
        <v>-3523.9021264524781</v>
      </c>
      <c r="F177" s="75">
        <f>'Tabell 2.1 DOK32019'!F61+'Tabell 2.1 DOK32019'!F62-SUM(F166:F170)</f>
        <v>321.14708920783596</v>
      </c>
      <c r="G177" s="75">
        <f>'Tabell 2.1 DOK32019'!G61+'Tabell 2.1 DOK32019'!G62-SUM(G166:G170)</f>
        <v>254.88007345248479</v>
      </c>
      <c r="H177" s="75">
        <f>'Tabell 2.1 DOK32019'!H61+'Tabell 2.1 DOK32019'!H62-SUM(H166:H170)</f>
        <v>249.71777581828064</v>
      </c>
      <c r="I177" s="75">
        <f>'Tabell 2.1 DOK32019'!I61+'Tabell 2.1 DOK32019'!I62-SUM(I166:I170)</f>
        <v>65.089041464416368</v>
      </c>
      <c r="J177" s="75">
        <f>'Tabell 2.1 DOK32019'!J61+'Tabell 2.1 DOK32019'!J62-SUM(J166:J170)</f>
        <v>96.030871689119522</v>
      </c>
      <c r="K177" s="75">
        <f>'Tabell 2.1 DOK32019'!K61+'Tabell 2.1 DOK32019'!K62-SUM(K166:K170)</f>
        <v>117.81924911943497</v>
      </c>
      <c r="L177" s="75">
        <f>'Tabell 2.1 DOK32019'!L61+'Tabell 2.1 DOK32019'!L62-SUM(L166:L170)</f>
        <v>259.54149203229463</v>
      </c>
      <c r="M177" s="75">
        <f>'Tabell 2.1 DOK32019'!M61+'Tabell 2.1 DOK32019'!M62-SUM(M166:M170)</f>
        <v>229.26491436641663</v>
      </c>
      <c r="N177" s="75">
        <f>'Tabell 2.1 DOK32019'!N61+'Tabell 2.1 DOK32019'!N62-SUM(N166:N170)</f>
        <v>294.74522991705453</v>
      </c>
      <c r="O177" s="75">
        <f>'Tabell 2.1 DOK32019'!O61+'Tabell 2.1 DOK32019'!O62-SUM(O166:O170)</f>
        <v>375.42370705466601</v>
      </c>
      <c r="P177" s="75">
        <f>'Tabell 2.1 DOK32019'!P61+'Tabell 2.1 DOK32019'!P62-SUM(P166:P170)</f>
        <v>208.62378386585624</v>
      </c>
      <c r="Q177" s="75">
        <f>'Tabell 2.1 DOK32019'!Q61+'Tabell 2.1 DOK32019'!Q62-SUM(Q166:Q170)</f>
        <v>125.98906726383575</v>
      </c>
      <c r="R177" s="75">
        <f>'Tabell 2.1 DOK32019'!R61+'Tabell 2.1 DOK32019'!R62-SUM(R166:R170)</f>
        <v>354.17313730552269</v>
      </c>
      <c r="S177" s="75">
        <f>SUM(D177:R177)</f>
        <v>-9.822542779147625E-11</v>
      </c>
      <c r="V177" s="34"/>
      <c r="W177" s="34"/>
      <c r="X177" s="34"/>
      <c r="Y177" s="34"/>
      <c r="Z177" s="34"/>
      <c r="AA177" s="34"/>
      <c r="AB177" s="34"/>
      <c r="AC177" s="34"/>
      <c r="AD177" s="34"/>
      <c r="AE177" s="34"/>
      <c r="AF177" s="34"/>
      <c r="AG177" s="34"/>
      <c r="AH177" s="34"/>
      <c r="AI177" s="34"/>
      <c r="AJ177" s="34"/>
      <c r="AK177" s="34"/>
    </row>
    <row r="178" spans="1:56" ht="16.5" customHeight="1" x14ac:dyDescent="0.35">
      <c r="A178" s="66" t="str">
        <f t="shared" si="50"/>
        <v>Kompensasjon for forventet lønns- og prisutvikling</v>
      </c>
      <c r="B178" s="66"/>
      <c r="C178" s="66"/>
      <c r="D178" s="66">
        <f>SUM(D179:D180)</f>
        <v>5313.4275538706934</v>
      </c>
      <c r="E178" s="66">
        <f t="shared" ref="E178:S178" si="53">SUM(E179:E180)</f>
        <v>4426.7672527311015</v>
      </c>
      <c r="F178" s="66">
        <f t="shared" si="53"/>
        <v>2986.2147817966093</v>
      </c>
      <c r="G178" s="66">
        <f t="shared" si="53"/>
        <v>2370.0161170254801</v>
      </c>
      <c r="H178" s="66">
        <f t="shared" si="53"/>
        <v>2321.7790101549303</v>
      </c>
      <c r="I178" s="66">
        <f t="shared" si="53"/>
        <v>605.3315848134838</v>
      </c>
      <c r="J178" s="66">
        <f t="shared" si="53"/>
        <v>892.72781393456239</v>
      </c>
      <c r="K178" s="66">
        <f t="shared" si="53"/>
        <v>1095.6423622248337</v>
      </c>
      <c r="L178" s="66">
        <f t="shared" si="53"/>
        <v>2413.5982147474215</v>
      </c>
      <c r="M178" s="66">
        <f t="shared" si="53"/>
        <v>2131.6929947297699</v>
      </c>
      <c r="N178" s="66">
        <f t="shared" si="53"/>
        <v>2740.7758019505713</v>
      </c>
      <c r="O178" s="66">
        <f t="shared" si="53"/>
        <v>3491.1040286746475</v>
      </c>
      <c r="P178" s="66">
        <f t="shared" si="53"/>
        <v>1940.0946613574199</v>
      </c>
      <c r="Q178" s="66">
        <f t="shared" si="53"/>
        <v>1171.3619201808701</v>
      </c>
      <c r="R178" s="66">
        <f t="shared" si="53"/>
        <v>3293.4659018076154</v>
      </c>
      <c r="S178" s="66">
        <f t="shared" si="53"/>
        <v>37194.000000000007</v>
      </c>
      <c r="V178" s="34"/>
      <c r="W178" s="34"/>
      <c r="X178" s="34"/>
      <c r="Y178" s="34"/>
      <c r="Z178" s="34"/>
      <c r="AA178" s="34"/>
      <c r="AB178" s="34"/>
      <c r="AC178" s="34"/>
      <c r="AD178" s="34"/>
      <c r="AE178" s="34"/>
      <c r="AF178" s="34"/>
      <c r="AG178" s="34"/>
      <c r="AH178" s="34"/>
      <c r="AI178" s="34"/>
      <c r="AJ178" s="34"/>
      <c r="AK178" s="34"/>
    </row>
    <row r="179" spans="1:56" ht="16.5" customHeight="1" x14ac:dyDescent="0.35">
      <c r="A179" s="68" t="str">
        <f t="shared" si="50"/>
        <v xml:space="preserve"> - herav generell lønns- og priskompensasjon</v>
      </c>
      <c r="B179" s="68"/>
      <c r="C179" s="68"/>
      <c r="D179" s="68">
        <f>$S179*'Tabell 3.1 DOK32019'!D$105/100</f>
        <v>5313.4275538706934</v>
      </c>
      <c r="E179" s="68">
        <f>$S179*'Tabell 3.1 DOK32019'!E$105/100</f>
        <v>4426.7672527311015</v>
      </c>
      <c r="F179" s="68">
        <f>$S179*'Tabell 3.1 DOK32019'!F$105/100</f>
        <v>2986.2147817966093</v>
      </c>
      <c r="G179" s="68">
        <f>$S179*'Tabell 3.1 DOK32019'!G$105/100</f>
        <v>2370.0161170254801</v>
      </c>
      <c r="H179" s="68">
        <f>$S179*'Tabell 3.1 DOK32019'!H$105/100</f>
        <v>2321.7790101549303</v>
      </c>
      <c r="I179" s="68">
        <f>$S179*'Tabell 3.1 DOK32019'!I$105/100</f>
        <v>605.3315848134838</v>
      </c>
      <c r="J179" s="68">
        <f>$S179*'Tabell 3.1 DOK32019'!J$105/100</f>
        <v>892.72781393456239</v>
      </c>
      <c r="K179" s="68">
        <f>$S179*'Tabell 3.1 DOK32019'!K$105/100</f>
        <v>1095.6423622248337</v>
      </c>
      <c r="L179" s="68">
        <f>$S179*'Tabell 3.1 DOK32019'!L$105/100</f>
        <v>2413.5982147474215</v>
      </c>
      <c r="M179" s="68">
        <f>$S179*'Tabell 3.1 DOK32019'!M$105/100</f>
        <v>2131.6929947297699</v>
      </c>
      <c r="N179" s="68">
        <f>$S179*'Tabell 3.1 DOK32019'!N$105/100</f>
        <v>2740.7758019505713</v>
      </c>
      <c r="O179" s="68">
        <f>$S179*'Tabell 3.1 DOK32019'!O$105/100</f>
        <v>3491.1040286746475</v>
      </c>
      <c r="P179" s="68">
        <f>$S179*'Tabell 3.1 DOK32019'!P$105/100</f>
        <v>1940.0946613574199</v>
      </c>
      <c r="Q179" s="68">
        <f>$S179*'Tabell 3.1 DOK32019'!Q$105/100</f>
        <v>1171.3619201808701</v>
      </c>
      <c r="R179" s="68">
        <f>$S179*'Tabell 3.1 DOK32019'!R$105/100</f>
        <v>3293.4659018076154</v>
      </c>
      <c r="S179" s="68">
        <v>37194.000000000007</v>
      </c>
      <c r="V179" s="34"/>
      <c r="W179" s="34"/>
      <c r="X179" s="34"/>
      <c r="Y179" s="34"/>
      <c r="Z179" s="34"/>
      <c r="AA179" s="34"/>
      <c r="AB179" s="34"/>
      <c r="AC179" s="34"/>
      <c r="AD179" s="34"/>
      <c r="AE179" s="34"/>
      <c r="AF179" s="34"/>
      <c r="AG179" s="34"/>
      <c r="AH179" s="34"/>
      <c r="AI179" s="34"/>
      <c r="AJ179" s="34"/>
      <c r="AK179" s="34"/>
    </row>
    <row r="180" spans="1:56" ht="16.5" customHeight="1" x14ac:dyDescent="0.35">
      <c r="A180" s="75" t="str">
        <f t="shared" si="50"/>
        <v xml:space="preserve"> - herav kompensasjon for endring i løpende pensjonsutgifter</v>
      </c>
      <c r="B180" s="75"/>
      <c r="C180" s="75"/>
      <c r="D180" s="75">
        <f>$S180*'Tabell 3.1 DOK32019'!D$105/100</f>
        <v>0</v>
      </c>
      <c r="E180" s="75">
        <f>$S180*'Tabell 3.1 DOK32019'!E$105/100</f>
        <v>0</v>
      </c>
      <c r="F180" s="75">
        <f>$S180*'Tabell 3.1 DOK32019'!F$105/100</f>
        <v>0</v>
      </c>
      <c r="G180" s="75">
        <f>$S180*'Tabell 3.1 DOK32019'!G$105/100</f>
        <v>0</v>
      </c>
      <c r="H180" s="75">
        <f>$S180*'Tabell 3.1 DOK32019'!H$105/100</f>
        <v>0</v>
      </c>
      <c r="I180" s="75">
        <f>$S180*'Tabell 3.1 DOK32019'!I$105/100</f>
        <v>0</v>
      </c>
      <c r="J180" s="75">
        <f>$S180*'Tabell 3.1 DOK32019'!J$105/100</f>
        <v>0</v>
      </c>
      <c r="K180" s="75">
        <f>$S180*'Tabell 3.1 DOK32019'!K$105/100</f>
        <v>0</v>
      </c>
      <c r="L180" s="75">
        <f>$S180*'Tabell 3.1 DOK32019'!L$105/100</f>
        <v>0</v>
      </c>
      <c r="M180" s="75">
        <f>$S180*'Tabell 3.1 DOK32019'!M$105/100</f>
        <v>0</v>
      </c>
      <c r="N180" s="75">
        <f>$S180*'Tabell 3.1 DOK32019'!N$105/100</f>
        <v>0</v>
      </c>
      <c r="O180" s="75">
        <f>$S180*'Tabell 3.1 DOK32019'!O$105/100</f>
        <v>0</v>
      </c>
      <c r="P180" s="75">
        <f>$S180*'Tabell 3.1 DOK32019'!P$105/100</f>
        <v>0</v>
      </c>
      <c r="Q180" s="75">
        <f>$S180*'Tabell 3.1 DOK32019'!Q$105/100</f>
        <v>0</v>
      </c>
      <c r="R180" s="75">
        <f>$S180*'Tabell 3.1 DOK32019'!R$105/100</f>
        <v>0</v>
      </c>
      <c r="S180" s="75">
        <v>0</v>
      </c>
      <c r="V180" s="34"/>
      <c r="W180" s="34"/>
      <c r="X180" s="34"/>
      <c r="Y180" s="34"/>
      <c r="Z180" s="34"/>
      <c r="AA180" s="34"/>
      <c r="AB180" s="34"/>
      <c r="AC180" s="34"/>
      <c r="AD180" s="34"/>
      <c r="AE180" s="34"/>
      <c r="AF180" s="34"/>
      <c r="AG180" s="34"/>
      <c r="AH180" s="34"/>
      <c r="AI180" s="34"/>
      <c r="AJ180" s="34"/>
      <c r="AK180" s="34"/>
    </row>
    <row r="181" spans="1:56" ht="16.5" customHeight="1" thickBot="1" x14ac:dyDescent="0.4">
      <c r="A181" s="273" t="str">
        <f t="shared" si="50"/>
        <v>Bydelsfordelt budsjett 2019</v>
      </c>
      <c r="B181" s="273"/>
      <c r="C181" s="273"/>
      <c r="D181" s="274">
        <f t="shared" ref="D181:S181" si="54">D170+D178+SUM(D166:D169)+D177</f>
        <v>196421.96238384477</v>
      </c>
      <c r="E181" s="274">
        <f t="shared" si="54"/>
        <v>168644.70993202229</v>
      </c>
      <c r="F181" s="274">
        <f t="shared" si="54"/>
        <v>110391.67497688805</v>
      </c>
      <c r="G181" s="274">
        <f t="shared" si="54"/>
        <v>87612.602574841425</v>
      </c>
      <c r="H181" s="274">
        <f t="shared" si="54"/>
        <v>85829.417033084945</v>
      </c>
      <c r="I181" s="274">
        <f t="shared" si="54"/>
        <v>22377.348063280064</v>
      </c>
      <c r="J181" s="274">
        <f t="shared" si="54"/>
        <v>33001.550752287527</v>
      </c>
      <c r="K181" s="274">
        <f t="shared" si="54"/>
        <v>40502.711418790233</v>
      </c>
      <c r="L181" s="274">
        <f t="shared" si="54"/>
        <v>89223.705967624497</v>
      </c>
      <c r="M181" s="274">
        <f t="shared" si="54"/>
        <v>78802.489914386082</v>
      </c>
      <c r="N181" s="274">
        <f t="shared" si="54"/>
        <v>101318.50975950813</v>
      </c>
      <c r="O181" s="274">
        <f t="shared" si="54"/>
        <v>129055.96194661291</v>
      </c>
      <c r="P181" s="274">
        <f t="shared" si="54"/>
        <v>71719.656799807213</v>
      </c>
      <c r="Q181" s="274">
        <f t="shared" si="54"/>
        <v>43301.843243543794</v>
      </c>
      <c r="R181" s="274">
        <f t="shared" si="54"/>
        <v>121749.85523347816</v>
      </c>
      <c r="S181" s="274">
        <f t="shared" si="54"/>
        <v>1379954</v>
      </c>
      <c r="V181" s="34"/>
      <c r="W181" s="34"/>
      <c r="X181" s="34"/>
      <c r="Y181" s="34"/>
      <c r="Z181" s="34"/>
      <c r="AA181" s="34"/>
      <c r="AB181" s="34"/>
      <c r="AC181" s="34"/>
      <c r="AD181" s="34"/>
      <c r="AE181" s="34"/>
      <c r="AF181" s="34"/>
      <c r="AG181" s="34"/>
      <c r="AH181" s="34"/>
      <c r="AI181" s="34"/>
      <c r="AJ181" s="34"/>
      <c r="AK181" s="34"/>
    </row>
    <row r="182" spans="1:56" ht="16.5" customHeight="1" x14ac:dyDescent="0.35">
      <c r="A182" s="42"/>
      <c r="B182" s="42"/>
      <c r="C182" s="42"/>
      <c r="D182" s="73"/>
      <c r="E182" s="73"/>
      <c r="F182" s="73"/>
      <c r="G182" s="73"/>
      <c r="H182" s="73"/>
      <c r="I182" s="73"/>
      <c r="J182" s="73"/>
      <c r="K182" s="73"/>
      <c r="L182" s="73"/>
      <c r="M182" s="73"/>
      <c r="N182" s="73"/>
      <c r="O182" s="73"/>
      <c r="P182" s="73"/>
      <c r="Q182" s="73"/>
      <c r="R182" s="73"/>
      <c r="S182" s="73"/>
      <c r="V182" s="34"/>
      <c r="W182" s="34"/>
      <c r="X182" s="34"/>
      <c r="Y182" s="34"/>
      <c r="Z182" s="34"/>
      <c r="AA182" s="34"/>
      <c r="AB182" s="34"/>
      <c r="AC182" s="34"/>
      <c r="AD182" s="34"/>
      <c r="AE182" s="34"/>
      <c r="AF182" s="34"/>
      <c r="AG182" s="34"/>
      <c r="AH182" s="34"/>
      <c r="AI182" s="34"/>
      <c r="AJ182" s="34"/>
      <c r="AK182" s="34"/>
    </row>
    <row r="183" spans="1:56" ht="16.5" customHeight="1" thickBot="1" x14ac:dyDescent="0.4">
      <c r="A183" s="275" t="s">
        <v>392</v>
      </c>
      <c r="B183" s="273"/>
      <c r="C183" s="273"/>
      <c r="D183" s="274">
        <f>'Tabell 2.1 DOK32019'!D66</f>
        <v>196422</v>
      </c>
      <c r="E183" s="274">
        <f>'Tabell 2.1 DOK32019'!E66</f>
        <v>168645</v>
      </c>
      <c r="F183" s="274">
        <f>'Tabell 2.1 DOK32019'!F66</f>
        <v>110392</v>
      </c>
      <c r="G183" s="274">
        <f>'Tabell 2.1 DOK32019'!G66</f>
        <v>87613</v>
      </c>
      <c r="H183" s="274">
        <f>'Tabell 2.1 DOK32019'!H66</f>
        <v>85829</v>
      </c>
      <c r="I183" s="274">
        <f>'Tabell 2.1 DOK32019'!I66</f>
        <v>22377</v>
      </c>
      <c r="J183" s="274">
        <f>'Tabell 2.1 DOK32019'!J66</f>
        <v>33001</v>
      </c>
      <c r="K183" s="274">
        <f>'Tabell 2.1 DOK32019'!K66</f>
        <v>40503</v>
      </c>
      <c r="L183" s="274">
        <f>'Tabell 2.1 DOK32019'!L66</f>
        <v>89224</v>
      </c>
      <c r="M183" s="274">
        <f>'Tabell 2.1 DOK32019'!M66</f>
        <v>78802</v>
      </c>
      <c r="N183" s="274">
        <f>'Tabell 2.1 DOK32019'!N66</f>
        <v>101318</v>
      </c>
      <c r="O183" s="274">
        <f>'Tabell 2.1 DOK32019'!O66</f>
        <v>129056</v>
      </c>
      <c r="P183" s="274">
        <f>'Tabell 2.1 DOK32019'!P66</f>
        <v>71720</v>
      </c>
      <c r="Q183" s="274">
        <f>'Tabell 2.1 DOK32019'!Q66</f>
        <v>43302</v>
      </c>
      <c r="R183" s="274">
        <f>'Tabell 2.1 DOK32019'!R66</f>
        <v>121750</v>
      </c>
      <c r="S183" s="274">
        <f>'Tabell 2.1 DOK32019'!S66</f>
        <v>1379954</v>
      </c>
      <c r="V183" s="34"/>
      <c r="W183" s="34"/>
      <c r="X183" s="34"/>
      <c r="Y183" s="34"/>
      <c r="Z183" s="34"/>
      <c r="AA183" s="34"/>
      <c r="AB183" s="34"/>
      <c r="AC183" s="34"/>
      <c r="AD183" s="34"/>
      <c r="AE183" s="34"/>
      <c r="AF183" s="34"/>
      <c r="AG183" s="34"/>
      <c r="AH183" s="34"/>
      <c r="AI183" s="34"/>
      <c r="AJ183" s="34"/>
      <c r="AK183" s="34"/>
    </row>
    <row r="184" spans="1:56" ht="16.5" customHeight="1" thickBot="1" x14ac:dyDescent="0.4">
      <c r="V184" s="34"/>
      <c r="W184" s="34"/>
      <c r="X184" s="34"/>
      <c r="Y184" s="34"/>
      <c r="Z184" s="34"/>
      <c r="AA184" s="34"/>
      <c r="AB184" s="34"/>
      <c r="AC184" s="34"/>
      <c r="AD184" s="34"/>
      <c r="AE184" s="34"/>
      <c r="AF184" s="34"/>
      <c r="AG184" s="34"/>
      <c r="AH184" s="34"/>
      <c r="AI184" s="34"/>
      <c r="AJ184" s="34"/>
      <c r="AK184" s="34"/>
    </row>
    <row r="185" spans="1:56" ht="16.5" customHeight="1" x14ac:dyDescent="0.35">
      <c r="A185" s="276" t="s">
        <v>111</v>
      </c>
      <c r="B185" s="276"/>
      <c r="C185" s="276"/>
      <c r="D185" s="277"/>
      <c r="E185" s="277"/>
      <c r="F185" s="277"/>
      <c r="G185" s="277"/>
      <c r="H185" s="277"/>
      <c r="I185" s="277"/>
      <c r="J185" s="277"/>
      <c r="K185" s="277"/>
      <c r="L185" s="277"/>
      <c r="M185" s="277"/>
      <c r="N185" s="277"/>
      <c r="O185" s="277"/>
      <c r="P185" s="277"/>
      <c r="Q185" s="277"/>
      <c r="R185" s="277"/>
      <c r="S185" s="277"/>
      <c r="V185" s="34"/>
      <c r="W185" s="34"/>
      <c r="X185" s="34"/>
      <c r="Y185" s="34"/>
      <c r="Z185" s="34"/>
      <c r="AA185" s="34"/>
      <c r="AB185" s="34"/>
      <c r="AC185" s="34"/>
      <c r="AD185" s="34"/>
      <c r="AE185" s="34"/>
      <c r="AF185" s="34"/>
      <c r="AG185" s="34"/>
      <c r="AH185" s="34"/>
      <c r="AI185" s="34"/>
      <c r="AJ185" s="34"/>
      <c r="AK185" s="34"/>
    </row>
    <row r="186" spans="1:56" ht="16.5" customHeight="1" x14ac:dyDescent="0.35">
      <c r="A186" s="207" t="s">
        <v>305</v>
      </c>
      <c r="B186" s="78"/>
      <c r="C186" s="78"/>
      <c r="D186" s="79">
        <v>0</v>
      </c>
      <c r="E186" s="79">
        <v>0</v>
      </c>
      <c r="F186" s="79">
        <v>0</v>
      </c>
      <c r="G186" s="79">
        <v>0</v>
      </c>
      <c r="H186" s="79">
        <v>0</v>
      </c>
      <c r="I186" s="79">
        <v>0</v>
      </c>
      <c r="J186" s="79">
        <v>-25186</v>
      </c>
      <c r="K186" s="79">
        <v>0</v>
      </c>
      <c r="L186" s="79">
        <v>0</v>
      </c>
      <c r="M186" s="79">
        <v>0</v>
      </c>
      <c r="N186" s="79">
        <v>0</v>
      </c>
      <c r="O186" s="79">
        <v>0</v>
      </c>
      <c r="P186" s="79">
        <v>0</v>
      </c>
      <c r="Q186" s="79">
        <v>0</v>
      </c>
      <c r="R186" s="79">
        <v>-22820</v>
      </c>
      <c r="S186" s="79">
        <v>-48006</v>
      </c>
      <c r="V186" s="34"/>
      <c r="W186" s="34"/>
      <c r="X186" s="34"/>
      <c r="Y186" s="34"/>
      <c r="Z186" s="34"/>
      <c r="AA186" s="34"/>
      <c r="AB186" s="34"/>
      <c r="AC186" s="34"/>
      <c r="AD186" s="34"/>
      <c r="AE186" s="34"/>
      <c r="AF186" s="34"/>
      <c r="AG186" s="34"/>
      <c r="AH186" s="34"/>
      <c r="AI186" s="34"/>
      <c r="AJ186" s="34"/>
      <c r="AK186" s="34"/>
    </row>
    <row r="187" spans="1:56" ht="16.5" customHeight="1" x14ac:dyDescent="0.35">
      <c r="A187" s="62" t="s">
        <v>281</v>
      </c>
      <c r="B187" s="63"/>
      <c r="C187" s="63"/>
      <c r="D187" s="64">
        <v>0</v>
      </c>
      <c r="E187" s="64">
        <v>0</v>
      </c>
      <c r="F187" s="64">
        <v>0</v>
      </c>
      <c r="G187" s="64">
        <v>0</v>
      </c>
      <c r="H187" s="64">
        <v>0</v>
      </c>
      <c r="I187" s="64">
        <v>0</v>
      </c>
      <c r="J187" s="64">
        <v>-698</v>
      </c>
      <c r="K187" s="64">
        <v>0</v>
      </c>
      <c r="L187" s="64">
        <v>0</v>
      </c>
      <c r="M187" s="64">
        <v>0</v>
      </c>
      <c r="N187" s="64">
        <v>0</v>
      </c>
      <c r="O187" s="64">
        <v>0</v>
      </c>
      <c r="P187" s="64">
        <v>0</v>
      </c>
      <c r="Q187" s="64">
        <v>0</v>
      </c>
      <c r="R187" s="64">
        <v>22820</v>
      </c>
      <c r="S187" s="64">
        <v>22122</v>
      </c>
      <c r="V187" s="34"/>
      <c r="W187" s="34"/>
      <c r="X187" s="34"/>
      <c r="Y187" s="34"/>
      <c r="Z187" s="34"/>
      <c r="AA187" s="34"/>
      <c r="AB187" s="34"/>
      <c r="AC187" s="34"/>
      <c r="AD187" s="34"/>
      <c r="AE187" s="34"/>
      <c r="AF187" s="34"/>
      <c r="AG187" s="34"/>
      <c r="AH187" s="34"/>
      <c r="AI187" s="34"/>
      <c r="AJ187" s="34"/>
      <c r="AK187" s="34"/>
    </row>
    <row r="188" spans="1:56" ht="16.5" customHeight="1" thickBot="1" x14ac:dyDescent="0.4">
      <c r="A188" s="278" t="s">
        <v>226</v>
      </c>
      <c r="B188" s="278"/>
      <c r="C188" s="278"/>
      <c r="D188" s="279">
        <f>D187+D186</f>
        <v>0</v>
      </c>
      <c r="E188" s="279">
        <f t="shared" ref="E188:S188" si="55">E187+E186</f>
        <v>0</v>
      </c>
      <c r="F188" s="279">
        <f t="shared" si="55"/>
        <v>0</v>
      </c>
      <c r="G188" s="279">
        <f t="shared" si="55"/>
        <v>0</v>
      </c>
      <c r="H188" s="279">
        <f t="shared" si="55"/>
        <v>0</v>
      </c>
      <c r="I188" s="279">
        <f t="shared" si="55"/>
        <v>0</v>
      </c>
      <c r="J188" s="279">
        <f t="shared" si="55"/>
        <v>-25884</v>
      </c>
      <c r="K188" s="279">
        <f t="shared" si="55"/>
        <v>0</v>
      </c>
      <c r="L188" s="279">
        <f t="shared" si="55"/>
        <v>0</v>
      </c>
      <c r="M188" s="279">
        <f t="shared" si="55"/>
        <v>0</v>
      </c>
      <c r="N188" s="279">
        <f t="shared" si="55"/>
        <v>0</v>
      </c>
      <c r="O188" s="279">
        <f t="shared" si="55"/>
        <v>0</v>
      </c>
      <c r="P188" s="279">
        <f t="shared" si="55"/>
        <v>0</v>
      </c>
      <c r="Q188" s="279">
        <f t="shared" si="55"/>
        <v>0</v>
      </c>
      <c r="R188" s="279">
        <f t="shared" si="55"/>
        <v>0</v>
      </c>
      <c r="S188" s="279">
        <f t="shared" si="55"/>
        <v>-25884</v>
      </c>
      <c r="V188" s="34"/>
      <c r="W188" s="34"/>
      <c r="X188" s="34"/>
      <c r="Y188" s="34"/>
      <c r="Z188" s="34"/>
      <c r="AA188" s="34"/>
      <c r="AB188" s="34"/>
      <c r="AC188" s="34"/>
      <c r="AD188" s="34"/>
      <c r="AE188" s="34"/>
      <c r="AF188" s="34"/>
      <c r="AG188" s="34"/>
      <c r="AH188" s="34"/>
      <c r="AI188" s="34"/>
      <c r="AJ188" s="34"/>
      <c r="AK188" s="34"/>
    </row>
    <row r="189" spans="1:56" ht="16.5" customHeight="1" x14ac:dyDescent="0.35">
      <c r="D189" s="34"/>
      <c r="E189" s="34"/>
      <c r="F189" s="34"/>
      <c r="G189" s="34"/>
      <c r="H189" s="34"/>
      <c r="I189" s="34"/>
      <c r="J189" s="34"/>
      <c r="K189" s="34"/>
      <c r="L189" s="34"/>
      <c r="M189" s="34"/>
      <c r="N189" s="34"/>
      <c r="O189" s="34"/>
      <c r="P189" s="34"/>
      <c r="Q189" s="34"/>
      <c r="R189" s="34"/>
      <c r="S189" s="34"/>
      <c r="AO189" s="34"/>
      <c r="AP189" s="34"/>
      <c r="AQ189" s="34"/>
      <c r="AR189" s="34"/>
      <c r="AS189" s="34"/>
      <c r="AT189" s="34"/>
      <c r="AU189" s="34"/>
      <c r="AV189" s="34"/>
      <c r="AW189" s="34"/>
      <c r="AX189" s="34"/>
      <c r="AY189" s="34"/>
      <c r="AZ189" s="34"/>
      <c r="BA189" s="34"/>
      <c r="BB189" s="34"/>
      <c r="BC189" s="34"/>
      <c r="BD189" s="34"/>
    </row>
    <row r="190" spans="1:56" ht="15" customHeight="1" x14ac:dyDescent="0.35"/>
    <row r="191" spans="1:56" ht="15" customHeight="1" x14ac:dyDescent="0.35"/>
    <row r="192" spans="1:56" ht="15" customHeight="1" x14ac:dyDescent="0.35"/>
    <row r="193" spans="1:19" ht="15" customHeight="1" x14ac:dyDescent="0.35"/>
    <row r="194" spans="1:19" ht="15" customHeight="1" x14ac:dyDescent="0.35">
      <c r="D194" s="34"/>
      <c r="E194" s="34"/>
      <c r="F194" s="34"/>
      <c r="G194" s="34"/>
      <c r="H194" s="34"/>
      <c r="I194" s="34"/>
      <c r="J194" s="34"/>
      <c r="K194" s="34"/>
      <c r="L194" s="34"/>
      <c r="M194" s="34"/>
      <c r="N194" s="34"/>
      <c r="O194" s="34"/>
      <c r="P194" s="34"/>
      <c r="Q194" s="34"/>
      <c r="R194" s="34"/>
      <c r="S194" s="34"/>
    </row>
    <row r="195" spans="1:19" ht="15" customHeight="1" x14ac:dyDescent="0.35"/>
    <row r="196" spans="1:19" ht="15" customHeight="1" x14ac:dyDescent="0.35">
      <c r="D196" s="34"/>
      <c r="E196" s="34"/>
      <c r="F196" s="34"/>
      <c r="G196" s="34"/>
      <c r="H196" s="34"/>
      <c r="I196" s="34"/>
      <c r="J196" s="34"/>
      <c r="K196" s="34"/>
      <c r="L196" s="34"/>
      <c r="M196" s="34"/>
      <c r="N196" s="34"/>
      <c r="O196" s="34"/>
      <c r="P196" s="34"/>
      <c r="Q196" s="34"/>
      <c r="R196" s="34"/>
      <c r="S196" s="34"/>
    </row>
    <row r="197" spans="1:19" x14ac:dyDescent="0.35">
      <c r="D197" s="35"/>
      <c r="E197" s="35"/>
      <c r="F197" s="35"/>
      <c r="G197" s="35"/>
      <c r="H197" s="35"/>
      <c r="I197" s="35"/>
      <c r="J197" s="35"/>
      <c r="K197" s="35"/>
      <c r="L197" s="35"/>
      <c r="M197" s="35"/>
      <c r="N197" s="35"/>
      <c r="O197" s="35"/>
      <c r="P197" s="35"/>
      <c r="Q197" s="35"/>
      <c r="R197" s="35"/>
      <c r="S197" s="35"/>
    </row>
    <row r="198" spans="1:19" x14ac:dyDescent="0.35">
      <c r="A198" s="28"/>
      <c r="B198" s="28"/>
      <c r="C198" s="28"/>
      <c r="D198" s="34"/>
      <c r="E198" s="34"/>
      <c r="F198" s="34"/>
      <c r="G198" s="34"/>
      <c r="H198" s="34"/>
      <c r="I198" s="34"/>
      <c r="J198" s="34"/>
      <c r="K198" s="34"/>
      <c r="L198" s="34"/>
      <c r="M198" s="34"/>
      <c r="N198" s="34"/>
      <c r="O198" s="34"/>
      <c r="P198" s="34"/>
      <c r="Q198" s="34"/>
      <c r="R198" s="34"/>
      <c r="S198" s="80"/>
    </row>
    <row r="199" spans="1:19" x14ac:dyDescent="0.35">
      <c r="A199" s="28"/>
      <c r="B199" s="28"/>
      <c r="C199" s="28"/>
      <c r="D199" s="34"/>
      <c r="E199" s="34"/>
      <c r="F199" s="34"/>
      <c r="G199" s="34"/>
      <c r="H199" s="34"/>
      <c r="I199" s="34"/>
      <c r="J199" s="34"/>
      <c r="K199" s="34"/>
      <c r="L199" s="34"/>
      <c r="M199" s="34"/>
      <c r="N199" s="34"/>
      <c r="O199" s="34"/>
      <c r="P199" s="34"/>
      <c r="Q199" s="34"/>
      <c r="R199" s="34"/>
      <c r="S199" s="80"/>
    </row>
    <row r="200" spans="1:19" x14ac:dyDescent="0.35">
      <c r="A200" s="28"/>
      <c r="B200" s="28"/>
      <c r="C200" s="28"/>
      <c r="D200" s="80"/>
      <c r="E200" s="80"/>
      <c r="F200" s="80"/>
      <c r="G200" s="80"/>
      <c r="H200" s="80"/>
      <c r="I200" s="80"/>
      <c r="J200" s="80"/>
      <c r="K200" s="80"/>
      <c r="L200" s="80"/>
      <c r="M200" s="80"/>
      <c r="N200" s="80"/>
      <c r="O200" s="80"/>
      <c r="P200" s="80"/>
      <c r="Q200" s="80"/>
      <c r="R200" s="80"/>
      <c r="S200" s="80"/>
    </row>
    <row r="201" spans="1:19" x14ac:dyDescent="0.35">
      <c r="A201" s="28"/>
      <c r="B201" s="28"/>
      <c r="C201" s="28"/>
      <c r="D201" s="34"/>
      <c r="E201" s="34"/>
      <c r="F201" s="34"/>
      <c r="G201" s="34"/>
      <c r="H201" s="34"/>
      <c r="I201" s="34"/>
      <c r="J201" s="34"/>
      <c r="K201" s="34"/>
      <c r="L201" s="34"/>
      <c r="M201" s="34"/>
      <c r="N201" s="34"/>
      <c r="O201" s="34"/>
      <c r="P201" s="34"/>
      <c r="Q201" s="34"/>
      <c r="R201" s="34"/>
      <c r="S201" s="34"/>
    </row>
    <row r="202" spans="1:19" x14ac:dyDescent="0.35">
      <c r="A202" s="28"/>
      <c r="B202" s="28"/>
      <c r="C202" s="28"/>
      <c r="D202" s="80"/>
      <c r="E202" s="80"/>
      <c r="F202" s="80"/>
      <c r="G202" s="80"/>
      <c r="H202" s="80"/>
      <c r="I202" s="80"/>
      <c r="J202" s="80"/>
      <c r="K202" s="80"/>
      <c r="L202" s="80"/>
      <c r="M202" s="80"/>
      <c r="N202" s="80"/>
      <c r="O202" s="80"/>
      <c r="P202" s="80"/>
      <c r="Q202" s="80"/>
      <c r="R202" s="80"/>
      <c r="S202" s="80"/>
    </row>
    <row r="203" spans="1:19" x14ac:dyDescent="0.35">
      <c r="A203" s="28"/>
      <c r="B203" s="28"/>
      <c r="C203" s="28"/>
      <c r="D203" s="80"/>
      <c r="E203" s="80"/>
      <c r="F203" s="80"/>
      <c r="G203" s="80"/>
      <c r="H203" s="80"/>
      <c r="I203" s="80"/>
      <c r="J203" s="80"/>
      <c r="K203" s="80"/>
      <c r="L203" s="80"/>
      <c r="M203" s="80"/>
      <c r="N203" s="80"/>
      <c r="O203" s="80"/>
      <c r="P203" s="80"/>
      <c r="Q203" s="80"/>
      <c r="R203" s="80"/>
      <c r="S203" s="80"/>
    </row>
    <row r="204" spans="1:19" x14ac:dyDescent="0.35">
      <c r="A204" s="28"/>
      <c r="B204" s="28"/>
      <c r="C204" s="28"/>
      <c r="D204" s="80"/>
      <c r="E204" s="80"/>
      <c r="F204" s="80"/>
      <c r="G204" s="80"/>
      <c r="H204" s="80"/>
      <c r="I204" s="80"/>
      <c r="J204" s="80"/>
      <c r="K204" s="80"/>
      <c r="L204" s="80"/>
      <c r="M204" s="80"/>
      <c r="N204" s="80"/>
      <c r="O204" s="80"/>
      <c r="P204" s="80"/>
      <c r="Q204" s="80"/>
      <c r="R204" s="80"/>
      <c r="S204" s="80"/>
    </row>
    <row r="205" spans="1:19" x14ac:dyDescent="0.35">
      <c r="A205" s="28"/>
      <c r="B205" s="28"/>
      <c r="C205" s="28"/>
      <c r="D205" s="80"/>
      <c r="E205" s="80"/>
      <c r="F205" s="80"/>
      <c r="G205" s="80"/>
      <c r="H205" s="80"/>
      <c r="I205" s="80"/>
      <c r="J205" s="80"/>
      <c r="K205" s="80"/>
      <c r="L205" s="80"/>
      <c r="M205" s="80"/>
      <c r="N205" s="80"/>
      <c r="O205" s="80"/>
      <c r="P205" s="80"/>
      <c r="Q205" s="80"/>
      <c r="R205" s="80"/>
      <c r="S205" s="80"/>
    </row>
    <row r="208" spans="1:19" x14ac:dyDescent="0.35">
      <c r="A208" s="28"/>
      <c r="B208" s="28"/>
      <c r="C208" s="28"/>
      <c r="D208" s="80"/>
      <c r="E208" s="80"/>
      <c r="F208" s="80"/>
      <c r="G208" s="80"/>
      <c r="H208" s="80"/>
      <c r="I208" s="80"/>
      <c r="J208" s="80"/>
      <c r="K208" s="80"/>
      <c r="L208" s="80"/>
      <c r="M208" s="80"/>
      <c r="N208" s="80"/>
      <c r="O208" s="80"/>
      <c r="P208" s="80"/>
      <c r="Q208" s="80"/>
      <c r="R208" s="80"/>
      <c r="S208" s="80"/>
    </row>
    <row r="209" spans="1:19" x14ac:dyDescent="0.35">
      <c r="A209" s="28"/>
      <c r="B209" s="28"/>
      <c r="C209" s="28"/>
      <c r="D209" s="80"/>
      <c r="E209" s="80"/>
      <c r="F209" s="80"/>
      <c r="G209" s="80"/>
      <c r="H209" s="80"/>
      <c r="I209" s="80"/>
      <c r="J209" s="80"/>
      <c r="K209" s="80"/>
      <c r="L209" s="80"/>
      <c r="M209" s="80"/>
      <c r="N209" s="80"/>
      <c r="O209" s="80"/>
      <c r="P209" s="80"/>
      <c r="Q209" s="80"/>
      <c r="R209" s="80"/>
      <c r="S209" s="80"/>
    </row>
    <row r="210" spans="1:19" x14ac:dyDescent="0.35">
      <c r="A210" s="68"/>
      <c r="B210" s="68"/>
      <c r="C210" s="68"/>
      <c r="D210" s="68"/>
      <c r="E210" s="68"/>
      <c r="F210" s="68"/>
      <c r="G210" s="68"/>
      <c r="H210" s="68"/>
      <c r="I210" s="68"/>
      <c r="J210" s="68"/>
      <c r="K210" s="68"/>
      <c r="L210" s="68"/>
      <c r="M210" s="68"/>
      <c r="N210" s="68"/>
      <c r="O210" s="68"/>
      <c r="P210" s="68"/>
      <c r="Q210" s="68"/>
      <c r="R210" s="68"/>
      <c r="S210" s="68"/>
    </row>
    <row r="211" spans="1:19" x14ac:dyDescent="0.35">
      <c r="A211" s="28"/>
      <c r="B211" s="28"/>
      <c r="C211" s="28"/>
      <c r="D211" s="80"/>
      <c r="E211" s="80"/>
      <c r="F211" s="80"/>
      <c r="G211" s="80"/>
      <c r="H211" s="80"/>
      <c r="I211" s="80"/>
      <c r="J211" s="80"/>
      <c r="K211" s="80"/>
      <c r="L211" s="80"/>
      <c r="M211" s="80"/>
      <c r="N211" s="80"/>
      <c r="O211" s="80"/>
      <c r="P211" s="80"/>
      <c r="Q211" s="80"/>
      <c r="R211" s="80"/>
      <c r="S211" s="80"/>
    </row>
    <row r="212" spans="1:19" x14ac:dyDescent="0.35">
      <c r="A212" s="28"/>
      <c r="B212" s="28"/>
      <c r="C212" s="28"/>
      <c r="D212" s="80"/>
      <c r="E212" s="80"/>
      <c r="F212" s="80"/>
      <c r="G212" s="80"/>
      <c r="H212" s="80"/>
      <c r="I212" s="80"/>
      <c r="J212" s="80"/>
      <c r="K212" s="80"/>
      <c r="L212" s="80"/>
      <c r="M212" s="80"/>
      <c r="N212" s="80"/>
      <c r="O212" s="80"/>
      <c r="P212" s="80"/>
      <c r="Q212" s="80"/>
      <c r="R212" s="80"/>
      <c r="S212" s="80"/>
    </row>
    <row r="213" spans="1:19" x14ac:dyDescent="0.35">
      <c r="A213" s="28"/>
      <c r="B213" s="28"/>
      <c r="C213" s="28"/>
      <c r="D213" s="34"/>
      <c r="E213" s="34"/>
      <c r="F213" s="34"/>
      <c r="G213" s="34"/>
      <c r="H213" s="34"/>
      <c r="I213" s="34"/>
      <c r="J213" s="34"/>
      <c r="K213" s="34"/>
      <c r="L213" s="34"/>
      <c r="M213" s="34"/>
      <c r="N213" s="34"/>
      <c r="O213" s="34"/>
      <c r="P213" s="34"/>
      <c r="Q213" s="34"/>
      <c r="R213" s="34"/>
      <c r="S213" s="80"/>
    </row>
    <row r="214" spans="1:19" x14ac:dyDescent="0.35">
      <c r="A214" s="28"/>
      <c r="B214" s="28"/>
      <c r="C214" s="28"/>
      <c r="D214" s="80"/>
      <c r="E214" s="80"/>
      <c r="F214" s="80"/>
      <c r="G214" s="80"/>
      <c r="H214" s="80"/>
      <c r="I214" s="80"/>
      <c r="J214" s="80"/>
      <c r="K214" s="80"/>
      <c r="L214" s="80"/>
      <c r="M214" s="80"/>
      <c r="N214" s="80"/>
      <c r="O214" s="80"/>
      <c r="P214" s="80"/>
      <c r="Q214" s="80"/>
      <c r="R214" s="80"/>
      <c r="S214" s="80"/>
    </row>
    <row r="215" spans="1:19" x14ac:dyDescent="0.35">
      <c r="A215" s="28"/>
      <c r="B215" s="28"/>
      <c r="C215" s="28"/>
      <c r="D215" s="80"/>
      <c r="E215" s="80"/>
      <c r="F215" s="80"/>
      <c r="G215" s="80"/>
      <c r="H215" s="80"/>
      <c r="I215" s="80"/>
      <c r="J215" s="80"/>
      <c r="K215" s="80"/>
      <c r="L215" s="80"/>
      <c r="M215" s="80"/>
      <c r="N215" s="80"/>
      <c r="O215" s="80"/>
      <c r="P215" s="80"/>
      <c r="Q215" s="80"/>
      <c r="R215" s="80"/>
      <c r="S215" s="80"/>
    </row>
    <row r="216" spans="1:19" x14ac:dyDescent="0.35">
      <c r="A216" s="28"/>
      <c r="B216" s="28"/>
      <c r="C216" s="28"/>
      <c r="D216" s="80"/>
      <c r="E216" s="80"/>
      <c r="F216" s="80"/>
      <c r="G216" s="80"/>
      <c r="H216" s="80"/>
      <c r="I216" s="80"/>
      <c r="J216" s="80"/>
      <c r="K216" s="80"/>
      <c r="L216" s="80"/>
      <c r="M216" s="80"/>
      <c r="N216" s="80"/>
      <c r="O216" s="80"/>
      <c r="P216" s="80"/>
      <c r="Q216" s="80"/>
      <c r="R216" s="80"/>
      <c r="S216" s="80"/>
    </row>
    <row r="217" spans="1:19" x14ac:dyDescent="0.35">
      <c r="A217" s="28"/>
      <c r="B217" s="28"/>
      <c r="C217" s="28"/>
      <c r="D217" s="34"/>
      <c r="E217" s="34"/>
      <c r="F217" s="34"/>
      <c r="G217" s="34"/>
      <c r="H217" s="34"/>
      <c r="I217" s="34"/>
      <c r="J217" s="34"/>
      <c r="K217" s="34"/>
      <c r="L217" s="34"/>
      <c r="M217" s="34"/>
      <c r="N217" s="34"/>
      <c r="O217" s="34"/>
      <c r="P217" s="34"/>
      <c r="Q217" s="34"/>
      <c r="R217" s="34"/>
      <c r="S217" s="34"/>
    </row>
    <row r="218" spans="1:19" x14ac:dyDescent="0.35">
      <c r="B218" s="28"/>
      <c r="C218" s="28"/>
      <c r="D218" s="81"/>
      <c r="E218" s="81"/>
      <c r="F218" s="81"/>
      <c r="G218" s="81"/>
      <c r="H218" s="81"/>
      <c r="I218" s="81"/>
      <c r="J218" s="81"/>
      <c r="K218" s="81"/>
      <c r="L218" s="81"/>
      <c r="M218" s="81"/>
      <c r="N218" s="81"/>
      <c r="O218" s="81"/>
      <c r="P218" s="81"/>
      <c r="Q218" s="81"/>
      <c r="R218" s="81"/>
      <c r="S218" s="82"/>
    </row>
    <row r="219" spans="1:19" x14ac:dyDescent="0.35">
      <c r="B219" s="28"/>
      <c r="C219" s="28"/>
      <c r="D219" s="81"/>
      <c r="E219" s="81"/>
      <c r="F219" s="81"/>
      <c r="G219" s="81"/>
      <c r="H219" s="81"/>
      <c r="I219" s="81"/>
      <c r="J219" s="81"/>
      <c r="K219" s="81"/>
      <c r="L219" s="81"/>
      <c r="M219" s="81"/>
      <c r="N219" s="81"/>
      <c r="O219" s="81"/>
      <c r="P219" s="81"/>
      <c r="Q219" s="81"/>
      <c r="R219" s="81"/>
      <c r="S219" s="82"/>
    </row>
    <row r="220" spans="1:19" x14ac:dyDescent="0.35">
      <c r="B220" s="28"/>
      <c r="C220" s="28"/>
      <c r="D220" s="81"/>
      <c r="E220" s="81"/>
      <c r="F220" s="81"/>
      <c r="G220" s="81"/>
      <c r="H220" s="81"/>
      <c r="I220" s="81"/>
      <c r="J220" s="81"/>
      <c r="K220" s="81"/>
      <c r="L220" s="81"/>
      <c r="M220" s="81"/>
      <c r="N220" s="81"/>
      <c r="O220" s="81"/>
      <c r="P220" s="81"/>
      <c r="Q220" s="81"/>
      <c r="R220" s="81"/>
      <c r="S220" s="82"/>
    </row>
    <row r="221" spans="1:19" x14ac:dyDescent="0.35">
      <c r="A221" s="28"/>
      <c r="B221" s="28"/>
      <c r="C221" s="28"/>
      <c r="D221" s="81"/>
      <c r="E221" s="81"/>
      <c r="F221" s="81"/>
      <c r="G221" s="81"/>
      <c r="H221" s="81"/>
      <c r="I221" s="81"/>
      <c r="J221" s="81"/>
      <c r="K221" s="81"/>
      <c r="L221" s="81"/>
      <c r="M221" s="81"/>
      <c r="N221" s="81"/>
      <c r="O221" s="81"/>
      <c r="P221" s="81"/>
      <c r="Q221" s="81"/>
      <c r="R221" s="81"/>
      <c r="S221" s="82"/>
    </row>
    <row r="224" spans="1:19" x14ac:dyDescent="0.35">
      <c r="A224" s="28"/>
      <c r="B224" s="28"/>
      <c r="C224" s="28"/>
      <c r="D224" s="81"/>
      <c r="E224" s="81"/>
      <c r="F224" s="81"/>
      <c r="G224" s="81"/>
      <c r="H224" s="81"/>
      <c r="I224" s="81"/>
      <c r="J224" s="81"/>
      <c r="K224" s="81"/>
      <c r="L224" s="81"/>
      <c r="M224" s="81"/>
      <c r="N224" s="81"/>
      <c r="O224" s="81"/>
      <c r="P224" s="81"/>
      <c r="Q224" s="81"/>
      <c r="R224" s="81"/>
      <c r="S224" s="82"/>
    </row>
    <row r="225" spans="1:19" x14ac:dyDescent="0.35">
      <c r="A225" s="28"/>
      <c r="B225" s="28"/>
      <c r="C225" s="28"/>
      <c r="D225" s="81"/>
      <c r="E225" s="81"/>
      <c r="F225" s="81"/>
      <c r="G225" s="81"/>
      <c r="H225" s="81"/>
      <c r="I225" s="81"/>
      <c r="J225" s="81"/>
      <c r="K225" s="81"/>
      <c r="L225" s="81"/>
      <c r="M225" s="81"/>
      <c r="N225" s="81"/>
      <c r="O225" s="81"/>
      <c r="P225" s="81"/>
      <c r="Q225" s="81"/>
      <c r="R225" s="81"/>
      <c r="S225" s="82"/>
    </row>
    <row r="226" spans="1:19" x14ac:dyDescent="0.35">
      <c r="A226" s="28"/>
      <c r="B226" s="28"/>
      <c r="C226" s="28"/>
      <c r="D226" s="81"/>
      <c r="E226" s="81"/>
      <c r="F226" s="81"/>
      <c r="G226" s="81"/>
      <c r="H226" s="81"/>
      <c r="I226" s="81"/>
      <c r="J226" s="81"/>
      <c r="K226" s="81"/>
      <c r="L226" s="81"/>
      <c r="M226" s="81"/>
      <c r="N226" s="81"/>
      <c r="O226" s="81"/>
      <c r="P226" s="81"/>
      <c r="Q226" s="81"/>
      <c r="R226" s="81"/>
      <c r="S226" s="82"/>
    </row>
    <row r="227" spans="1:19" x14ac:dyDescent="0.35">
      <c r="A227" s="28"/>
      <c r="B227" s="28"/>
      <c r="C227" s="28"/>
      <c r="D227" s="34"/>
      <c r="E227" s="34"/>
      <c r="F227" s="34"/>
      <c r="G227" s="34"/>
      <c r="H227" s="34"/>
      <c r="I227" s="34"/>
      <c r="J227" s="34"/>
      <c r="K227" s="34"/>
      <c r="L227" s="34"/>
      <c r="M227" s="34"/>
      <c r="N227" s="34"/>
      <c r="O227" s="34"/>
      <c r="P227" s="34"/>
      <c r="Q227" s="34"/>
      <c r="R227" s="34"/>
      <c r="S227" s="80"/>
    </row>
    <row r="228" spans="1:19" x14ac:dyDescent="0.35">
      <c r="A228" s="28"/>
      <c r="B228" s="28"/>
      <c r="C228" s="28"/>
      <c r="D228" s="34"/>
      <c r="E228" s="34"/>
      <c r="F228" s="34"/>
      <c r="G228" s="34"/>
      <c r="H228" s="34"/>
      <c r="I228" s="34"/>
      <c r="J228" s="34"/>
      <c r="K228" s="34"/>
      <c r="L228" s="34"/>
      <c r="M228" s="34"/>
      <c r="N228" s="34"/>
      <c r="O228" s="34"/>
      <c r="P228" s="34"/>
      <c r="Q228" s="34"/>
      <c r="R228" s="34"/>
      <c r="S228" s="80"/>
    </row>
    <row r="229" spans="1:19" x14ac:dyDescent="0.35">
      <c r="A229" s="28"/>
      <c r="B229" s="28"/>
      <c r="C229" s="28"/>
      <c r="D229" s="34"/>
      <c r="E229" s="34"/>
      <c r="F229" s="34"/>
      <c r="G229" s="34"/>
      <c r="H229" s="34"/>
      <c r="I229" s="34"/>
      <c r="J229" s="34"/>
      <c r="K229" s="34"/>
      <c r="L229" s="34"/>
      <c r="M229" s="34"/>
      <c r="N229" s="34"/>
      <c r="O229" s="34"/>
      <c r="P229" s="34"/>
      <c r="Q229" s="34"/>
      <c r="R229" s="34"/>
      <c r="S229" s="80"/>
    </row>
    <row r="230" spans="1:19" x14ac:dyDescent="0.35">
      <c r="A230" s="28"/>
      <c r="C230" s="28"/>
      <c r="D230" s="34"/>
      <c r="E230" s="34"/>
      <c r="F230" s="34"/>
      <c r="G230" s="34"/>
      <c r="H230" s="34"/>
      <c r="I230" s="34"/>
      <c r="J230" s="34"/>
      <c r="K230" s="34"/>
      <c r="L230" s="34"/>
      <c r="M230" s="34"/>
      <c r="N230" s="34"/>
      <c r="O230" s="34"/>
      <c r="P230" s="34"/>
      <c r="Q230" s="34"/>
      <c r="R230" s="34"/>
      <c r="S230" s="34"/>
    </row>
    <row r="231" spans="1:19" x14ac:dyDescent="0.35">
      <c r="A231" s="28"/>
      <c r="C231" s="28"/>
      <c r="D231" s="34"/>
      <c r="E231" s="34"/>
      <c r="F231" s="34"/>
      <c r="G231" s="34"/>
      <c r="H231" s="34"/>
      <c r="I231" s="34"/>
      <c r="J231" s="34"/>
      <c r="K231" s="34"/>
      <c r="L231" s="34"/>
      <c r="M231" s="34"/>
      <c r="N231" s="34"/>
      <c r="O231" s="34"/>
      <c r="P231" s="34"/>
      <c r="Q231" s="34"/>
      <c r="R231" s="34"/>
      <c r="S231" s="34"/>
    </row>
    <row r="232" spans="1:19" x14ac:dyDescent="0.35">
      <c r="A232" s="28"/>
      <c r="C232" s="83"/>
      <c r="D232" s="81"/>
      <c r="E232" s="81"/>
      <c r="F232" s="81"/>
      <c r="G232" s="81"/>
      <c r="H232" s="81"/>
      <c r="I232" s="81"/>
      <c r="J232" s="81"/>
      <c r="K232" s="81"/>
      <c r="L232" s="81"/>
      <c r="M232" s="81"/>
      <c r="N232" s="81"/>
      <c r="O232" s="81"/>
      <c r="P232" s="81"/>
      <c r="Q232" s="81"/>
      <c r="R232" s="81"/>
      <c r="S232" s="81"/>
    </row>
    <row r="233" spans="1:19" x14ac:dyDescent="0.35">
      <c r="A233" s="28"/>
      <c r="C233" s="28"/>
      <c r="D233" s="34"/>
      <c r="E233" s="34"/>
      <c r="F233" s="34"/>
      <c r="G233" s="34"/>
      <c r="H233" s="34"/>
      <c r="I233" s="34"/>
      <c r="J233" s="34"/>
      <c r="K233" s="34"/>
      <c r="L233" s="34"/>
      <c r="M233" s="34"/>
      <c r="N233" s="34"/>
      <c r="O233" s="34"/>
      <c r="P233" s="34"/>
      <c r="Q233" s="34"/>
      <c r="R233" s="34"/>
      <c r="S233" s="34"/>
    </row>
    <row r="234" spans="1:19" x14ac:dyDescent="0.35">
      <c r="A234" s="28"/>
      <c r="C234" s="28"/>
      <c r="D234" s="81"/>
      <c r="E234" s="81"/>
      <c r="F234" s="81"/>
      <c r="G234" s="81"/>
      <c r="H234" s="81"/>
      <c r="I234" s="81"/>
      <c r="J234" s="81"/>
      <c r="K234" s="81"/>
      <c r="L234" s="81"/>
      <c r="M234" s="81"/>
      <c r="N234" s="81"/>
      <c r="O234" s="81"/>
      <c r="P234" s="81"/>
      <c r="Q234" s="81"/>
      <c r="R234" s="81"/>
      <c r="S234" s="82"/>
    </row>
    <row r="235" spans="1:19" x14ac:dyDescent="0.35">
      <c r="A235" s="28"/>
      <c r="C235" s="28"/>
      <c r="D235" s="34"/>
      <c r="E235" s="34"/>
      <c r="F235" s="34"/>
      <c r="G235" s="34"/>
      <c r="H235" s="34"/>
      <c r="I235" s="34"/>
      <c r="J235" s="34"/>
      <c r="K235" s="34"/>
      <c r="L235" s="34"/>
      <c r="M235" s="34"/>
      <c r="N235" s="34"/>
      <c r="O235" s="34"/>
      <c r="P235" s="34"/>
      <c r="Q235" s="34"/>
      <c r="R235" s="34"/>
      <c r="S235" s="34"/>
    </row>
    <row r="236" spans="1:19" x14ac:dyDescent="0.35">
      <c r="A236" s="28"/>
      <c r="C236" s="83"/>
      <c r="D236" s="81"/>
      <c r="E236" s="81"/>
      <c r="F236" s="81"/>
      <c r="G236" s="81"/>
      <c r="H236" s="81"/>
      <c r="I236" s="81"/>
      <c r="J236" s="81"/>
      <c r="K236" s="81"/>
      <c r="L236" s="81"/>
      <c r="M236" s="81"/>
      <c r="N236" s="81"/>
      <c r="O236" s="81"/>
      <c r="P236" s="81"/>
      <c r="Q236" s="81"/>
      <c r="R236" s="81"/>
      <c r="S236" s="81"/>
    </row>
    <row r="237" spans="1:19" x14ac:dyDescent="0.35">
      <c r="A237" s="28"/>
      <c r="C237" s="83"/>
      <c r="D237" s="81"/>
      <c r="E237" s="81"/>
      <c r="F237" s="81"/>
      <c r="G237" s="81"/>
      <c r="H237" s="81"/>
      <c r="I237" s="81"/>
      <c r="J237" s="81"/>
      <c r="K237" s="81"/>
      <c r="L237" s="81"/>
      <c r="M237" s="81"/>
      <c r="N237" s="81"/>
      <c r="O237" s="81"/>
      <c r="P237" s="81"/>
      <c r="Q237" s="81"/>
      <c r="R237" s="81"/>
      <c r="S237" s="81"/>
    </row>
    <row r="238" spans="1:19" x14ac:dyDescent="0.35">
      <c r="A238" s="28"/>
      <c r="C238" s="28"/>
      <c r="D238" s="34"/>
      <c r="E238" s="34"/>
      <c r="F238" s="34"/>
      <c r="G238" s="34"/>
      <c r="H238" s="34"/>
      <c r="I238" s="34"/>
      <c r="J238" s="34"/>
      <c r="K238" s="34"/>
      <c r="L238" s="34"/>
      <c r="M238" s="34"/>
      <c r="N238" s="34"/>
      <c r="O238" s="34"/>
      <c r="P238" s="34"/>
      <c r="Q238" s="34"/>
      <c r="R238" s="34"/>
      <c r="S238" s="34"/>
    </row>
    <row r="239" spans="1:19" x14ac:dyDescent="0.35">
      <c r="A239" s="28"/>
      <c r="C239" s="28"/>
      <c r="D239" s="34"/>
      <c r="E239" s="34"/>
      <c r="F239" s="34"/>
      <c r="G239" s="34"/>
      <c r="H239" s="34"/>
      <c r="I239" s="34"/>
      <c r="J239" s="34"/>
      <c r="K239" s="34"/>
      <c r="L239" s="34"/>
      <c r="M239" s="34"/>
      <c r="N239" s="34"/>
      <c r="O239" s="34"/>
      <c r="P239" s="34"/>
      <c r="Q239" s="34"/>
      <c r="R239" s="34"/>
      <c r="S239" s="34"/>
    </row>
    <row r="240" spans="1:19" x14ac:dyDescent="0.35">
      <c r="A240" s="28"/>
      <c r="C240" s="83"/>
      <c r="D240" s="81"/>
      <c r="E240" s="81"/>
      <c r="F240" s="81"/>
      <c r="G240" s="81"/>
      <c r="H240" s="81"/>
      <c r="I240" s="81"/>
      <c r="J240" s="81"/>
      <c r="K240" s="81"/>
      <c r="L240" s="81"/>
      <c r="M240" s="81"/>
      <c r="N240" s="81"/>
      <c r="O240" s="81"/>
      <c r="P240" s="81"/>
      <c r="Q240" s="81"/>
      <c r="R240" s="81"/>
      <c r="S240" s="81"/>
    </row>
    <row r="241" spans="1:19" x14ac:dyDescent="0.35">
      <c r="A241" s="28"/>
      <c r="C241" s="28"/>
      <c r="D241" s="34"/>
      <c r="E241" s="34"/>
      <c r="F241" s="34"/>
      <c r="G241" s="34"/>
      <c r="H241" s="34"/>
      <c r="I241" s="34"/>
      <c r="J241" s="34"/>
      <c r="K241" s="34"/>
      <c r="L241" s="34"/>
      <c r="M241" s="34"/>
      <c r="N241" s="34"/>
      <c r="O241" s="34"/>
      <c r="P241" s="34"/>
      <c r="Q241" s="34"/>
      <c r="R241" s="34"/>
      <c r="S241" s="34"/>
    </row>
    <row r="242" spans="1:19" x14ac:dyDescent="0.35">
      <c r="A242" s="28"/>
      <c r="C242" s="28"/>
      <c r="D242" s="34"/>
      <c r="E242" s="34"/>
      <c r="F242" s="34"/>
      <c r="G242" s="34"/>
      <c r="H242" s="34"/>
      <c r="I242" s="34"/>
      <c r="J242" s="34"/>
      <c r="K242" s="34"/>
      <c r="L242" s="34"/>
      <c r="M242" s="34"/>
      <c r="N242" s="34"/>
      <c r="O242" s="34"/>
      <c r="P242" s="34"/>
      <c r="Q242" s="34"/>
      <c r="R242" s="34"/>
      <c r="S242" s="34"/>
    </row>
    <row r="243" spans="1:19" x14ac:dyDescent="0.35">
      <c r="A243" s="28"/>
      <c r="C243" s="28"/>
      <c r="D243" s="34"/>
      <c r="E243" s="34"/>
      <c r="F243" s="34"/>
      <c r="G243" s="34"/>
      <c r="H243" s="34"/>
      <c r="I243" s="34"/>
      <c r="J243" s="34"/>
      <c r="K243" s="34"/>
      <c r="L243" s="34"/>
      <c r="M243" s="34"/>
      <c r="N243" s="34"/>
      <c r="O243" s="34"/>
      <c r="P243" s="34"/>
      <c r="Q243" s="34"/>
      <c r="R243" s="34"/>
      <c r="S243" s="34"/>
    </row>
    <row r="244" spans="1:19" x14ac:dyDescent="0.35">
      <c r="A244" s="28"/>
      <c r="C244" s="28"/>
      <c r="D244" s="34"/>
      <c r="E244" s="34"/>
      <c r="F244" s="34"/>
      <c r="G244" s="34"/>
      <c r="H244" s="34"/>
      <c r="I244" s="34"/>
      <c r="J244" s="34"/>
      <c r="K244" s="34"/>
      <c r="L244" s="34"/>
      <c r="M244" s="34"/>
      <c r="N244" s="34"/>
      <c r="O244" s="34"/>
      <c r="P244" s="34"/>
      <c r="Q244" s="34"/>
      <c r="R244" s="34"/>
      <c r="S244" s="34"/>
    </row>
    <row r="245" spans="1:19" x14ac:dyDescent="0.35">
      <c r="A245" s="28"/>
      <c r="C245" s="28"/>
      <c r="D245" s="34"/>
      <c r="E245" s="34"/>
      <c r="F245" s="34"/>
      <c r="G245" s="34"/>
      <c r="H245" s="34"/>
      <c r="I245" s="34"/>
      <c r="J245" s="34"/>
      <c r="K245" s="34"/>
      <c r="L245" s="34"/>
      <c r="M245" s="34"/>
      <c r="N245" s="34"/>
      <c r="O245" s="34"/>
      <c r="P245" s="34"/>
      <c r="Q245" s="34"/>
      <c r="R245" s="34"/>
      <c r="S245" s="34"/>
    </row>
    <row r="246" spans="1:19" x14ac:dyDescent="0.35">
      <c r="A246" s="28"/>
      <c r="C246" s="83"/>
      <c r="D246" s="81"/>
      <c r="E246" s="81"/>
      <c r="F246" s="81"/>
      <c r="G246" s="81"/>
      <c r="H246" s="81"/>
      <c r="I246" s="81"/>
      <c r="J246" s="81"/>
      <c r="K246" s="81"/>
      <c r="L246" s="81"/>
      <c r="M246" s="81"/>
      <c r="N246" s="81"/>
      <c r="O246" s="81"/>
      <c r="P246" s="81"/>
      <c r="Q246" s="81"/>
      <c r="R246" s="81"/>
      <c r="S246" s="81"/>
    </row>
    <row r="247" spans="1:19" x14ac:dyDescent="0.35">
      <c r="A247" s="28"/>
      <c r="C247" s="83"/>
      <c r="D247" s="81"/>
      <c r="E247" s="81"/>
      <c r="F247" s="81"/>
      <c r="G247" s="81"/>
      <c r="H247" s="81"/>
      <c r="I247" s="81"/>
      <c r="J247" s="81"/>
      <c r="K247" s="81"/>
      <c r="L247" s="81"/>
      <c r="M247" s="81"/>
      <c r="N247" s="81"/>
      <c r="O247" s="81"/>
      <c r="P247" s="81"/>
      <c r="Q247" s="81"/>
      <c r="R247" s="81"/>
      <c r="S247" s="81"/>
    </row>
    <row r="248" spans="1:19" x14ac:dyDescent="0.35">
      <c r="A248" s="28"/>
      <c r="C248" s="83"/>
      <c r="D248" s="81"/>
      <c r="E248" s="81"/>
      <c r="F248" s="81"/>
      <c r="G248" s="81"/>
      <c r="H248" s="81"/>
      <c r="I248" s="81"/>
      <c r="J248" s="81"/>
      <c r="K248" s="81"/>
      <c r="L248" s="81"/>
      <c r="M248" s="81"/>
      <c r="N248" s="81"/>
      <c r="O248" s="81"/>
      <c r="P248" s="81"/>
      <c r="Q248" s="81"/>
      <c r="R248" s="81"/>
      <c r="S248" s="81"/>
    </row>
    <row r="249" spans="1:19" x14ac:dyDescent="0.35">
      <c r="A249" s="28"/>
      <c r="C249" s="28"/>
      <c r="D249" s="34"/>
      <c r="E249" s="34"/>
      <c r="F249" s="34"/>
      <c r="G249" s="34"/>
      <c r="H249" s="34"/>
      <c r="I249" s="34"/>
      <c r="J249" s="34"/>
      <c r="K249" s="34"/>
      <c r="L249" s="34"/>
      <c r="M249" s="34"/>
      <c r="N249" s="34"/>
      <c r="O249" s="34"/>
      <c r="P249" s="34"/>
      <c r="Q249" s="34"/>
      <c r="R249" s="34"/>
      <c r="S249" s="34"/>
    </row>
    <row r="250" spans="1:19" x14ac:dyDescent="0.35">
      <c r="A250" s="28"/>
      <c r="C250" s="28"/>
      <c r="S250" s="80"/>
    </row>
    <row r="251" spans="1:19" x14ac:dyDescent="0.35">
      <c r="A251" s="28"/>
      <c r="C251" s="28"/>
      <c r="D251" s="34"/>
      <c r="E251" s="34"/>
      <c r="F251" s="34"/>
      <c r="G251" s="34"/>
      <c r="H251" s="34"/>
      <c r="I251" s="34"/>
      <c r="J251" s="34"/>
      <c r="K251" s="34"/>
      <c r="L251" s="34"/>
      <c r="M251" s="34"/>
      <c r="N251" s="34"/>
      <c r="O251" s="34"/>
      <c r="P251" s="34"/>
      <c r="Q251" s="34"/>
      <c r="R251" s="34"/>
      <c r="S251" s="34"/>
    </row>
    <row r="252" spans="1:19" x14ac:dyDescent="0.35">
      <c r="A252" s="28"/>
      <c r="C252" s="83"/>
      <c r="D252" s="81"/>
      <c r="E252" s="81"/>
      <c r="F252" s="81"/>
      <c r="G252" s="81"/>
      <c r="H252" s="81"/>
      <c r="I252" s="81"/>
      <c r="J252" s="81"/>
      <c r="K252" s="81"/>
      <c r="L252" s="81"/>
      <c r="M252" s="81"/>
      <c r="N252" s="81"/>
      <c r="O252" s="81"/>
      <c r="P252" s="81"/>
      <c r="Q252" s="81"/>
      <c r="R252" s="81"/>
      <c r="S252" s="80"/>
    </row>
    <row r="253" spans="1:19" x14ac:dyDescent="0.35">
      <c r="A253" s="28"/>
      <c r="C253" s="28"/>
      <c r="D253" s="35"/>
      <c r="E253" s="35"/>
      <c r="F253" s="35"/>
      <c r="G253" s="35"/>
      <c r="H253" s="35"/>
      <c r="I253" s="35"/>
      <c r="J253" s="35"/>
      <c r="K253" s="35"/>
      <c r="L253" s="35"/>
      <c r="M253" s="35"/>
      <c r="N253" s="35"/>
      <c r="O253" s="35"/>
      <c r="P253" s="35"/>
      <c r="Q253" s="35"/>
      <c r="R253" s="35"/>
      <c r="S253" s="80"/>
    </row>
    <row r="254" spans="1:19" x14ac:dyDescent="0.35">
      <c r="A254" s="28"/>
      <c r="C254" s="28"/>
      <c r="D254" s="35"/>
      <c r="E254" s="35"/>
      <c r="F254" s="35"/>
      <c r="G254" s="35"/>
      <c r="H254" s="35"/>
      <c r="I254" s="35"/>
      <c r="J254" s="35"/>
      <c r="K254" s="35"/>
      <c r="L254" s="35"/>
      <c r="M254" s="35"/>
      <c r="N254" s="35"/>
      <c r="O254" s="35"/>
      <c r="P254" s="35"/>
      <c r="Q254" s="35"/>
      <c r="R254" s="35"/>
      <c r="S254" s="80"/>
    </row>
    <row r="255" spans="1:19" x14ac:dyDescent="0.35">
      <c r="A255" s="28"/>
      <c r="C255" s="28"/>
      <c r="D255" s="35"/>
      <c r="E255" s="35"/>
      <c r="F255" s="35"/>
      <c r="G255" s="35"/>
      <c r="H255" s="35"/>
      <c r="I255" s="35"/>
      <c r="J255" s="35"/>
      <c r="K255" s="35"/>
      <c r="L255" s="35"/>
      <c r="M255" s="35"/>
      <c r="N255" s="35"/>
      <c r="O255" s="35"/>
      <c r="P255" s="35"/>
      <c r="Q255" s="35"/>
      <c r="R255" s="35"/>
      <c r="S255" s="80"/>
    </row>
    <row r="256" spans="1:19" x14ac:dyDescent="0.35">
      <c r="A256" s="28"/>
      <c r="C256" s="28"/>
      <c r="D256" s="35"/>
      <c r="E256" s="35"/>
      <c r="F256" s="35"/>
      <c r="G256" s="35"/>
      <c r="H256" s="35"/>
      <c r="I256" s="35"/>
      <c r="J256" s="35"/>
      <c r="K256" s="35"/>
      <c r="L256" s="35"/>
      <c r="M256" s="35"/>
      <c r="N256" s="35"/>
      <c r="O256" s="35"/>
      <c r="P256" s="35"/>
      <c r="Q256" s="35"/>
      <c r="R256" s="35"/>
      <c r="S256" s="35"/>
    </row>
    <row r="257" spans="1:19" x14ac:dyDescent="0.35">
      <c r="A257" s="28"/>
      <c r="C257" s="28"/>
      <c r="D257" s="35"/>
      <c r="E257" s="35"/>
      <c r="F257" s="35"/>
      <c r="G257" s="35"/>
      <c r="H257" s="35"/>
      <c r="I257" s="35"/>
      <c r="J257" s="35"/>
      <c r="K257" s="35"/>
      <c r="L257" s="35"/>
      <c r="M257" s="35"/>
      <c r="N257" s="35"/>
      <c r="O257" s="35"/>
      <c r="P257" s="35"/>
      <c r="Q257" s="35"/>
      <c r="R257" s="35"/>
      <c r="S257" s="35"/>
    </row>
    <row r="258" spans="1:19" x14ac:dyDescent="0.35">
      <c r="A258" s="28"/>
      <c r="C258" s="28"/>
      <c r="D258" s="35"/>
      <c r="E258" s="35"/>
      <c r="F258" s="35"/>
      <c r="G258" s="35"/>
      <c r="H258" s="35"/>
      <c r="I258" s="35"/>
      <c r="J258" s="35"/>
      <c r="K258" s="35"/>
      <c r="L258" s="35"/>
      <c r="M258" s="35"/>
      <c r="N258" s="35"/>
      <c r="O258" s="35"/>
      <c r="P258" s="35"/>
      <c r="Q258" s="35"/>
      <c r="R258" s="35"/>
      <c r="S258" s="80"/>
    </row>
    <row r="259" spans="1:19" x14ac:dyDescent="0.35">
      <c r="A259" s="28"/>
      <c r="C259" s="28"/>
      <c r="D259" s="35"/>
      <c r="E259" s="35"/>
      <c r="F259" s="35"/>
      <c r="G259" s="35"/>
      <c r="H259" s="35"/>
      <c r="I259" s="35"/>
      <c r="J259" s="35"/>
      <c r="K259" s="35"/>
      <c r="L259" s="35"/>
      <c r="M259" s="35"/>
      <c r="N259" s="35"/>
      <c r="O259" s="35"/>
      <c r="P259" s="35"/>
      <c r="Q259" s="35"/>
      <c r="R259" s="35"/>
      <c r="S259" s="80"/>
    </row>
    <row r="260" spans="1:19" x14ac:dyDescent="0.35">
      <c r="A260" s="28"/>
      <c r="C260" s="28"/>
      <c r="D260" s="84"/>
      <c r="E260" s="84"/>
      <c r="F260" s="84"/>
      <c r="G260" s="84"/>
      <c r="H260" s="84"/>
      <c r="I260" s="84"/>
      <c r="J260" s="84"/>
      <c r="K260" s="84"/>
      <c r="L260" s="84"/>
      <c r="M260" s="84"/>
      <c r="N260" s="84"/>
      <c r="O260" s="84"/>
      <c r="P260" s="84"/>
      <c r="Q260" s="84"/>
      <c r="R260" s="84"/>
      <c r="S260" s="80"/>
    </row>
    <row r="261" spans="1:19" x14ac:dyDescent="0.35">
      <c r="A261" s="28"/>
      <c r="C261" s="28"/>
      <c r="D261" s="35"/>
      <c r="E261" s="35"/>
      <c r="F261" s="35"/>
      <c r="G261" s="35"/>
      <c r="H261" s="35"/>
      <c r="I261" s="35"/>
      <c r="J261" s="35"/>
      <c r="K261" s="35"/>
      <c r="L261" s="35"/>
      <c r="M261" s="35"/>
      <c r="N261" s="35"/>
      <c r="O261" s="35"/>
      <c r="P261" s="35"/>
      <c r="Q261" s="35"/>
      <c r="R261" s="35"/>
      <c r="S261" s="80"/>
    </row>
    <row r="262" spans="1:19" x14ac:dyDescent="0.35">
      <c r="A262" s="28"/>
      <c r="C262" s="28"/>
      <c r="D262" s="34"/>
      <c r="E262" s="34"/>
      <c r="F262" s="34"/>
      <c r="G262" s="34"/>
      <c r="H262" s="34"/>
      <c r="I262" s="34"/>
      <c r="J262" s="34"/>
      <c r="K262" s="34"/>
      <c r="L262" s="34"/>
      <c r="M262" s="34"/>
      <c r="N262" s="34"/>
      <c r="O262" s="34"/>
      <c r="P262" s="34"/>
      <c r="Q262" s="34"/>
      <c r="R262" s="34"/>
      <c r="S262" s="80"/>
    </row>
    <row r="263" spans="1:19" x14ac:dyDescent="0.35">
      <c r="A263" s="28"/>
      <c r="C263" s="28"/>
      <c r="D263" s="34"/>
      <c r="E263" s="34"/>
      <c r="F263" s="34"/>
      <c r="G263" s="34"/>
      <c r="H263" s="34"/>
      <c r="I263" s="34"/>
      <c r="J263" s="34"/>
      <c r="K263" s="34"/>
      <c r="L263" s="34"/>
      <c r="M263" s="34"/>
      <c r="N263" s="34"/>
      <c r="O263" s="34"/>
      <c r="P263" s="34"/>
      <c r="Q263" s="34"/>
      <c r="R263" s="34"/>
      <c r="S263" s="80"/>
    </row>
    <row r="264" spans="1:19" x14ac:dyDescent="0.35">
      <c r="A264" s="28"/>
      <c r="C264" s="28"/>
      <c r="D264" s="34"/>
      <c r="E264" s="34"/>
      <c r="F264" s="34"/>
      <c r="G264" s="34"/>
      <c r="H264" s="34"/>
      <c r="I264" s="34"/>
      <c r="J264" s="34"/>
      <c r="K264" s="34"/>
      <c r="L264" s="34"/>
      <c r="M264" s="34"/>
      <c r="N264" s="34"/>
      <c r="O264" s="34"/>
      <c r="P264" s="34"/>
      <c r="Q264" s="34"/>
      <c r="R264" s="34"/>
      <c r="S264" s="80"/>
    </row>
    <row r="265" spans="1:19" x14ac:dyDescent="0.35">
      <c r="A265" s="28"/>
      <c r="C265" s="28"/>
      <c r="D265" s="35"/>
      <c r="E265" s="35"/>
      <c r="F265" s="35"/>
      <c r="G265" s="35"/>
      <c r="H265" s="35"/>
      <c r="I265" s="35"/>
      <c r="J265" s="35"/>
      <c r="K265" s="35"/>
      <c r="L265" s="35"/>
      <c r="M265" s="35"/>
      <c r="N265" s="35"/>
      <c r="O265" s="35"/>
      <c r="P265" s="35"/>
      <c r="Q265" s="35"/>
      <c r="R265" s="35"/>
      <c r="S265" s="84"/>
    </row>
    <row r="266" spans="1:19" x14ac:dyDescent="0.35">
      <c r="A266" s="28"/>
      <c r="C266" s="28"/>
      <c r="D266" s="34"/>
      <c r="E266" s="34"/>
      <c r="F266" s="34"/>
      <c r="G266" s="34"/>
      <c r="H266" s="34"/>
      <c r="I266" s="34"/>
      <c r="J266" s="34"/>
      <c r="K266" s="34"/>
      <c r="L266" s="34"/>
      <c r="M266" s="34"/>
      <c r="N266" s="34"/>
      <c r="O266" s="34"/>
      <c r="P266" s="34"/>
      <c r="Q266" s="34"/>
      <c r="R266" s="34"/>
      <c r="S266" s="80"/>
    </row>
    <row r="267" spans="1:19" x14ac:dyDescent="0.35">
      <c r="A267" s="28"/>
      <c r="C267" s="28"/>
      <c r="D267" s="34"/>
      <c r="E267" s="34"/>
      <c r="F267" s="34"/>
      <c r="G267" s="34"/>
      <c r="H267" s="34"/>
      <c r="I267" s="34"/>
      <c r="J267" s="34"/>
      <c r="K267" s="34"/>
      <c r="L267" s="34"/>
      <c r="M267" s="34"/>
      <c r="N267" s="34"/>
      <c r="O267" s="34"/>
      <c r="P267" s="34"/>
      <c r="Q267" s="34"/>
      <c r="R267" s="34"/>
      <c r="S267" s="80"/>
    </row>
    <row r="268" spans="1:19" x14ac:dyDescent="0.35">
      <c r="A268" s="28"/>
      <c r="C268" s="28"/>
      <c r="D268" s="80"/>
      <c r="E268" s="80"/>
      <c r="F268" s="80"/>
      <c r="G268" s="80"/>
      <c r="H268" s="80"/>
      <c r="I268" s="80"/>
      <c r="J268" s="80"/>
      <c r="K268" s="80"/>
      <c r="L268" s="80"/>
      <c r="M268" s="80"/>
      <c r="N268" s="80"/>
      <c r="O268" s="80"/>
      <c r="P268" s="80"/>
      <c r="Q268" s="80"/>
      <c r="R268" s="80"/>
      <c r="S268" s="80"/>
    </row>
    <row r="269" spans="1:19" x14ac:dyDescent="0.35">
      <c r="A269" s="28"/>
      <c r="C269" s="28"/>
      <c r="D269" s="34"/>
      <c r="E269" s="34"/>
      <c r="F269" s="34"/>
      <c r="G269" s="34"/>
      <c r="H269" s="34"/>
      <c r="I269" s="34"/>
      <c r="J269" s="34"/>
      <c r="K269" s="34"/>
      <c r="L269" s="34"/>
      <c r="M269" s="34"/>
      <c r="N269" s="34"/>
      <c r="O269" s="34"/>
      <c r="P269" s="34"/>
      <c r="Q269" s="34"/>
      <c r="R269" s="34"/>
      <c r="S269" s="80"/>
    </row>
    <row r="270" spans="1:19" x14ac:dyDescent="0.35">
      <c r="A270" s="28"/>
      <c r="C270" s="28"/>
      <c r="D270" s="34"/>
      <c r="E270" s="34"/>
      <c r="F270" s="34"/>
      <c r="G270" s="34"/>
      <c r="H270" s="34"/>
      <c r="I270" s="34"/>
      <c r="J270" s="34"/>
      <c r="K270" s="34"/>
      <c r="L270" s="34"/>
      <c r="M270" s="34"/>
      <c r="N270" s="34"/>
      <c r="O270" s="34"/>
      <c r="P270" s="34"/>
      <c r="Q270" s="34"/>
      <c r="R270" s="34"/>
      <c r="S270" s="80"/>
    </row>
    <row r="271" spans="1:19" x14ac:dyDescent="0.35">
      <c r="A271" s="28"/>
      <c r="C271" s="28"/>
      <c r="D271" s="34"/>
      <c r="E271" s="34"/>
      <c r="F271" s="34"/>
      <c r="G271" s="34"/>
      <c r="H271" s="34"/>
      <c r="I271" s="34"/>
      <c r="J271" s="34"/>
      <c r="K271" s="34"/>
      <c r="L271" s="34"/>
      <c r="M271" s="34"/>
      <c r="N271" s="34"/>
      <c r="O271" s="34"/>
      <c r="P271" s="34"/>
      <c r="Q271" s="34"/>
      <c r="R271" s="34"/>
      <c r="S271" s="80"/>
    </row>
    <row r="272" spans="1:19" x14ac:dyDescent="0.35">
      <c r="A272" s="28"/>
      <c r="C272" s="28"/>
      <c r="D272" s="34"/>
      <c r="E272" s="34"/>
      <c r="F272" s="34"/>
      <c r="G272" s="34"/>
      <c r="H272" s="34"/>
      <c r="I272" s="34"/>
      <c r="J272" s="34"/>
      <c r="K272" s="34"/>
      <c r="L272" s="34"/>
      <c r="M272" s="34"/>
      <c r="N272" s="34"/>
      <c r="O272" s="34"/>
      <c r="P272" s="34"/>
      <c r="Q272" s="34"/>
      <c r="R272" s="34"/>
      <c r="S272" s="80"/>
    </row>
    <row r="273" spans="1:19" x14ac:dyDescent="0.35">
      <c r="A273" s="28"/>
      <c r="C273" s="28"/>
      <c r="D273" s="34"/>
      <c r="E273" s="34"/>
      <c r="F273" s="34"/>
      <c r="G273" s="34"/>
      <c r="H273" s="34"/>
      <c r="I273" s="34"/>
      <c r="J273" s="34"/>
      <c r="K273" s="34"/>
      <c r="L273" s="34"/>
      <c r="M273" s="34"/>
      <c r="N273" s="34"/>
      <c r="O273" s="34"/>
      <c r="P273" s="34"/>
      <c r="Q273" s="34"/>
      <c r="R273" s="34"/>
      <c r="S273" s="80"/>
    </row>
    <row r="274" spans="1:19" x14ac:dyDescent="0.35">
      <c r="A274" s="28"/>
      <c r="C274" s="28"/>
      <c r="D274" s="34"/>
      <c r="E274" s="34"/>
      <c r="F274" s="34"/>
      <c r="G274" s="34"/>
      <c r="H274" s="34"/>
      <c r="I274" s="34"/>
      <c r="J274" s="34"/>
      <c r="K274" s="34"/>
      <c r="L274" s="34"/>
      <c r="M274" s="34"/>
      <c r="N274" s="34"/>
      <c r="O274" s="34"/>
      <c r="P274" s="34"/>
      <c r="Q274" s="34"/>
      <c r="R274" s="34"/>
      <c r="S274" s="80"/>
    </row>
    <row r="275" spans="1:19" x14ac:dyDescent="0.35">
      <c r="A275" s="28"/>
      <c r="C275" s="28"/>
      <c r="D275" s="34"/>
      <c r="E275" s="34"/>
      <c r="F275" s="34"/>
      <c r="G275" s="34"/>
      <c r="H275" s="34"/>
      <c r="I275" s="34"/>
      <c r="J275" s="34"/>
      <c r="K275" s="34"/>
      <c r="L275" s="34"/>
      <c r="M275" s="34"/>
      <c r="N275" s="34"/>
      <c r="O275" s="34"/>
      <c r="P275" s="34"/>
      <c r="Q275" s="34"/>
      <c r="R275" s="34"/>
      <c r="S275" s="80"/>
    </row>
    <row r="276" spans="1:19" x14ac:dyDescent="0.35">
      <c r="A276" s="28"/>
      <c r="C276" s="28"/>
      <c r="D276" s="34"/>
      <c r="E276" s="34"/>
      <c r="F276" s="34"/>
      <c r="G276" s="34"/>
      <c r="H276" s="34"/>
      <c r="I276" s="34"/>
      <c r="J276" s="34"/>
      <c r="K276" s="34"/>
      <c r="L276" s="34"/>
      <c r="M276" s="34"/>
      <c r="N276" s="34"/>
      <c r="O276" s="34"/>
      <c r="P276" s="34"/>
      <c r="Q276" s="34"/>
      <c r="R276" s="34"/>
      <c r="S276" s="80"/>
    </row>
    <row r="277" spans="1:19" x14ac:dyDescent="0.35">
      <c r="A277" s="28"/>
      <c r="C277" s="28"/>
      <c r="D277" s="34"/>
      <c r="E277" s="34"/>
      <c r="F277" s="34"/>
      <c r="G277" s="34"/>
      <c r="H277" s="34"/>
      <c r="I277" s="34"/>
      <c r="J277" s="34"/>
      <c r="K277" s="34"/>
      <c r="L277" s="34"/>
      <c r="M277" s="34"/>
      <c r="N277" s="34"/>
      <c r="O277" s="34"/>
      <c r="P277" s="34"/>
      <c r="Q277" s="34"/>
      <c r="R277" s="34"/>
      <c r="S277" s="80"/>
    </row>
    <row r="278" spans="1:19" x14ac:dyDescent="0.35">
      <c r="A278" s="28"/>
      <c r="C278" s="28"/>
      <c r="D278" s="34"/>
      <c r="E278" s="34"/>
      <c r="F278" s="34"/>
      <c r="G278" s="34"/>
      <c r="H278" s="34"/>
      <c r="I278" s="34"/>
      <c r="J278" s="34"/>
      <c r="K278" s="34"/>
      <c r="L278" s="34"/>
      <c r="M278" s="34"/>
      <c r="N278" s="34"/>
      <c r="O278" s="34"/>
      <c r="P278" s="34"/>
      <c r="Q278" s="34"/>
      <c r="R278" s="34"/>
      <c r="S278" s="80"/>
    </row>
    <row r="279" spans="1:19" x14ac:dyDescent="0.35">
      <c r="A279" s="28"/>
      <c r="C279" s="28"/>
      <c r="D279" s="34"/>
      <c r="E279" s="34"/>
      <c r="F279" s="34"/>
      <c r="G279" s="34"/>
      <c r="H279" s="34"/>
      <c r="I279" s="34"/>
      <c r="J279" s="34"/>
      <c r="K279" s="34"/>
      <c r="L279" s="34"/>
      <c r="M279" s="34"/>
      <c r="N279" s="34"/>
      <c r="O279" s="34"/>
      <c r="P279" s="34"/>
      <c r="Q279" s="34"/>
      <c r="R279" s="34"/>
      <c r="S279" s="80"/>
    </row>
    <row r="280" spans="1:19" x14ac:dyDescent="0.35">
      <c r="A280" s="28"/>
      <c r="C280" s="28"/>
      <c r="D280" s="34"/>
      <c r="E280" s="34"/>
      <c r="F280" s="34"/>
      <c r="G280" s="34"/>
      <c r="H280" s="34"/>
      <c r="I280" s="34"/>
      <c r="J280" s="34"/>
      <c r="K280" s="34"/>
      <c r="L280" s="34"/>
      <c r="M280" s="34"/>
      <c r="N280" s="34"/>
      <c r="O280" s="34"/>
      <c r="P280" s="34"/>
      <c r="Q280" s="34"/>
      <c r="R280" s="34"/>
      <c r="S280" s="80"/>
    </row>
    <row r="281" spans="1:19" x14ac:dyDescent="0.35">
      <c r="A281" s="28"/>
      <c r="C281" s="28"/>
      <c r="D281" s="34"/>
      <c r="E281" s="34"/>
      <c r="F281" s="34"/>
      <c r="G281" s="34"/>
      <c r="H281" s="34"/>
      <c r="I281" s="34"/>
      <c r="J281" s="34"/>
      <c r="K281" s="34"/>
      <c r="L281" s="34"/>
      <c r="M281" s="34"/>
      <c r="N281" s="34"/>
      <c r="O281" s="34"/>
      <c r="P281" s="34"/>
      <c r="Q281" s="34"/>
      <c r="R281" s="34"/>
      <c r="S281" s="80"/>
    </row>
    <row r="282" spans="1:19" x14ac:dyDescent="0.35">
      <c r="A282" s="28"/>
      <c r="C282" s="28"/>
      <c r="D282" s="34"/>
      <c r="E282" s="34"/>
      <c r="F282" s="34"/>
      <c r="G282" s="34"/>
      <c r="H282" s="34"/>
      <c r="I282" s="34"/>
      <c r="J282" s="34"/>
      <c r="K282" s="34"/>
      <c r="L282" s="34"/>
      <c r="M282" s="34"/>
      <c r="N282" s="34"/>
      <c r="O282" s="34"/>
      <c r="P282" s="34"/>
      <c r="Q282" s="34"/>
      <c r="R282" s="34"/>
      <c r="S282" s="80"/>
    </row>
    <row r="283" spans="1:19" x14ac:dyDescent="0.35">
      <c r="A283" s="28"/>
      <c r="C283" s="28"/>
      <c r="D283" s="34"/>
      <c r="E283" s="34"/>
      <c r="F283" s="34"/>
      <c r="G283" s="34"/>
      <c r="H283" s="34"/>
      <c r="I283" s="34"/>
      <c r="J283" s="34"/>
      <c r="K283" s="34"/>
      <c r="L283" s="34"/>
      <c r="M283" s="34"/>
      <c r="N283" s="34"/>
      <c r="O283" s="34"/>
      <c r="P283" s="34"/>
      <c r="Q283" s="34"/>
      <c r="R283" s="34"/>
      <c r="S283" s="80"/>
    </row>
    <row r="284" spans="1:19" x14ac:dyDescent="0.35">
      <c r="A284" s="28"/>
      <c r="C284" s="28"/>
      <c r="D284" s="34"/>
      <c r="E284" s="34"/>
      <c r="F284" s="34"/>
      <c r="G284" s="34"/>
      <c r="H284" s="34"/>
      <c r="I284" s="34"/>
      <c r="J284" s="34"/>
      <c r="K284" s="34"/>
      <c r="L284" s="34"/>
      <c r="M284" s="34"/>
      <c r="N284" s="34"/>
      <c r="O284" s="34"/>
      <c r="P284" s="34"/>
      <c r="Q284" s="34"/>
      <c r="R284" s="34"/>
      <c r="S284" s="80"/>
    </row>
    <row r="285" spans="1:19" x14ac:dyDescent="0.35">
      <c r="A285" s="28"/>
      <c r="C285" s="28"/>
      <c r="D285" s="34"/>
      <c r="E285" s="34"/>
      <c r="F285" s="34"/>
      <c r="G285" s="34"/>
      <c r="H285" s="34"/>
      <c r="I285" s="34"/>
      <c r="J285" s="34"/>
      <c r="K285" s="34"/>
      <c r="L285" s="34"/>
      <c r="M285" s="34"/>
      <c r="N285" s="34"/>
      <c r="O285" s="34"/>
      <c r="P285" s="34"/>
      <c r="Q285" s="34"/>
      <c r="R285" s="34"/>
      <c r="S285" s="80"/>
    </row>
    <row r="286" spans="1:19" x14ac:dyDescent="0.35">
      <c r="A286" s="28"/>
      <c r="C286" s="28"/>
      <c r="D286" s="34"/>
      <c r="E286" s="34"/>
      <c r="F286" s="34"/>
      <c r="G286" s="34"/>
      <c r="H286" s="34"/>
      <c r="I286" s="34"/>
      <c r="J286" s="34"/>
      <c r="K286" s="34"/>
      <c r="L286" s="34"/>
      <c r="M286" s="34"/>
      <c r="N286" s="34"/>
      <c r="O286" s="34"/>
      <c r="P286" s="34"/>
      <c r="Q286" s="34"/>
      <c r="R286" s="34"/>
      <c r="S286" s="80"/>
    </row>
    <row r="287" spans="1:19" x14ac:dyDescent="0.35">
      <c r="A287" s="28"/>
      <c r="C287" s="28"/>
      <c r="D287" s="34"/>
      <c r="E287" s="34"/>
      <c r="F287" s="34"/>
      <c r="G287" s="34"/>
      <c r="H287" s="34"/>
      <c r="I287" s="34"/>
      <c r="J287" s="34"/>
      <c r="K287" s="34"/>
      <c r="L287" s="34"/>
      <c r="M287" s="34"/>
      <c r="N287" s="34"/>
      <c r="O287" s="34"/>
      <c r="P287" s="34"/>
      <c r="Q287" s="34"/>
      <c r="R287" s="34"/>
      <c r="S287" s="80"/>
    </row>
    <row r="288" spans="1:19" x14ac:dyDescent="0.35">
      <c r="A288" s="28"/>
      <c r="C288" s="28"/>
      <c r="D288" s="34"/>
      <c r="E288" s="34"/>
      <c r="F288" s="34"/>
      <c r="G288" s="34"/>
      <c r="H288" s="34"/>
      <c r="I288" s="34"/>
      <c r="J288" s="34"/>
      <c r="K288" s="34"/>
      <c r="L288" s="34"/>
      <c r="M288" s="34"/>
      <c r="N288" s="34"/>
      <c r="O288" s="34"/>
      <c r="P288" s="34"/>
      <c r="Q288" s="34"/>
      <c r="R288" s="34"/>
      <c r="S288" s="80"/>
    </row>
    <row r="289" spans="1:19" x14ac:dyDescent="0.35">
      <c r="A289" s="28"/>
      <c r="C289" s="28"/>
      <c r="D289" s="34"/>
      <c r="E289" s="34"/>
      <c r="F289" s="34"/>
      <c r="G289" s="34"/>
      <c r="H289" s="34"/>
      <c r="I289" s="34"/>
      <c r="J289" s="34"/>
      <c r="K289" s="34"/>
      <c r="L289" s="34"/>
      <c r="M289" s="34"/>
      <c r="N289" s="34"/>
      <c r="O289" s="34"/>
      <c r="P289" s="34"/>
      <c r="Q289" s="34"/>
      <c r="R289" s="34"/>
      <c r="S289" s="80"/>
    </row>
    <row r="290" spans="1:19" x14ac:dyDescent="0.35">
      <c r="A290" s="28"/>
      <c r="C290" s="28"/>
      <c r="D290" s="34"/>
      <c r="E290" s="34"/>
      <c r="F290" s="34"/>
      <c r="G290" s="34"/>
      <c r="H290" s="34"/>
      <c r="I290" s="34"/>
      <c r="J290" s="34"/>
      <c r="K290" s="34"/>
      <c r="L290" s="34"/>
      <c r="M290" s="34"/>
      <c r="N290" s="34"/>
      <c r="O290" s="34"/>
      <c r="P290" s="34"/>
      <c r="Q290" s="34"/>
      <c r="R290" s="34"/>
      <c r="S290" s="80"/>
    </row>
    <row r="291" spans="1:19" x14ac:dyDescent="0.35">
      <c r="A291" s="28"/>
      <c r="C291" s="28"/>
      <c r="D291" s="34"/>
      <c r="E291" s="34"/>
      <c r="F291" s="34"/>
      <c r="G291" s="34"/>
      <c r="H291" s="34"/>
      <c r="I291" s="34"/>
      <c r="J291" s="34"/>
      <c r="K291" s="34"/>
      <c r="L291" s="34"/>
      <c r="M291" s="34"/>
      <c r="N291" s="34"/>
      <c r="O291" s="34"/>
      <c r="P291" s="34"/>
      <c r="Q291" s="34"/>
      <c r="R291" s="34"/>
      <c r="S291" s="80"/>
    </row>
    <row r="292" spans="1:19" x14ac:dyDescent="0.35">
      <c r="A292" s="28"/>
      <c r="C292" s="28"/>
      <c r="D292" s="34"/>
      <c r="E292" s="34"/>
      <c r="F292" s="34"/>
      <c r="G292" s="34"/>
      <c r="H292" s="34"/>
      <c r="I292" s="34"/>
      <c r="J292" s="34"/>
      <c r="K292" s="34"/>
      <c r="L292" s="34"/>
      <c r="M292" s="34"/>
      <c r="N292" s="34"/>
      <c r="O292" s="34"/>
      <c r="P292" s="34"/>
      <c r="Q292" s="34"/>
      <c r="R292" s="34"/>
      <c r="S292" s="80"/>
    </row>
    <row r="293" spans="1:19" x14ac:dyDescent="0.35">
      <c r="A293" s="28"/>
      <c r="C293" s="28"/>
      <c r="D293" s="34"/>
      <c r="E293" s="34"/>
      <c r="F293" s="34"/>
      <c r="G293" s="34"/>
      <c r="H293" s="34"/>
      <c r="I293" s="34"/>
      <c r="J293" s="34"/>
      <c r="K293" s="34"/>
      <c r="L293" s="34"/>
      <c r="M293" s="34"/>
      <c r="N293" s="34"/>
      <c r="O293" s="34"/>
      <c r="P293" s="34"/>
      <c r="Q293" s="34"/>
      <c r="R293" s="34"/>
      <c r="S293" s="80"/>
    </row>
    <row r="294" spans="1:19" x14ac:dyDescent="0.35">
      <c r="A294" s="28"/>
      <c r="C294" s="28"/>
      <c r="D294" s="34"/>
      <c r="E294" s="34"/>
      <c r="F294" s="34"/>
      <c r="G294" s="34"/>
      <c r="H294" s="34"/>
      <c r="I294" s="34"/>
      <c r="J294" s="34"/>
      <c r="K294" s="34"/>
      <c r="L294" s="34"/>
      <c r="M294" s="34"/>
      <c r="N294" s="34"/>
      <c r="O294" s="34"/>
      <c r="P294" s="34"/>
      <c r="Q294" s="34"/>
      <c r="R294" s="34"/>
      <c r="S294" s="80"/>
    </row>
    <row r="295" spans="1:19" x14ac:dyDescent="0.35">
      <c r="A295" s="28"/>
      <c r="C295" s="28"/>
      <c r="D295" s="34"/>
      <c r="E295" s="34"/>
      <c r="F295" s="34"/>
      <c r="G295" s="34"/>
      <c r="H295" s="34"/>
      <c r="I295" s="34"/>
      <c r="J295" s="34"/>
      <c r="K295" s="34"/>
      <c r="L295" s="34"/>
      <c r="M295" s="34"/>
      <c r="N295" s="34"/>
      <c r="O295" s="34"/>
      <c r="P295" s="34"/>
      <c r="Q295" s="34"/>
      <c r="R295" s="34"/>
      <c r="S295" s="80"/>
    </row>
    <row r="296" spans="1:19" x14ac:dyDescent="0.35">
      <c r="A296" s="28"/>
      <c r="C296" s="28"/>
      <c r="D296" s="34"/>
      <c r="E296" s="34"/>
      <c r="F296" s="34"/>
      <c r="G296" s="34"/>
      <c r="H296" s="34"/>
      <c r="I296" s="34"/>
      <c r="J296" s="34"/>
      <c r="K296" s="34"/>
      <c r="L296" s="34"/>
      <c r="M296" s="34"/>
      <c r="N296" s="34"/>
      <c r="O296" s="34"/>
      <c r="P296" s="34"/>
      <c r="Q296" s="34"/>
      <c r="R296" s="34"/>
      <c r="S296" s="80"/>
    </row>
    <row r="297" spans="1:19" x14ac:dyDescent="0.35">
      <c r="A297" s="28"/>
      <c r="C297" s="28"/>
      <c r="D297" s="80"/>
      <c r="E297" s="80"/>
      <c r="F297" s="80"/>
      <c r="G297" s="80"/>
      <c r="H297" s="80"/>
      <c r="I297" s="80"/>
      <c r="J297" s="80"/>
      <c r="K297" s="80"/>
      <c r="L297" s="80"/>
      <c r="M297" s="80"/>
      <c r="N297" s="80"/>
      <c r="O297" s="80"/>
      <c r="P297" s="80"/>
      <c r="Q297" s="80"/>
      <c r="R297" s="80"/>
      <c r="S297" s="80"/>
    </row>
    <row r="298" spans="1:19" x14ac:dyDescent="0.35">
      <c r="A298" s="28"/>
      <c r="C298" s="28"/>
      <c r="D298" s="34"/>
      <c r="E298" s="34"/>
      <c r="F298" s="34"/>
      <c r="G298" s="34"/>
      <c r="H298" s="34"/>
      <c r="I298" s="34"/>
      <c r="J298" s="34"/>
      <c r="K298" s="34"/>
      <c r="L298" s="34"/>
      <c r="M298" s="34"/>
      <c r="N298" s="34"/>
      <c r="O298" s="34"/>
      <c r="P298" s="34"/>
      <c r="Q298" s="34"/>
      <c r="R298" s="34"/>
      <c r="S298" s="80"/>
    </row>
    <row r="299" spans="1:19" x14ac:dyDescent="0.35">
      <c r="A299" s="28"/>
      <c r="C299" s="28"/>
      <c r="D299" s="34"/>
      <c r="E299" s="34"/>
      <c r="F299" s="34"/>
      <c r="G299" s="34"/>
      <c r="H299" s="34"/>
      <c r="I299" s="34"/>
      <c r="J299" s="34"/>
      <c r="K299" s="34"/>
      <c r="L299" s="34"/>
      <c r="M299" s="34"/>
      <c r="N299" s="34"/>
      <c r="O299" s="34"/>
      <c r="P299" s="34"/>
      <c r="Q299" s="34"/>
      <c r="R299" s="34"/>
      <c r="S299" s="80"/>
    </row>
    <row r="300" spans="1:19" x14ac:dyDescent="0.35">
      <c r="A300" s="28"/>
      <c r="C300" s="28"/>
      <c r="S300" s="80"/>
    </row>
    <row r="301" spans="1:19" x14ac:dyDescent="0.35">
      <c r="A301" s="28"/>
      <c r="C301" s="28"/>
      <c r="D301" s="34"/>
      <c r="E301" s="34"/>
      <c r="F301" s="34"/>
      <c r="G301" s="34"/>
      <c r="H301" s="34"/>
      <c r="I301" s="34"/>
      <c r="J301" s="34"/>
      <c r="K301" s="34"/>
      <c r="L301" s="34"/>
      <c r="M301" s="34"/>
      <c r="N301" s="34"/>
      <c r="O301" s="34"/>
      <c r="P301" s="34"/>
      <c r="Q301" s="34"/>
      <c r="R301" s="34"/>
      <c r="S301" s="80"/>
    </row>
    <row r="302" spans="1:19" x14ac:dyDescent="0.35">
      <c r="A302" s="28"/>
      <c r="C302" s="28"/>
      <c r="D302" s="81"/>
      <c r="E302" s="81"/>
      <c r="F302" s="81"/>
      <c r="G302" s="81"/>
      <c r="H302" s="81"/>
      <c r="I302" s="81"/>
      <c r="J302" s="81"/>
      <c r="K302" s="81"/>
      <c r="L302" s="81"/>
      <c r="M302" s="81"/>
      <c r="N302" s="81"/>
      <c r="O302" s="81"/>
      <c r="P302" s="81"/>
      <c r="Q302" s="81"/>
      <c r="R302" s="81"/>
      <c r="S302" s="82"/>
    </row>
    <row r="303" spans="1:19" x14ac:dyDescent="0.35">
      <c r="A303" s="28"/>
      <c r="C303" s="28"/>
      <c r="D303" s="34"/>
      <c r="E303" s="34"/>
      <c r="F303" s="34"/>
      <c r="G303" s="34"/>
      <c r="H303" s="34"/>
      <c r="I303" s="34"/>
      <c r="J303" s="34"/>
      <c r="K303" s="34"/>
      <c r="L303" s="34"/>
      <c r="M303" s="34"/>
      <c r="N303" s="34"/>
      <c r="O303" s="34"/>
      <c r="P303" s="34"/>
      <c r="Q303" s="34"/>
      <c r="R303" s="34"/>
      <c r="S303" s="34"/>
    </row>
    <row r="304" spans="1:19" x14ac:dyDescent="0.35">
      <c r="A304" s="28"/>
      <c r="B304" s="28"/>
      <c r="C304" s="28"/>
      <c r="D304" s="81"/>
      <c r="E304" s="81"/>
      <c r="F304" s="81"/>
      <c r="G304" s="81"/>
      <c r="H304" s="81"/>
      <c r="I304" s="81"/>
      <c r="J304" s="81"/>
      <c r="K304" s="81"/>
      <c r="L304" s="81"/>
      <c r="M304" s="81"/>
      <c r="N304" s="81"/>
      <c r="O304" s="81"/>
      <c r="P304" s="81"/>
      <c r="Q304" s="81"/>
      <c r="R304" s="81"/>
      <c r="S304" s="80"/>
    </row>
    <row r="305" spans="1:19" x14ac:dyDescent="0.35">
      <c r="A305" s="28"/>
      <c r="B305" s="28"/>
      <c r="C305" s="28"/>
      <c r="D305" s="34"/>
      <c r="E305" s="34"/>
      <c r="F305" s="34"/>
      <c r="G305" s="34"/>
      <c r="H305" s="34"/>
      <c r="I305" s="34"/>
      <c r="J305" s="34"/>
      <c r="K305" s="34"/>
      <c r="L305" s="34"/>
      <c r="M305" s="34"/>
      <c r="N305" s="34"/>
      <c r="O305" s="34"/>
      <c r="P305" s="34"/>
      <c r="Q305" s="34"/>
      <c r="R305" s="34"/>
      <c r="S305" s="80"/>
    </row>
    <row r="306" spans="1:19" x14ac:dyDescent="0.35">
      <c r="A306" s="28"/>
      <c r="B306" s="28"/>
      <c r="C306" s="28"/>
      <c r="D306" s="34"/>
      <c r="E306" s="34"/>
      <c r="F306" s="34"/>
      <c r="G306" s="34"/>
      <c r="H306" s="34"/>
      <c r="I306" s="34"/>
      <c r="J306" s="34"/>
      <c r="K306" s="34"/>
      <c r="L306" s="34"/>
      <c r="M306" s="34"/>
      <c r="N306" s="34"/>
      <c r="O306" s="34"/>
      <c r="P306" s="34"/>
      <c r="Q306" s="34"/>
      <c r="R306" s="34"/>
      <c r="S306" s="80"/>
    </row>
    <row r="307" spans="1:19" x14ac:dyDescent="0.35">
      <c r="A307" s="28"/>
      <c r="B307" s="28"/>
      <c r="C307" s="28"/>
      <c r="D307" s="81"/>
      <c r="E307" s="81"/>
      <c r="F307" s="81"/>
      <c r="G307" s="81"/>
      <c r="H307" s="81"/>
      <c r="I307" s="81"/>
      <c r="J307" s="81"/>
      <c r="K307" s="81"/>
      <c r="L307" s="81"/>
      <c r="M307" s="81"/>
      <c r="N307" s="81"/>
      <c r="O307" s="81"/>
      <c r="P307" s="81"/>
      <c r="Q307" s="81"/>
      <c r="R307" s="81"/>
      <c r="S307" s="82"/>
    </row>
    <row r="308" spans="1:19" x14ac:dyDescent="0.35">
      <c r="A308" s="28"/>
      <c r="B308" s="28"/>
      <c r="C308" s="28"/>
      <c r="D308" s="34"/>
      <c r="E308" s="34"/>
      <c r="F308" s="34"/>
      <c r="G308" s="34"/>
      <c r="H308" s="34"/>
      <c r="I308" s="34"/>
      <c r="J308" s="34"/>
      <c r="K308" s="34"/>
      <c r="L308" s="34"/>
      <c r="M308" s="34"/>
      <c r="N308" s="34"/>
      <c r="O308" s="34"/>
      <c r="P308" s="34"/>
      <c r="Q308" s="34"/>
      <c r="R308" s="34"/>
      <c r="S308" s="80"/>
    </row>
    <row r="309" spans="1:19" x14ac:dyDescent="0.35">
      <c r="A309" s="28"/>
      <c r="B309" s="28"/>
      <c r="C309" s="28"/>
      <c r="D309" s="81"/>
      <c r="E309" s="81"/>
      <c r="F309" s="81"/>
      <c r="G309" s="81"/>
      <c r="H309" s="81"/>
      <c r="I309" s="81"/>
      <c r="J309" s="81"/>
      <c r="K309" s="81"/>
      <c r="L309" s="81"/>
      <c r="M309" s="81"/>
      <c r="N309" s="81"/>
      <c r="O309" s="81"/>
      <c r="P309" s="81"/>
      <c r="Q309" s="81"/>
      <c r="R309" s="81"/>
      <c r="S309" s="80"/>
    </row>
    <row r="310" spans="1:19" x14ac:dyDescent="0.35">
      <c r="A310" s="28"/>
      <c r="B310" s="28"/>
      <c r="C310" s="28"/>
      <c r="D310" s="34"/>
      <c r="E310" s="34"/>
      <c r="F310" s="34"/>
      <c r="G310" s="34"/>
      <c r="H310" s="34"/>
      <c r="I310" s="34"/>
      <c r="J310" s="34"/>
      <c r="K310" s="34"/>
      <c r="L310" s="34"/>
      <c r="M310" s="34"/>
      <c r="N310" s="34"/>
      <c r="O310" s="34"/>
      <c r="P310" s="34"/>
      <c r="Q310" s="34"/>
      <c r="R310" s="34"/>
      <c r="S310" s="80"/>
    </row>
    <row r="311" spans="1:19" x14ac:dyDescent="0.35">
      <c r="A311" s="28"/>
      <c r="B311" s="28"/>
      <c r="C311" s="28"/>
      <c r="D311" s="81"/>
      <c r="E311" s="81"/>
      <c r="F311" s="81"/>
      <c r="G311" s="81"/>
      <c r="H311" s="81"/>
      <c r="I311" s="81"/>
      <c r="J311" s="81"/>
      <c r="K311" s="81"/>
      <c r="L311" s="81"/>
      <c r="M311" s="81"/>
      <c r="N311" s="81"/>
      <c r="O311" s="81"/>
      <c r="P311" s="81"/>
      <c r="Q311" s="81"/>
      <c r="R311" s="81"/>
      <c r="S311" s="82"/>
    </row>
    <row r="312" spans="1:19" x14ac:dyDescent="0.35">
      <c r="A312" s="28"/>
      <c r="B312" s="28"/>
      <c r="C312" s="28"/>
      <c r="D312" s="34"/>
      <c r="E312" s="34"/>
      <c r="F312" s="34"/>
      <c r="G312" s="34"/>
      <c r="H312" s="34"/>
      <c r="I312" s="34"/>
      <c r="J312" s="34"/>
      <c r="K312" s="34"/>
      <c r="L312" s="34"/>
      <c r="M312" s="34"/>
      <c r="N312" s="34"/>
      <c r="O312" s="34"/>
      <c r="P312" s="34"/>
      <c r="Q312" s="34"/>
      <c r="R312" s="34"/>
      <c r="S312" s="80"/>
    </row>
    <row r="313" spans="1:19" x14ac:dyDescent="0.35">
      <c r="A313" s="28"/>
      <c r="B313" s="28"/>
      <c r="C313" s="28"/>
      <c r="D313" s="81"/>
      <c r="E313" s="81"/>
      <c r="F313" s="81"/>
      <c r="G313" s="81"/>
      <c r="H313" s="81"/>
      <c r="I313" s="81"/>
      <c r="J313" s="81"/>
      <c r="K313" s="81"/>
      <c r="L313" s="81"/>
      <c r="M313" s="81"/>
      <c r="N313" s="81"/>
      <c r="O313" s="81"/>
      <c r="P313" s="81"/>
      <c r="Q313" s="81"/>
      <c r="R313" s="81"/>
      <c r="S313" s="80"/>
    </row>
    <row r="314" spans="1:19" x14ac:dyDescent="0.35">
      <c r="A314" s="28"/>
      <c r="B314" s="28"/>
      <c r="C314" s="28"/>
      <c r="D314" s="34"/>
      <c r="E314" s="34"/>
      <c r="F314" s="34"/>
      <c r="G314" s="34"/>
      <c r="H314" s="34"/>
      <c r="I314" s="34"/>
      <c r="J314" s="34"/>
      <c r="K314" s="34"/>
      <c r="L314" s="34"/>
      <c r="M314" s="34"/>
      <c r="N314" s="34"/>
      <c r="O314" s="34"/>
      <c r="P314" s="34"/>
      <c r="Q314" s="34"/>
      <c r="R314" s="34"/>
      <c r="S314" s="80"/>
    </row>
    <row r="315" spans="1:19" x14ac:dyDescent="0.35">
      <c r="A315" s="28"/>
      <c r="B315" s="28"/>
      <c r="C315" s="28"/>
      <c r="D315" s="34"/>
      <c r="E315" s="34"/>
      <c r="F315" s="34"/>
      <c r="G315" s="34"/>
      <c r="H315" s="34"/>
      <c r="I315" s="34"/>
      <c r="J315" s="34"/>
      <c r="K315" s="34"/>
      <c r="L315" s="34"/>
      <c r="M315" s="34"/>
      <c r="N315" s="34"/>
      <c r="O315" s="34"/>
      <c r="P315" s="34"/>
      <c r="Q315" s="34"/>
      <c r="R315" s="34"/>
      <c r="S315" s="80"/>
    </row>
    <row r="316" spans="1:19" x14ac:dyDescent="0.35">
      <c r="A316" s="28"/>
      <c r="B316" s="28"/>
      <c r="C316" s="28"/>
      <c r="D316" s="81"/>
      <c r="E316" s="81"/>
      <c r="F316" s="81"/>
      <c r="G316" s="81"/>
      <c r="H316" s="81"/>
      <c r="I316" s="81"/>
      <c r="J316" s="81"/>
      <c r="K316" s="81"/>
      <c r="L316" s="81"/>
      <c r="M316" s="81"/>
      <c r="N316" s="81"/>
      <c r="O316" s="81"/>
      <c r="P316" s="81"/>
      <c r="Q316" s="81"/>
      <c r="R316" s="81"/>
      <c r="S316" s="82"/>
    </row>
    <row r="317" spans="1:19" x14ac:dyDescent="0.35">
      <c r="A317" s="28"/>
      <c r="B317" s="28"/>
      <c r="C317" s="28"/>
      <c r="D317" s="34"/>
      <c r="E317" s="34"/>
      <c r="F317" s="34"/>
      <c r="G317" s="34"/>
      <c r="H317" s="34"/>
      <c r="I317" s="34"/>
      <c r="J317" s="34"/>
      <c r="K317" s="34"/>
      <c r="L317" s="34"/>
      <c r="M317" s="34"/>
      <c r="N317" s="34"/>
      <c r="O317" s="34"/>
      <c r="P317" s="34"/>
      <c r="Q317" s="34"/>
      <c r="R317" s="34"/>
      <c r="S317" s="34"/>
    </row>
    <row r="318" spans="1:19" x14ac:dyDescent="0.35">
      <c r="A318" s="28"/>
      <c r="B318" s="28"/>
      <c r="C318" s="28"/>
      <c r="D318" s="81"/>
      <c r="E318" s="81"/>
      <c r="F318" s="81"/>
      <c r="G318" s="81"/>
      <c r="H318" s="81"/>
      <c r="I318" s="81"/>
      <c r="J318" s="81"/>
      <c r="K318" s="81"/>
      <c r="L318" s="81"/>
      <c r="M318" s="81"/>
      <c r="N318" s="81"/>
      <c r="O318" s="81"/>
      <c r="P318" s="81"/>
      <c r="Q318" s="81"/>
      <c r="R318" s="81"/>
      <c r="S318" s="80"/>
    </row>
    <row r="319" spans="1:19" x14ac:dyDescent="0.35">
      <c r="A319" s="28"/>
      <c r="B319" s="28"/>
      <c r="C319" s="28"/>
      <c r="D319" s="34"/>
      <c r="E319" s="34"/>
      <c r="F319" s="34"/>
      <c r="G319" s="34"/>
      <c r="H319" s="34"/>
      <c r="I319" s="34"/>
      <c r="J319" s="34"/>
      <c r="K319" s="34"/>
      <c r="L319" s="34"/>
      <c r="M319" s="34"/>
      <c r="N319" s="34"/>
      <c r="O319" s="34"/>
      <c r="P319" s="34"/>
      <c r="Q319" s="34"/>
      <c r="R319" s="34"/>
      <c r="S319" s="80"/>
    </row>
    <row r="320" spans="1:19" x14ac:dyDescent="0.35">
      <c r="A320" s="28"/>
      <c r="B320" s="28"/>
      <c r="C320" s="28"/>
      <c r="D320" s="34"/>
      <c r="E320" s="34"/>
      <c r="F320" s="34"/>
      <c r="G320" s="34"/>
      <c r="H320" s="34"/>
      <c r="I320" s="34"/>
      <c r="J320" s="34"/>
      <c r="K320" s="34"/>
      <c r="L320" s="34"/>
      <c r="M320" s="34"/>
      <c r="N320" s="34"/>
      <c r="O320" s="34"/>
      <c r="P320" s="34"/>
      <c r="Q320" s="34"/>
      <c r="R320" s="34"/>
      <c r="S320" s="80"/>
    </row>
    <row r="321" spans="1:19" x14ac:dyDescent="0.35">
      <c r="A321" s="28"/>
      <c r="B321" s="28"/>
      <c r="C321" s="28"/>
      <c r="D321" s="34"/>
      <c r="E321" s="34"/>
      <c r="F321" s="34"/>
      <c r="G321" s="34"/>
      <c r="H321" s="34"/>
      <c r="I321" s="34"/>
      <c r="J321" s="34"/>
      <c r="K321" s="34"/>
      <c r="L321" s="34"/>
      <c r="M321" s="34"/>
      <c r="N321" s="34"/>
      <c r="O321" s="34"/>
      <c r="P321" s="34"/>
      <c r="Q321" s="34"/>
      <c r="R321" s="34"/>
      <c r="S321" s="80"/>
    </row>
    <row r="322" spans="1:19" x14ac:dyDescent="0.35">
      <c r="A322" s="28"/>
      <c r="B322" s="28"/>
      <c r="C322" s="28"/>
      <c r="D322" s="34"/>
      <c r="E322" s="34"/>
      <c r="F322" s="34"/>
      <c r="G322" s="34"/>
      <c r="H322" s="34"/>
      <c r="I322" s="34"/>
      <c r="J322" s="34"/>
      <c r="K322" s="34"/>
      <c r="L322" s="34"/>
      <c r="M322" s="34"/>
      <c r="N322" s="34"/>
      <c r="O322" s="34"/>
      <c r="P322" s="34"/>
      <c r="Q322" s="34"/>
      <c r="R322" s="34"/>
      <c r="S322" s="80"/>
    </row>
    <row r="323" spans="1:19" x14ac:dyDescent="0.35">
      <c r="A323" s="28"/>
      <c r="B323" s="28"/>
      <c r="C323" s="28"/>
      <c r="D323" s="34"/>
      <c r="E323" s="34"/>
      <c r="F323" s="34"/>
      <c r="G323" s="34"/>
      <c r="H323" s="34"/>
      <c r="I323" s="34"/>
      <c r="J323" s="34"/>
      <c r="K323" s="34"/>
      <c r="L323" s="34"/>
      <c r="M323" s="34"/>
      <c r="N323" s="34"/>
      <c r="O323" s="34"/>
      <c r="P323" s="34"/>
      <c r="Q323" s="34"/>
      <c r="R323" s="34"/>
      <c r="S323" s="34"/>
    </row>
    <row r="324" spans="1:19" x14ac:dyDescent="0.35">
      <c r="A324" s="28"/>
      <c r="B324" s="28"/>
      <c r="C324" s="28"/>
      <c r="D324" s="34"/>
      <c r="E324" s="34"/>
      <c r="F324" s="34"/>
      <c r="G324" s="34"/>
      <c r="H324" s="34"/>
      <c r="I324" s="34"/>
      <c r="J324" s="34"/>
      <c r="K324" s="34"/>
      <c r="L324" s="34"/>
      <c r="M324" s="34"/>
      <c r="N324" s="34"/>
      <c r="O324" s="34"/>
      <c r="P324" s="34"/>
      <c r="Q324" s="34"/>
      <c r="R324" s="34"/>
      <c r="S324" s="80"/>
    </row>
    <row r="325" spans="1:19" x14ac:dyDescent="0.35">
      <c r="A325" s="28"/>
      <c r="B325" s="28"/>
      <c r="C325" s="28"/>
      <c r="D325" s="34"/>
      <c r="E325" s="34"/>
      <c r="F325" s="34"/>
      <c r="G325" s="34"/>
      <c r="H325" s="34"/>
      <c r="I325" s="34"/>
      <c r="J325" s="34"/>
      <c r="K325" s="34"/>
      <c r="L325" s="34"/>
      <c r="M325" s="34"/>
      <c r="N325" s="34"/>
      <c r="O325" s="34"/>
      <c r="P325" s="34"/>
      <c r="Q325" s="34"/>
      <c r="R325" s="34"/>
      <c r="S325" s="80"/>
    </row>
    <row r="326" spans="1:19" x14ac:dyDescent="0.35">
      <c r="A326" s="28"/>
      <c r="B326" s="28"/>
      <c r="C326" s="28"/>
      <c r="D326" s="34"/>
      <c r="E326" s="34"/>
      <c r="F326" s="34"/>
      <c r="G326" s="34"/>
      <c r="H326" s="34"/>
      <c r="I326" s="34"/>
      <c r="J326" s="34"/>
      <c r="K326" s="34"/>
      <c r="L326" s="34"/>
      <c r="M326" s="34"/>
      <c r="N326" s="34"/>
      <c r="O326" s="34"/>
      <c r="P326" s="34"/>
      <c r="Q326" s="34"/>
      <c r="R326" s="34"/>
      <c r="S326" s="80"/>
    </row>
    <row r="327" spans="1:19" x14ac:dyDescent="0.35">
      <c r="B327" s="28"/>
      <c r="C327" s="28"/>
      <c r="D327" s="34"/>
      <c r="E327" s="34"/>
      <c r="F327" s="34"/>
      <c r="G327" s="34"/>
      <c r="H327" s="34"/>
      <c r="I327" s="34"/>
      <c r="J327" s="34"/>
      <c r="K327" s="34"/>
      <c r="L327" s="34"/>
      <c r="M327" s="34"/>
      <c r="N327" s="34"/>
      <c r="O327" s="34"/>
      <c r="P327" s="34"/>
      <c r="Q327" s="34"/>
      <c r="R327" s="34"/>
      <c r="S327" s="80"/>
    </row>
    <row r="328" spans="1:19" x14ac:dyDescent="0.35">
      <c r="B328" s="28"/>
      <c r="C328" s="28"/>
      <c r="D328" s="34"/>
      <c r="E328" s="34"/>
      <c r="F328" s="34"/>
      <c r="G328" s="34"/>
      <c r="H328" s="34"/>
      <c r="I328" s="34"/>
      <c r="J328" s="34"/>
      <c r="K328" s="34"/>
      <c r="L328" s="34"/>
      <c r="M328" s="34"/>
      <c r="N328" s="34"/>
      <c r="O328" s="34"/>
      <c r="P328" s="34"/>
      <c r="Q328" s="34"/>
      <c r="R328" s="34"/>
      <c r="S328" s="80"/>
    </row>
    <row r="329" spans="1:19" x14ac:dyDescent="0.35">
      <c r="B329" s="28"/>
    </row>
    <row r="330" spans="1:19" x14ac:dyDescent="0.35">
      <c r="B330" s="28"/>
    </row>
    <row r="331" spans="1:19" x14ac:dyDescent="0.35">
      <c r="B331" s="28"/>
    </row>
    <row r="332" spans="1:19" x14ac:dyDescent="0.35">
      <c r="B332" s="28"/>
    </row>
    <row r="334" spans="1:19" x14ac:dyDescent="0.35">
      <c r="A334" s="28"/>
    </row>
    <row r="335" spans="1:19" x14ac:dyDescent="0.35">
      <c r="A335" s="28"/>
    </row>
    <row r="336" spans="1:19" x14ac:dyDescent="0.35">
      <c r="A336" s="28"/>
      <c r="C336" s="28"/>
      <c r="D336" s="34"/>
      <c r="E336" s="34"/>
      <c r="F336" s="34"/>
      <c r="G336" s="34"/>
      <c r="H336" s="34"/>
      <c r="I336" s="34"/>
      <c r="J336" s="34"/>
      <c r="K336" s="34"/>
      <c r="L336" s="34"/>
      <c r="M336" s="34"/>
      <c r="N336" s="34"/>
      <c r="O336" s="34"/>
      <c r="P336" s="34"/>
      <c r="Q336" s="34"/>
      <c r="R336" s="34"/>
      <c r="S336" s="80"/>
    </row>
    <row r="337" spans="3:19" x14ac:dyDescent="0.35">
      <c r="C337" s="28"/>
      <c r="D337" s="80"/>
      <c r="E337" s="80"/>
      <c r="F337" s="80"/>
      <c r="G337" s="80"/>
      <c r="H337" s="80"/>
      <c r="I337" s="80"/>
      <c r="J337" s="80"/>
      <c r="K337" s="80"/>
      <c r="L337" s="80"/>
      <c r="M337" s="80"/>
      <c r="N337" s="80"/>
      <c r="O337" s="80"/>
      <c r="P337" s="80"/>
      <c r="Q337" s="80"/>
      <c r="R337" s="80"/>
      <c r="S337" s="80"/>
    </row>
    <row r="338" spans="3:19" x14ac:dyDescent="0.35">
      <c r="C338" s="28"/>
      <c r="D338" s="80"/>
      <c r="E338" s="80"/>
      <c r="F338" s="80"/>
      <c r="G338" s="80"/>
      <c r="H338" s="80"/>
      <c r="I338" s="80"/>
      <c r="J338" s="80"/>
      <c r="K338" s="80"/>
      <c r="L338" s="80"/>
      <c r="M338" s="80"/>
      <c r="N338" s="80"/>
      <c r="O338" s="80"/>
      <c r="P338" s="80"/>
      <c r="Q338" s="80"/>
      <c r="R338" s="80"/>
      <c r="S338" s="80"/>
    </row>
    <row r="340" spans="3:19" x14ac:dyDescent="0.35">
      <c r="C340" s="35"/>
      <c r="D340" s="35"/>
      <c r="E340" s="35"/>
      <c r="F340" s="35"/>
      <c r="G340" s="35"/>
      <c r="H340" s="35"/>
      <c r="I340" s="35"/>
      <c r="J340" s="35"/>
      <c r="K340" s="35"/>
      <c r="L340" s="35"/>
      <c r="M340" s="35"/>
      <c r="N340" s="35"/>
      <c r="O340" s="35"/>
      <c r="P340" s="35"/>
      <c r="Q340" s="35"/>
      <c r="R340" s="35"/>
    </row>
    <row r="341" spans="3:19" x14ac:dyDescent="0.35">
      <c r="C341" s="35"/>
      <c r="D341" s="35"/>
      <c r="E341" s="35"/>
      <c r="F341" s="35"/>
      <c r="G341" s="35"/>
      <c r="H341" s="35"/>
      <c r="I341" s="35"/>
      <c r="J341" s="35"/>
      <c r="K341" s="35"/>
      <c r="L341" s="35"/>
      <c r="M341" s="35"/>
      <c r="N341" s="35"/>
      <c r="O341" s="35"/>
      <c r="P341" s="35"/>
      <c r="Q341" s="35"/>
      <c r="R341" s="35"/>
    </row>
    <row r="342" spans="3:19" x14ac:dyDescent="0.35">
      <c r="C342" s="35"/>
      <c r="D342" s="35"/>
      <c r="E342" s="35"/>
      <c r="F342" s="35"/>
      <c r="G342" s="35"/>
      <c r="H342" s="35"/>
      <c r="I342" s="35"/>
      <c r="J342" s="35"/>
      <c r="K342" s="35"/>
      <c r="L342" s="35"/>
      <c r="M342" s="35"/>
      <c r="N342" s="35"/>
      <c r="O342" s="35"/>
      <c r="P342" s="35"/>
      <c r="Q342" s="35"/>
      <c r="R342" s="35"/>
    </row>
    <row r="343" spans="3:19" x14ac:dyDescent="0.35">
      <c r="C343" s="35"/>
      <c r="D343" s="35"/>
      <c r="E343" s="35"/>
      <c r="F343" s="35"/>
      <c r="G343" s="35"/>
      <c r="H343" s="35"/>
      <c r="I343" s="35"/>
      <c r="J343" s="35"/>
      <c r="K343" s="35"/>
      <c r="L343" s="35"/>
      <c r="M343" s="35"/>
      <c r="N343" s="35"/>
      <c r="O343" s="35"/>
      <c r="P343" s="35"/>
      <c r="Q343" s="35"/>
      <c r="R343" s="35"/>
    </row>
    <row r="344" spans="3:19" x14ac:dyDescent="0.35">
      <c r="D344" s="35"/>
      <c r="E344" s="35"/>
      <c r="F344" s="35"/>
      <c r="G344" s="35"/>
      <c r="H344" s="35"/>
      <c r="I344" s="35"/>
      <c r="J344" s="35"/>
      <c r="K344" s="35"/>
      <c r="L344" s="35"/>
      <c r="M344" s="35"/>
      <c r="N344" s="35"/>
      <c r="O344" s="35"/>
      <c r="P344" s="35"/>
      <c r="Q344" s="35"/>
      <c r="R344" s="35"/>
      <c r="S344" s="35"/>
    </row>
    <row r="345" spans="3:19" x14ac:dyDescent="0.35">
      <c r="D345" s="35"/>
      <c r="E345" s="35"/>
      <c r="F345" s="35"/>
      <c r="G345" s="35"/>
      <c r="H345" s="35"/>
      <c r="I345" s="35"/>
      <c r="J345" s="35"/>
      <c r="K345" s="35"/>
      <c r="L345" s="35"/>
      <c r="M345" s="35"/>
      <c r="N345" s="35"/>
      <c r="O345" s="35"/>
      <c r="P345" s="35"/>
      <c r="Q345" s="35"/>
      <c r="R345" s="35"/>
      <c r="S345" s="35"/>
    </row>
    <row r="346" spans="3:19" x14ac:dyDescent="0.35">
      <c r="D346" s="35"/>
      <c r="E346" s="35"/>
      <c r="F346" s="35"/>
      <c r="G346" s="35"/>
      <c r="H346" s="35"/>
      <c r="I346" s="35"/>
      <c r="J346" s="35"/>
      <c r="K346" s="35"/>
      <c r="L346" s="35"/>
      <c r="M346" s="35"/>
      <c r="N346" s="35"/>
      <c r="O346" s="35"/>
      <c r="P346" s="35"/>
      <c r="Q346" s="35"/>
      <c r="R346" s="35"/>
      <c r="S346" s="35"/>
    </row>
    <row r="347" spans="3:19" x14ac:dyDescent="0.35">
      <c r="D347" s="35"/>
      <c r="E347" s="35"/>
      <c r="F347" s="35"/>
      <c r="G347" s="35"/>
      <c r="H347" s="35"/>
      <c r="I347" s="35"/>
      <c r="J347" s="35"/>
      <c r="K347" s="35"/>
      <c r="L347" s="35"/>
      <c r="M347" s="35"/>
      <c r="N347" s="35"/>
      <c r="O347" s="35"/>
      <c r="P347" s="35"/>
      <c r="Q347" s="35"/>
      <c r="R347" s="35"/>
      <c r="S347" s="35"/>
    </row>
    <row r="348" spans="3:19" x14ac:dyDescent="0.35">
      <c r="D348" s="35"/>
      <c r="E348" s="35"/>
      <c r="F348" s="35"/>
      <c r="G348" s="35"/>
      <c r="H348" s="35"/>
      <c r="I348" s="35"/>
      <c r="J348" s="35"/>
      <c r="K348" s="35"/>
      <c r="L348" s="35"/>
      <c r="M348" s="35"/>
      <c r="N348" s="35"/>
      <c r="O348" s="35"/>
      <c r="P348" s="35"/>
      <c r="Q348" s="35"/>
      <c r="R348" s="35"/>
      <c r="S348" s="35"/>
    </row>
    <row r="349" spans="3:19" x14ac:dyDescent="0.35">
      <c r="D349" s="35"/>
      <c r="E349" s="35"/>
      <c r="F349" s="35"/>
      <c r="G349" s="35"/>
      <c r="H349" s="35"/>
      <c r="I349" s="35"/>
      <c r="J349" s="35"/>
      <c r="K349" s="35"/>
      <c r="L349" s="35"/>
      <c r="M349" s="35"/>
      <c r="N349" s="35"/>
      <c r="O349" s="35"/>
      <c r="P349" s="35"/>
      <c r="Q349" s="35"/>
      <c r="R349" s="35"/>
      <c r="S349" s="35"/>
    </row>
    <row r="350" spans="3:19" x14ac:dyDescent="0.35">
      <c r="D350" s="35"/>
      <c r="E350" s="35"/>
      <c r="F350" s="35"/>
      <c r="G350" s="35"/>
      <c r="H350" s="35"/>
      <c r="I350" s="35"/>
      <c r="J350" s="35"/>
      <c r="K350" s="35"/>
      <c r="L350" s="35"/>
      <c r="M350" s="35"/>
      <c r="N350" s="35"/>
      <c r="O350" s="35"/>
      <c r="P350" s="35"/>
      <c r="Q350" s="35"/>
      <c r="R350" s="35"/>
      <c r="S350" s="35"/>
    </row>
    <row r="351" spans="3:19" x14ac:dyDescent="0.35">
      <c r="D351" s="35"/>
      <c r="E351" s="35"/>
      <c r="F351" s="35"/>
      <c r="G351" s="35"/>
      <c r="H351" s="35"/>
      <c r="I351" s="35"/>
      <c r="J351" s="35"/>
      <c r="K351" s="35"/>
      <c r="L351" s="35"/>
      <c r="M351" s="35"/>
      <c r="N351" s="35"/>
      <c r="O351" s="35"/>
      <c r="P351" s="35"/>
      <c r="Q351" s="35"/>
      <c r="R351" s="35"/>
      <c r="S351" s="35"/>
    </row>
    <row r="352" spans="3:19" x14ac:dyDescent="0.35">
      <c r="D352" s="35"/>
      <c r="E352" s="35"/>
      <c r="F352" s="35"/>
      <c r="G352" s="35"/>
      <c r="H352" s="35"/>
      <c r="I352" s="35"/>
      <c r="J352" s="35"/>
      <c r="K352" s="35"/>
      <c r="L352" s="35"/>
      <c r="M352" s="35"/>
      <c r="N352" s="35"/>
      <c r="O352" s="35"/>
      <c r="P352" s="35"/>
      <c r="Q352" s="35"/>
      <c r="R352" s="35"/>
      <c r="S352" s="35"/>
    </row>
    <row r="353" spans="4:19" x14ac:dyDescent="0.35">
      <c r="D353" s="35"/>
      <c r="E353" s="35"/>
      <c r="F353" s="35"/>
      <c r="G353" s="35"/>
      <c r="H353" s="35"/>
      <c r="I353" s="35"/>
      <c r="J353" s="35"/>
      <c r="K353" s="35"/>
      <c r="L353" s="35"/>
      <c r="M353" s="35"/>
      <c r="N353" s="35"/>
      <c r="O353" s="35"/>
      <c r="P353" s="35"/>
      <c r="Q353" s="35"/>
      <c r="R353" s="35"/>
      <c r="S353" s="35"/>
    </row>
    <row r="354" spans="4:19" x14ac:dyDescent="0.35">
      <c r="D354" s="35"/>
      <c r="E354" s="35"/>
      <c r="F354" s="35"/>
      <c r="G354" s="35"/>
      <c r="H354" s="35"/>
      <c r="I354" s="35"/>
      <c r="J354" s="35"/>
      <c r="K354" s="35"/>
      <c r="L354" s="35"/>
      <c r="M354" s="35"/>
      <c r="N354" s="35"/>
      <c r="O354" s="35"/>
      <c r="P354" s="35"/>
      <c r="Q354" s="35"/>
      <c r="R354" s="35"/>
      <c r="S354" s="35"/>
    </row>
    <row r="355" spans="4:19" x14ac:dyDescent="0.35">
      <c r="D355" s="35"/>
      <c r="E355" s="35"/>
      <c r="F355" s="35"/>
      <c r="G355" s="35"/>
      <c r="H355" s="35"/>
      <c r="I355" s="35"/>
      <c r="J355" s="35"/>
      <c r="K355" s="35"/>
      <c r="L355" s="35"/>
      <c r="M355" s="35"/>
      <c r="N355" s="35"/>
      <c r="O355" s="35"/>
      <c r="P355" s="35"/>
      <c r="Q355" s="35"/>
      <c r="R355" s="35"/>
      <c r="S355" s="35"/>
    </row>
    <row r="356" spans="4:19" x14ac:dyDescent="0.35">
      <c r="D356" s="35"/>
      <c r="E356" s="35"/>
      <c r="F356" s="35"/>
      <c r="G356" s="35"/>
      <c r="H356" s="35"/>
      <c r="I356" s="35"/>
      <c r="J356" s="35"/>
      <c r="K356" s="35"/>
      <c r="L356" s="35"/>
      <c r="M356" s="35"/>
      <c r="N356" s="35"/>
      <c r="O356" s="35"/>
      <c r="P356" s="35"/>
      <c r="Q356" s="35"/>
      <c r="R356" s="35"/>
      <c r="S356" s="35"/>
    </row>
    <row r="357" spans="4:19" x14ac:dyDescent="0.35">
      <c r="D357" s="35"/>
      <c r="E357" s="35"/>
      <c r="F357" s="35"/>
      <c r="G357" s="35"/>
      <c r="H357" s="35"/>
      <c r="I357" s="35"/>
      <c r="J357" s="35"/>
      <c r="K357" s="35"/>
      <c r="L357" s="35"/>
      <c r="M357" s="35"/>
      <c r="N357" s="35"/>
      <c r="O357" s="35"/>
      <c r="P357" s="35"/>
      <c r="Q357" s="35"/>
      <c r="R357" s="35"/>
      <c r="S357" s="35"/>
    </row>
    <row r="358" spans="4:19" x14ac:dyDescent="0.35">
      <c r="D358" s="35"/>
      <c r="E358" s="35"/>
      <c r="F358" s="35"/>
      <c r="G358" s="35"/>
      <c r="H358" s="35"/>
      <c r="I358" s="35"/>
      <c r="J358" s="35"/>
      <c r="K358" s="35"/>
      <c r="L358" s="35"/>
      <c r="M358" s="35"/>
      <c r="N358" s="35"/>
      <c r="O358" s="35"/>
      <c r="P358" s="35"/>
      <c r="Q358" s="35"/>
      <c r="R358" s="35"/>
      <c r="S358" s="35"/>
    </row>
    <row r="359" spans="4:19" x14ac:dyDescent="0.35">
      <c r="D359" s="35"/>
      <c r="E359" s="35"/>
      <c r="F359" s="35"/>
      <c r="G359" s="35"/>
      <c r="H359" s="35"/>
      <c r="I359" s="35"/>
      <c r="J359" s="35"/>
      <c r="K359" s="35"/>
      <c r="L359" s="35"/>
      <c r="M359" s="35"/>
      <c r="N359" s="35"/>
      <c r="O359" s="35"/>
      <c r="P359" s="35"/>
      <c r="Q359" s="35"/>
      <c r="R359" s="35"/>
      <c r="S359" s="35"/>
    </row>
    <row r="360" spans="4:19" x14ac:dyDescent="0.35">
      <c r="D360" s="35"/>
      <c r="E360" s="35"/>
      <c r="F360" s="35"/>
      <c r="G360" s="35"/>
      <c r="H360" s="35"/>
      <c r="I360" s="35"/>
      <c r="J360" s="35"/>
      <c r="K360" s="35"/>
      <c r="L360" s="35"/>
      <c r="M360" s="35"/>
      <c r="N360" s="35"/>
      <c r="O360" s="35"/>
      <c r="P360" s="35"/>
      <c r="Q360" s="35"/>
      <c r="R360" s="35"/>
      <c r="S360" s="35"/>
    </row>
    <row r="361" spans="4:19" x14ac:dyDescent="0.35">
      <c r="D361" s="35"/>
      <c r="E361" s="35"/>
      <c r="F361" s="35"/>
      <c r="G361" s="35"/>
      <c r="H361" s="35"/>
      <c r="I361" s="35"/>
      <c r="J361" s="35"/>
      <c r="K361" s="35"/>
      <c r="L361" s="35"/>
      <c r="M361" s="35"/>
      <c r="N361" s="35"/>
      <c r="O361" s="35"/>
      <c r="P361" s="35"/>
      <c r="Q361" s="35"/>
      <c r="R361" s="35"/>
      <c r="S361" s="35"/>
    </row>
    <row r="362" spans="4:19" x14ac:dyDescent="0.35">
      <c r="D362" s="35"/>
      <c r="E362" s="35"/>
      <c r="F362" s="35"/>
      <c r="G362" s="35"/>
      <c r="H362" s="35"/>
      <c r="I362" s="35"/>
      <c r="J362" s="35"/>
      <c r="K362" s="35"/>
      <c r="L362" s="35"/>
      <c r="M362" s="35"/>
      <c r="N362" s="35"/>
      <c r="O362" s="35"/>
      <c r="P362" s="35"/>
      <c r="Q362" s="35"/>
      <c r="R362" s="35"/>
      <c r="S362" s="35"/>
    </row>
    <row r="363" spans="4:19" x14ac:dyDescent="0.35">
      <c r="D363" s="35"/>
      <c r="E363" s="35"/>
      <c r="F363" s="35"/>
      <c r="G363" s="35"/>
      <c r="H363" s="35"/>
      <c r="I363" s="35"/>
      <c r="J363" s="35"/>
      <c r="K363" s="35"/>
      <c r="L363" s="35"/>
      <c r="M363" s="35"/>
      <c r="N363" s="35"/>
      <c r="O363" s="35"/>
      <c r="P363" s="35"/>
      <c r="Q363" s="35"/>
      <c r="R363" s="35"/>
      <c r="S363" s="35"/>
    </row>
    <row r="364" spans="4:19" x14ac:dyDescent="0.35">
      <c r="D364" s="35"/>
      <c r="E364" s="35"/>
      <c r="F364" s="35"/>
      <c r="G364" s="35"/>
      <c r="H364" s="35"/>
      <c r="I364" s="35"/>
      <c r="J364" s="35"/>
      <c r="K364" s="35"/>
      <c r="L364" s="35"/>
      <c r="M364" s="35"/>
      <c r="N364" s="35"/>
      <c r="O364" s="35"/>
      <c r="P364" s="35"/>
      <c r="Q364" s="35"/>
      <c r="R364" s="35"/>
      <c r="S364" s="35"/>
    </row>
    <row r="365" spans="4:19" x14ac:dyDescent="0.35">
      <c r="D365" s="35"/>
      <c r="E365" s="35"/>
      <c r="F365" s="35"/>
      <c r="G365" s="35"/>
      <c r="H365" s="35"/>
      <c r="I365" s="35"/>
      <c r="J365" s="35"/>
      <c r="K365" s="35"/>
      <c r="L365" s="35"/>
      <c r="M365" s="35"/>
      <c r="N365" s="35"/>
      <c r="O365" s="35"/>
      <c r="P365" s="35"/>
      <c r="Q365" s="35"/>
      <c r="R365" s="35"/>
      <c r="S365" s="35"/>
    </row>
    <row r="366" spans="4:19" x14ac:dyDescent="0.35">
      <c r="D366" s="35"/>
      <c r="E366" s="35"/>
      <c r="F366" s="35"/>
      <c r="G366" s="35"/>
      <c r="H366" s="35"/>
      <c r="I366" s="35"/>
      <c r="J366" s="35"/>
      <c r="K366" s="35"/>
      <c r="L366" s="35"/>
      <c r="M366" s="35"/>
      <c r="N366" s="35"/>
      <c r="O366" s="35"/>
      <c r="P366" s="35"/>
      <c r="Q366" s="35"/>
      <c r="R366" s="35"/>
      <c r="S366" s="35"/>
    </row>
    <row r="367" spans="4:19" x14ac:dyDescent="0.35">
      <c r="D367" s="35"/>
      <c r="E367" s="35"/>
      <c r="F367" s="35"/>
      <c r="G367" s="35"/>
      <c r="H367" s="35"/>
      <c r="I367" s="35"/>
      <c r="J367" s="35"/>
      <c r="K367" s="35"/>
      <c r="L367" s="35"/>
      <c r="M367" s="35"/>
      <c r="N367" s="35"/>
      <c r="O367" s="35"/>
      <c r="P367" s="35"/>
      <c r="Q367" s="35"/>
      <c r="R367" s="35"/>
      <c r="S367" s="35"/>
    </row>
    <row r="368" spans="4:19" x14ac:dyDescent="0.35">
      <c r="D368" s="35"/>
      <c r="E368" s="35"/>
      <c r="F368" s="35"/>
      <c r="G368" s="35"/>
      <c r="H368" s="35"/>
      <c r="I368" s="35"/>
      <c r="J368" s="35"/>
      <c r="K368" s="35"/>
      <c r="L368" s="35"/>
      <c r="M368" s="35"/>
      <c r="N368" s="35"/>
      <c r="O368" s="35"/>
      <c r="P368" s="35"/>
      <c r="Q368" s="35"/>
      <c r="R368" s="35"/>
      <c r="S368" s="35"/>
    </row>
    <row r="369" spans="4:19" x14ac:dyDescent="0.35">
      <c r="D369" s="35"/>
      <c r="E369" s="35"/>
      <c r="F369" s="35"/>
      <c r="G369" s="35"/>
      <c r="H369" s="35"/>
      <c r="I369" s="35"/>
      <c r="J369" s="35"/>
      <c r="K369" s="35"/>
      <c r="L369" s="35"/>
      <c r="M369" s="35"/>
      <c r="N369" s="35"/>
      <c r="O369" s="35"/>
      <c r="P369" s="35"/>
      <c r="Q369" s="35"/>
      <c r="R369" s="35"/>
      <c r="S369" s="35"/>
    </row>
    <row r="370" spans="4:19" x14ac:dyDescent="0.35">
      <c r="D370" s="35"/>
      <c r="E370" s="35"/>
      <c r="F370" s="35"/>
      <c r="G370" s="35"/>
      <c r="H370" s="35"/>
      <c r="I370" s="35"/>
      <c r="J370" s="35"/>
      <c r="K370" s="35"/>
      <c r="L370" s="35"/>
      <c r="M370" s="35"/>
      <c r="N370" s="35"/>
      <c r="O370" s="35"/>
      <c r="P370" s="35"/>
      <c r="Q370" s="35"/>
      <c r="R370" s="35"/>
      <c r="S370" s="35"/>
    </row>
    <row r="371" spans="4:19" x14ac:dyDescent="0.35">
      <c r="D371" s="35"/>
      <c r="E371" s="35"/>
      <c r="F371" s="35"/>
      <c r="G371" s="35"/>
      <c r="H371" s="35"/>
      <c r="I371" s="35"/>
      <c r="J371" s="35"/>
      <c r="K371" s="35"/>
      <c r="L371" s="35"/>
      <c r="M371" s="35"/>
      <c r="N371" s="35"/>
      <c r="O371" s="35"/>
      <c r="P371" s="35"/>
      <c r="Q371" s="35"/>
      <c r="R371" s="35"/>
      <c r="S371" s="35"/>
    </row>
    <row r="372" spans="4:19" x14ac:dyDescent="0.35">
      <c r="D372" s="35"/>
      <c r="E372" s="35"/>
      <c r="F372" s="35"/>
      <c r="G372" s="35"/>
      <c r="H372" s="35"/>
      <c r="I372" s="35"/>
      <c r="J372" s="35"/>
      <c r="K372" s="35"/>
      <c r="L372" s="35"/>
      <c r="M372" s="35"/>
      <c r="N372" s="35"/>
      <c r="O372" s="35"/>
      <c r="P372" s="35"/>
      <c r="Q372" s="35"/>
      <c r="R372" s="35"/>
      <c r="S372" s="35"/>
    </row>
    <row r="373" spans="4:19" x14ac:dyDescent="0.35">
      <c r="D373" s="35"/>
      <c r="E373" s="35"/>
      <c r="F373" s="35"/>
      <c r="G373" s="35"/>
      <c r="H373" s="35"/>
      <c r="I373" s="35"/>
      <c r="J373" s="35"/>
      <c r="K373" s="35"/>
      <c r="L373" s="35"/>
      <c r="M373" s="35"/>
      <c r="N373" s="35"/>
      <c r="O373" s="35"/>
      <c r="P373" s="35"/>
      <c r="Q373" s="35"/>
      <c r="R373" s="35"/>
      <c r="S373" s="35"/>
    </row>
    <row r="374" spans="4:19" x14ac:dyDescent="0.35">
      <c r="D374" s="35"/>
      <c r="E374" s="35"/>
      <c r="F374" s="35"/>
      <c r="G374" s="35"/>
      <c r="H374" s="35"/>
      <c r="I374" s="35"/>
      <c r="J374" s="35"/>
      <c r="K374" s="35"/>
      <c r="L374" s="35"/>
      <c r="M374" s="35"/>
      <c r="N374" s="35"/>
      <c r="O374" s="35"/>
      <c r="P374" s="35"/>
      <c r="Q374" s="35"/>
      <c r="R374" s="35"/>
      <c r="S374" s="35"/>
    </row>
    <row r="375" spans="4:19" x14ac:dyDescent="0.35">
      <c r="D375" s="35"/>
      <c r="E375" s="35"/>
      <c r="F375" s="35"/>
      <c r="G375" s="35"/>
      <c r="H375" s="35"/>
      <c r="I375" s="35"/>
      <c r="J375" s="35"/>
      <c r="K375" s="35"/>
      <c r="L375" s="35"/>
      <c r="M375" s="35"/>
      <c r="N375" s="35"/>
      <c r="O375" s="35"/>
      <c r="P375" s="35"/>
      <c r="Q375" s="35"/>
      <c r="R375" s="35"/>
      <c r="S375" s="35"/>
    </row>
    <row r="376" spans="4:19" x14ac:dyDescent="0.35">
      <c r="D376" s="35"/>
      <c r="E376" s="35"/>
      <c r="F376" s="35"/>
      <c r="G376" s="35"/>
      <c r="H376" s="35"/>
      <c r="I376" s="35"/>
      <c r="J376" s="35"/>
      <c r="K376" s="35"/>
      <c r="L376" s="35"/>
      <c r="M376" s="35"/>
      <c r="N376" s="35"/>
      <c r="O376" s="35"/>
      <c r="P376" s="35"/>
      <c r="Q376" s="35"/>
      <c r="R376" s="35"/>
      <c r="S376" s="35"/>
    </row>
    <row r="377" spans="4:19" x14ac:dyDescent="0.35">
      <c r="D377" s="35"/>
      <c r="E377" s="35"/>
      <c r="F377" s="35"/>
      <c r="G377" s="35"/>
      <c r="H377" s="35"/>
      <c r="I377" s="35"/>
      <c r="J377" s="35"/>
      <c r="K377" s="35"/>
      <c r="L377" s="35"/>
      <c r="M377" s="35"/>
      <c r="N377" s="35"/>
      <c r="O377" s="35"/>
      <c r="P377" s="35"/>
      <c r="Q377" s="35"/>
      <c r="R377" s="35"/>
      <c r="S377" s="35"/>
    </row>
    <row r="378" spans="4:19" x14ac:dyDescent="0.35">
      <c r="D378" s="35"/>
      <c r="E378" s="35"/>
      <c r="F378" s="35"/>
      <c r="G378" s="35"/>
      <c r="H378" s="35"/>
      <c r="I378" s="35"/>
      <c r="J378" s="35"/>
      <c r="K378" s="35"/>
      <c r="L378" s="35"/>
      <c r="M378" s="35"/>
      <c r="N378" s="35"/>
      <c r="O378" s="35"/>
      <c r="P378" s="35"/>
      <c r="Q378" s="35"/>
      <c r="R378" s="35"/>
      <c r="S378" s="35"/>
    </row>
    <row r="379" spans="4:19" x14ac:dyDescent="0.35">
      <c r="D379" s="35"/>
      <c r="E379" s="35"/>
      <c r="F379" s="35"/>
      <c r="G379" s="35"/>
      <c r="H379" s="35"/>
      <c r="I379" s="35"/>
      <c r="J379" s="35"/>
      <c r="K379" s="35"/>
      <c r="L379" s="35"/>
      <c r="M379" s="35"/>
      <c r="N379" s="35"/>
      <c r="O379" s="35"/>
      <c r="P379" s="35"/>
      <c r="Q379" s="35"/>
      <c r="R379" s="35"/>
      <c r="S379" s="35"/>
    </row>
    <row r="380" spans="4:19" x14ac:dyDescent="0.35">
      <c r="D380" s="35"/>
      <c r="E380" s="35"/>
      <c r="F380" s="35"/>
      <c r="G380" s="35"/>
      <c r="H380" s="35"/>
      <c r="I380" s="35"/>
      <c r="J380" s="35"/>
      <c r="K380" s="35"/>
      <c r="L380" s="35"/>
      <c r="M380" s="35"/>
      <c r="N380" s="35"/>
      <c r="O380" s="35"/>
      <c r="P380" s="35"/>
      <c r="Q380" s="35"/>
      <c r="R380" s="35"/>
      <c r="S380" s="35"/>
    </row>
    <row r="381" spans="4:19" x14ac:dyDescent="0.35">
      <c r="D381" s="35"/>
      <c r="E381" s="35"/>
      <c r="F381" s="35"/>
      <c r="G381" s="35"/>
      <c r="H381" s="35"/>
      <c r="I381" s="35"/>
      <c r="J381" s="35"/>
      <c r="K381" s="35"/>
      <c r="L381" s="35"/>
      <c r="M381" s="35"/>
      <c r="N381" s="35"/>
      <c r="O381" s="35"/>
      <c r="P381" s="35"/>
      <c r="Q381" s="35"/>
      <c r="R381" s="35"/>
      <c r="S381" s="35"/>
    </row>
    <row r="382" spans="4:19" x14ac:dyDescent="0.35">
      <c r="D382" s="35"/>
      <c r="E382" s="35"/>
      <c r="F382" s="35"/>
      <c r="G382" s="35"/>
      <c r="H382" s="35"/>
      <c r="I382" s="35"/>
      <c r="J382" s="35"/>
      <c r="K382" s="35"/>
      <c r="L382" s="35"/>
      <c r="M382" s="35"/>
      <c r="N382" s="35"/>
      <c r="O382" s="35"/>
      <c r="P382" s="35"/>
      <c r="Q382" s="35"/>
      <c r="R382" s="35"/>
      <c r="S382" s="35"/>
    </row>
    <row r="383" spans="4:19" x14ac:dyDescent="0.35">
      <c r="D383" s="35"/>
      <c r="E383" s="35"/>
      <c r="F383" s="35"/>
      <c r="G383" s="35"/>
      <c r="H383" s="35"/>
      <c r="I383" s="35"/>
      <c r="J383" s="35"/>
      <c r="K383" s="35"/>
      <c r="L383" s="35"/>
      <c r="M383" s="35"/>
      <c r="N383" s="35"/>
      <c r="O383" s="35"/>
      <c r="P383" s="35"/>
      <c r="Q383" s="35"/>
      <c r="R383" s="35"/>
      <c r="S383" s="35"/>
    </row>
    <row r="384" spans="4:19" x14ac:dyDescent="0.35">
      <c r="D384" s="35"/>
      <c r="E384" s="35"/>
      <c r="F384" s="35"/>
      <c r="G384" s="35"/>
      <c r="H384" s="35"/>
      <c r="I384" s="35"/>
      <c r="J384" s="35"/>
      <c r="K384" s="35"/>
      <c r="L384" s="35"/>
      <c r="M384" s="35"/>
      <c r="N384" s="35"/>
      <c r="O384" s="35"/>
      <c r="P384" s="35"/>
      <c r="Q384" s="35"/>
      <c r="R384" s="35"/>
      <c r="S384" s="35"/>
    </row>
    <row r="385" spans="4:19" x14ac:dyDescent="0.35">
      <c r="D385" s="35"/>
      <c r="E385" s="35"/>
      <c r="F385" s="35"/>
      <c r="G385" s="35"/>
      <c r="H385" s="35"/>
      <c r="I385" s="35"/>
      <c r="J385" s="35"/>
      <c r="K385" s="35"/>
      <c r="L385" s="35"/>
      <c r="M385" s="35"/>
      <c r="N385" s="35"/>
      <c r="O385" s="35"/>
      <c r="P385" s="35"/>
      <c r="Q385" s="35"/>
      <c r="R385" s="35"/>
      <c r="S385" s="35"/>
    </row>
    <row r="386" spans="4:19" x14ac:dyDescent="0.35">
      <c r="D386" s="35"/>
      <c r="E386" s="35"/>
      <c r="F386" s="35"/>
      <c r="G386" s="35"/>
      <c r="H386" s="35"/>
      <c r="I386" s="35"/>
      <c r="J386" s="35"/>
      <c r="K386" s="35"/>
      <c r="L386" s="35"/>
      <c r="M386" s="35"/>
      <c r="N386" s="35"/>
      <c r="O386" s="35"/>
      <c r="P386" s="35"/>
      <c r="Q386" s="35"/>
      <c r="R386" s="35"/>
      <c r="S386" s="35"/>
    </row>
    <row r="387" spans="4:19" x14ac:dyDescent="0.35">
      <c r="D387" s="35"/>
      <c r="E387" s="35"/>
      <c r="F387" s="35"/>
      <c r="G387" s="35"/>
      <c r="H387" s="35"/>
      <c r="I387" s="35"/>
      <c r="J387" s="35"/>
      <c r="K387" s="35"/>
      <c r="L387" s="35"/>
      <c r="M387" s="35"/>
      <c r="N387" s="35"/>
      <c r="O387" s="35"/>
      <c r="P387" s="35"/>
      <c r="Q387" s="35"/>
      <c r="R387" s="35"/>
      <c r="S387" s="35"/>
    </row>
    <row r="388" spans="4:19" x14ac:dyDescent="0.35">
      <c r="D388" s="35"/>
      <c r="E388" s="35"/>
      <c r="F388" s="35"/>
      <c r="G388" s="35"/>
      <c r="H388" s="35"/>
      <c r="I388" s="35"/>
      <c r="J388" s="35"/>
      <c r="K388" s="35"/>
      <c r="L388" s="35"/>
      <c r="M388" s="35"/>
      <c r="N388" s="35"/>
      <c r="O388" s="35"/>
      <c r="P388" s="35"/>
      <c r="Q388" s="35"/>
      <c r="R388" s="35"/>
      <c r="S388" s="35"/>
    </row>
    <row r="389" spans="4:19" x14ac:dyDescent="0.35">
      <c r="D389" s="35"/>
      <c r="E389" s="35"/>
      <c r="F389" s="35"/>
      <c r="G389" s="35"/>
      <c r="H389" s="35"/>
      <c r="I389" s="35"/>
      <c r="J389" s="35"/>
      <c r="K389" s="35"/>
      <c r="L389" s="35"/>
      <c r="M389" s="35"/>
      <c r="N389" s="35"/>
      <c r="O389" s="35"/>
      <c r="P389" s="35"/>
      <c r="Q389" s="35"/>
      <c r="R389" s="35"/>
      <c r="S389" s="35"/>
    </row>
    <row r="390" spans="4:19" x14ac:dyDescent="0.35">
      <c r="D390" s="35"/>
      <c r="E390" s="35"/>
      <c r="F390" s="35"/>
      <c r="G390" s="35"/>
      <c r="H390" s="35"/>
      <c r="I390" s="35"/>
      <c r="J390" s="35"/>
      <c r="K390" s="35"/>
      <c r="L390" s="35"/>
      <c r="M390" s="35"/>
      <c r="N390" s="35"/>
      <c r="O390" s="35"/>
      <c r="P390" s="35"/>
      <c r="Q390" s="35"/>
      <c r="R390" s="35"/>
      <c r="S390" s="35"/>
    </row>
    <row r="391" spans="4:19" x14ac:dyDescent="0.35">
      <c r="D391" s="35"/>
      <c r="E391" s="35"/>
      <c r="F391" s="35"/>
      <c r="G391" s="35"/>
      <c r="H391" s="35"/>
      <c r="I391" s="35"/>
      <c r="J391" s="35"/>
      <c r="K391" s="35"/>
      <c r="L391" s="35"/>
      <c r="M391" s="35"/>
      <c r="N391" s="35"/>
      <c r="O391" s="35"/>
      <c r="P391" s="35"/>
      <c r="Q391" s="35"/>
      <c r="R391" s="35"/>
      <c r="S391" s="35"/>
    </row>
    <row r="392" spans="4:19" x14ac:dyDescent="0.35">
      <c r="D392" s="35"/>
      <c r="E392" s="35"/>
      <c r="F392" s="35"/>
      <c r="G392" s="35"/>
      <c r="H392" s="35"/>
      <c r="I392" s="35"/>
      <c r="J392" s="35"/>
      <c r="K392" s="35"/>
      <c r="L392" s="35"/>
      <c r="M392" s="35"/>
      <c r="N392" s="35"/>
      <c r="O392" s="35"/>
      <c r="P392" s="35"/>
      <c r="Q392" s="35"/>
      <c r="R392" s="35"/>
      <c r="S392" s="35"/>
    </row>
    <row r="393" spans="4:19" x14ac:dyDescent="0.35">
      <c r="D393" s="35"/>
      <c r="E393" s="35"/>
      <c r="F393" s="35"/>
      <c r="G393" s="35"/>
      <c r="H393" s="35"/>
      <c r="I393" s="35"/>
      <c r="J393" s="35"/>
      <c r="K393" s="35"/>
      <c r="L393" s="35"/>
      <c r="M393" s="35"/>
      <c r="N393" s="35"/>
      <c r="O393" s="35"/>
      <c r="P393" s="35"/>
      <c r="Q393" s="35"/>
      <c r="R393" s="35"/>
      <c r="S393" s="35"/>
    </row>
    <row r="394" spans="4:19" x14ac:dyDescent="0.35">
      <c r="D394" s="35"/>
      <c r="E394" s="35"/>
      <c r="F394" s="35"/>
      <c r="G394" s="35"/>
      <c r="H394" s="35"/>
      <c r="I394" s="35"/>
      <c r="J394" s="35"/>
      <c r="K394" s="35"/>
      <c r="L394" s="35"/>
      <c r="M394" s="35"/>
      <c r="N394" s="35"/>
      <c r="O394" s="35"/>
      <c r="P394" s="35"/>
      <c r="Q394" s="35"/>
      <c r="R394" s="35"/>
      <c r="S394" s="35"/>
    </row>
    <row r="395" spans="4:19" x14ac:dyDescent="0.35">
      <c r="D395" s="35"/>
      <c r="E395" s="35"/>
      <c r="F395" s="35"/>
      <c r="G395" s="35"/>
      <c r="H395" s="35"/>
      <c r="I395" s="35"/>
      <c r="J395" s="35"/>
      <c r="K395" s="35"/>
      <c r="L395" s="35"/>
      <c r="M395" s="35"/>
      <c r="N395" s="35"/>
      <c r="O395" s="35"/>
      <c r="P395" s="35"/>
      <c r="Q395" s="35"/>
      <c r="R395" s="35"/>
      <c r="S395" s="35"/>
    </row>
    <row r="396" spans="4:19" x14ac:dyDescent="0.35">
      <c r="D396" s="35"/>
      <c r="E396" s="35"/>
      <c r="F396" s="35"/>
      <c r="G396" s="35"/>
      <c r="H396" s="35"/>
      <c r="I396" s="35"/>
      <c r="J396" s="35"/>
      <c r="K396" s="35"/>
      <c r="L396" s="35"/>
      <c r="M396" s="35"/>
      <c r="N396" s="35"/>
      <c r="O396" s="35"/>
      <c r="P396" s="35"/>
      <c r="Q396" s="35"/>
      <c r="R396" s="35"/>
      <c r="S396" s="35"/>
    </row>
    <row r="397" spans="4:19" x14ac:dyDescent="0.35">
      <c r="D397" s="35"/>
      <c r="E397" s="35"/>
      <c r="F397" s="35"/>
      <c r="G397" s="35"/>
      <c r="H397" s="35"/>
      <c r="I397" s="35"/>
      <c r="J397" s="35"/>
      <c r="K397" s="35"/>
      <c r="L397" s="35"/>
      <c r="M397" s="35"/>
      <c r="N397" s="35"/>
      <c r="O397" s="35"/>
      <c r="P397" s="35"/>
      <c r="Q397" s="35"/>
      <c r="R397" s="35"/>
      <c r="S397" s="35"/>
    </row>
    <row r="398" spans="4:19" x14ac:dyDescent="0.35">
      <c r="D398" s="35"/>
      <c r="E398" s="35"/>
      <c r="F398" s="35"/>
      <c r="G398" s="35"/>
      <c r="H398" s="35"/>
      <c r="I398" s="35"/>
      <c r="J398" s="35"/>
      <c r="K398" s="35"/>
      <c r="L398" s="35"/>
      <c r="M398" s="35"/>
      <c r="N398" s="35"/>
      <c r="O398" s="35"/>
      <c r="P398" s="35"/>
      <c r="Q398" s="35"/>
      <c r="R398" s="35"/>
      <c r="S398" s="35"/>
    </row>
  </sheetData>
  <pageMargins left="0.51181102362204722" right="0.39370078740157483" top="0.74803149606299213" bottom="0.74803149606299213" header="0.31496062992125984" footer="0.31496062992125984"/>
  <pageSetup paperSize="9" scale="15" orientation="landscape" r:id="rId1"/>
  <ignoredErrors>
    <ignoredError sqref="D17:S17 D62:S62 D70:S70"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BD116"/>
  <sheetViews>
    <sheetView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20" width="12.85546875" style="23" bestFit="1" customWidth="1"/>
    <col min="21" max="21" width="11.42578125" style="413"/>
    <col min="22" max="16384" width="11.42578125" style="23"/>
  </cols>
  <sheetData>
    <row r="1" spans="1:37" ht="16.5" customHeight="1" x14ac:dyDescent="0.35">
      <c r="A1" s="24" t="s">
        <v>285</v>
      </c>
      <c r="B1" s="22"/>
      <c r="C1" s="22"/>
      <c r="D1" s="22"/>
      <c r="E1" s="22"/>
      <c r="F1" s="22"/>
      <c r="G1" s="22"/>
      <c r="H1" s="22"/>
      <c r="I1" s="22"/>
      <c r="J1" s="22"/>
      <c r="K1" s="22"/>
      <c r="L1" s="22"/>
      <c r="M1" s="22"/>
      <c r="N1" s="22"/>
      <c r="O1" s="22"/>
      <c r="P1" s="22"/>
      <c r="Q1" s="22"/>
      <c r="R1" s="22"/>
      <c r="S1" s="22"/>
      <c r="U1" s="23"/>
    </row>
    <row r="2" spans="1:37" ht="54.75" customHeight="1" x14ac:dyDescent="0.35">
      <c r="A2" s="61"/>
      <c r="B2" s="61"/>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c r="U2" s="23"/>
    </row>
    <row r="3" spans="1:37" ht="16.5" customHeight="1" thickBot="1" x14ac:dyDescent="0.4">
      <c r="A3" s="22"/>
      <c r="B3" s="22"/>
      <c r="C3" s="22"/>
      <c r="D3" s="85"/>
      <c r="E3" s="85"/>
      <c r="F3" s="85"/>
      <c r="G3" s="85"/>
      <c r="H3" s="85"/>
      <c r="I3" s="85"/>
      <c r="J3" s="85"/>
      <c r="K3" s="85"/>
      <c r="L3" s="85"/>
      <c r="M3" s="85"/>
      <c r="N3" s="85"/>
      <c r="O3" s="85"/>
      <c r="P3" s="85"/>
      <c r="Q3" s="85"/>
      <c r="R3" s="85"/>
      <c r="S3" s="85"/>
      <c r="U3" s="23"/>
    </row>
    <row r="4" spans="1:37" ht="16.5" customHeight="1" x14ac:dyDescent="0.35">
      <c r="A4" s="86" t="s">
        <v>182</v>
      </c>
      <c r="B4" s="86"/>
      <c r="C4" s="86"/>
      <c r="D4" s="86"/>
      <c r="E4" s="86"/>
      <c r="F4" s="86"/>
      <c r="G4" s="86"/>
      <c r="H4" s="86"/>
      <c r="I4" s="86"/>
      <c r="J4" s="86"/>
      <c r="K4" s="86"/>
      <c r="L4" s="86"/>
      <c r="M4" s="86"/>
      <c r="N4" s="86"/>
      <c r="O4" s="86"/>
      <c r="P4" s="86"/>
      <c r="Q4" s="86"/>
      <c r="R4" s="86"/>
      <c r="S4" s="86"/>
      <c r="U4" s="23"/>
    </row>
    <row r="5" spans="1:37" ht="16.5" customHeight="1" x14ac:dyDescent="0.35">
      <c r="A5" s="62" t="s">
        <v>191</v>
      </c>
      <c r="B5" s="63"/>
      <c r="C5" s="63"/>
      <c r="D5" s="33">
        <f>D12+D24+D34+D52+D73+D85+D93+D97+D89</f>
        <v>192892.26770970639</v>
      </c>
      <c r="E5" s="33">
        <f t="shared" ref="E5:S5" si="0">E12+E24+E34+E52+E73+E85+E93+E97+E89</f>
        <v>181325.22672515732</v>
      </c>
      <c r="F5" s="33">
        <f t="shared" si="0"/>
        <v>136759.01191187525</v>
      </c>
      <c r="G5" s="33">
        <f t="shared" si="0"/>
        <v>97259.118263021635</v>
      </c>
      <c r="H5" s="33">
        <f t="shared" si="0"/>
        <v>111322.30969747153</v>
      </c>
      <c r="I5" s="33">
        <f t="shared" si="0"/>
        <v>96541.864696795266</v>
      </c>
      <c r="J5" s="33">
        <f t="shared" si="0"/>
        <v>107915.92295217674</v>
      </c>
      <c r="K5" s="33">
        <f t="shared" si="0"/>
        <v>195480.21334720522</v>
      </c>
      <c r="L5" s="33">
        <f t="shared" si="0"/>
        <v>107441.29882614898</v>
      </c>
      <c r="M5" s="33">
        <f t="shared" si="0"/>
        <v>85314.145608883555</v>
      </c>
      <c r="N5" s="33">
        <f t="shared" si="0"/>
        <v>101601.84175231439</v>
      </c>
      <c r="O5" s="33">
        <f t="shared" si="0"/>
        <v>161138.74895712762</v>
      </c>
      <c r="P5" s="33">
        <f t="shared" si="0"/>
        <v>156441.01974547075</v>
      </c>
      <c r="Q5" s="33">
        <f t="shared" si="0"/>
        <v>156665.61523685275</v>
      </c>
      <c r="R5" s="33">
        <f t="shared" si="0"/>
        <v>116218.19038398674</v>
      </c>
      <c r="S5" s="33">
        <f t="shared" si="0"/>
        <v>2004316.795814194</v>
      </c>
      <c r="U5" s="23"/>
      <c r="V5" s="34"/>
      <c r="W5" s="34"/>
      <c r="X5" s="34"/>
      <c r="Y5" s="34"/>
      <c r="Z5" s="34"/>
      <c r="AA5" s="34"/>
      <c r="AB5" s="34"/>
      <c r="AC5" s="34"/>
      <c r="AD5" s="34"/>
      <c r="AE5" s="34"/>
      <c r="AF5" s="34"/>
      <c r="AG5" s="34"/>
      <c r="AH5" s="34"/>
      <c r="AI5" s="34"/>
      <c r="AJ5" s="34"/>
      <c r="AK5" s="34"/>
    </row>
    <row r="6" spans="1:37" ht="16.5" customHeight="1" thickBot="1" x14ac:dyDescent="0.4">
      <c r="A6" s="87" t="s">
        <v>190</v>
      </c>
      <c r="B6" s="88"/>
      <c r="C6" s="88"/>
      <c r="D6" s="88">
        <f t="shared" ref="D6:S6" si="1">SUM(D5:D5)</f>
        <v>192892.26770970639</v>
      </c>
      <c r="E6" s="88">
        <f t="shared" si="1"/>
        <v>181325.22672515732</v>
      </c>
      <c r="F6" s="88">
        <f t="shared" si="1"/>
        <v>136759.01191187525</v>
      </c>
      <c r="G6" s="88">
        <f t="shared" si="1"/>
        <v>97259.118263021635</v>
      </c>
      <c r="H6" s="88">
        <f t="shared" si="1"/>
        <v>111322.30969747153</v>
      </c>
      <c r="I6" s="88">
        <f t="shared" si="1"/>
        <v>96541.864696795266</v>
      </c>
      <c r="J6" s="88">
        <f t="shared" si="1"/>
        <v>107915.92295217674</v>
      </c>
      <c r="K6" s="88">
        <f t="shared" si="1"/>
        <v>195480.21334720522</v>
      </c>
      <c r="L6" s="88">
        <f t="shared" si="1"/>
        <v>107441.29882614898</v>
      </c>
      <c r="M6" s="88">
        <f t="shared" si="1"/>
        <v>85314.145608883555</v>
      </c>
      <c r="N6" s="88">
        <f t="shared" si="1"/>
        <v>101601.84175231439</v>
      </c>
      <c r="O6" s="88">
        <f t="shared" si="1"/>
        <v>161138.74895712762</v>
      </c>
      <c r="P6" s="88">
        <f t="shared" si="1"/>
        <v>156441.01974547075</v>
      </c>
      <c r="Q6" s="88">
        <f t="shared" si="1"/>
        <v>156665.61523685275</v>
      </c>
      <c r="R6" s="88">
        <f t="shared" si="1"/>
        <v>116218.19038398674</v>
      </c>
      <c r="S6" s="88">
        <f t="shared" si="1"/>
        <v>2004316.795814194</v>
      </c>
      <c r="U6" s="23"/>
      <c r="V6" s="34"/>
      <c r="W6" s="34"/>
      <c r="X6" s="34"/>
      <c r="Y6" s="34"/>
      <c r="Z6" s="34"/>
      <c r="AA6" s="34"/>
      <c r="AB6" s="34"/>
      <c r="AC6" s="34"/>
      <c r="AD6" s="34"/>
      <c r="AE6" s="34"/>
      <c r="AF6" s="34"/>
      <c r="AG6" s="34"/>
      <c r="AH6" s="34"/>
      <c r="AI6" s="34"/>
      <c r="AJ6" s="34"/>
      <c r="AK6" s="34"/>
    </row>
    <row r="7" spans="1:37" ht="16.5" customHeight="1" thickBot="1" x14ac:dyDescent="0.4">
      <c r="A7" s="89"/>
      <c r="B7" s="89"/>
      <c r="C7" s="90"/>
      <c r="D7" s="91"/>
      <c r="E7" s="92"/>
      <c r="F7" s="92"/>
      <c r="G7" s="92"/>
      <c r="H7" s="91"/>
      <c r="I7" s="91"/>
      <c r="J7" s="91"/>
      <c r="K7" s="91"/>
      <c r="L7" s="91"/>
      <c r="M7" s="91"/>
      <c r="N7" s="91"/>
      <c r="O7" s="91"/>
      <c r="P7" s="91"/>
      <c r="Q7" s="91"/>
      <c r="R7" s="91"/>
      <c r="S7" s="91"/>
      <c r="U7" s="23"/>
      <c r="V7" s="34"/>
      <c r="W7" s="34"/>
      <c r="X7" s="34"/>
      <c r="Y7" s="34"/>
      <c r="Z7" s="34"/>
      <c r="AA7" s="34"/>
      <c r="AB7" s="34"/>
      <c r="AC7" s="34"/>
      <c r="AD7" s="34"/>
      <c r="AE7" s="34"/>
      <c r="AF7" s="34"/>
      <c r="AG7" s="34"/>
      <c r="AH7" s="34"/>
      <c r="AI7" s="34"/>
      <c r="AJ7" s="34"/>
      <c r="AK7" s="34"/>
    </row>
    <row r="8" spans="1:37" ht="16.5" customHeight="1" x14ac:dyDescent="0.35">
      <c r="A8" s="243" t="s">
        <v>8</v>
      </c>
      <c r="B8" s="244"/>
      <c r="C8" s="244"/>
      <c r="D8" s="244"/>
      <c r="E8" s="244"/>
      <c r="F8" s="244"/>
      <c r="G8" s="244"/>
      <c r="H8" s="244"/>
      <c r="I8" s="244"/>
      <c r="J8" s="244"/>
      <c r="K8" s="244"/>
      <c r="L8" s="244"/>
      <c r="M8" s="244"/>
      <c r="N8" s="244"/>
      <c r="O8" s="244"/>
      <c r="P8" s="244"/>
      <c r="Q8" s="244"/>
      <c r="R8" s="244"/>
      <c r="S8" s="244"/>
      <c r="U8" s="23"/>
      <c r="V8" s="34"/>
      <c r="W8" s="34"/>
      <c r="X8" s="34"/>
      <c r="Y8" s="34"/>
      <c r="Z8" s="34"/>
      <c r="AA8" s="34"/>
      <c r="AB8" s="34"/>
      <c r="AC8" s="34"/>
      <c r="AD8" s="34"/>
      <c r="AE8" s="34"/>
      <c r="AF8" s="34"/>
      <c r="AG8" s="34"/>
      <c r="AH8" s="34"/>
      <c r="AI8" s="34"/>
      <c r="AJ8" s="34"/>
      <c r="AK8" s="34"/>
    </row>
    <row r="9" spans="1:37" ht="16.5" customHeight="1" x14ac:dyDescent="0.35">
      <c r="A9" s="22" t="s">
        <v>253</v>
      </c>
      <c r="B9" s="22"/>
      <c r="C9" s="22"/>
      <c r="D9" s="33">
        <v>2478</v>
      </c>
      <c r="E9" s="33">
        <v>2437</v>
      </c>
      <c r="F9" s="33">
        <v>1980</v>
      </c>
      <c r="G9" s="33">
        <v>1733</v>
      </c>
      <c r="H9" s="33">
        <v>490</v>
      </c>
      <c r="I9" s="33">
        <v>130</v>
      </c>
      <c r="J9" s="33">
        <v>252</v>
      </c>
      <c r="K9" s="33">
        <v>351</v>
      </c>
      <c r="L9" s="33">
        <v>235</v>
      </c>
      <c r="M9" s="33">
        <v>91</v>
      </c>
      <c r="N9" s="33">
        <v>199</v>
      </c>
      <c r="O9" s="33">
        <v>163</v>
      </c>
      <c r="P9" s="33">
        <v>184</v>
      </c>
      <c r="Q9" s="33">
        <v>197</v>
      </c>
      <c r="R9" s="33">
        <v>0</v>
      </c>
      <c r="S9" s="33">
        <f>SUM(D9:R9)</f>
        <v>10920</v>
      </c>
      <c r="U9" s="23"/>
      <c r="V9" s="34"/>
      <c r="W9" s="34"/>
      <c r="X9" s="34"/>
      <c r="Y9" s="34"/>
      <c r="Z9" s="34"/>
      <c r="AA9" s="34"/>
      <c r="AB9" s="34"/>
      <c r="AC9" s="34"/>
      <c r="AD9" s="34"/>
      <c r="AE9" s="34"/>
      <c r="AF9" s="34"/>
      <c r="AG9" s="34"/>
      <c r="AH9" s="34"/>
      <c r="AI9" s="34"/>
      <c r="AJ9" s="34"/>
      <c r="AK9" s="34"/>
    </row>
    <row r="10" spans="1:37" ht="16.5" customHeight="1" x14ac:dyDescent="0.35">
      <c r="A10" s="22" t="s">
        <v>52</v>
      </c>
      <c r="B10" s="22"/>
      <c r="C10" s="22"/>
      <c r="D10" s="33">
        <v>0</v>
      </c>
      <c r="E10" s="33">
        <v>0</v>
      </c>
      <c r="F10" s="33">
        <v>0</v>
      </c>
      <c r="G10" s="33">
        <v>0</v>
      </c>
      <c r="H10" s="33">
        <v>0</v>
      </c>
      <c r="I10" s="33">
        <v>0</v>
      </c>
      <c r="J10" s="33">
        <v>150</v>
      </c>
      <c r="K10" s="33">
        <v>0</v>
      </c>
      <c r="L10" s="33">
        <v>0</v>
      </c>
      <c r="M10" s="33">
        <v>0</v>
      </c>
      <c r="N10" s="33">
        <v>0</v>
      </c>
      <c r="O10" s="33">
        <v>0</v>
      </c>
      <c r="P10" s="33">
        <v>0</v>
      </c>
      <c r="Q10" s="33">
        <v>0</v>
      </c>
      <c r="R10" s="33">
        <v>0</v>
      </c>
      <c r="S10" s="33">
        <f>SUM(D10:R10)</f>
        <v>150</v>
      </c>
      <c r="U10" s="23"/>
      <c r="V10" s="34"/>
      <c r="W10" s="34"/>
      <c r="X10" s="34"/>
      <c r="Y10" s="34"/>
      <c r="Z10" s="34"/>
      <c r="AA10" s="34"/>
      <c r="AB10" s="34"/>
      <c r="AC10" s="34"/>
      <c r="AD10" s="34"/>
      <c r="AE10" s="34"/>
      <c r="AF10" s="34"/>
      <c r="AG10" s="34"/>
      <c r="AH10" s="34"/>
      <c r="AI10" s="34"/>
      <c r="AJ10" s="34"/>
      <c r="AK10" s="34"/>
    </row>
    <row r="11" spans="1:37" ht="16.5" customHeight="1" x14ac:dyDescent="0.35">
      <c r="A11" s="22" t="s">
        <v>381</v>
      </c>
      <c r="B11" s="22"/>
      <c r="C11" s="22"/>
      <c r="D11" s="33">
        <v>-48.06667743757324</v>
      </c>
      <c r="E11" s="33">
        <v>-51.250666406077855</v>
      </c>
      <c r="F11" s="33">
        <v>-50.835783636769612</v>
      </c>
      <c r="G11" s="33">
        <v>-44.305699327863323</v>
      </c>
      <c r="H11" s="33">
        <v>-40.434163652842436</v>
      </c>
      <c r="I11" s="33">
        <v>-26.422413843628561</v>
      </c>
      <c r="J11" s="33">
        <v>-32.532268509738522</v>
      </c>
      <c r="K11" s="33">
        <v>-30.991661572007093</v>
      </c>
      <c r="L11" s="33">
        <v>-31.889640682367848</v>
      </c>
      <c r="M11" s="33">
        <v>-31.897470899607409</v>
      </c>
      <c r="N11" s="33">
        <v>-32.866486048145653</v>
      </c>
      <c r="O11" s="33">
        <v>-29.7227162093359</v>
      </c>
      <c r="P11" s="33">
        <v>-31.906016819062657</v>
      </c>
      <c r="Q11" s="33">
        <v>-34.578088918452501</v>
      </c>
      <c r="R11" s="33">
        <v>-36.687768240675737</v>
      </c>
      <c r="S11" s="33">
        <f>SUM(D11:R11)</f>
        <v>-554.38752220414824</v>
      </c>
      <c r="U11" s="23"/>
      <c r="V11" s="34"/>
      <c r="W11" s="34"/>
      <c r="X11" s="34"/>
      <c r="Y11" s="34"/>
      <c r="Z11" s="34"/>
      <c r="AA11" s="34"/>
      <c r="AB11" s="34"/>
      <c r="AC11" s="34"/>
      <c r="AD11" s="34"/>
      <c r="AE11" s="34"/>
      <c r="AF11" s="34"/>
      <c r="AG11" s="34"/>
      <c r="AH11" s="34"/>
      <c r="AI11" s="34"/>
      <c r="AJ11" s="34"/>
      <c r="AK11" s="34"/>
    </row>
    <row r="12" spans="1:37" ht="16.5" customHeight="1" thickBot="1" x14ac:dyDescent="0.4">
      <c r="A12" s="287" t="s">
        <v>0</v>
      </c>
      <c r="B12" s="288"/>
      <c r="C12" s="288"/>
      <c r="D12" s="289">
        <f>SUM(D9:D11)</f>
        <v>2429.9333225624268</v>
      </c>
      <c r="E12" s="289">
        <f t="shared" ref="E12:S12" si="2">SUM(E9:E11)</f>
        <v>2385.7493335939221</v>
      </c>
      <c r="F12" s="289">
        <f t="shared" si="2"/>
        <v>1929.1642163632305</v>
      </c>
      <c r="G12" s="289">
        <f t="shared" si="2"/>
        <v>1688.6943006721367</v>
      </c>
      <c r="H12" s="289">
        <f t="shared" si="2"/>
        <v>449.56583634715759</v>
      </c>
      <c r="I12" s="289">
        <f t="shared" si="2"/>
        <v>103.57758615637144</v>
      </c>
      <c r="J12" s="289">
        <f t="shared" si="2"/>
        <v>369.46773149026149</v>
      </c>
      <c r="K12" s="289">
        <f t="shared" si="2"/>
        <v>320.0083384279929</v>
      </c>
      <c r="L12" s="289">
        <f t="shared" si="2"/>
        <v>203.11035931763215</v>
      </c>
      <c r="M12" s="289">
        <f t="shared" si="2"/>
        <v>59.102529100392587</v>
      </c>
      <c r="N12" s="289">
        <f t="shared" si="2"/>
        <v>166.13351395185435</v>
      </c>
      <c r="O12" s="289">
        <f t="shared" si="2"/>
        <v>133.27728379066411</v>
      </c>
      <c r="P12" s="289">
        <f t="shared" si="2"/>
        <v>152.09398318093736</v>
      </c>
      <c r="Q12" s="289">
        <f t="shared" si="2"/>
        <v>162.42191108154751</v>
      </c>
      <c r="R12" s="289">
        <f t="shared" si="2"/>
        <v>-36.687768240675737</v>
      </c>
      <c r="S12" s="289">
        <f t="shared" si="2"/>
        <v>10515.612477795852</v>
      </c>
      <c r="U12" s="23"/>
      <c r="V12" s="34"/>
      <c r="W12" s="34"/>
      <c r="X12" s="34"/>
      <c r="Y12" s="34"/>
      <c r="Z12" s="34"/>
      <c r="AA12" s="34"/>
      <c r="AB12" s="34"/>
      <c r="AC12" s="34"/>
      <c r="AD12" s="34"/>
      <c r="AE12" s="34"/>
      <c r="AF12" s="34"/>
      <c r="AG12" s="34"/>
      <c r="AH12" s="34"/>
      <c r="AI12" s="34"/>
      <c r="AJ12" s="34"/>
      <c r="AK12" s="34"/>
    </row>
    <row r="13" spans="1:37" ht="16.5" customHeight="1" thickBot="1" x14ac:dyDescent="0.4">
      <c r="A13" s="22"/>
      <c r="B13" s="22"/>
      <c r="C13" s="22"/>
      <c r="D13" s="33"/>
      <c r="E13" s="33"/>
      <c r="F13" s="33"/>
      <c r="G13" s="33"/>
      <c r="H13" s="33"/>
      <c r="I13" s="33"/>
      <c r="J13" s="33"/>
      <c r="K13" s="33"/>
      <c r="L13" s="33"/>
      <c r="M13" s="33"/>
      <c r="N13" s="33"/>
      <c r="O13" s="33"/>
      <c r="P13" s="33"/>
      <c r="Q13" s="33"/>
      <c r="R13" s="33"/>
      <c r="S13" s="33"/>
      <c r="U13" s="23"/>
      <c r="V13" s="34"/>
      <c r="W13" s="34"/>
      <c r="X13" s="34"/>
      <c r="Y13" s="34"/>
      <c r="Z13" s="34"/>
      <c r="AA13" s="34"/>
      <c r="AB13" s="34"/>
      <c r="AC13" s="34"/>
      <c r="AD13" s="34"/>
      <c r="AE13" s="34"/>
      <c r="AF13" s="34"/>
      <c r="AG13" s="34"/>
      <c r="AH13" s="34"/>
      <c r="AI13" s="34"/>
      <c r="AJ13" s="34"/>
      <c r="AK13" s="34"/>
    </row>
    <row r="14" spans="1:37" ht="16.5" customHeight="1" x14ac:dyDescent="0.35">
      <c r="A14" s="249" t="s">
        <v>1</v>
      </c>
      <c r="B14" s="290"/>
      <c r="C14" s="291"/>
      <c r="D14" s="292"/>
      <c r="E14" s="292"/>
      <c r="F14" s="292"/>
      <c r="G14" s="292"/>
      <c r="H14" s="292"/>
      <c r="I14" s="292"/>
      <c r="J14" s="292"/>
      <c r="K14" s="292"/>
      <c r="L14" s="292"/>
      <c r="M14" s="292"/>
      <c r="N14" s="292"/>
      <c r="O14" s="292"/>
      <c r="P14" s="292"/>
      <c r="Q14" s="292"/>
      <c r="R14" s="292"/>
      <c r="S14" s="292"/>
      <c r="U14" s="23"/>
      <c r="V14" s="34"/>
      <c r="W14" s="34"/>
      <c r="X14" s="34"/>
      <c r="Y14" s="34"/>
      <c r="Z14" s="34"/>
      <c r="AA14" s="34"/>
      <c r="AB14" s="34"/>
      <c r="AC14" s="34"/>
      <c r="AD14" s="34"/>
      <c r="AE14" s="34"/>
      <c r="AF14" s="34"/>
      <c r="AG14" s="34"/>
      <c r="AH14" s="34"/>
      <c r="AI14" s="34"/>
      <c r="AJ14" s="34"/>
      <c r="AK14" s="34"/>
    </row>
    <row r="15" spans="1:37" ht="16.5" customHeight="1" x14ac:dyDescent="0.35">
      <c r="A15" s="22" t="s">
        <v>249</v>
      </c>
      <c r="B15" s="22"/>
      <c r="C15" s="22"/>
      <c r="D15" s="33">
        <v>0</v>
      </c>
      <c r="E15" s="33">
        <v>0</v>
      </c>
      <c r="F15" s="33">
        <v>0</v>
      </c>
      <c r="G15" s="33">
        <v>0</v>
      </c>
      <c r="H15" s="33">
        <v>0</v>
      </c>
      <c r="I15" s="33">
        <v>0</v>
      </c>
      <c r="J15" s="33">
        <v>0</v>
      </c>
      <c r="K15" s="33">
        <v>32492</v>
      </c>
      <c r="L15" s="33">
        <v>0</v>
      </c>
      <c r="M15" s="33">
        <v>0</v>
      </c>
      <c r="N15" s="33">
        <v>0</v>
      </c>
      <c r="O15" s="33">
        <v>0</v>
      </c>
      <c r="P15" s="33">
        <v>0</v>
      </c>
      <c r="Q15" s="33">
        <v>0</v>
      </c>
      <c r="R15" s="33">
        <v>0</v>
      </c>
      <c r="S15" s="33">
        <f>SUM(D15:R15)</f>
        <v>32492</v>
      </c>
      <c r="U15" s="23"/>
      <c r="V15" s="34"/>
      <c r="W15" s="34"/>
      <c r="X15" s="34"/>
      <c r="Y15" s="34"/>
      <c r="Z15" s="34"/>
      <c r="AA15" s="34"/>
      <c r="AB15" s="34"/>
      <c r="AC15" s="34"/>
      <c r="AD15" s="34"/>
      <c r="AE15" s="34"/>
      <c r="AF15" s="34"/>
      <c r="AG15" s="34"/>
      <c r="AH15" s="34"/>
      <c r="AI15" s="34"/>
      <c r="AJ15" s="34"/>
      <c r="AK15" s="34"/>
    </row>
    <row r="16" spans="1:37" ht="16.5" customHeight="1" x14ac:dyDescent="0.35">
      <c r="A16" s="22" t="s">
        <v>247</v>
      </c>
      <c r="B16" s="22"/>
      <c r="C16" s="22"/>
      <c r="D16" s="33">
        <v>0</v>
      </c>
      <c r="E16" s="33">
        <v>938</v>
      </c>
      <c r="F16" s="33">
        <v>0</v>
      </c>
      <c r="G16" s="33">
        <v>0</v>
      </c>
      <c r="H16" s="33">
        <v>0</v>
      </c>
      <c r="I16" s="33">
        <v>0</v>
      </c>
      <c r="J16" s="33">
        <v>0</v>
      </c>
      <c r="K16" s="33">
        <v>0</v>
      </c>
      <c r="L16" s="33">
        <v>0</v>
      </c>
      <c r="M16" s="33">
        <v>0</v>
      </c>
      <c r="N16" s="33">
        <v>0</v>
      </c>
      <c r="O16" s="33">
        <v>0</v>
      </c>
      <c r="P16" s="33">
        <v>0</v>
      </c>
      <c r="Q16" s="33">
        <v>0</v>
      </c>
      <c r="R16" s="33">
        <v>0</v>
      </c>
      <c r="S16" s="33">
        <f t="shared" ref="S16:S23" si="3">SUM(D16:R16)</f>
        <v>938</v>
      </c>
      <c r="U16" s="23"/>
      <c r="V16" s="34"/>
      <c r="W16" s="34"/>
      <c r="X16" s="34"/>
      <c r="Y16" s="34"/>
      <c r="Z16" s="34"/>
      <c r="AA16" s="34"/>
      <c r="AB16" s="34"/>
      <c r="AC16" s="34"/>
      <c r="AD16" s="34"/>
      <c r="AE16" s="34"/>
      <c r="AF16" s="34"/>
      <c r="AG16" s="34"/>
      <c r="AH16" s="34"/>
      <c r="AI16" s="34"/>
      <c r="AJ16" s="34"/>
      <c r="AK16" s="34"/>
    </row>
    <row r="17" spans="1:37" ht="16.5" customHeight="1" x14ac:dyDescent="0.35">
      <c r="A17" s="22" t="s">
        <v>248</v>
      </c>
      <c r="B17" s="22"/>
      <c r="C17" s="22"/>
      <c r="D17" s="33">
        <v>54764.362050399999</v>
      </c>
      <c r="E17" s="33">
        <v>57903.208985167985</v>
      </c>
      <c r="F17" s="33">
        <v>52882.097151999988</v>
      </c>
      <c r="G17" s="33">
        <v>23502.400335200004</v>
      </c>
      <c r="H17" s="33">
        <v>19244.228860000003</v>
      </c>
      <c r="I17" s="33">
        <v>27529.273136799999</v>
      </c>
      <c r="J17" s="33">
        <v>32107.249719999993</v>
      </c>
      <c r="K17" s="33">
        <v>46030.151263200001</v>
      </c>
      <c r="L17" s="33">
        <v>19942.741477600001</v>
      </c>
      <c r="M17" s="33">
        <v>22530.829656000002</v>
      </c>
      <c r="N17" s="33">
        <v>22070.244482400001</v>
      </c>
      <c r="O17" s="33">
        <v>31681.726775472001</v>
      </c>
      <c r="P17" s="33">
        <v>43301.863311200002</v>
      </c>
      <c r="Q17" s="33">
        <v>36649.341888800009</v>
      </c>
      <c r="R17" s="33">
        <v>21861.683614400001</v>
      </c>
      <c r="S17" s="33">
        <f t="shared" si="3"/>
        <v>512001.40270864003</v>
      </c>
      <c r="U17" s="23"/>
      <c r="V17" s="34"/>
      <c r="W17" s="34"/>
      <c r="X17" s="34"/>
      <c r="Y17" s="34"/>
      <c r="Z17" s="34"/>
      <c r="AA17" s="34"/>
      <c r="AB17" s="34"/>
      <c r="AC17" s="34"/>
      <c r="AD17" s="34"/>
      <c r="AE17" s="34"/>
      <c r="AF17" s="34"/>
      <c r="AG17" s="34"/>
      <c r="AH17" s="34"/>
      <c r="AI17" s="34"/>
      <c r="AJ17" s="34"/>
      <c r="AK17" s="34"/>
    </row>
    <row r="18" spans="1:37" ht="16.5" customHeight="1" x14ac:dyDescent="0.35">
      <c r="A18" s="22" t="s">
        <v>250</v>
      </c>
      <c r="B18" s="22"/>
      <c r="C18" s="22"/>
      <c r="D18" s="33">
        <v>15470.1</v>
      </c>
      <c r="E18" s="33">
        <v>12653.2</v>
      </c>
      <c r="F18" s="33">
        <v>13065.9</v>
      </c>
      <c r="G18" s="33">
        <v>10492.644444444444</v>
      </c>
      <c r="H18" s="33">
        <v>14536.155555555555</v>
      </c>
      <c r="I18" s="33">
        <v>9728</v>
      </c>
      <c r="J18" s="33">
        <v>19366.5</v>
      </c>
      <c r="K18" s="33">
        <v>23406</v>
      </c>
      <c r="L18" s="33">
        <v>9716.5444444444438</v>
      </c>
      <c r="M18" s="33">
        <v>765.7</v>
      </c>
      <c r="N18" s="33">
        <v>1719.5</v>
      </c>
      <c r="O18" s="33">
        <v>12611.6</v>
      </c>
      <c r="P18" s="33">
        <v>8369.7999999999993</v>
      </c>
      <c r="Q18" s="33">
        <v>14426</v>
      </c>
      <c r="R18" s="33">
        <v>8690.7000000000007</v>
      </c>
      <c r="S18" s="33">
        <f t="shared" si="3"/>
        <v>175018.34444444443</v>
      </c>
      <c r="T18" s="34"/>
      <c r="U18" s="23"/>
      <c r="V18" s="34"/>
      <c r="W18" s="34"/>
      <c r="X18" s="34"/>
      <c r="Y18" s="34"/>
      <c r="Z18" s="34"/>
      <c r="AA18" s="34"/>
      <c r="AB18" s="34"/>
      <c r="AC18" s="34"/>
      <c r="AD18" s="34"/>
      <c r="AE18" s="34"/>
      <c r="AF18" s="34"/>
      <c r="AG18" s="34"/>
      <c r="AH18" s="34"/>
      <c r="AI18" s="34"/>
      <c r="AJ18" s="34"/>
      <c r="AK18" s="34"/>
    </row>
    <row r="19" spans="1:37" ht="16.5" customHeight="1" x14ac:dyDescent="0.35">
      <c r="A19" s="22" t="s">
        <v>251</v>
      </c>
      <c r="B19" s="22"/>
      <c r="C19" s="22"/>
      <c r="D19" s="33">
        <f>'Tabell 5.1-5.2 DOK32019'!D14</f>
        <v>4589.2</v>
      </c>
      <c r="E19" s="33">
        <f>'Tabell 5.1-5.2 DOK32019'!E14</f>
        <v>1311.2</v>
      </c>
      <c r="F19" s="33">
        <f>'Tabell 5.1-5.2 DOK32019'!F14</f>
        <v>3933.6000000000004</v>
      </c>
      <c r="G19" s="33">
        <f>'Tabell 5.1-5.2 DOK32019'!G14</f>
        <v>0</v>
      </c>
      <c r="H19" s="33">
        <f>'Tabell 5.1-5.2 DOK32019'!H14</f>
        <v>5900.4000000000005</v>
      </c>
      <c r="I19" s="33">
        <f>'Tabell 5.1-5.2 DOK32019'!I14</f>
        <v>12948.1</v>
      </c>
      <c r="J19" s="33">
        <f>'Tabell 5.1-5.2 DOK32019'!J14</f>
        <v>13112</v>
      </c>
      <c r="K19" s="33">
        <f>'Tabell 5.1-5.2 DOK32019'!K14</f>
        <v>14311.300000000001</v>
      </c>
      <c r="L19" s="33">
        <f>'Tabell 5.1-5.2 DOK32019'!L14</f>
        <v>15078.800000000001</v>
      </c>
      <c r="M19" s="33">
        <f>'Tabell 5.1-5.2 DOK32019'!M14</f>
        <v>3933.6000000000004</v>
      </c>
      <c r="N19" s="33">
        <f>'Tabell 5.1-5.2 DOK32019'!N14</f>
        <v>0</v>
      </c>
      <c r="O19" s="33">
        <f>'Tabell 5.1-5.2 DOK32019'!O14</f>
        <v>2674.4</v>
      </c>
      <c r="P19" s="33">
        <f>'Tabell 5.1-5.2 DOK32019'!P14</f>
        <v>13157.7</v>
      </c>
      <c r="Q19" s="33">
        <f>'Tabell 5.1-5.2 DOK32019'!Q14</f>
        <v>29684.799999999999</v>
      </c>
      <c r="R19" s="33">
        <f>'Tabell 5.1-5.2 DOK32019'!R14</f>
        <v>2713.8</v>
      </c>
      <c r="S19" s="33">
        <f t="shared" si="3"/>
        <v>123348.90000000001</v>
      </c>
      <c r="U19" s="23"/>
      <c r="V19" s="34"/>
      <c r="W19" s="34"/>
      <c r="X19" s="34"/>
      <c r="Y19" s="34"/>
      <c r="Z19" s="34"/>
      <c r="AA19" s="34"/>
      <c r="AB19" s="34"/>
      <c r="AC19" s="34"/>
      <c r="AD19" s="34"/>
      <c r="AE19" s="34"/>
      <c r="AF19" s="34"/>
      <c r="AG19" s="34"/>
      <c r="AH19" s="34"/>
      <c r="AI19" s="34"/>
      <c r="AJ19" s="34"/>
      <c r="AK19" s="34"/>
    </row>
    <row r="20" spans="1:37" ht="16.5" customHeight="1" x14ac:dyDescent="0.35">
      <c r="A20" s="22" t="s">
        <v>223</v>
      </c>
      <c r="B20" s="22"/>
      <c r="C20" s="22"/>
      <c r="D20" s="33">
        <v>8432</v>
      </c>
      <c r="E20" s="33">
        <v>8869</v>
      </c>
      <c r="F20" s="33">
        <v>7310</v>
      </c>
      <c r="G20" s="33">
        <v>4966</v>
      </c>
      <c r="H20" s="33">
        <v>6034</v>
      </c>
      <c r="I20" s="33">
        <v>5114</v>
      </c>
      <c r="J20" s="33">
        <v>6824</v>
      </c>
      <c r="K20" s="33">
        <v>8800</v>
      </c>
      <c r="L20" s="33">
        <v>4464</v>
      </c>
      <c r="M20" s="33">
        <v>3957</v>
      </c>
      <c r="N20" s="33">
        <v>3717</v>
      </c>
      <c r="O20" s="33">
        <v>6795</v>
      </c>
      <c r="P20" s="33">
        <v>8349</v>
      </c>
      <c r="Q20" s="33">
        <v>7707</v>
      </c>
      <c r="R20" s="33">
        <v>5483</v>
      </c>
      <c r="S20" s="33">
        <f t="shared" si="3"/>
        <v>96821</v>
      </c>
      <c r="U20" s="23"/>
      <c r="V20" s="34"/>
      <c r="W20" s="34"/>
      <c r="X20" s="34"/>
      <c r="Y20" s="34"/>
      <c r="Z20" s="34"/>
      <c r="AA20" s="34"/>
      <c r="AB20" s="34"/>
      <c r="AC20" s="34"/>
      <c r="AD20" s="34"/>
      <c r="AE20" s="34"/>
      <c r="AF20" s="34"/>
      <c r="AG20" s="34"/>
      <c r="AH20" s="34"/>
      <c r="AI20" s="34"/>
      <c r="AJ20" s="34"/>
      <c r="AK20" s="34"/>
    </row>
    <row r="21" spans="1:37" ht="16.5" customHeight="1" x14ac:dyDescent="0.35">
      <c r="A21" s="22" t="s">
        <v>252</v>
      </c>
      <c r="B21" s="22"/>
      <c r="C21" s="22"/>
      <c r="D21" s="33">
        <f>'Tabell 5.1-5.2 DOK32019'!D27</f>
        <v>22651.505528024034</v>
      </c>
      <c r="E21" s="33">
        <f>'Tabell 5.1-5.2 DOK32019'!E27</f>
        <v>17274.111588660093</v>
      </c>
      <c r="F21" s="33">
        <f>'Tabell 5.1-5.2 DOK32019'!F27</f>
        <v>12635.696792797604</v>
      </c>
      <c r="G21" s="33">
        <f>'Tabell 5.1-5.2 DOK32019'!G27</f>
        <v>7756.1884236407677</v>
      </c>
      <c r="H21" s="33">
        <f>'Tabell 5.1-5.2 DOK32019'!H27</f>
        <v>7661.3211561712578</v>
      </c>
      <c r="I21" s="33">
        <f>'Tabell 5.1-5.2 DOK32019'!I27</f>
        <v>5436.9143630153294</v>
      </c>
      <c r="J21" s="33">
        <f>'Tabell 5.1-5.2 DOK32019'!J27</f>
        <v>10196.591973426435</v>
      </c>
      <c r="K21" s="33">
        <f>'Tabell 5.1-5.2 DOK32019'!K27</f>
        <v>13360.368298449916</v>
      </c>
      <c r="L21" s="33">
        <f>'Tabell 5.1-5.2 DOK32019'!L27</f>
        <v>13506.721655001289</v>
      </c>
      <c r="M21" s="33">
        <f>'Tabell 5.1-5.2 DOK32019'!M27</f>
        <v>12096.314596474018</v>
      </c>
      <c r="N21" s="33">
        <f>'Tabell 5.1-5.2 DOK32019'!N27</f>
        <v>17714.360342624113</v>
      </c>
      <c r="O21" s="33">
        <f>'Tabell 5.1-5.2 DOK32019'!O27</f>
        <v>26196.132196052466</v>
      </c>
      <c r="P21" s="33">
        <f>'Tabell 5.1-5.2 DOK32019'!P27</f>
        <v>15052.417977698924</v>
      </c>
      <c r="Q21" s="33">
        <f>'Tabell 5.1-5.2 DOK32019'!Q27</f>
        <v>11499.437637902956</v>
      </c>
      <c r="R21" s="33">
        <f>'Tabell 5.1-5.2 DOK32019'!R27</f>
        <v>18761.917470060795</v>
      </c>
      <c r="S21" s="33">
        <f t="shared" si="3"/>
        <v>211799.99999999997</v>
      </c>
      <c r="U21" s="23"/>
      <c r="V21" s="34"/>
      <c r="W21" s="34"/>
      <c r="X21" s="34"/>
      <c r="Y21" s="34"/>
      <c r="Z21" s="34"/>
      <c r="AA21" s="34"/>
      <c r="AB21" s="34"/>
      <c r="AC21" s="34"/>
      <c r="AD21" s="34"/>
      <c r="AE21" s="34"/>
      <c r="AF21" s="34"/>
      <c r="AG21" s="34"/>
      <c r="AH21" s="34"/>
      <c r="AI21" s="34"/>
      <c r="AJ21" s="34"/>
      <c r="AK21" s="34"/>
    </row>
    <row r="22" spans="1:37" ht="16.5" customHeight="1" x14ac:dyDescent="0.35">
      <c r="A22" s="22" t="s">
        <v>379</v>
      </c>
      <c r="B22" s="22"/>
      <c r="C22" s="22"/>
      <c r="D22" s="33">
        <v>5293.5963664499823</v>
      </c>
      <c r="E22" s="33">
        <v>4093.113599135861</v>
      </c>
      <c r="F22" s="33">
        <v>4226.5290261347209</v>
      </c>
      <c r="G22" s="33">
        <v>5337.6698355097478</v>
      </c>
      <c r="H22" s="33">
        <v>6003.025572906814</v>
      </c>
      <c r="I22" s="33">
        <v>3895.6792532315976</v>
      </c>
      <c r="J22" s="33">
        <v>7259.6173660349159</v>
      </c>
      <c r="K22" s="33">
        <v>9946.8755060081239</v>
      </c>
      <c r="L22" s="33">
        <v>3142.128207865162</v>
      </c>
      <c r="M22" s="33">
        <v>202.29978374107424</v>
      </c>
      <c r="N22" s="33">
        <v>797.16357821008103</v>
      </c>
      <c r="O22" s="33">
        <v>4458.6616260857136</v>
      </c>
      <c r="P22" s="33">
        <v>3110.0390804244894</v>
      </c>
      <c r="Q22" s="33">
        <v>4712.5606584645438</v>
      </c>
      <c r="R22" s="33">
        <v>3521.0405397971776</v>
      </c>
      <c r="S22" s="33">
        <f t="shared" si="3"/>
        <v>66000</v>
      </c>
      <c r="U22" s="23"/>
      <c r="V22" s="34"/>
      <c r="W22" s="34"/>
      <c r="X22" s="34"/>
      <c r="Y22" s="34"/>
      <c r="Z22" s="34"/>
      <c r="AA22" s="34"/>
      <c r="AB22" s="34"/>
      <c r="AC22" s="34"/>
      <c r="AD22" s="34"/>
      <c r="AE22" s="34"/>
      <c r="AF22" s="34"/>
      <c r="AG22" s="34"/>
      <c r="AH22" s="34"/>
      <c r="AI22" s="34"/>
      <c r="AJ22" s="34"/>
      <c r="AK22" s="34"/>
    </row>
    <row r="23" spans="1:37" ht="16.5" customHeight="1" x14ac:dyDescent="0.35">
      <c r="A23" s="22" t="s">
        <v>381</v>
      </c>
      <c r="B23" s="22"/>
      <c r="C23" s="22"/>
      <c r="D23" s="33">
        <v>-1711.9324804087771</v>
      </c>
      <c r="E23" s="33">
        <v>-1749.1104741446459</v>
      </c>
      <c r="F23" s="33">
        <v>-1773.7369789843049</v>
      </c>
      <c r="G23" s="33">
        <v>-1203.2766369335911</v>
      </c>
      <c r="H23" s="33">
        <v>-1173.6161368645344</v>
      </c>
      <c r="I23" s="33">
        <v>-866.27492470687264</v>
      </c>
      <c r="J23" s="33">
        <v>-1239.066404724955</v>
      </c>
      <c r="K23" s="33">
        <v>-1594.1194640076578</v>
      </c>
      <c r="L23" s="33">
        <v>-936.16374061942327</v>
      </c>
      <c r="M23" s="33">
        <v>-724.48930688435189</v>
      </c>
      <c r="N23" s="33">
        <v>-690.34650558108171</v>
      </c>
      <c r="O23" s="33">
        <v>-1046.2264608264763</v>
      </c>
      <c r="P23" s="33">
        <v>-1254.3600565505892</v>
      </c>
      <c r="Q23" s="33">
        <v>-1359.6293724069367</v>
      </c>
      <c r="R23" s="33">
        <v>-1160.6647358846517</v>
      </c>
      <c r="S23" s="33">
        <f t="shared" si="3"/>
        <v>-18483.013679528853</v>
      </c>
      <c r="U23" s="23"/>
      <c r="V23" s="34"/>
      <c r="W23" s="34"/>
      <c r="X23" s="34"/>
      <c r="Y23" s="34"/>
      <c r="Z23" s="34"/>
      <c r="AA23" s="34"/>
      <c r="AB23" s="34"/>
      <c r="AC23" s="34"/>
      <c r="AD23" s="34"/>
      <c r="AE23" s="34"/>
      <c r="AF23" s="34"/>
      <c r="AG23" s="34"/>
      <c r="AH23" s="34"/>
      <c r="AI23" s="34"/>
      <c r="AJ23" s="34"/>
      <c r="AK23" s="34"/>
    </row>
    <row r="24" spans="1:37" ht="16.5" customHeight="1" thickBot="1" x14ac:dyDescent="0.4">
      <c r="A24" s="293" t="s">
        <v>0</v>
      </c>
      <c r="B24" s="294"/>
      <c r="C24" s="295"/>
      <c r="D24" s="296">
        <f t="shared" ref="D24:S24" si="4">SUM(D15:D23)</f>
        <v>109488.83146446524</v>
      </c>
      <c r="E24" s="296">
        <f t="shared" si="4"/>
        <v>101292.72369881929</v>
      </c>
      <c r="F24" s="296">
        <f t="shared" si="4"/>
        <v>92280.085991948014</v>
      </c>
      <c r="G24" s="296">
        <f t="shared" si="4"/>
        <v>50851.626401861373</v>
      </c>
      <c r="H24" s="296">
        <f t="shared" si="4"/>
        <v>58205.5150077691</v>
      </c>
      <c r="I24" s="296">
        <f t="shared" si="4"/>
        <v>63785.691828340045</v>
      </c>
      <c r="J24" s="296">
        <f t="shared" si="4"/>
        <v>87626.892654736381</v>
      </c>
      <c r="K24" s="296">
        <f t="shared" si="4"/>
        <v>146752.57560365039</v>
      </c>
      <c r="L24" s="296">
        <f t="shared" si="4"/>
        <v>64914.772044291472</v>
      </c>
      <c r="M24" s="296">
        <f t="shared" si="4"/>
        <v>42761.254729330743</v>
      </c>
      <c r="N24" s="296">
        <f t="shared" si="4"/>
        <v>45327.921897653112</v>
      </c>
      <c r="O24" s="296">
        <f t="shared" si="4"/>
        <v>83371.29413678369</v>
      </c>
      <c r="P24" s="296">
        <f t="shared" si="4"/>
        <v>90086.460312772819</v>
      </c>
      <c r="Q24" s="296">
        <f t="shared" si="4"/>
        <v>103319.51081276056</v>
      </c>
      <c r="R24" s="296">
        <f t="shared" si="4"/>
        <v>59871.47688837332</v>
      </c>
      <c r="S24" s="296">
        <f t="shared" si="4"/>
        <v>1199936.6334735556</v>
      </c>
      <c r="U24" s="23"/>
      <c r="V24" s="34"/>
      <c r="W24" s="34"/>
      <c r="X24" s="34"/>
      <c r="Y24" s="34"/>
      <c r="Z24" s="34"/>
      <c r="AA24" s="34"/>
      <c r="AB24" s="34"/>
      <c r="AC24" s="34"/>
      <c r="AD24" s="34"/>
      <c r="AE24" s="34"/>
      <c r="AF24" s="34"/>
      <c r="AG24" s="34"/>
      <c r="AH24" s="34"/>
      <c r="AI24" s="34"/>
      <c r="AJ24" s="34"/>
      <c r="AK24" s="34"/>
    </row>
    <row r="25" spans="1:37" ht="16.5" customHeight="1" thickBot="1" x14ac:dyDescent="0.4">
      <c r="A25" s="22"/>
      <c r="B25" s="22"/>
      <c r="C25" s="22"/>
      <c r="D25" s="33"/>
      <c r="E25" s="33"/>
      <c r="F25" s="33"/>
      <c r="G25" s="33"/>
      <c r="H25" s="33"/>
      <c r="I25" s="33"/>
      <c r="J25" s="33"/>
      <c r="K25" s="33"/>
      <c r="L25" s="33"/>
      <c r="M25" s="33"/>
      <c r="N25" s="33"/>
      <c r="O25" s="33"/>
      <c r="P25" s="33"/>
      <c r="Q25" s="33"/>
      <c r="R25" s="33"/>
      <c r="S25" s="33"/>
      <c r="U25" s="23"/>
      <c r="V25" s="34"/>
      <c r="W25" s="34"/>
      <c r="X25" s="34"/>
      <c r="Y25" s="34"/>
      <c r="Z25" s="34"/>
      <c r="AA25" s="34"/>
      <c r="AB25" s="34"/>
      <c r="AC25" s="34"/>
      <c r="AD25" s="34"/>
      <c r="AE25" s="34"/>
      <c r="AF25" s="34"/>
      <c r="AG25" s="34"/>
      <c r="AH25" s="34"/>
      <c r="AI25" s="34"/>
      <c r="AJ25" s="34"/>
      <c r="AK25" s="34"/>
    </row>
    <row r="26" spans="1:37" ht="16.5" customHeight="1" x14ac:dyDescent="0.35">
      <c r="A26" s="255" t="s">
        <v>2</v>
      </c>
      <c r="B26" s="371"/>
      <c r="C26" s="372"/>
      <c r="D26" s="373"/>
      <c r="E26" s="373"/>
      <c r="F26" s="373"/>
      <c r="G26" s="373"/>
      <c r="H26" s="373"/>
      <c r="I26" s="373"/>
      <c r="J26" s="373"/>
      <c r="K26" s="373"/>
      <c r="L26" s="373"/>
      <c r="M26" s="373"/>
      <c r="N26" s="373"/>
      <c r="O26" s="373"/>
      <c r="P26" s="373"/>
      <c r="Q26" s="373"/>
      <c r="R26" s="373"/>
      <c r="S26" s="373"/>
      <c r="U26" s="23"/>
      <c r="V26" s="34"/>
      <c r="W26" s="34"/>
      <c r="X26" s="34"/>
      <c r="Y26" s="34"/>
      <c r="Z26" s="34"/>
      <c r="AA26" s="34"/>
      <c r="AB26" s="34"/>
      <c r="AC26" s="34"/>
      <c r="AD26" s="34"/>
      <c r="AE26" s="34"/>
      <c r="AF26" s="34"/>
      <c r="AG26" s="34"/>
      <c r="AH26" s="34"/>
      <c r="AI26" s="34"/>
      <c r="AJ26" s="34"/>
      <c r="AK26" s="34"/>
    </row>
    <row r="27" spans="1:37" ht="16.5" customHeight="1" x14ac:dyDescent="0.35">
      <c r="A27" s="22"/>
      <c r="B27" s="22"/>
      <c r="C27" s="22"/>
      <c r="D27" s="33"/>
      <c r="E27" s="33"/>
      <c r="F27" s="33"/>
      <c r="G27" s="33"/>
      <c r="H27" s="33"/>
      <c r="I27" s="33"/>
      <c r="J27" s="33"/>
      <c r="K27" s="33"/>
      <c r="L27" s="33"/>
      <c r="M27" s="33"/>
      <c r="N27" s="33"/>
      <c r="O27" s="33"/>
      <c r="P27" s="33"/>
      <c r="Q27" s="33"/>
      <c r="R27" s="33"/>
      <c r="S27" s="33"/>
      <c r="U27" s="23"/>
      <c r="V27" s="34"/>
      <c r="W27" s="34"/>
      <c r="X27" s="34"/>
      <c r="Y27" s="34"/>
      <c r="Z27" s="34"/>
      <c r="AA27" s="34"/>
      <c r="AB27" s="34"/>
      <c r="AC27" s="34"/>
      <c r="AD27" s="34"/>
      <c r="AE27" s="34"/>
      <c r="AF27" s="34"/>
      <c r="AG27" s="34"/>
      <c r="AH27" s="34"/>
      <c r="AI27" s="34"/>
      <c r="AJ27" s="34"/>
      <c r="AK27" s="34"/>
    </row>
    <row r="28" spans="1:37" ht="16.5" customHeight="1" x14ac:dyDescent="0.35">
      <c r="A28" s="374" t="s">
        <v>29</v>
      </c>
      <c r="B28" s="375"/>
      <c r="C28" s="376"/>
      <c r="D28" s="377"/>
      <c r="E28" s="377"/>
      <c r="F28" s="377"/>
      <c r="G28" s="377"/>
      <c r="H28" s="377"/>
      <c r="I28" s="377"/>
      <c r="J28" s="377"/>
      <c r="K28" s="377"/>
      <c r="L28" s="377"/>
      <c r="M28" s="377"/>
      <c r="N28" s="377"/>
      <c r="O28" s="377"/>
      <c r="P28" s="377"/>
      <c r="Q28" s="377"/>
      <c r="R28" s="377"/>
      <c r="S28" s="377"/>
      <c r="U28" s="23"/>
      <c r="V28" s="34"/>
      <c r="W28" s="34"/>
      <c r="X28" s="34"/>
      <c r="Y28" s="34"/>
      <c r="Z28" s="34"/>
      <c r="AA28" s="34"/>
      <c r="AB28" s="34"/>
      <c r="AC28" s="34"/>
      <c r="AD28" s="34"/>
      <c r="AE28" s="34"/>
      <c r="AF28" s="34"/>
      <c r="AG28" s="34"/>
      <c r="AH28" s="34"/>
      <c r="AI28" s="34"/>
      <c r="AJ28" s="34"/>
      <c r="AK28" s="34"/>
    </row>
    <row r="29" spans="1:37" ht="16.5" customHeight="1" x14ac:dyDescent="0.35">
      <c r="A29" s="22" t="s">
        <v>53</v>
      </c>
      <c r="B29" s="22"/>
      <c r="C29" s="22"/>
      <c r="D29" s="33">
        <v>10663.851000000001</v>
      </c>
      <c r="E29" s="33">
        <v>7501.4675999999999</v>
      </c>
      <c r="F29" s="33">
        <v>7869.1866</v>
      </c>
      <c r="G29" s="33">
        <v>5221.6098000000002</v>
      </c>
      <c r="H29" s="33">
        <v>5736.4163999999992</v>
      </c>
      <c r="I29" s="33">
        <v>4559.7156000000004</v>
      </c>
      <c r="J29" s="33">
        <v>6618.942</v>
      </c>
      <c r="K29" s="33">
        <v>5368.6973999999991</v>
      </c>
      <c r="L29" s="33">
        <v>6545.3982000000005</v>
      </c>
      <c r="M29" s="33">
        <v>8236.9056</v>
      </c>
      <c r="N29" s="33">
        <v>8751.7122000000018</v>
      </c>
      <c r="O29" s="33">
        <v>10222.588200000002</v>
      </c>
      <c r="P29" s="33">
        <v>8604.6245999999992</v>
      </c>
      <c r="Q29" s="33">
        <v>6545.3982000000005</v>
      </c>
      <c r="R29" s="33">
        <v>10443.2196</v>
      </c>
      <c r="S29" s="33">
        <f>SUM(D29:R29)</f>
        <v>112889.73300000001</v>
      </c>
      <c r="U29" s="23"/>
      <c r="V29" s="34"/>
      <c r="W29" s="34"/>
      <c r="X29" s="34"/>
      <c r="Y29" s="34"/>
      <c r="Z29" s="34"/>
      <c r="AA29" s="34"/>
      <c r="AB29" s="34"/>
      <c r="AC29" s="34"/>
      <c r="AD29" s="34"/>
      <c r="AE29" s="34"/>
      <c r="AF29" s="34"/>
      <c r="AG29" s="34"/>
      <c r="AH29" s="34"/>
      <c r="AI29" s="34"/>
      <c r="AJ29" s="34"/>
      <c r="AK29" s="34"/>
    </row>
    <row r="30" spans="1:37" ht="16.5" customHeight="1" x14ac:dyDescent="0.35">
      <c r="A30" s="22" t="s">
        <v>254</v>
      </c>
      <c r="B30" s="22"/>
      <c r="C30" s="22"/>
      <c r="D30" s="33">
        <v>735.43799999999999</v>
      </c>
      <c r="E30" s="33">
        <v>0</v>
      </c>
      <c r="F30" s="33">
        <v>0</v>
      </c>
      <c r="G30" s="33">
        <v>2206.3139999999999</v>
      </c>
      <c r="H30" s="33">
        <v>0</v>
      </c>
      <c r="I30" s="33">
        <v>0</v>
      </c>
      <c r="J30" s="33">
        <v>0</v>
      </c>
      <c r="K30" s="33">
        <v>0</v>
      </c>
      <c r="L30" s="33">
        <v>0</v>
      </c>
      <c r="M30" s="33">
        <v>0</v>
      </c>
      <c r="N30" s="33">
        <v>0</v>
      </c>
      <c r="O30" s="33">
        <v>0</v>
      </c>
      <c r="P30" s="33">
        <v>0</v>
      </c>
      <c r="Q30" s="33">
        <v>0</v>
      </c>
      <c r="R30" s="33">
        <v>0</v>
      </c>
      <c r="S30" s="33">
        <f t="shared" ref="S30:S33" si="5">SUM(D30:R30)</f>
        <v>2941.752</v>
      </c>
      <c r="U30" s="23"/>
      <c r="V30" s="34"/>
      <c r="W30" s="34"/>
      <c r="X30" s="34"/>
      <c r="Y30" s="34"/>
      <c r="Z30" s="34"/>
      <c r="AA30" s="34"/>
      <c r="AB30" s="34"/>
      <c r="AC30" s="34"/>
      <c r="AD30" s="34"/>
      <c r="AE30" s="34"/>
      <c r="AF30" s="34"/>
      <c r="AG30" s="34"/>
      <c r="AH30" s="34"/>
      <c r="AI30" s="34"/>
      <c r="AJ30" s="34"/>
      <c r="AK30" s="34"/>
    </row>
    <row r="31" spans="1:37" ht="16.5" customHeight="1" x14ac:dyDescent="0.35">
      <c r="A31" s="22" t="s">
        <v>54</v>
      </c>
      <c r="B31" s="22"/>
      <c r="C31" s="22"/>
      <c r="D31" s="33">
        <v>3850</v>
      </c>
      <c r="E31" s="33">
        <v>0</v>
      </c>
      <c r="F31" s="33">
        <v>0</v>
      </c>
      <c r="G31" s="33">
        <v>0</v>
      </c>
      <c r="H31" s="33">
        <v>0</v>
      </c>
      <c r="I31" s="33">
        <v>0</v>
      </c>
      <c r="J31" s="33">
        <v>0</v>
      </c>
      <c r="K31" s="33">
        <v>0</v>
      </c>
      <c r="L31" s="33">
        <v>0</v>
      </c>
      <c r="M31" s="33">
        <v>0</v>
      </c>
      <c r="N31" s="33">
        <v>0</v>
      </c>
      <c r="O31" s="33">
        <v>0</v>
      </c>
      <c r="P31" s="33">
        <v>0</v>
      </c>
      <c r="Q31" s="33">
        <v>0</v>
      </c>
      <c r="R31" s="33">
        <v>0</v>
      </c>
      <c r="S31" s="33">
        <f t="shared" si="5"/>
        <v>3850</v>
      </c>
      <c r="U31" s="23"/>
      <c r="V31" s="34"/>
      <c r="W31" s="34"/>
      <c r="X31" s="34"/>
      <c r="Y31" s="34"/>
      <c r="Z31" s="34"/>
      <c r="AA31" s="34"/>
      <c r="AB31" s="34"/>
      <c r="AC31" s="34"/>
      <c r="AD31" s="34"/>
      <c r="AE31" s="34"/>
      <c r="AF31" s="34"/>
      <c r="AG31" s="34"/>
      <c r="AH31" s="34"/>
      <c r="AI31" s="34"/>
      <c r="AJ31" s="34"/>
      <c r="AK31" s="34"/>
    </row>
    <row r="32" spans="1:37" ht="16.5" customHeight="1" x14ac:dyDescent="0.35">
      <c r="A32" s="22" t="s">
        <v>55</v>
      </c>
      <c r="B32" s="22"/>
      <c r="C32" s="22"/>
      <c r="D32" s="33">
        <v>0</v>
      </c>
      <c r="E32" s="33">
        <v>0</v>
      </c>
      <c r="F32" s="33">
        <v>0</v>
      </c>
      <c r="G32" s="33">
        <v>2000</v>
      </c>
      <c r="H32" s="33">
        <v>0</v>
      </c>
      <c r="I32" s="33">
        <v>0</v>
      </c>
      <c r="J32" s="33">
        <v>0</v>
      </c>
      <c r="K32" s="33">
        <v>0</v>
      </c>
      <c r="L32" s="33">
        <v>0</v>
      </c>
      <c r="M32" s="33">
        <v>0</v>
      </c>
      <c r="N32" s="33">
        <v>0</v>
      </c>
      <c r="O32" s="33">
        <v>0</v>
      </c>
      <c r="P32" s="33">
        <v>0</v>
      </c>
      <c r="Q32" s="33">
        <v>0</v>
      </c>
      <c r="R32" s="33">
        <v>0</v>
      </c>
      <c r="S32" s="33">
        <f t="shared" si="5"/>
        <v>2000</v>
      </c>
      <c r="U32" s="23"/>
      <c r="V32" s="34"/>
      <c r="W32" s="34"/>
      <c r="X32" s="34"/>
      <c r="Y32" s="34"/>
      <c r="Z32" s="34"/>
      <c r="AA32" s="34"/>
      <c r="AB32" s="34"/>
      <c r="AC32" s="34"/>
      <c r="AD32" s="34"/>
      <c r="AE32" s="34"/>
      <c r="AF32" s="34"/>
      <c r="AG32" s="34"/>
      <c r="AH32" s="34"/>
      <c r="AI32" s="34"/>
      <c r="AJ32" s="34"/>
      <c r="AK32" s="34"/>
    </row>
    <row r="33" spans="1:37" ht="16.5" customHeight="1" x14ac:dyDescent="0.35">
      <c r="A33" s="22" t="s">
        <v>381</v>
      </c>
      <c r="B33" s="22"/>
      <c r="C33" s="22"/>
      <c r="D33" s="33">
        <v>-683.33989119214664</v>
      </c>
      <c r="E33" s="33">
        <v>-520.00567258017213</v>
      </c>
      <c r="F33" s="33">
        <v>-488.99084102171884</v>
      </c>
      <c r="G33" s="33">
        <v>-283.81134581666407</v>
      </c>
      <c r="H33" s="33">
        <v>-268.87148211783705</v>
      </c>
      <c r="I33" s="33">
        <v>-153.49084341565205</v>
      </c>
      <c r="J33" s="33">
        <v>-256.05334076303882</v>
      </c>
      <c r="K33" s="33">
        <v>-232.37035972553068</v>
      </c>
      <c r="L33" s="33">
        <v>-379.70084431357969</v>
      </c>
      <c r="M33" s="33">
        <v>-444.16274443333458</v>
      </c>
      <c r="N33" s="33">
        <v>-550.98724769534033</v>
      </c>
      <c r="O33" s="33">
        <v>-544.40579495173506</v>
      </c>
      <c r="P33" s="33">
        <v>-393.82056074025502</v>
      </c>
      <c r="Q33" s="33">
        <v>-304.85622565936637</v>
      </c>
      <c r="R33" s="33">
        <v>-711.97741078868125</v>
      </c>
      <c r="S33" s="33">
        <f t="shared" si="5"/>
        <v>-6216.8446052150512</v>
      </c>
      <c r="U33" s="23"/>
      <c r="V33" s="34"/>
      <c r="W33" s="34"/>
      <c r="X33" s="34"/>
      <c r="Y33" s="34"/>
      <c r="Z33" s="34"/>
      <c r="AA33" s="34"/>
      <c r="AB33" s="34"/>
      <c r="AC33" s="34"/>
      <c r="AD33" s="34"/>
      <c r="AE33" s="34"/>
      <c r="AF33" s="34"/>
      <c r="AG33" s="34"/>
      <c r="AH33" s="34"/>
      <c r="AI33" s="34"/>
      <c r="AJ33" s="34"/>
      <c r="AK33" s="34"/>
    </row>
    <row r="34" spans="1:37" ht="16.5" customHeight="1" x14ac:dyDescent="0.35">
      <c r="A34" s="374" t="s">
        <v>0</v>
      </c>
      <c r="B34" s="375"/>
      <c r="C34" s="376"/>
      <c r="D34" s="377">
        <f>SUM(D29:D33)</f>
        <v>14565.949108807854</v>
      </c>
      <c r="E34" s="377">
        <f t="shared" ref="E34:S34" si="6">SUM(E29:E33)</f>
        <v>6981.4619274198276</v>
      </c>
      <c r="F34" s="377">
        <f t="shared" si="6"/>
        <v>7380.1957589782814</v>
      </c>
      <c r="G34" s="377">
        <f t="shared" si="6"/>
        <v>9144.112454183336</v>
      </c>
      <c r="H34" s="377">
        <f t="shared" si="6"/>
        <v>5467.5449178821618</v>
      </c>
      <c r="I34" s="377">
        <f t="shared" si="6"/>
        <v>4406.2247565843481</v>
      </c>
      <c r="J34" s="377">
        <f t="shared" si="6"/>
        <v>6362.8886592369608</v>
      </c>
      <c r="K34" s="377">
        <f t="shared" si="6"/>
        <v>5136.3270402744683</v>
      </c>
      <c r="L34" s="377">
        <f t="shared" si="6"/>
        <v>6165.6973556864205</v>
      </c>
      <c r="M34" s="377">
        <f t="shared" si="6"/>
        <v>7792.7428555666656</v>
      </c>
      <c r="N34" s="377">
        <f t="shared" si="6"/>
        <v>8200.7249523046612</v>
      </c>
      <c r="O34" s="377">
        <f t="shared" si="6"/>
        <v>9678.1824050482664</v>
      </c>
      <c r="P34" s="377">
        <f t="shared" si="6"/>
        <v>8210.804039259745</v>
      </c>
      <c r="Q34" s="377">
        <f t="shared" si="6"/>
        <v>6240.5419743406346</v>
      </c>
      <c r="R34" s="377">
        <f t="shared" si="6"/>
        <v>9731.2421892113198</v>
      </c>
      <c r="S34" s="377">
        <f t="shared" si="6"/>
        <v>115464.64039478495</v>
      </c>
      <c r="U34" s="23"/>
      <c r="V34" s="34"/>
      <c r="W34" s="34"/>
      <c r="X34" s="34"/>
      <c r="Y34" s="34"/>
      <c r="Z34" s="34"/>
      <c r="AA34" s="34"/>
      <c r="AB34" s="34"/>
      <c r="AC34" s="34"/>
      <c r="AD34" s="34"/>
      <c r="AE34" s="34"/>
      <c r="AF34" s="34"/>
      <c r="AG34" s="34"/>
      <c r="AH34" s="34"/>
      <c r="AI34" s="34"/>
      <c r="AJ34" s="34"/>
      <c r="AK34" s="34"/>
    </row>
    <row r="35" spans="1:37" ht="16.5" customHeight="1" x14ac:dyDescent="0.35">
      <c r="A35" s="31"/>
      <c r="B35" s="31"/>
      <c r="C35" s="31"/>
      <c r="D35" s="93"/>
      <c r="E35" s="93"/>
      <c r="F35" s="93"/>
      <c r="G35" s="93"/>
      <c r="H35" s="93"/>
      <c r="I35" s="93"/>
      <c r="J35" s="93"/>
      <c r="K35" s="93"/>
      <c r="L35" s="93"/>
      <c r="M35" s="93"/>
      <c r="N35" s="93"/>
      <c r="O35" s="93"/>
      <c r="P35" s="93"/>
      <c r="Q35" s="93"/>
      <c r="R35" s="93"/>
      <c r="S35" s="93"/>
      <c r="U35" s="23"/>
      <c r="V35" s="34"/>
      <c r="W35" s="34"/>
      <c r="X35" s="34"/>
      <c r="Y35" s="34"/>
      <c r="Z35" s="34"/>
      <c r="AA35" s="34"/>
      <c r="AB35" s="34"/>
      <c r="AC35" s="34"/>
      <c r="AD35" s="34"/>
      <c r="AE35" s="34"/>
      <c r="AF35" s="34"/>
      <c r="AG35" s="34"/>
      <c r="AH35" s="34"/>
      <c r="AI35" s="34"/>
      <c r="AJ35" s="34"/>
      <c r="AK35" s="34"/>
    </row>
    <row r="36" spans="1:37" ht="16.5" customHeight="1" x14ac:dyDescent="0.35">
      <c r="A36" s="367" t="s">
        <v>207</v>
      </c>
      <c r="B36" s="378"/>
      <c r="C36" s="378"/>
      <c r="D36" s="379"/>
      <c r="E36" s="379"/>
      <c r="F36" s="379"/>
      <c r="G36" s="379"/>
      <c r="H36" s="379"/>
      <c r="I36" s="379"/>
      <c r="J36" s="379"/>
      <c r="K36" s="379"/>
      <c r="L36" s="379"/>
      <c r="M36" s="379"/>
      <c r="N36" s="379"/>
      <c r="O36" s="379"/>
      <c r="P36" s="379"/>
      <c r="Q36" s="379"/>
      <c r="R36" s="379"/>
      <c r="S36" s="379"/>
      <c r="U36" s="23"/>
      <c r="V36" s="34"/>
      <c r="W36" s="34"/>
      <c r="X36" s="34"/>
      <c r="Y36" s="34"/>
      <c r="Z36" s="34"/>
      <c r="AA36" s="34"/>
      <c r="AB36" s="34"/>
      <c r="AC36" s="34"/>
      <c r="AD36" s="34"/>
      <c r="AE36" s="34"/>
      <c r="AF36" s="34"/>
      <c r="AG36" s="34"/>
      <c r="AH36" s="34"/>
      <c r="AI36" s="34"/>
      <c r="AJ36" s="34"/>
      <c r="AK36" s="34"/>
    </row>
    <row r="37" spans="1:37" ht="16.5" customHeight="1" x14ac:dyDescent="0.35">
      <c r="A37" s="22" t="s">
        <v>255</v>
      </c>
      <c r="B37" s="22"/>
      <c r="C37" s="22"/>
      <c r="D37" s="33">
        <f>$S37*'Tabell 3.1 DOK32019'!D$52/100</f>
        <v>1826.7296550613858</v>
      </c>
      <c r="E37" s="33">
        <f>$S37*'Tabell 3.1 DOK32019'!E$52/100</f>
        <v>1736.4348950295835</v>
      </c>
      <c r="F37" s="33">
        <f>$S37*'Tabell 3.1 DOK32019'!F$52/100</f>
        <v>1261.9625284533984</v>
      </c>
      <c r="G37" s="33">
        <f>$S37*'Tabell 3.1 DOK32019'!G$52/100</f>
        <v>963.03579268541932</v>
      </c>
      <c r="H37" s="33">
        <f>$S37*'Tabell 3.1 DOK32019'!H$52/100</f>
        <v>1264.5362807501676</v>
      </c>
      <c r="I37" s="33">
        <f>$S37*'Tabell 3.1 DOK32019'!I$52/100</f>
        <v>1074.9729987360258</v>
      </c>
      <c r="J37" s="33">
        <f>$S37*'Tabell 3.1 DOK32019'!J$52/100</f>
        <v>1751.7491294814993</v>
      </c>
      <c r="K37" s="33">
        <f>$S37*'Tabell 3.1 DOK32019'!K$52/100</f>
        <v>1715.9420652890915</v>
      </c>
      <c r="L37" s="33">
        <f>$S37*'Tabell 3.1 DOK32019'!L$52/100</f>
        <v>1327.0078904804677</v>
      </c>
      <c r="M37" s="33">
        <f>$S37*'Tabell 3.1 DOK32019'!M$52/100</f>
        <v>1120.2987113315075</v>
      </c>
      <c r="N37" s="33">
        <f>$S37*'Tabell 3.1 DOK32019'!N$52/100</f>
        <v>1465.0451644140956</v>
      </c>
      <c r="O37" s="33">
        <f>$S37*'Tabell 3.1 DOK32019'!O$52/100</f>
        <v>2021.7281358024038</v>
      </c>
      <c r="P37" s="33">
        <f>$S37*'Tabell 3.1 DOK32019'!P$52/100</f>
        <v>1817.1910689440413</v>
      </c>
      <c r="Q37" s="33">
        <f>$S37*'Tabell 3.1 DOK32019'!Q$52/100</f>
        <v>1786.0263582169737</v>
      </c>
      <c r="R37" s="33">
        <f>$S37*'Tabell 3.1 DOK32019'!R$52/100</f>
        <v>1867.3393253239399</v>
      </c>
      <c r="S37" s="33">
        <v>23000</v>
      </c>
      <c r="U37" s="23"/>
      <c r="V37" s="34"/>
      <c r="W37" s="34"/>
      <c r="X37" s="34"/>
      <c r="Y37" s="34"/>
      <c r="Z37" s="34"/>
      <c r="AA37" s="34"/>
      <c r="AB37" s="34"/>
      <c r="AC37" s="34"/>
      <c r="AD37" s="34"/>
      <c r="AE37" s="34"/>
      <c r="AF37" s="34"/>
      <c r="AG37" s="34"/>
      <c r="AH37" s="34"/>
      <c r="AI37" s="34"/>
      <c r="AJ37" s="34"/>
      <c r="AK37" s="34"/>
    </row>
    <row r="38" spans="1:37" ht="16.5" customHeight="1" x14ac:dyDescent="0.35">
      <c r="A38" s="22" t="s">
        <v>256</v>
      </c>
      <c r="B38" s="22"/>
      <c r="C38" s="22"/>
      <c r="D38" s="33">
        <v>802</v>
      </c>
      <c r="E38" s="33">
        <v>532</v>
      </c>
      <c r="F38" s="33">
        <v>326</v>
      </c>
      <c r="G38" s="33">
        <v>0</v>
      </c>
      <c r="H38" s="33">
        <v>0</v>
      </c>
      <c r="I38" s="33">
        <v>0</v>
      </c>
      <c r="J38" s="33">
        <v>0</v>
      </c>
      <c r="K38" s="33">
        <v>0</v>
      </c>
      <c r="L38" s="33">
        <v>502</v>
      </c>
      <c r="M38" s="33">
        <v>450</v>
      </c>
      <c r="N38" s="33">
        <v>687</v>
      </c>
      <c r="O38" s="33">
        <v>861</v>
      </c>
      <c r="P38" s="33">
        <v>0</v>
      </c>
      <c r="Q38" s="33">
        <v>0</v>
      </c>
      <c r="R38" s="33">
        <v>840</v>
      </c>
      <c r="S38" s="33">
        <f t="shared" ref="S38:S51" si="7">SUM(D38:R38)</f>
        <v>5000</v>
      </c>
      <c r="U38" s="23"/>
      <c r="V38" s="34"/>
      <c r="W38" s="34"/>
      <c r="X38" s="34"/>
      <c r="Y38" s="34"/>
      <c r="Z38" s="34"/>
      <c r="AA38" s="34"/>
      <c r="AB38" s="34"/>
      <c r="AC38" s="34"/>
      <c r="AD38" s="34"/>
      <c r="AE38" s="34"/>
      <c r="AF38" s="34"/>
      <c r="AG38" s="34"/>
      <c r="AH38" s="34"/>
      <c r="AI38" s="34"/>
      <c r="AJ38" s="34"/>
      <c r="AK38" s="34"/>
    </row>
    <row r="39" spans="1:37" ht="16.5" customHeight="1" x14ac:dyDescent="0.35">
      <c r="A39" s="22" t="s">
        <v>257</v>
      </c>
      <c r="B39" s="22"/>
      <c r="C39" s="22"/>
      <c r="D39" s="33">
        <v>1971</v>
      </c>
      <c r="E39" s="33">
        <v>471</v>
      </c>
      <c r="F39" s="33">
        <v>1221</v>
      </c>
      <c r="G39" s="33">
        <v>288</v>
      </c>
      <c r="H39" s="33">
        <v>750</v>
      </c>
      <c r="I39" s="33">
        <v>0</v>
      </c>
      <c r="J39" s="33">
        <v>1500</v>
      </c>
      <c r="K39" s="33">
        <v>0</v>
      </c>
      <c r="L39" s="33">
        <v>471</v>
      </c>
      <c r="M39" s="33">
        <v>471</v>
      </c>
      <c r="N39" s="33">
        <v>943</v>
      </c>
      <c r="O39" s="33">
        <v>471</v>
      </c>
      <c r="P39" s="33">
        <v>0</v>
      </c>
      <c r="Q39" s="33">
        <v>0</v>
      </c>
      <c r="R39" s="33">
        <v>2443</v>
      </c>
      <c r="S39" s="33">
        <f t="shared" si="7"/>
        <v>11000</v>
      </c>
      <c r="U39" s="23"/>
      <c r="V39" s="34"/>
      <c r="W39" s="34"/>
      <c r="X39" s="34"/>
      <c r="Y39" s="34"/>
      <c r="Z39" s="34"/>
      <c r="AA39" s="34"/>
      <c r="AB39" s="34"/>
      <c r="AC39" s="34"/>
      <c r="AD39" s="34"/>
      <c r="AE39" s="34"/>
      <c r="AF39" s="34"/>
      <c r="AG39" s="34"/>
      <c r="AH39" s="34"/>
      <c r="AI39" s="34"/>
      <c r="AJ39" s="34"/>
      <c r="AK39" s="34"/>
    </row>
    <row r="40" spans="1:37" ht="16.5" customHeight="1" x14ac:dyDescent="0.35">
      <c r="A40" s="22" t="s">
        <v>258</v>
      </c>
      <c r="B40" s="22"/>
      <c r="C40" s="22"/>
      <c r="D40" s="33">
        <v>343.55140186915889</v>
      </c>
      <c r="E40" s="33">
        <v>343.17757009345797</v>
      </c>
      <c r="F40" s="33">
        <v>194.76635514018693</v>
      </c>
      <c r="G40" s="33">
        <v>393.64485981308411</v>
      </c>
      <c r="H40" s="33">
        <v>526.35514018691595</v>
      </c>
      <c r="I40" s="33">
        <v>265.42056074766356</v>
      </c>
      <c r="J40" s="33">
        <v>665.04672897196258</v>
      </c>
      <c r="K40" s="33">
        <v>642.99065420560748</v>
      </c>
      <c r="L40" s="33">
        <v>260.93457943925233</v>
      </c>
      <c r="M40" s="33">
        <v>333.45794392523362</v>
      </c>
      <c r="N40" s="33">
        <v>572.3364485981308</v>
      </c>
      <c r="O40" s="33">
        <v>342.42990654205607</v>
      </c>
      <c r="P40" s="33">
        <v>678.13084112149534</v>
      </c>
      <c r="Q40" s="33">
        <v>697.57009345794404</v>
      </c>
      <c r="R40" s="33">
        <v>540.18691588785043</v>
      </c>
      <c r="S40" s="33">
        <f t="shared" si="7"/>
        <v>6800.0000000000018</v>
      </c>
      <c r="U40" s="23"/>
      <c r="V40" s="34"/>
      <c r="W40" s="34"/>
      <c r="X40" s="34"/>
      <c r="Y40" s="34"/>
      <c r="Z40" s="34"/>
      <c r="AA40" s="34"/>
      <c r="AB40" s="34"/>
      <c r="AC40" s="34"/>
      <c r="AD40" s="34"/>
      <c r="AE40" s="34"/>
      <c r="AF40" s="34"/>
      <c r="AG40" s="34"/>
      <c r="AH40" s="34"/>
      <c r="AI40" s="34"/>
      <c r="AJ40" s="34"/>
      <c r="AK40" s="34"/>
    </row>
    <row r="41" spans="1:37" ht="16.5" customHeight="1" x14ac:dyDescent="0.35">
      <c r="A41" s="22" t="s">
        <v>259</v>
      </c>
      <c r="B41" s="22"/>
      <c r="C41" s="22"/>
      <c r="D41" s="33">
        <v>2549.6063802418316</v>
      </c>
      <c r="E41" s="33">
        <v>2180.1286339078979</v>
      </c>
      <c r="F41" s="33">
        <v>0</v>
      </c>
      <c r="G41" s="33">
        <v>3348.3920761512736</v>
      </c>
      <c r="H41" s="33">
        <v>2987.3115513249295</v>
      </c>
      <c r="I41" s="33">
        <v>912.14818626189867</v>
      </c>
      <c r="J41" s="33">
        <v>514.32981733985082</v>
      </c>
      <c r="K41" s="33">
        <v>2018.4821198868024</v>
      </c>
      <c r="L41" s="33">
        <v>2024.780036017494</v>
      </c>
      <c r="M41" s="33">
        <v>0</v>
      </c>
      <c r="N41" s="33">
        <v>722.16104965268858</v>
      </c>
      <c r="O41" s="33">
        <v>789.3388217134036</v>
      </c>
      <c r="P41" s="33">
        <v>548.96835605865704</v>
      </c>
      <c r="Q41" s="33">
        <v>1213.3985078466685</v>
      </c>
      <c r="R41" s="33">
        <v>590.95446359660411</v>
      </c>
      <c r="S41" s="33">
        <f t="shared" si="7"/>
        <v>20400.000000000004</v>
      </c>
      <c r="U41" s="23"/>
      <c r="V41" s="34"/>
      <c r="W41" s="34"/>
      <c r="X41" s="34"/>
      <c r="Y41" s="34"/>
      <c r="Z41" s="34"/>
      <c r="AA41" s="34"/>
      <c r="AB41" s="34"/>
      <c r="AC41" s="34"/>
      <c r="AD41" s="34"/>
      <c r="AE41" s="34"/>
      <c r="AF41" s="34"/>
      <c r="AG41" s="34"/>
      <c r="AH41" s="34"/>
      <c r="AI41" s="34"/>
      <c r="AJ41" s="34"/>
      <c r="AK41" s="34"/>
    </row>
    <row r="42" spans="1:37" ht="16.5" customHeight="1" x14ac:dyDescent="0.35">
      <c r="A42" s="22" t="s">
        <v>56</v>
      </c>
      <c r="B42" s="22"/>
      <c r="C42" s="22"/>
      <c r="D42" s="33">
        <v>1600</v>
      </c>
      <c r="E42" s="33">
        <v>0</v>
      </c>
      <c r="F42" s="33">
        <v>0</v>
      </c>
      <c r="G42" s="33">
        <v>0</v>
      </c>
      <c r="H42" s="33">
        <v>0</v>
      </c>
      <c r="I42" s="33">
        <v>0</v>
      </c>
      <c r="J42" s="33">
        <v>0</v>
      </c>
      <c r="K42" s="33">
        <v>0</v>
      </c>
      <c r="L42" s="33">
        <v>0</v>
      </c>
      <c r="M42" s="33">
        <v>0</v>
      </c>
      <c r="N42" s="33">
        <v>0</v>
      </c>
      <c r="O42" s="33">
        <v>0</v>
      </c>
      <c r="P42" s="33">
        <v>0</v>
      </c>
      <c r="Q42" s="33">
        <v>0</v>
      </c>
      <c r="R42" s="33">
        <v>0</v>
      </c>
      <c r="S42" s="33">
        <f t="shared" si="7"/>
        <v>1600</v>
      </c>
      <c r="U42" s="23"/>
      <c r="V42" s="34"/>
      <c r="W42" s="34"/>
      <c r="X42" s="34"/>
      <c r="Y42" s="34"/>
      <c r="Z42" s="34"/>
      <c r="AA42" s="34"/>
      <c r="AB42" s="34"/>
      <c r="AC42" s="34"/>
      <c r="AD42" s="34"/>
      <c r="AE42" s="34"/>
      <c r="AF42" s="34"/>
      <c r="AG42" s="34"/>
      <c r="AH42" s="34"/>
      <c r="AI42" s="34"/>
      <c r="AJ42" s="34"/>
      <c r="AK42" s="34"/>
    </row>
    <row r="43" spans="1:37" ht="16.5" customHeight="1" x14ac:dyDescent="0.35">
      <c r="A43" s="22" t="s">
        <v>314</v>
      </c>
      <c r="B43" s="22"/>
      <c r="C43" s="22"/>
      <c r="D43" s="33">
        <v>0</v>
      </c>
      <c r="E43" s="33">
        <v>1950</v>
      </c>
      <c r="F43" s="33">
        <v>0</v>
      </c>
      <c r="G43" s="33">
        <v>0</v>
      </c>
      <c r="H43" s="33">
        <v>0</v>
      </c>
      <c r="I43" s="33">
        <v>0</v>
      </c>
      <c r="J43" s="33">
        <v>0</v>
      </c>
      <c r="K43" s="33">
        <v>0</v>
      </c>
      <c r="L43" s="33">
        <v>0</v>
      </c>
      <c r="M43" s="33">
        <v>0</v>
      </c>
      <c r="N43" s="33">
        <v>0</v>
      </c>
      <c r="O43" s="33">
        <v>0</v>
      </c>
      <c r="P43" s="33">
        <v>0</v>
      </c>
      <c r="Q43" s="33">
        <v>0</v>
      </c>
      <c r="R43" s="33">
        <v>0</v>
      </c>
      <c r="S43" s="33">
        <f t="shared" si="7"/>
        <v>1950</v>
      </c>
      <c r="U43" s="23"/>
      <c r="V43" s="34"/>
      <c r="W43" s="34"/>
      <c r="X43" s="34"/>
      <c r="Y43" s="34"/>
      <c r="Z43" s="34"/>
      <c r="AA43" s="34"/>
      <c r="AB43" s="34"/>
      <c r="AC43" s="34"/>
      <c r="AD43" s="34"/>
      <c r="AE43" s="34"/>
      <c r="AF43" s="34"/>
      <c r="AG43" s="34"/>
      <c r="AH43" s="34"/>
      <c r="AI43" s="34"/>
      <c r="AJ43" s="34"/>
      <c r="AK43" s="34"/>
    </row>
    <row r="44" spans="1:37" ht="16.5" customHeight="1" x14ac:dyDescent="0.35">
      <c r="A44" s="22" t="s">
        <v>5</v>
      </c>
      <c r="B44" s="22"/>
      <c r="C44" s="22"/>
      <c r="D44" s="33">
        <v>500</v>
      </c>
      <c r="E44" s="33">
        <v>500</v>
      </c>
      <c r="F44" s="33">
        <v>500</v>
      </c>
      <c r="G44" s="33">
        <v>500</v>
      </c>
      <c r="H44" s="33">
        <v>500</v>
      </c>
      <c r="I44" s="33">
        <v>500</v>
      </c>
      <c r="J44" s="33">
        <v>500</v>
      </c>
      <c r="K44" s="33">
        <v>500</v>
      </c>
      <c r="L44" s="33">
        <v>500</v>
      </c>
      <c r="M44" s="33">
        <v>500</v>
      </c>
      <c r="N44" s="33">
        <v>500</v>
      </c>
      <c r="O44" s="33">
        <v>500</v>
      </c>
      <c r="P44" s="33">
        <v>500</v>
      </c>
      <c r="Q44" s="33">
        <v>500</v>
      </c>
      <c r="R44" s="33">
        <v>500</v>
      </c>
      <c r="S44" s="33">
        <f t="shared" si="7"/>
        <v>7500</v>
      </c>
      <c r="U44" s="23"/>
      <c r="V44" s="34"/>
      <c r="W44" s="34"/>
      <c r="X44" s="34"/>
      <c r="Y44" s="34"/>
      <c r="Z44" s="34"/>
      <c r="AA44" s="34"/>
      <c r="AB44" s="34"/>
      <c r="AC44" s="34"/>
      <c r="AD44" s="34"/>
      <c r="AE44" s="34"/>
      <c r="AF44" s="34"/>
      <c r="AG44" s="34"/>
      <c r="AH44" s="34"/>
      <c r="AI44" s="34"/>
      <c r="AJ44" s="34"/>
      <c r="AK44" s="34"/>
    </row>
    <row r="45" spans="1:37" ht="16.5" customHeight="1" x14ac:dyDescent="0.35">
      <c r="A45" s="22" t="s">
        <v>57</v>
      </c>
      <c r="B45" s="22"/>
      <c r="C45" s="22"/>
      <c r="D45" s="33">
        <v>6000</v>
      </c>
      <c r="E45" s="33">
        <v>0</v>
      </c>
      <c r="F45" s="33">
        <v>0</v>
      </c>
      <c r="G45" s="33">
        <v>0</v>
      </c>
      <c r="H45" s="33">
        <v>0</v>
      </c>
      <c r="I45" s="33">
        <v>0</v>
      </c>
      <c r="J45" s="33">
        <v>0</v>
      </c>
      <c r="K45" s="33">
        <v>0</v>
      </c>
      <c r="L45" s="33">
        <v>0</v>
      </c>
      <c r="M45" s="33">
        <v>0</v>
      </c>
      <c r="N45" s="33">
        <v>0</v>
      </c>
      <c r="O45" s="33">
        <v>0</v>
      </c>
      <c r="P45" s="33">
        <v>0</v>
      </c>
      <c r="Q45" s="33">
        <v>0</v>
      </c>
      <c r="R45" s="33">
        <v>0</v>
      </c>
      <c r="S45" s="33">
        <f t="shared" si="7"/>
        <v>6000</v>
      </c>
      <c r="U45" s="23"/>
      <c r="V45" s="34"/>
      <c r="W45" s="34"/>
      <c r="X45" s="34"/>
      <c r="Y45" s="34"/>
      <c r="Z45" s="34"/>
      <c r="AA45" s="34"/>
      <c r="AB45" s="34"/>
      <c r="AC45" s="34"/>
      <c r="AD45" s="34"/>
      <c r="AE45" s="34"/>
      <c r="AF45" s="34"/>
      <c r="AG45" s="34"/>
      <c r="AH45" s="34"/>
      <c r="AI45" s="34"/>
      <c r="AJ45" s="34"/>
      <c r="AK45" s="34"/>
    </row>
    <row r="46" spans="1:37" ht="16.5" customHeight="1" x14ac:dyDescent="0.35">
      <c r="A46" s="22" t="s">
        <v>61</v>
      </c>
      <c r="B46" s="22"/>
      <c r="C46" s="22"/>
      <c r="D46" s="33">
        <v>0</v>
      </c>
      <c r="E46" s="33">
        <v>0</v>
      </c>
      <c r="F46" s="33">
        <v>1150</v>
      </c>
      <c r="G46" s="33">
        <v>0</v>
      </c>
      <c r="H46" s="33">
        <v>0</v>
      </c>
      <c r="I46" s="33">
        <v>0</v>
      </c>
      <c r="J46" s="33">
        <v>0</v>
      </c>
      <c r="K46" s="33">
        <v>0</v>
      </c>
      <c r="L46" s="33">
        <v>0</v>
      </c>
      <c r="M46" s="33">
        <v>0</v>
      </c>
      <c r="N46" s="33">
        <v>0</v>
      </c>
      <c r="O46" s="33">
        <v>0</v>
      </c>
      <c r="P46" s="33">
        <v>0</v>
      </c>
      <c r="Q46" s="33">
        <v>0</v>
      </c>
      <c r="R46" s="33">
        <v>0</v>
      </c>
      <c r="S46" s="33">
        <f t="shared" si="7"/>
        <v>1150</v>
      </c>
      <c r="U46" s="23"/>
      <c r="V46" s="34"/>
      <c r="W46" s="34"/>
      <c r="X46" s="34"/>
      <c r="Y46" s="34"/>
      <c r="Z46" s="34"/>
      <c r="AA46" s="34"/>
      <c r="AB46" s="34"/>
      <c r="AC46" s="34"/>
      <c r="AD46" s="34"/>
      <c r="AE46" s="34"/>
      <c r="AF46" s="34"/>
      <c r="AG46" s="34"/>
      <c r="AH46" s="34"/>
      <c r="AI46" s="34"/>
      <c r="AJ46" s="34"/>
      <c r="AK46" s="34"/>
    </row>
    <row r="47" spans="1:37" ht="16.5" customHeight="1" x14ac:dyDescent="0.35">
      <c r="A47" s="22" t="s">
        <v>58</v>
      </c>
      <c r="B47" s="22"/>
      <c r="C47" s="22"/>
      <c r="D47" s="33">
        <v>0</v>
      </c>
      <c r="E47" s="33">
        <v>0</v>
      </c>
      <c r="F47" s="33">
        <v>0</v>
      </c>
      <c r="G47" s="33">
        <v>0</v>
      </c>
      <c r="H47" s="33">
        <v>0</v>
      </c>
      <c r="I47" s="33">
        <v>0</v>
      </c>
      <c r="J47" s="33">
        <v>0</v>
      </c>
      <c r="K47" s="33">
        <v>0</v>
      </c>
      <c r="L47" s="33">
        <v>0</v>
      </c>
      <c r="M47" s="33">
        <v>0</v>
      </c>
      <c r="N47" s="33">
        <v>4400</v>
      </c>
      <c r="O47" s="33">
        <v>0</v>
      </c>
      <c r="P47" s="33">
        <v>0</v>
      </c>
      <c r="Q47" s="33">
        <v>0</v>
      </c>
      <c r="R47" s="33">
        <v>0</v>
      </c>
      <c r="S47" s="33">
        <f t="shared" si="7"/>
        <v>4400</v>
      </c>
      <c r="U47" s="23"/>
      <c r="V47" s="34"/>
      <c r="W47" s="34"/>
      <c r="X47" s="34"/>
      <c r="Y47" s="34"/>
      <c r="Z47" s="34"/>
      <c r="AA47" s="34"/>
      <c r="AB47" s="34"/>
      <c r="AC47" s="34"/>
      <c r="AD47" s="34"/>
      <c r="AE47" s="34"/>
      <c r="AF47" s="34"/>
      <c r="AG47" s="34"/>
      <c r="AH47" s="34"/>
      <c r="AI47" s="34"/>
      <c r="AJ47" s="34"/>
      <c r="AK47" s="34"/>
    </row>
    <row r="48" spans="1:37" ht="16.5" customHeight="1" x14ac:dyDescent="0.35">
      <c r="A48" s="94" t="s">
        <v>59</v>
      </c>
      <c r="B48" s="94"/>
      <c r="C48" s="94"/>
      <c r="D48" s="33">
        <v>0</v>
      </c>
      <c r="E48" s="33">
        <v>0</v>
      </c>
      <c r="F48" s="33">
        <v>0</v>
      </c>
      <c r="G48" s="33">
        <v>0</v>
      </c>
      <c r="H48" s="33">
        <v>0</v>
      </c>
      <c r="I48" s="33">
        <v>0</v>
      </c>
      <c r="J48" s="33">
        <v>0</v>
      </c>
      <c r="K48" s="33">
        <v>0</v>
      </c>
      <c r="L48" s="33">
        <v>0</v>
      </c>
      <c r="M48" s="33">
        <v>0</v>
      </c>
      <c r="N48" s="33">
        <v>0</v>
      </c>
      <c r="O48" s="33">
        <v>0</v>
      </c>
      <c r="P48" s="33">
        <v>0</v>
      </c>
      <c r="Q48" s="33">
        <v>0</v>
      </c>
      <c r="R48" s="33">
        <v>3500</v>
      </c>
      <c r="S48" s="33">
        <f t="shared" si="7"/>
        <v>3500</v>
      </c>
      <c r="U48" s="23"/>
      <c r="V48" s="34"/>
      <c r="W48" s="34"/>
      <c r="X48" s="34"/>
      <c r="Y48" s="34"/>
      <c r="Z48" s="34"/>
      <c r="AA48" s="34"/>
      <c r="AB48" s="34"/>
      <c r="AC48" s="34"/>
      <c r="AD48" s="34"/>
      <c r="AE48" s="34"/>
      <c r="AF48" s="34"/>
      <c r="AG48" s="34"/>
      <c r="AH48" s="34"/>
      <c r="AI48" s="34"/>
      <c r="AJ48" s="34"/>
      <c r="AK48" s="34"/>
    </row>
    <row r="49" spans="1:37" ht="16.5" customHeight="1" x14ac:dyDescent="0.35">
      <c r="A49" s="94" t="s">
        <v>60</v>
      </c>
      <c r="B49" s="94"/>
      <c r="C49" s="94"/>
      <c r="D49" s="33">
        <v>960</v>
      </c>
      <c r="E49" s="33">
        <v>0</v>
      </c>
      <c r="F49" s="33">
        <v>0</v>
      </c>
      <c r="G49" s="33">
        <v>285</v>
      </c>
      <c r="H49" s="33">
        <v>0</v>
      </c>
      <c r="I49" s="33">
        <v>0</v>
      </c>
      <c r="J49" s="33">
        <v>0</v>
      </c>
      <c r="K49" s="33">
        <v>0</v>
      </c>
      <c r="L49" s="33">
        <v>0</v>
      </c>
      <c r="M49" s="33">
        <v>0</v>
      </c>
      <c r="N49" s="33">
        <v>0</v>
      </c>
      <c r="O49" s="33">
        <v>0</v>
      </c>
      <c r="P49" s="33">
        <v>0</v>
      </c>
      <c r="Q49" s="33">
        <v>0</v>
      </c>
      <c r="R49" s="33">
        <v>0</v>
      </c>
      <c r="S49" s="33">
        <f t="shared" si="7"/>
        <v>1245</v>
      </c>
      <c r="U49" s="23"/>
      <c r="V49" s="34"/>
      <c r="W49" s="34"/>
      <c r="X49" s="34"/>
      <c r="Y49" s="34"/>
      <c r="Z49" s="34"/>
      <c r="AA49" s="34"/>
      <c r="AB49" s="34"/>
      <c r="AC49" s="34"/>
      <c r="AD49" s="34"/>
      <c r="AE49" s="34"/>
      <c r="AF49" s="34"/>
      <c r="AG49" s="34"/>
      <c r="AH49" s="34"/>
      <c r="AI49" s="34"/>
      <c r="AJ49" s="34"/>
      <c r="AK49" s="34"/>
    </row>
    <row r="50" spans="1:37" ht="16.5" customHeight="1" x14ac:dyDescent="0.35">
      <c r="A50" s="22" t="s">
        <v>381</v>
      </c>
      <c r="B50" s="94"/>
      <c r="C50" s="94"/>
      <c r="D50" s="33">
        <v>-256.64408892795223</v>
      </c>
      <c r="E50" s="33">
        <v>-195.3001482818147</v>
      </c>
      <c r="F50" s="33">
        <v>-183.6518115007047</v>
      </c>
      <c r="G50" s="33">
        <v>-106.59191013634603</v>
      </c>
      <c r="H50" s="33">
        <v>-100.980899046383</v>
      </c>
      <c r="I50" s="33">
        <v>-57.647033599149751</v>
      </c>
      <c r="J50" s="33">
        <v>-96.166749818225469</v>
      </c>
      <c r="K50" s="33">
        <v>-87.272058947968418</v>
      </c>
      <c r="L50" s="33">
        <v>-142.60542741625449</v>
      </c>
      <c r="M50" s="33">
        <v>-166.81558379675954</v>
      </c>
      <c r="N50" s="33">
        <v>-206.93599483705327</v>
      </c>
      <c r="O50" s="33">
        <v>-204.46417815405789</v>
      </c>
      <c r="P50" s="33">
        <v>-147.9084132435903</v>
      </c>
      <c r="Q50" s="33">
        <v>-114.49580113326402</v>
      </c>
      <c r="R50" s="33">
        <v>-267.39957125928072</v>
      </c>
      <c r="S50" s="33">
        <f t="shared" si="7"/>
        <v>-2334.879670098805</v>
      </c>
      <c r="U50" s="23"/>
      <c r="V50" s="34"/>
      <c r="W50" s="34"/>
      <c r="X50" s="34"/>
      <c r="Y50" s="34"/>
      <c r="Z50" s="34"/>
      <c r="AA50" s="34"/>
      <c r="AB50" s="34"/>
      <c r="AC50" s="34"/>
      <c r="AD50" s="34"/>
      <c r="AE50" s="34"/>
      <c r="AF50" s="34"/>
      <c r="AG50" s="34"/>
      <c r="AH50" s="34"/>
      <c r="AI50" s="34"/>
      <c r="AJ50" s="34"/>
      <c r="AK50" s="34"/>
    </row>
    <row r="51" spans="1:37" ht="16.5" customHeight="1" x14ac:dyDescent="0.35">
      <c r="A51" s="208" t="s">
        <v>386</v>
      </c>
      <c r="B51" s="94"/>
      <c r="C51" s="94"/>
      <c r="D51" s="33"/>
      <c r="E51" s="33"/>
      <c r="F51" s="33"/>
      <c r="G51" s="33"/>
      <c r="H51" s="33"/>
      <c r="I51" s="33"/>
      <c r="J51" s="33"/>
      <c r="K51" s="33">
        <v>250</v>
      </c>
      <c r="L51" s="33"/>
      <c r="M51" s="33"/>
      <c r="N51" s="33"/>
      <c r="O51" s="33"/>
      <c r="P51" s="33"/>
      <c r="Q51" s="33"/>
      <c r="R51" s="33"/>
      <c r="S51" s="33">
        <f t="shared" si="7"/>
        <v>250</v>
      </c>
      <c r="U51" s="23"/>
      <c r="V51" s="34"/>
      <c r="W51" s="34"/>
      <c r="X51" s="34"/>
      <c r="Y51" s="34"/>
      <c r="Z51" s="34"/>
      <c r="AA51" s="34"/>
      <c r="AB51" s="34"/>
      <c r="AC51" s="34"/>
      <c r="AD51" s="34"/>
      <c r="AE51" s="34"/>
      <c r="AF51" s="34"/>
      <c r="AG51" s="34"/>
      <c r="AH51" s="34"/>
      <c r="AI51" s="34"/>
      <c r="AJ51" s="34"/>
      <c r="AK51" s="34"/>
    </row>
    <row r="52" spans="1:37" ht="16.5" customHeight="1" thickBot="1" x14ac:dyDescent="0.4">
      <c r="A52" s="300" t="s">
        <v>0</v>
      </c>
      <c r="B52" s="301"/>
      <c r="C52" s="301"/>
      <c r="D52" s="302">
        <f t="shared" ref="D52:S52" si="8">SUM(D37:D51)</f>
        <v>16296.243348244423</v>
      </c>
      <c r="E52" s="302">
        <f t="shared" si="8"/>
        <v>7517.4409507491255</v>
      </c>
      <c r="F52" s="302">
        <f t="shared" si="8"/>
        <v>4470.0770720928804</v>
      </c>
      <c r="G52" s="302">
        <f t="shared" si="8"/>
        <v>5671.4808185134307</v>
      </c>
      <c r="H52" s="302">
        <f t="shared" si="8"/>
        <v>5927.2220732156311</v>
      </c>
      <c r="I52" s="302">
        <f t="shared" si="8"/>
        <v>2694.894712146438</v>
      </c>
      <c r="J52" s="302">
        <f t="shared" si="8"/>
        <v>4834.9589259750874</v>
      </c>
      <c r="K52" s="302">
        <f t="shared" si="8"/>
        <v>5040.1427804335326</v>
      </c>
      <c r="L52" s="302">
        <f t="shared" si="8"/>
        <v>4943.1170785209597</v>
      </c>
      <c r="M52" s="302">
        <f t="shared" si="8"/>
        <v>2707.9410714599817</v>
      </c>
      <c r="N52" s="302">
        <f t="shared" si="8"/>
        <v>9082.6066678278621</v>
      </c>
      <c r="O52" s="302">
        <f t="shared" si="8"/>
        <v>4781.0326859038059</v>
      </c>
      <c r="P52" s="302">
        <f t="shared" si="8"/>
        <v>3396.3818528806032</v>
      </c>
      <c r="Q52" s="302">
        <f t="shared" si="8"/>
        <v>4082.4991583883216</v>
      </c>
      <c r="R52" s="302">
        <f t="shared" si="8"/>
        <v>10014.081133549114</v>
      </c>
      <c r="S52" s="302">
        <f t="shared" si="8"/>
        <v>91460.120329901198</v>
      </c>
      <c r="U52" s="23"/>
      <c r="V52" s="34"/>
      <c r="W52" s="34"/>
      <c r="X52" s="34"/>
      <c r="Y52" s="34"/>
      <c r="Z52" s="34"/>
      <c r="AA52" s="34"/>
      <c r="AB52" s="34"/>
      <c r="AC52" s="34"/>
      <c r="AD52" s="34"/>
      <c r="AE52" s="34"/>
      <c r="AF52" s="34"/>
      <c r="AG52" s="34"/>
      <c r="AH52" s="34"/>
      <c r="AI52" s="34"/>
      <c r="AJ52" s="34"/>
      <c r="AK52" s="34"/>
    </row>
    <row r="53" spans="1:37" ht="16.5" customHeight="1" thickBot="1" x14ac:dyDescent="0.4">
      <c r="A53" s="22"/>
      <c r="B53" s="22"/>
      <c r="C53" s="22"/>
      <c r="D53" s="33"/>
      <c r="E53" s="33"/>
      <c r="F53" s="33"/>
      <c r="G53" s="33"/>
      <c r="H53" s="33"/>
      <c r="I53" s="33"/>
      <c r="J53" s="33"/>
      <c r="K53" s="33"/>
      <c r="L53" s="33"/>
      <c r="M53" s="33"/>
      <c r="N53" s="33"/>
      <c r="O53" s="33"/>
      <c r="P53" s="33"/>
      <c r="Q53" s="33"/>
      <c r="R53" s="33"/>
      <c r="S53" s="33"/>
      <c r="U53" s="23"/>
      <c r="V53" s="34"/>
      <c r="W53" s="34"/>
      <c r="X53" s="34"/>
      <c r="Y53" s="34"/>
      <c r="Z53" s="34"/>
      <c r="AA53" s="34"/>
      <c r="AB53" s="34"/>
      <c r="AC53" s="34"/>
      <c r="AD53" s="34"/>
      <c r="AE53" s="34"/>
      <c r="AF53" s="34"/>
      <c r="AG53" s="34"/>
      <c r="AH53" s="34"/>
      <c r="AI53" s="34"/>
      <c r="AJ53" s="34"/>
      <c r="AK53" s="34"/>
    </row>
    <row r="54" spans="1:37" ht="16.5" customHeight="1" x14ac:dyDescent="0.35">
      <c r="A54" s="264" t="s">
        <v>3</v>
      </c>
      <c r="B54" s="303"/>
      <c r="C54" s="303"/>
      <c r="D54" s="304"/>
      <c r="E54" s="304"/>
      <c r="F54" s="304"/>
      <c r="G54" s="304"/>
      <c r="H54" s="304"/>
      <c r="I54" s="304"/>
      <c r="J54" s="304"/>
      <c r="K54" s="304"/>
      <c r="L54" s="304"/>
      <c r="M54" s="304"/>
      <c r="N54" s="304"/>
      <c r="O54" s="304"/>
      <c r="P54" s="304"/>
      <c r="Q54" s="304"/>
      <c r="R54" s="304"/>
      <c r="S54" s="304"/>
      <c r="U54" s="23"/>
      <c r="V54" s="34"/>
      <c r="W54" s="34"/>
      <c r="X54" s="34"/>
      <c r="Y54" s="34"/>
      <c r="Z54" s="34"/>
      <c r="AA54" s="34"/>
      <c r="AB54" s="34"/>
      <c r="AC54" s="34"/>
      <c r="AD54" s="34"/>
      <c r="AE54" s="34"/>
      <c r="AF54" s="34"/>
      <c r="AG54" s="34"/>
      <c r="AH54" s="34"/>
      <c r="AI54" s="34"/>
      <c r="AJ54" s="34"/>
      <c r="AK54" s="34"/>
    </row>
    <row r="55" spans="1:37" ht="16.5" customHeight="1" x14ac:dyDescent="0.35">
      <c r="A55" s="94" t="s">
        <v>62</v>
      </c>
      <c r="B55" s="94"/>
      <c r="C55" s="94"/>
      <c r="D55" s="95">
        <v>0</v>
      </c>
      <c r="E55" s="95">
        <v>666</v>
      </c>
      <c r="F55" s="95">
        <v>0</v>
      </c>
      <c r="G55" s="95">
        <v>7910</v>
      </c>
      <c r="H55" s="95">
        <v>2997</v>
      </c>
      <c r="I55" s="95">
        <v>0</v>
      </c>
      <c r="J55" s="95">
        <v>242</v>
      </c>
      <c r="K55" s="95">
        <v>0</v>
      </c>
      <c r="L55" s="95">
        <v>1231</v>
      </c>
      <c r="M55" s="95">
        <v>0</v>
      </c>
      <c r="N55" s="95">
        <v>0</v>
      </c>
      <c r="O55" s="95">
        <v>167</v>
      </c>
      <c r="P55" s="95">
        <v>0</v>
      </c>
      <c r="Q55" s="95">
        <v>0</v>
      </c>
      <c r="R55" s="95">
        <v>0</v>
      </c>
      <c r="S55" s="95">
        <f>SUM(D55:R55)</f>
        <v>13213</v>
      </c>
      <c r="U55" s="23"/>
      <c r="V55" s="34"/>
      <c r="W55" s="34"/>
      <c r="X55" s="34"/>
      <c r="Y55" s="34"/>
      <c r="Z55" s="34"/>
      <c r="AA55" s="34"/>
      <c r="AB55" s="34"/>
      <c r="AC55" s="34"/>
      <c r="AD55" s="34"/>
      <c r="AE55" s="34"/>
      <c r="AF55" s="34"/>
      <c r="AG55" s="34"/>
      <c r="AH55" s="34"/>
      <c r="AI55" s="34"/>
      <c r="AJ55" s="34"/>
      <c r="AK55" s="34"/>
    </row>
    <row r="56" spans="1:37" ht="16.5" customHeight="1" x14ac:dyDescent="0.35">
      <c r="A56" s="94" t="s">
        <v>6</v>
      </c>
      <c r="B56" s="94"/>
      <c r="C56" s="94"/>
      <c r="D56" s="95">
        <v>321.73913043478262</v>
      </c>
      <c r="E56" s="95">
        <v>643.47826086956525</v>
      </c>
      <c r="F56" s="95">
        <v>643.47826086956525</v>
      </c>
      <c r="G56" s="95">
        <v>321.73913043478262</v>
      </c>
      <c r="H56" s="95">
        <v>321.73913043478262</v>
      </c>
      <c r="I56" s="95">
        <v>321.73913043478262</v>
      </c>
      <c r="J56" s="95">
        <v>643.47826086956525</v>
      </c>
      <c r="K56" s="95">
        <v>643.47826086956525</v>
      </c>
      <c r="L56" s="95">
        <v>321.73913043478262</v>
      </c>
      <c r="M56" s="95">
        <v>321.73913043478262</v>
      </c>
      <c r="N56" s="95">
        <v>321.73913043478262</v>
      </c>
      <c r="O56" s="95">
        <v>1286.9565217391305</v>
      </c>
      <c r="P56" s="95">
        <v>643.47826086956525</v>
      </c>
      <c r="Q56" s="95">
        <v>321.73913043478262</v>
      </c>
      <c r="R56" s="95">
        <v>321.73913043478262</v>
      </c>
      <c r="S56" s="95">
        <f t="shared" ref="S56:S72" si="9">SUM(D56:R56)</f>
        <v>7400.0000000000009</v>
      </c>
      <c r="U56" s="23"/>
      <c r="V56" s="34"/>
      <c r="W56" s="34"/>
      <c r="X56" s="34"/>
      <c r="Y56" s="34"/>
      <c r="Z56" s="34"/>
      <c r="AA56" s="34"/>
      <c r="AB56" s="34"/>
      <c r="AC56" s="34"/>
      <c r="AD56" s="34"/>
      <c r="AE56" s="34"/>
      <c r="AF56" s="34"/>
      <c r="AG56" s="34"/>
      <c r="AH56" s="34"/>
      <c r="AI56" s="34"/>
      <c r="AJ56" s="34"/>
      <c r="AK56" s="34"/>
    </row>
    <row r="57" spans="1:37" ht="16.5" customHeight="1" x14ac:dyDescent="0.35">
      <c r="A57" s="94" t="s">
        <v>63</v>
      </c>
      <c r="B57" s="94"/>
      <c r="C57" s="94"/>
      <c r="D57" s="95">
        <v>0</v>
      </c>
      <c r="E57" s="95">
        <v>0</v>
      </c>
      <c r="F57" s="95">
        <v>0</v>
      </c>
      <c r="G57" s="95">
        <v>0</v>
      </c>
      <c r="H57" s="95">
        <v>0</v>
      </c>
      <c r="I57" s="95">
        <v>0</v>
      </c>
      <c r="J57" s="95">
        <v>0</v>
      </c>
      <c r="K57" s="95">
        <v>485</v>
      </c>
      <c r="L57" s="95">
        <v>0</v>
      </c>
      <c r="M57" s="95">
        <v>0</v>
      </c>
      <c r="N57" s="95">
        <v>0</v>
      </c>
      <c r="O57" s="95">
        <v>1600</v>
      </c>
      <c r="P57" s="95">
        <v>0</v>
      </c>
      <c r="Q57" s="95">
        <v>0</v>
      </c>
      <c r="R57" s="95">
        <v>0</v>
      </c>
      <c r="S57" s="95">
        <f t="shared" si="9"/>
        <v>2085</v>
      </c>
      <c r="U57" s="23"/>
      <c r="V57" s="34"/>
      <c r="W57" s="34"/>
      <c r="X57" s="34"/>
      <c r="Y57" s="34"/>
      <c r="Z57" s="34"/>
      <c r="AA57" s="34"/>
      <c r="AB57" s="34"/>
      <c r="AC57" s="34"/>
      <c r="AD57" s="34"/>
      <c r="AE57" s="34"/>
      <c r="AF57" s="34"/>
      <c r="AG57" s="34"/>
      <c r="AH57" s="34"/>
      <c r="AI57" s="34"/>
      <c r="AJ57" s="34"/>
      <c r="AK57" s="34"/>
    </row>
    <row r="58" spans="1:37" ht="16.5" customHeight="1" x14ac:dyDescent="0.35">
      <c r="A58" s="94" t="s">
        <v>64</v>
      </c>
      <c r="B58" s="94"/>
      <c r="C58" s="94"/>
      <c r="D58" s="95">
        <v>4000</v>
      </c>
      <c r="E58" s="95">
        <v>0</v>
      </c>
      <c r="F58" s="95">
        <v>0</v>
      </c>
      <c r="G58" s="95">
        <v>0</v>
      </c>
      <c r="H58" s="95">
        <v>0</v>
      </c>
      <c r="I58" s="95">
        <v>0</v>
      </c>
      <c r="J58" s="95">
        <v>0</v>
      </c>
      <c r="K58" s="95">
        <v>0</v>
      </c>
      <c r="L58" s="95">
        <v>0</v>
      </c>
      <c r="M58" s="95">
        <v>0</v>
      </c>
      <c r="N58" s="95">
        <v>0</v>
      </c>
      <c r="O58" s="95">
        <v>0</v>
      </c>
      <c r="P58" s="95">
        <v>0</v>
      </c>
      <c r="Q58" s="95">
        <v>0</v>
      </c>
      <c r="R58" s="95">
        <v>0</v>
      </c>
      <c r="S58" s="95">
        <f t="shared" si="9"/>
        <v>4000</v>
      </c>
      <c r="U58" s="23"/>
      <c r="V58" s="34"/>
      <c r="W58" s="34"/>
      <c r="X58" s="34"/>
      <c r="Y58" s="34"/>
      <c r="Z58" s="34"/>
      <c r="AA58" s="34"/>
      <c r="AB58" s="34"/>
      <c r="AC58" s="34"/>
      <c r="AD58" s="34"/>
      <c r="AE58" s="34"/>
      <c r="AF58" s="34"/>
      <c r="AG58" s="34"/>
      <c r="AH58" s="34"/>
      <c r="AI58" s="34"/>
      <c r="AJ58" s="34"/>
      <c r="AK58" s="34"/>
    </row>
    <row r="59" spans="1:37" ht="16.5" customHeight="1" x14ac:dyDescent="0.35">
      <c r="A59" s="94" t="s">
        <v>65</v>
      </c>
      <c r="B59" s="94"/>
      <c r="C59" s="94"/>
      <c r="D59" s="95">
        <v>0</v>
      </c>
      <c r="E59" s="95">
        <v>12000</v>
      </c>
      <c r="F59" s="95">
        <v>0</v>
      </c>
      <c r="G59" s="95">
        <v>0</v>
      </c>
      <c r="H59" s="95">
        <v>0</v>
      </c>
      <c r="I59" s="95">
        <v>0</v>
      </c>
      <c r="J59" s="95">
        <v>0</v>
      </c>
      <c r="K59" s="95">
        <v>0</v>
      </c>
      <c r="L59" s="95">
        <v>0</v>
      </c>
      <c r="M59" s="95">
        <v>0</v>
      </c>
      <c r="N59" s="95">
        <v>0</v>
      </c>
      <c r="O59" s="95">
        <v>0</v>
      </c>
      <c r="P59" s="95">
        <v>0</v>
      </c>
      <c r="Q59" s="95">
        <v>0</v>
      </c>
      <c r="R59" s="95">
        <v>0</v>
      </c>
      <c r="S59" s="95">
        <f t="shared" si="9"/>
        <v>12000</v>
      </c>
      <c r="U59" s="23"/>
      <c r="V59" s="34"/>
      <c r="W59" s="34"/>
      <c r="X59" s="34"/>
      <c r="Y59" s="34"/>
      <c r="Z59" s="34"/>
      <c r="AA59" s="34"/>
      <c r="AB59" s="34"/>
      <c r="AC59" s="34"/>
      <c r="AD59" s="34"/>
      <c r="AE59" s="34"/>
      <c r="AF59" s="34"/>
      <c r="AG59" s="34"/>
      <c r="AH59" s="34"/>
      <c r="AI59" s="34"/>
      <c r="AJ59" s="34"/>
      <c r="AK59" s="34"/>
    </row>
    <row r="60" spans="1:37" ht="16.5" customHeight="1" x14ac:dyDescent="0.35">
      <c r="A60" s="94" t="s">
        <v>66</v>
      </c>
      <c r="B60" s="94"/>
      <c r="C60" s="94"/>
      <c r="D60" s="95">
        <f>$S60*'Tabell 3.1 DOK32019'!D$74/100</f>
        <v>1168.7305871016401</v>
      </c>
      <c r="E60" s="95">
        <f>$S60*'Tabell 3.1 DOK32019'!E$74/100</f>
        <v>1057.595257659995</v>
      </c>
      <c r="F60" s="95">
        <f>$S60*'Tabell 3.1 DOK32019'!F$74/100</f>
        <v>964.18879670780098</v>
      </c>
      <c r="G60" s="95">
        <f>$S60*'Tabell 3.1 DOK32019'!G$74/100</f>
        <v>705.86852469647488</v>
      </c>
      <c r="H60" s="95">
        <f>$S60*'Tabell 3.1 DOK32019'!H$74/100</f>
        <v>1412.5910033587854</v>
      </c>
      <c r="I60" s="95">
        <f>$S60*'Tabell 3.1 DOK32019'!I$74/100</f>
        <v>1051.1269195286004</v>
      </c>
      <c r="J60" s="95">
        <f>$S60*'Tabell 3.1 DOK32019'!J$74/100</f>
        <v>1423.3245524190738</v>
      </c>
      <c r="K60" s="95">
        <f>$S60*'Tabell 3.1 DOK32019'!K$74/100</f>
        <v>1392.6749604219849</v>
      </c>
      <c r="L60" s="95">
        <f>$S60*'Tabell 3.1 DOK32019'!L$74/100</f>
        <v>985.62895798367185</v>
      </c>
      <c r="M60" s="95">
        <f>$S60*'Tabell 3.1 DOK32019'!M$74/100</f>
        <v>1094.4684538885986</v>
      </c>
      <c r="N60" s="95">
        <f>$S60*'Tabell 3.1 DOK32019'!N$74/100</f>
        <v>1173.0234612178585</v>
      </c>
      <c r="O60" s="95">
        <f>$S60*'Tabell 3.1 DOK32019'!O$74/100</f>
        <v>1823.6436433865454</v>
      </c>
      <c r="P60" s="95">
        <f>$S60*'Tabell 3.1 DOK32019'!P$74/100</f>
        <v>1928.8367779901089</v>
      </c>
      <c r="Q60" s="95">
        <f>$S60*'Tabell 3.1 DOK32019'!Q$74/100</f>
        <v>1711.3154331419385</v>
      </c>
      <c r="R60" s="95">
        <f>$S60*'Tabell 3.1 DOK32019'!R$74/100</f>
        <v>1106.9826704969219</v>
      </c>
      <c r="S60" s="95">
        <v>19000</v>
      </c>
      <c r="U60" s="23"/>
      <c r="V60" s="34"/>
      <c r="W60" s="34"/>
      <c r="X60" s="34"/>
      <c r="Y60" s="34"/>
      <c r="Z60" s="34"/>
      <c r="AA60" s="34"/>
      <c r="AB60" s="34"/>
      <c r="AC60" s="34"/>
      <c r="AD60" s="34"/>
      <c r="AE60" s="34"/>
      <c r="AF60" s="34"/>
      <c r="AG60" s="34"/>
      <c r="AH60" s="34"/>
      <c r="AI60" s="34"/>
      <c r="AJ60" s="34"/>
      <c r="AK60" s="34"/>
    </row>
    <row r="61" spans="1:37" ht="16.5" customHeight="1" x14ac:dyDescent="0.35">
      <c r="A61" s="94" t="s">
        <v>312</v>
      </c>
      <c r="B61" s="94"/>
      <c r="C61" s="94"/>
      <c r="D61" s="95">
        <f>$S61*'Tabell 3.1 DOK32019'!D$74/100</f>
        <v>13963.254909056439</v>
      </c>
      <c r="E61" s="95">
        <f>$S61*'Tabell 3.1 DOK32019'!E$74/100</f>
        <v>12635.480183622049</v>
      </c>
      <c r="F61" s="95">
        <f>$S61*'Tabell 3.1 DOK32019'!F$74/100</f>
        <v>11519.518781719518</v>
      </c>
      <c r="G61" s="95">
        <f>$S61*'Tabell 3.1 DOK32019'!G$74/100</f>
        <v>8433.2713213736733</v>
      </c>
      <c r="H61" s="95">
        <f>$S61*'Tabell 3.1 DOK32019'!H$74/100</f>
        <v>16876.745145391807</v>
      </c>
      <c r="I61" s="95">
        <f>$S61*'Tabell 3.1 DOK32019'!I$74/100</f>
        <v>12558.200564894332</v>
      </c>
      <c r="J61" s="95">
        <f>$S61*'Tabell 3.1 DOK32019'!J$74/100</f>
        <v>17004.982810480513</v>
      </c>
      <c r="K61" s="95">
        <f>$S61*'Tabell 3.1 DOK32019'!K$74/100</f>
        <v>16638.800842936347</v>
      </c>
      <c r="L61" s="95">
        <f>$S61*'Tabell 3.1 DOK32019'!L$74/100</f>
        <v>11775.672287489131</v>
      </c>
      <c r="M61" s="95">
        <f>$S61*'Tabell 3.1 DOK32019'!M$74/100</f>
        <v>13076.017843826939</v>
      </c>
      <c r="N61" s="95">
        <f>$S61*'Tabell 3.1 DOK32019'!N$74/100</f>
        <v>14014.5434577081</v>
      </c>
      <c r="O61" s="95">
        <f>$S61*'Tabell 3.1 DOK32019'!O$74/100</f>
        <v>21787.742476249779</v>
      </c>
      <c r="P61" s="95">
        <f>$S61*'Tabell 3.1 DOK32019'!P$74/100</f>
        <v>23044.523610723933</v>
      </c>
      <c r="Q61" s="95">
        <f>$S61*'Tabell 3.1 DOK32019'!Q$74/100</f>
        <v>20445.715964380001</v>
      </c>
      <c r="R61" s="95">
        <f>$S61*'Tabell 3.1 DOK32019'!R$74/100</f>
        <v>13225.529800147435</v>
      </c>
      <c r="S61" s="95">
        <v>227000</v>
      </c>
      <c r="U61" s="23"/>
      <c r="V61" s="34"/>
      <c r="W61" s="34"/>
      <c r="X61" s="34"/>
      <c r="Y61" s="34"/>
      <c r="Z61" s="34"/>
      <c r="AA61" s="34"/>
      <c r="AB61" s="34"/>
      <c r="AC61" s="34"/>
      <c r="AD61" s="34"/>
      <c r="AE61" s="34"/>
      <c r="AF61" s="34"/>
      <c r="AG61" s="34"/>
      <c r="AH61" s="34"/>
      <c r="AI61" s="34"/>
      <c r="AJ61" s="34"/>
      <c r="AK61" s="34"/>
    </row>
    <row r="62" spans="1:37" ht="16.5" customHeight="1" x14ac:dyDescent="0.35">
      <c r="A62" s="94" t="s">
        <v>260</v>
      </c>
      <c r="B62" s="94"/>
      <c r="C62" s="94"/>
      <c r="D62" s="95">
        <f>$S62*'Tabell 3.1 DOK32019'!D$74/100</f>
        <v>3321.6553528151876</v>
      </c>
      <c r="E62" s="95">
        <f>$S62*'Tabell 3.1 DOK32019'!E$74/100</f>
        <v>3005.7970480863023</v>
      </c>
      <c r="F62" s="95">
        <f>$S62*'Tabell 3.1 DOK32019'!F$74/100</f>
        <v>2740.3260538011182</v>
      </c>
      <c r="G62" s="95">
        <f>$S62*'Tabell 3.1 DOK32019'!G$74/100</f>
        <v>2006.1526491373497</v>
      </c>
      <c r="H62" s="95">
        <f>$S62*'Tabell 3.1 DOK32019'!H$74/100</f>
        <v>4014.7323253354962</v>
      </c>
      <c r="I62" s="95">
        <f>$S62*'Tabell 3.1 DOK32019'!I$74/100</f>
        <v>2987.4133502391801</v>
      </c>
      <c r="J62" s="95">
        <f>$S62*'Tabell 3.1 DOK32019'!J$74/100</f>
        <v>4045.2382016121041</v>
      </c>
      <c r="K62" s="95">
        <f>$S62*'Tabell 3.1 DOK32019'!K$74/100</f>
        <v>3958.1288348835365</v>
      </c>
      <c r="L62" s="95">
        <f>$S62*'Tabell 3.1 DOK32019'!L$74/100</f>
        <v>2801.2612490062252</v>
      </c>
      <c r="M62" s="95">
        <f>$S62*'Tabell 3.1 DOK32019'!M$74/100</f>
        <v>3110.5945531570696</v>
      </c>
      <c r="N62" s="95">
        <f>$S62*'Tabell 3.1 DOK32019'!N$74/100</f>
        <v>3333.8561529349663</v>
      </c>
      <c r="O62" s="95">
        <f>$S62*'Tabell 3.1 DOK32019'!O$74/100</f>
        <v>5182.9871969933392</v>
      </c>
      <c r="P62" s="95">
        <f>$S62*'Tabell 3.1 DOK32019'!P$74/100</f>
        <v>5481.9571584982041</v>
      </c>
      <c r="Q62" s="95">
        <f>$S62*'Tabell 3.1 DOK32019'!Q$74/100</f>
        <v>4863.7385994560354</v>
      </c>
      <c r="R62" s="95">
        <f>$S62*'Tabell 3.1 DOK32019'!R$74/100</f>
        <v>3146.1612740438832</v>
      </c>
      <c r="S62" s="95">
        <v>54000</v>
      </c>
      <c r="U62" s="23"/>
      <c r="V62" s="34"/>
      <c r="W62" s="34"/>
      <c r="X62" s="34"/>
      <c r="Y62" s="34"/>
      <c r="Z62" s="34"/>
      <c r="AA62" s="34"/>
      <c r="AB62" s="34"/>
      <c r="AC62" s="34"/>
      <c r="AD62" s="34"/>
      <c r="AE62" s="34"/>
      <c r="AF62" s="34"/>
      <c r="AG62" s="34"/>
      <c r="AH62" s="34"/>
      <c r="AI62" s="34"/>
      <c r="AJ62" s="34"/>
      <c r="AK62" s="34"/>
    </row>
    <row r="63" spans="1:37" ht="16.5" customHeight="1" x14ac:dyDescent="0.35">
      <c r="A63" s="94" t="s">
        <v>261</v>
      </c>
      <c r="B63" s="94"/>
      <c r="C63" s="94"/>
      <c r="D63" s="95">
        <f>$S63*'Tabell 3.1 DOK32019'!D$77/100</f>
        <v>892.25299516470011</v>
      </c>
      <c r="E63" s="95">
        <f>$S63*'Tabell 3.1 DOK32019'!E$77/100</f>
        <v>877.1358675448115</v>
      </c>
      <c r="F63" s="95">
        <f>$S63*'Tabell 3.1 DOK32019'!F$77/100</f>
        <v>843.44193604198665</v>
      </c>
      <c r="G63" s="95">
        <f>$S63*'Tabell 3.1 DOK32019'!G$77/100</f>
        <v>725.50975264735109</v>
      </c>
      <c r="H63" s="95">
        <f>$S63*'Tabell 3.1 DOK32019'!H$77/100</f>
        <v>1741.7833574693516</v>
      </c>
      <c r="I63" s="95">
        <f>$S63*'Tabell 3.1 DOK32019'!I$77/100</f>
        <v>1300.2643634924689</v>
      </c>
      <c r="J63" s="95">
        <f>$S63*'Tabell 3.1 DOK32019'!J$77/100</f>
        <v>1713.0557285481771</v>
      </c>
      <c r="K63" s="95">
        <f>$S63*'Tabell 3.1 DOK32019'!K$77/100</f>
        <v>1566.3570100310317</v>
      </c>
      <c r="L63" s="95">
        <f>$S63*'Tabell 3.1 DOK32019'!L$77/100</f>
        <v>1040.4227279988354</v>
      </c>
      <c r="M63" s="95">
        <f>$S63*'Tabell 3.1 DOK32019'!M$77/100</f>
        <v>1065.671278919682</v>
      </c>
      <c r="N63" s="95">
        <f>$S63*'Tabell 3.1 DOK32019'!N$77/100</f>
        <v>1136.2223682928754</v>
      </c>
      <c r="O63" s="95">
        <f>$S63*'Tabell 3.1 DOK32019'!O$77/100</f>
        <v>1741.7128102886013</v>
      </c>
      <c r="P63" s="95">
        <f>$S63*'Tabell 3.1 DOK32019'!P$77/100</f>
        <v>2424.2813916031582</v>
      </c>
      <c r="Q63" s="95">
        <f>$S63*'Tabell 3.1 DOK32019'!Q$77/100</f>
        <v>2181.9028496110441</v>
      </c>
      <c r="R63" s="95">
        <f>$S63*'Tabell 3.1 DOK32019'!R$77/100</f>
        <v>749.98556234592672</v>
      </c>
      <c r="S63" s="95">
        <v>20000.000000000004</v>
      </c>
      <c r="U63" s="23"/>
      <c r="V63" s="34"/>
      <c r="W63" s="34"/>
      <c r="X63" s="34"/>
      <c r="Y63" s="34"/>
      <c r="Z63" s="34"/>
      <c r="AA63" s="34"/>
      <c r="AB63" s="34"/>
      <c r="AC63" s="34"/>
      <c r="AD63" s="34"/>
      <c r="AE63" s="34"/>
      <c r="AF63" s="34"/>
      <c r="AG63" s="34"/>
      <c r="AH63" s="34"/>
      <c r="AI63" s="34"/>
      <c r="AJ63" s="34"/>
      <c r="AK63" s="34"/>
    </row>
    <row r="64" spans="1:37" ht="16.5" customHeight="1" x14ac:dyDescent="0.35">
      <c r="A64" s="94" t="s">
        <v>67</v>
      </c>
      <c r="B64" s="94"/>
      <c r="C64" s="94"/>
      <c r="D64" s="95">
        <v>0</v>
      </c>
      <c r="E64" s="95">
        <v>2500</v>
      </c>
      <c r="F64" s="95">
        <v>0</v>
      </c>
      <c r="G64" s="95">
        <v>0</v>
      </c>
      <c r="H64" s="95">
        <v>0</v>
      </c>
      <c r="I64" s="95">
        <v>0</v>
      </c>
      <c r="J64" s="95">
        <v>0</v>
      </c>
      <c r="K64" s="95">
        <v>0</v>
      </c>
      <c r="L64" s="95">
        <v>0</v>
      </c>
      <c r="M64" s="95">
        <v>0</v>
      </c>
      <c r="N64" s="95">
        <v>0</v>
      </c>
      <c r="O64" s="95">
        <v>0</v>
      </c>
      <c r="P64" s="95">
        <v>0</v>
      </c>
      <c r="Q64" s="95">
        <v>0</v>
      </c>
      <c r="R64" s="95">
        <v>0</v>
      </c>
      <c r="S64" s="95">
        <f t="shared" si="9"/>
        <v>2500</v>
      </c>
      <c r="U64" s="23"/>
      <c r="V64" s="34"/>
      <c r="W64" s="34"/>
      <c r="X64" s="34"/>
      <c r="Y64" s="34"/>
      <c r="Z64" s="34"/>
      <c r="AA64" s="34"/>
      <c r="AB64" s="34"/>
      <c r="AC64" s="34"/>
      <c r="AD64" s="34"/>
      <c r="AE64" s="34"/>
      <c r="AF64" s="34"/>
      <c r="AG64" s="34"/>
      <c r="AH64" s="34"/>
      <c r="AI64" s="34"/>
      <c r="AJ64" s="34"/>
      <c r="AK64" s="34"/>
    </row>
    <row r="65" spans="1:37" ht="16.5" customHeight="1" x14ac:dyDescent="0.35">
      <c r="A65" s="94" t="s">
        <v>313</v>
      </c>
      <c r="B65" s="94"/>
      <c r="C65" s="94"/>
      <c r="D65" s="95">
        <v>0</v>
      </c>
      <c r="E65" s="95">
        <v>0</v>
      </c>
      <c r="F65" s="95">
        <v>0</v>
      </c>
      <c r="G65" s="95">
        <v>0</v>
      </c>
      <c r="H65" s="95">
        <v>0</v>
      </c>
      <c r="I65" s="95">
        <v>0</v>
      </c>
      <c r="J65" s="95">
        <v>0</v>
      </c>
      <c r="K65" s="95">
        <v>1600</v>
      </c>
      <c r="L65" s="95">
        <v>0</v>
      </c>
      <c r="M65" s="95">
        <v>0</v>
      </c>
      <c r="N65" s="95">
        <v>0</v>
      </c>
      <c r="O65" s="95">
        <v>0</v>
      </c>
      <c r="P65" s="95">
        <v>0</v>
      </c>
      <c r="Q65" s="95">
        <v>0</v>
      </c>
      <c r="R65" s="95">
        <v>0</v>
      </c>
      <c r="S65" s="95">
        <f t="shared" si="9"/>
        <v>1600</v>
      </c>
      <c r="U65" s="23"/>
      <c r="V65" s="34"/>
      <c r="W65" s="34"/>
      <c r="X65" s="34"/>
      <c r="Y65" s="34"/>
      <c r="Z65" s="34"/>
      <c r="AA65" s="34"/>
      <c r="AB65" s="34"/>
      <c r="AC65" s="34"/>
      <c r="AD65" s="34"/>
      <c r="AE65" s="34"/>
      <c r="AF65" s="34"/>
      <c r="AG65" s="34"/>
      <c r="AH65" s="34"/>
      <c r="AI65" s="34"/>
      <c r="AJ65" s="34"/>
      <c r="AK65" s="34"/>
    </row>
    <row r="66" spans="1:37" ht="16.5" customHeight="1" x14ac:dyDescent="0.35">
      <c r="A66" s="94" t="s">
        <v>68</v>
      </c>
      <c r="B66" s="94"/>
      <c r="C66" s="94"/>
      <c r="D66" s="95">
        <v>863</v>
      </c>
      <c r="E66" s="95">
        <v>1065</v>
      </c>
      <c r="F66" s="95">
        <v>0</v>
      </c>
      <c r="G66" s="95">
        <v>789</v>
      </c>
      <c r="H66" s="95">
        <v>0</v>
      </c>
      <c r="I66" s="95">
        <v>0</v>
      </c>
      <c r="J66" s="95">
        <v>664</v>
      </c>
      <c r="K66" s="95">
        <v>0</v>
      </c>
      <c r="L66" s="95">
        <v>536</v>
      </c>
      <c r="M66" s="95">
        <v>983</v>
      </c>
      <c r="N66" s="95">
        <v>0</v>
      </c>
      <c r="O66" s="95">
        <v>289</v>
      </c>
      <c r="P66" s="95">
        <v>1959</v>
      </c>
      <c r="Q66" s="95">
        <v>1306</v>
      </c>
      <c r="R66" s="95">
        <v>738</v>
      </c>
      <c r="S66" s="95">
        <f t="shared" si="9"/>
        <v>9192</v>
      </c>
      <c r="U66" s="23"/>
      <c r="V66" s="34"/>
      <c r="W66" s="34"/>
      <c r="X66" s="34"/>
      <c r="Y66" s="34"/>
      <c r="Z66" s="34"/>
      <c r="AA66" s="34"/>
      <c r="AB66" s="34"/>
      <c r="AC66" s="34"/>
      <c r="AD66" s="34"/>
      <c r="AE66" s="34"/>
      <c r="AF66" s="34"/>
      <c r="AG66" s="34"/>
      <c r="AH66" s="34"/>
      <c r="AI66" s="34"/>
      <c r="AJ66" s="34"/>
      <c r="AK66" s="34"/>
    </row>
    <row r="67" spans="1:37" ht="16.5" customHeight="1" x14ac:dyDescent="0.35">
      <c r="A67" s="94" t="s">
        <v>30</v>
      </c>
      <c r="B67" s="94"/>
      <c r="C67" s="94"/>
      <c r="D67" s="95">
        <v>4703.9291772958068</v>
      </c>
      <c r="E67" s="95">
        <v>4594.3831191747968</v>
      </c>
      <c r="F67" s="95">
        <v>2747.8461462084852</v>
      </c>
      <c r="G67" s="95">
        <v>414.25449245339445</v>
      </c>
      <c r="H67" s="95">
        <v>0</v>
      </c>
      <c r="I67" s="95">
        <v>0</v>
      </c>
      <c r="J67" s="95">
        <v>0</v>
      </c>
      <c r="K67" s="95">
        <v>0</v>
      </c>
      <c r="L67" s="95">
        <v>2275.7823442452386</v>
      </c>
      <c r="M67" s="95">
        <v>3619.0613347016765</v>
      </c>
      <c r="N67" s="95">
        <v>3544.7824374307379</v>
      </c>
      <c r="O67" s="95">
        <v>7531.9132694483733</v>
      </c>
      <c r="P67" s="95">
        <v>5713.610455287082</v>
      </c>
      <c r="Q67" s="95">
        <v>0</v>
      </c>
      <c r="R67" s="95">
        <v>2292.1008848640467</v>
      </c>
      <c r="S67" s="95">
        <f t="shared" si="9"/>
        <v>37437.66366110964</v>
      </c>
      <c r="U67" s="23"/>
      <c r="V67" s="34"/>
      <c r="W67" s="34"/>
      <c r="X67" s="34"/>
      <c r="Y67" s="34"/>
      <c r="Z67" s="34"/>
      <c r="AA67" s="34"/>
      <c r="AB67" s="34"/>
      <c r="AC67" s="34"/>
      <c r="AD67" s="34"/>
      <c r="AE67" s="34"/>
      <c r="AF67" s="34"/>
      <c r="AG67" s="34"/>
      <c r="AH67" s="34"/>
      <c r="AI67" s="34"/>
      <c r="AJ67" s="34"/>
      <c r="AK67" s="34"/>
    </row>
    <row r="68" spans="1:37" ht="16.5" customHeight="1" x14ac:dyDescent="0.35">
      <c r="A68" s="94" t="s">
        <v>383</v>
      </c>
      <c r="B68" s="94"/>
      <c r="C68" s="94"/>
      <c r="D68" s="95">
        <v>2625</v>
      </c>
      <c r="E68" s="95">
        <v>2625</v>
      </c>
      <c r="F68" s="95">
        <v>3500</v>
      </c>
      <c r="G68" s="95">
        <v>2625</v>
      </c>
      <c r="H68" s="95">
        <v>7350</v>
      </c>
      <c r="I68" s="95">
        <v>5425</v>
      </c>
      <c r="J68" s="95">
        <v>5775</v>
      </c>
      <c r="K68" s="95">
        <v>8225</v>
      </c>
      <c r="L68" s="95">
        <v>2625</v>
      </c>
      <c r="M68" s="95">
        <v>2625</v>
      </c>
      <c r="N68" s="95">
        <v>2625</v>
      </c>
      <c r="O68" s="95">
        <v>4375</v>
      </c>
      <c r="P68" s="95">
        <v>5250</v>
      </c>
      <c r="Q68" s="95">
        <v>4725</v>
      </c>
      <c r="R68" s="95">
        <v>2625</v>
      </c>
      <c r="S68" s="95">
        <f t="shared" si="9"/>
        <v>63000</v>
      </c>
      <c r="U68" s="23"/>
      <c r="V68" s="34"/>
      <c r="W68" s="34"/>
      <c r="X68" s="34"/>
      <c r="Y68" s="34"/>
      <c r="Z68" s="34"/>
      <c r="AA68" s="34"/>
      <c r="AB68" s="34"/>
      <c r="AC68" s="34"/>
      <c r="AD68" s="34"/>
      <c r="AE68" s="34"/>
      <c r="AF68" s="34"/>
      <c r="AG68" s="34"/>
      <c r="AH68" s="34"/>
      <c r="AI68" s="34"/>
      <c r="AJ68" s="34"/>
      <c r="AK68" s="34"/>
    </row>
    <row r="69" spans="1:37" ht="16.5" customHeight="1" x14ac:dyDescent="0.35">
      <c r="A69" s="94" t="s">
        <v>382</v>
      </c>
      <c r="B69" s="94"/>
      <c r="C69" s="94"/>
      <c r="D69" s="95">
        <v>750</v>
      </c>
      <c r="E69" s="95">
        <v>750</v>
      </c>
      <c r="F69" s="95">
        <v>750</v>
      </c>
      <c r="G69" s="95">
        <v>750</v>
      </c>
      <c r="H69" s="95"/>
      <c r="I69" s="95"/>
      <c r="J69" s="95"/>
      <c r="K69" s="95"/>
      <c r="L69" s="95"/>
      <c r="M69" s="95"/>
      <c r="N69" s="95"/>
      <c r="O69" s="95"/>
      <c r="P69" s="95"/>
      <c r="Q69" s="95"/>
      <c r="R69" s="95"/>
      <c r="S69" s="95">
        <f t="shared" si="9"/>
        <v>3000</v>
      </c>
      <c r="U69" s="23"/>
      <c r="V69" s="34"/>
      <c r="W69" s="34"/>
      <c r="X69" s="34"/>
      <c r="Y69" s="34"/>
      <c r="Z69" s="34"/>
      <c r="AA69" s="34"/>
      <c r="AB69" s="34"/>
      <c r="AC69" s="34"/>
      <c r="AD69" s="34"/>
      <c r="AE69" s="34"/>
      <c r="AF69" s="34"/>
      <c r="AG69" s="34"/>
      <c r="AH69" s="34"/>
      <c r="AI69" s="34"/>
      <c r="AJ69" s="34"/>
      <c r="AK69" s="34"/>
    </row>
    <row r="70" spans="1:37" ht="16.5" customHeight="1" x14ac:dyDescent="0.35">
      <c r="A70" s="94" t="s">
        <v>378</v>
      </c>
      <c r="B70" s="94"/>
      <c r="C70" s="94"/>
      <c r="D70" s="95"/>
      <c r="E70" s="95"/>
      <c r="F70" s="95"/>
      <c r="G70" s="95">
        <v>600</v>
      </c>
      <c r="H70" s="95"/>
      <c r="I70" s="95"/>
      <c r="J70" s="95"/>
      <c r="K70" s="95"/>
      <c r="L70" s="95"/>
      <c r="M70" s="95"/>
      <c r="N70" s="95"/>
      <c r="O70" s="95"/>
      <c r="P70" s="95"/>
      <c r="Q70" s="95"/>
      <c r="R70" s="95"/>
      <c r="S70" s="95">
        <f t="shared" si="9"/>
        <v>600</v>
      </c>
      <c r="U70" s="23"/>
      <c r="V70" s="34"/>
      <c r="W70" s="34"/>
      <c r="X70" s="34"/>
      <c r="Y70" s="34"/>
      <c r="Z70" s="34"/>
      <c r="AA70" s="34"/>
      <c r="AB70" s="34"/>
      <c r="AC70" s="34"/>
      <c r="AD70" s="34"/>
      <c r="AE70" s="34"/>
      <c r="AF70" s="34"/>
      <c r="AG70" s="34"/>
      <c r="AH70" s="34"/>
      <c r="AI70" s="34"/>
      <c r="AJ70" s="34"/>
      <c r="AK70" s="34"/>
    </row>
    <row r="71" spans="1:37" ht="16.5" customHeight="1" x14ac:dyDescent="0.35">
      <c r="A71" s="94" t="s">
        <v>380</v>
      </c>
      <c r="B71" s="94"/>
      <c r="C71" s="94"/>
      <c r="D71" s="95">
        <v>1811</v>
      </c>
      <c r="E71" s="95">
        <v>-526</v>
      </c>
      <c r="F71" s="95">
        <v>-352</v>
      </c>
      <c r="G71" s="95">
        <v>-1735</v>
      </c>
      <c r="H71" s="95">
        <v>-767</v>
      </c>
      <c r="I71" s="95">
        <v>-942</v>
      </c>
      <c r="J71" s="95">
        <v>-98</v>
      </c>
      <c r="K71" s="95">
        <v>-521</v>
      </c>
      <c r="L71" s="95">
        <v>-393</v>
      </c>
      <c r="M71" s="95">
        <v>-891</v>
      </c>
      <c r="N71" s="95">
        <v>2771</v>
      </c>
      <c r="O71" s="95">
        <v>3944</v>
      </c>
      <c r="P71" s="95">
        <v>2246</v>
      </c>
      <c r="Q71" s="95">
        <v>3393</v>
      </c>
      <c r="R71" s="95">
        <v>1303</v>
      </c>
      <c r="S71" s="95">
        <f t="shared" si="9"/>
        <v>9243</v>
      </c>
      <c r="U71" s="23"/>
      <c r="V71" s="34"/>
      <c r="W71" s="34"/>
      <c r="X71" s="34"/>
      <c r="Y71" s="34"/>
      <c r="Z71" s="34"/>
      <c r="AA71" s="34"/>
      <c r="AB71" s="34"/>
      <c r="AC71" s="34"/>
      <c r="AD71" s="34"/>
      <c r="AE71" s="34"/>
      <c r="AF71" s="34"/>
      <c r="AG71" s="34"/>
      <c r="AH71" s="34"/>
      <c r="AI71" s="34"/>
      <c r="AJ71" s="34"/>
      <c r="AK71" s="34"/>
    </row>
    <row r="72" spans="1:37" ht="16.5" customHeight="1" x14ac:dyDescent="0.35">
      <c r="A72" s="22" t="s">
        <v>381</v>
      </c>
      <c r="B72" s="94"/>
      <c r="C72" s="94"/>
      <c r="D72" s="95">
        <v>-1902.9036406626733</v>
      </c>
      <c r="E72" s="95">
        <v>-1815.3705506373885</v>
      </c>
      <c r="F72" s="95">
        <v>-1890.116089934791</v>
      </c>
      <c r="G72" s="95">
        <v>-1302.3100127618754</v>
      </c>
      <c r="H72" s="95">
        <v>-2112.2753797740424</v>
      </c>
      <c r="I72" s="95">
        <v>-1380.6009497067159</v>
      </c>
      <c r="J72" s="95">
        <v>-1875.9392659195048</v>
      </c>
      <c r="K72" s="95">
        <v>-1719.2178551341876</v>
      </c>
      <c r="L72" s="95">
        <v>-1584.1723521548095</v>
      </c>
      <c r="M72" s="95">
        <v>-1898.0782441129154</v>
      </c>
      <c r="N72" s="95">
        <v>-1928.5498974201009</v>
      </c>
      <c r="O72" s="95">
        <v>-2255.819651117059</v>
      </c>
      <c r="P72" s="95">
        <v>-2531.0971137743295</v>
      </c>
      <c r="Q72" s="95">
        <v>-2388.0781957234908</v>
      </c>
      <c r="R72" s="95">
        <v>-1914.3833477965491</v>
      </c>
      <c r="S72" s="95">
        <f t="shared" si="9"/>
        <v>-28498.912546630436</v>
      </c>
      <c r="U72" s="23"/>
      <c r="V72" s="34"/>
      <c r="W72" s="34"/>
      <c r="X72" s="34"/>
      <c r="Y72" s="34"/>
      <c r="Z72" s="34"/>
      <c r="AA72" s="34"/>
      <c r="AB72" s="34"/>
      <c r="AC72" s="34"/>
      <c r="AD72" s="34"/>
      <c r="AE72" s="34"/>
      <c r="AF72" s="34"/>
      <c r="AG72" s="34"/>
      <c r="AH72" s="34"/>
      <c r="AI72" s="34"/>
      <c r="AJ72" s="34"/>
      <c r="AK72" s="34"/>
    </row>
    <row r="73" spans="1:37" ht="16.5" customHeight="1" thickBot="1" x14ac:dyDescent="0.4">
      <c r="A73" s="305" t="s">
        <v>0</v>
      </c>
      <c r="B73" s="306"/>
      <c r="C73" s="306"/>
      <c r="D73" s="297">
        <f>SUM(D55:D72)</f>
        <v>32517.658511205886</v>
      </c>
      <c r="E73" s="297">
        <f t="shared" ref="E73:S73" si="10">SUM(E55:E72)</f>
        <v>40078.499186320129</v>
      </c>
      <c r="F73" s="297">
        <f t="shared" si="10"/>
        <v>21466.68388541368</v>
      </c>
      <c r="G73" s="297">
        <f t="shared" si="10"/>
        <v>22243.485857981152</v>
      </c>
      <c r="H73" s="297">
        <f t="shared" si="10"/>
        <v>31835.315582216179</v>
      </c>
      <c r="I73" s="297">
        <f t="shared" si="10"/>
        <v>21321.143378882647</v>
      </c>
      <c r="J73" s="297">
        <f t="shared" si="10"/>
        <v>29537.14028800993</v>
      </c>
      <c r="K73" s="297">
        <f t="shared" si="10"/>
        <v>32269.222054008278</v>
      </c>
      <c r="L73" s="297">
        <f t="shared" si="10"/>
        <v>21615.334345003073</v>
      </c>
      <c r="M73" s="297">
        <f t="shared" si="10"/>
        <v>23106.474350815835</v>
      </c>
      <c r="N73" s="297">
        <f t="shared" si="10"/>
        <v>26991.617110599222</v>
      </c>
      <c r="O73" s="297">
        <f t="shared" si="10"/>
        <v>47474.136266988702</v>
      </c>
      <c r="P73" s="297">
        <f t="shared" si="10"/>
        <v>46160.590541197715</v>
      </c>
      <c r="Q73" s="297">
        <f t="shared" si="10"/>
        <v>36560.333781300309</v>
      </c>
      <c r="R73" s="297">
        <f t="shared" si="10"/>
        <v>23594.115974536446</v>
      </c>
      <c r="S73" s="297">
        <f t="shared" si="10"/>
        <v>456771.75111447921</v>
      </c>
      <c r="U73" s="23"/>
      <c r="V73" s="34"/>
      <c r="W73" s="34"/>
      <c r="X73" s="34"/>
      <c r="Y73" s="34"/>
      <c r="Z73" s="34"/>
      <c r="AA73" s="34"/>
      <c r="AB73" s="34"/>
      <c r="AC73" s="34"/>
      <c r="AD73" s="34"/>
      <c r="AE73" s="34"/>
      <c r="AF73" s="34"/>
      <c r="AG73" s="34"/>
      <c r="AH73" s="34"/>
      <c r="AI73" s="34"/>
      <c r="AJ73" s="34"/>
      <c r="AK73" s="34"/>
    </row>
    <row r="74" spans="1:37" ht="16.5" customHeight="1" thickBot="1" x14ac:dyDescent="0.4">
      <c r="A74" s="22"/>
      <c r="B74" s="22"/>
      <c r="C74" s="22"/>
      <c r="D74" s="22"/>
      <c r="E74" s="22"/>
      <c r="F74" s="22"/>
      <c r="G74" s="22"/>
      <c r="H74" s="22"/>
      <c r="I74" s="22"/>
      <c r="J74" s="22"/>
      <c r="K74" s="22"/>
      <c r="L74" s="22"/>
      <c r="M74" s="22"/>
      <c r="N74" s="22"/>
      <c r="O74" s="22"/>
      <c r="P74" s="22"/>
      <c r="Q74" s="22"/>
      <c r="R74" s="22"/>
      <c r="S74" s="22"/>
      <c r="U74" s="23"/>
      <c r="V74" s="34"/>
      <c r="W74" s="34"/>
      <c r="X74" s="34"/>
      <c r="Y74" s="34"/>
      <c r="Z74" s="34"/>
      <c r="AA74" s="34"/>
      <c r="AB74" s="34"/>
      <c r="AC74" s="34"/>
      <c r="AD74" s="34"/>
      <c r="AE74" s="34"/>
      <c r="AF74" s="34"/>
      <c r="AG74" s="34"/>
      <c r="AH74" s="34"/>
      <c r="AI74" s="34"/>
      <c r="AJ74" s="34"/>
      <c r="AK74" s="34"/>
    </row>
    <row r="75" spans="1:37" ht="16.5" customHeight="1" x14ac:dyDescent="0.35">
      <c r="A75" s="270" t="s">
        <v>73</v>
      </c>
      <c r="B75" s="307"/>
      <c r="C75" s="307"/>
      <c r="D75" s="308"/>
      <c r="E75" s="308"/>
      <c r="F75" s="308"/>
      <c r="G75" s="308"/>
      <c r="H75" s="308"/>
      <c r="I75" s="308"/>
      <c r="J75" s="308"/>
      <c r="K75" s="308"/>
      <c r="L75" s="308"/>
      <c r="M75" s="308"/>
      <c r="N75" s="308"/>
      <c r="O75" s="308"/>
      <c r="P75" s="308"/>
      <c r="Q75" s="308"/>
      <c r="R75" s="308"/>
      <c r="S75" s="308"/>
      <c r="U75" s="23"/>
      <c r="V75" s="34"/>
      <c r="W75" s="34"/>
      <c r="X75" s="34"/>
      <c r="Y75" s="34"/>
      <c r="Z75" s="34"/>
      <c r="AA75" s="34"/>
      <c r="AB75" s="34"/>
      <c r="AC75" s="34"/>
      <c r="AD75" s="34"/>
      <c r="AE75" s="34"/>
      <c r="AF75" s="34"/>
      <c r="AG75" s="34"/>
      <c r="AH75" s="34"/>
      <c r="AI75" s="34"/>
      <c r="AJ75" s="34"/>
      <c r="AK75" s="34"/>
    </row>
    <row r="76" spans="1:37" ht="16.5" customHeight="1" x14ac:dyDescent="0.35">
      <c r="A76" s="94" t="s">
        <v>69</v>
      </c>
      <c r="B76" s="94"/>
      <c r="C76" s="94"/>
      <c r="D76" s="96">
        <v>0</v>
      </c>
      <c r="E76" s="96">
        <v>3600</v>
      </c>
      <c r="F76" s="96">
        <v>0</v>
      </c>
      <c r="G76" s="96">
        <v>0</v>
      </c>
      <c r="H76" s="96">
        <v>0</v>
      </c>
      <c r="I76" s="96">
        <v>0</v>
      </c>
      <c r="J76" s="96">
        <v>0</v>
      </c>
      <c r="K76" s="96">
        <v>0</v>
      </c>
      <c r="L76" s="96">
        <v>0</v>
      </c>
      <c r="M76" s="96">
        <v>0</v>
      </c>
      <c r="N76" s="96">
        <v>0</v>
      </c>
      <c r="O76" s="96">
        <v>0</v>
      </c>
      <c r="P76" s="96">
        <v>0</v>
      </c>
      <c r="Q76" s="96">
        <v>0</v>
      </c>
      <c r="R76" s="96">
        <v>0</v>
      </c>
      <c r="S76" s="96">
        <f>SUM(D76:R76)</f>
        <v>3600</v>
      </c>
      <c r="T76" s="442"/>
      <c r="U76" s="23"/>
      <c r="V76" s="34"/>
      <c r="W76" s="34"/>
      <c r="X76" s="34"/>
      <c r="Y76" s="34"/>
      <c r="Z76" s="34"/>
      <c r="AA76" s="34"/>
      <c r="AB76" s="34"/>
      <c r="AC76" s="34"/>
      <c r="AD76" s="34"/>
      <c r="AE76" s="34"/>
      <c r="AF76" s="34"/>
      <c r="AG76" s="34"/>
      <c r="AH76" s="34"/>
      <c r="AI76" s="34"/>
      <c r="AJ76" s="34"/>
      <c r="AK76" s="34"/>
    </row>
    <row r="77" spans="1:37" ht="16.5" customHeight="1" x14ac:dyDescent="0.35">
      <c r="A77" s="22" t="s">
        <v>70</v>
      </c>
      <c r="B77" s="22"/>
      <c r="C77" s="22"/>
      <c r="D77" s="96">
        <f>$S77*'Tabell 3.1 DOK32019'!D$89/100</f>
        <v>4112.6791237993948</v>
      </c>
      <c r="E77" s="96">
        <f>$S77*'Tabell 3.1 DOK32019'!E$89/100</f>
        <v>3368.3877016807178</v>
      </c>
      <c r="F77" s="96">
        <f>$S77*'Tabell 3.1 DOK32019'!F$89/100</f>
        <v>2120.2308764500222</v>
      </c>
      <c r="G77" s="96">
        <f>$S77*'Tabell 3.1 DOK32019'!G$89/100</f>
        <v>1733.0565026431459</v>
      </c>
      <c r="H77" s="96">
        <f>$S77*'Tabell 3.1 DOK32019'!H$89/100</f>
        <v>2141.4424589800683</v>
      </c>
      <c r="I77" s="96">
        <f>$S77*'Tabell 3.1 DOK32019'!I$89/100</f>
        <v>793.07975796088658</v>
      </c>
      <c r="J77" s="96">
        <f>$S77*'Tabell 3.1 DOK32019'!J$89/100</f>
        <v>1087.9540360571164</v>
      </c>
      <c r="K77" s="96">
        <f>$S77*'Tabell 3.1 DOK32019'!K$89/100</f>
        <v>1298.7257120365221</v>
      </c>
      <c r="L77" s="96">
        <f>$S77*'Tabell 3.1 DOK32019'!L$89/100</f>
        <v>2184.9733140331514</v>
      </c>
      <c r="M77" s="96">
        <f>$S77*'Tabell 3.1 DOK32019'!M$89/100</f>
        <v>2019.0848110946695</v>
      </c>
      <c r="N77" s="96">
        <f>$S77*'Tabell 3.1 DOK32019'!N$89/100</f>
        <v>2723.1562250952502</v>
      </c>
      <c r="O77" s="96">
        <f>$S77*'Tabell 3.1 DOK32019'!O$89/100</f>
        <v>3619.434443884797</v>
      </c>
      <c r="P77" s="96">
        <f>$S77*'Tabell 3.1 DOK32019'!P$89/100</f>
        <v>1891.9030771225723</v>
      </c>
      <c r="Q77" s="96">
        <f>$S77*'Tabell 3.1 DOK32019'!Q$89/100</f>
        <v>1384.4355858628783</v>
      </c>
      <c r="R77" s="96">
        <f>$S77*'Tabell 3.1 DOK32019'!R$89/100</f>
        <v>3021.4563732988063</v>
      </c>
      <c r="S77" s="96">
        <v>33500</v>
      </c>
      <c r="T77" s="442"/>
      <c r="U77" s="23"/>
      <c r="V77" s="34"/>
      <c r="W77" s="34"/>
      <c r="X77" s="34"/>
      <c r="Y77" s="34"/>
      <c r="Z77" s="34"/>
      <c r="AA77" s="34"/>
      <c r="AB77" s="34"/>
      <c r="AC77" s="34"/>
      <c r="AD77" s="34"/>
      <c r="AE77" s="34"/>
      <c r="AF77" s="34"/>
      <c r="AG77" s="34"/>
      <c r="AH77" s="34"/>
      <c r="AI77" s="34"/>
      <c r="AJ77" s="34"/>
      <c r="AK77" s="34"/>
    </row>
    <row r="78" spans="1:37" ht="16.5" customHeight="1" x14ac:dyDescent="0.35">
      <c r="A78" s="22" t="s">
        <v>388</v>
      </c>
      <c r="B78" s="22"/>
      <c r="C78" s="22"/>
      <c r="D78" s="96">
        <f>$S78*'Tabell 3.1 DOK32019'!D$89/100</f>
        <v>7979.8251655809154</v>
      </c>
      <c r="E78" s="96">
        <f>$S78*'Tabell 3.1 DOK32019'!E$89/100</f>
        <v>6535.6776301267664</v>
      </c>
      <c r="F78" s="96">
        <f>$S78*'Tabell 3.1 DOK32019'!F$89/100</f>
        <v>4113.8808050522821</v>
      </c>
      <c r="G78" s="96">
        <f>$S78*'Tabell 3.1 DOK32019'!G$89/100</f>
        <v>3362.6469454269991</v>
      </c>
      <c r="H78" s="96">
        <f>$S78*'Tabell 3.1 DOK32019'!H$89/100</f>
        <v>4155.0376069762524</v>
      </c>
      <c r="I78" s="96">
        <f>$S78*'Tabell 3.1 DOK32019'!I$89/100</f>
        <v>1538.811470670377</v>
      </c>
      <c r="J78" s="96">
        <f>$S78*'Tabell 3.1 DOK32019'!J$89/100</f>
        <v>2110.9555923496287</v>
      </c>
      <c r="K78" s="96">
        <f>$S78*'Tabell 3.1 DOK32019'!K$89/100</f>
        <v>2519.9155606678787</v>
      </c>
      <c r="L78" s="96">
        <f>$S78*'Tabell 3.1 DOK32019'!L$89/100</f>
        <v>4239.5004600643233</v>
      </c>
      <c r="M78" s="96">
        <f>$S78*'Tabell 3.1 DOK32019'!M$89/100</f>
        <v>3917.6272454075679</v>
      </c>
      <c r="N78" s="96">
        <f>$S78*'Tabell 3.1 DOK32019'!N$89/100</f>
        <v>5283.7359591400391</v>
      </c>
      <c r="O78" s="96">
        <f>$S78*'Tabell 3.1 DOK32019'!O$89/100</f>
        <v>7022.7832493287106</v>
      </c>
      <c r="P78" s="96">
        <f>$S78*'Tabell 3.1 DOK32019'!P$89/100</f>
        <v>3670.8567168049908</v>
      </c>
      <c r="Q78" s="96">
        <f>$S78*'Tabell 3.1 DOK32019'!Q$89/100</f>
        <v>2686.2183009279729</v>
      </c>
      <c r="R78" s="96">
        <f>$S78*'Tabell 3.1 DOK32019'!R$89/100</f>
        <v>5862.5272914752959</v>
      </c>
      <c r="S78" s="96">
        <v>65000</v>
      </c>
      <c r="T78" s="442"/>
      <c r="U78" s="23"/>
      <c r="V78" s="34"/>
      <c r="W78" s="34"/>
      <c r="X78" s="34"/>
      <c r="Y78" s="34"/>
      <c r="Z78" s="34"/>
      <c r="AA78" s="34"/>
      <c r="AB78" s="34"/>
      <c r="AC78" s="34"/>
      <c r="AD78" s="34"/>
      <c r="AE78" s="34"/>
      <c r="AF78" s="34"/>
      <c r="AG78" s="34"/>
      <c r="AH78" s="34"/>
      <c r="AI78" s="34"/>
      <c r="AJ78" s="34"/>
      <c r="AK78" s="34"/>
    </row>
    <row r="79" spans="1:37" ht="16.5" customHeight="1" x14ac:dyDescent="0.35">
      <c r="A79" s="94" t="s">
        <v>71</v>
      </c>
      <c r="B79" s="94"/>
      <c r="C79" s="94"/>
      <c r="D79" s="96">
        <v>0</v>
      </c>
      <c r="E79" s="96">
        <v>0</v>
      </c>
      <c r="F79" s="96">
        <v>0</v>
      </c>
      <c r="G79" s="96">
        <v>0</v>
      </c>
      <c r="H79" s="96">
        <v>0</v>
      </c>
      <c r="I79" s="96">
        <v>400</v>
      </c>
      <c r="J79" s="96">
        <v>0</v>
      </c>
      <c r="K79" s="96">
        <v>0</v>
      </c>
      <c r="L79" s="96">
        <v>0</v>
      </c>
      <c r="M79" s="96">
        <v>0</v>
      </c>
      <c r="N79" s="96">
        <v>0</v>
      </c>
      <c r="O79" s="96">
        <v>0</v>
      </c>
      <c r="P79" s="96">
        <v>0</v>
      </c>
      <c r="Q79" s="96">
        <v>0</v>
      </c>
      <c r="R79" s="96">
        <v>0</v>
      </c>
      <c r="S79" s="96">
        <f t="shared" ref="S79:S82" si="11">SUM(D79:R79)</f>
        <v>400</v>
      </c>
      <c r="T79" s="442"/>
      <c r="U79" s="23"/>
      <c r="V79" s="34"/>
      <c r="W79" s="34"/>
      <c r="X79" s="34"/>
      <c r="Y79" s="34"/>
      <c r="Z79" s="34"/>
      <c r="AA79" s="34"/>
      <c r="AB79" s="34"/>
      <c r="AC79" s="34"/>
      <c r="AD79" s="34"/>
      <c r="AE79" s="34"/>
      <c r="AF79" s="34"/>
      <c r="AG79" s="34"/>
      <c r="AH79" s="34"/>
      <c r="AI79" s="34"/>
      <c r="AJ79" s="34"/>
      <c r="AK79" s="34"/>
    </row>
    <row r="80" spans="1:37" ht="16.5" customHeight="1" x14ac:dyDescent="0.35">
      <c r="A80" s="22" t="s">
        <v>72</v>
      </c>
      <c r="B80" s="22"/>
      <c r="C80" s="22"/>
      <c r="D80" s="96">
        <f>$S80*'Tabell 3.1 DOK32019'!D$89/100</f>
        <v>3191.9300662323658</v>
      </c>
      <c r="E80" s="96">
        <f>$S80*'Tabell 3.1 DOK32019'!E$89/100</f>
        <v>2614.2710520507062</v>
      </c>
      <c r="F80" s="96">
        <f>$S80*'Tabell 3.1 DOK32019'!F$89/100</f>
        <v>1645.5523220209129</v>
      </c>
      <c r="G80" s="96">
        <f>$S80*'Tabell 3.1 DOK32019'!G$89/100</f>
        <v>1345.0587781707998</v>
      </c>
      <c r="H80" s="96">
        <f>$S80*'Tabell 3.1 DOK32019'!H$89/100</f>
        <v>1662.0150427905007</v>
      </c>
      <c r="I80" s="96">
        <f>$S80*'Tabell 3.1 DOK32019'!I$89/100</f>
        <v>615.52458826815086</v>
      </c>
      <c r="J80" s="96">
        <f>$S80*'Tabell 3.1 DOK32019'!J$89/100</f>
        <v>844.3822369398514</v>
      </c>
      <c r="K80" s="96">
        <f>$S80*'Tabell 3.1 DOK32019'!K$89/100</f>
        <v>1007.9662242671516</v>
      </c>
      <c r="L80" s="96">
        <f>$S80*'Tabell 3.1 DOK32019'!L$89/100</f>
        <v>1695.8001840257293</v>
      </c>
      <c r="M80" s="96">
        <f>$S80*'Tabell 3.1 DOK32019'!M$89/100</f>
        <v>1567.0508981630271</v>
      </c>
      <c r="N80" s="96">
        <f>$S80*'Tabell 3.1 DOK32019'!N$89/100</f>
        <v>2113.4943836560155</v>
      </c>
      <c r="O80" s="96">
        <f>$S80*'Tabell 3.1 DOK32019'!O$89/100</f>
        <v>2809.1132997314839</v>
      </c>
      <c r="P80" s="96">
        <f>$S80*'Tabell 3.1 DOK32019'!P$89/100</f>
        <v>1468.3426867219966</v>
      </c>
      <c r="Q80" s="96">
        <f>$S80*'Tabell 3.1 DOK32019'!Q$89/100</f>
        <v>1074.4873203711891</v>
      </c>
      <c r="R80" s="96">
        <f>$S80*'Tabell 3.1 DOK32019'!R$89/100</f>
        <v>2345.0109165901181</v>
      </c>
      <c r="S80" s="96">
        <v>26000</v>
      </c>
      <c r="T80" s="442"/>
      <c r="U80" s="23"/>
      <c r="V80" s="34"/>
      <c r="W80" s="34"/>
      <c r="X80" s="34"/>
      <c r="Y80" s="34"/>
      <c r="Z80" s="34"/>
      <c r="AA80" s="34"/>
      <c r="AB80" s="34"/>
      <c r="AC80" s="34"/>
      <c r="AD80" s="34"/>
      <c r="AE80" s="34"/>
      <c r="AF80" s="34"/>
      <c r="AG80" s="34"/>
      <c r="AH80" s="34"/>
      <c r="AI80" s="34"/>
      <c r="AJ80" s="34"/>
      <c r="AK80" s="34"/>
    </row>
    <row r="81" spans="1:37" ht="16.5" customHeight="1" x14ac:dyDescent="0.35">
      <c r="A81" s="22" t="s">
        <v>262</v>
      </c>
      <c r="B81" s="22"/>
      <c r="C81" s="22"/>
      <c r="D81" s="96">
        <f>$S81*'Tabell 3.1 DOK32019'!D$89/100</f>
        <v>1841.4981151340573</v>
      </c>
      <c r="E81" s="96">
        <f>$S81*'Tabell 3.1 DOK32019'!E$89/100</f>
        <v>1508.2332992600227</v>
      </c>
      <c r="F81" s="96">
        <f>$S81*'Tabell 3.1 DOK32019'!F$89/100</f>
        <v>949.35710885821902</v>
      </c>
      <c r="G81" s="96">
        <f>$S81*'Tabell 3.1 DOK32019'!G$89/100</f>
        <v>775.99544894469216</v>
      </c>
      <c r="H81" s="96">
        <f>$S81*'Tabell 3.1 DOK32019'!H$89/100</f>
        <v>958.85483237913502</v>
      </c>
      <c r="I81" s="96">
        <f>$S81*'Tabell 3.1 DOK32019'!I$89/100</f>
        <v>355.11033938547166</v>
      </c>
      <c r="J81" s="96">
        <f>$S81*'Tabell 3.1 DOK32019'!J$89/100</f>
        <v>487.14359823452969</v>
      </c>
      <c r="K81" s="96">
        <f>$S81*'Tabell 3.1 DOK32019'!K$89/100</f>
        <v>581.5189755387413</v>
      </c>
      <c r="L81" s="96">
        <f>$S81*'Tabell 3.1 DOK32019'!L$89/100</f>
        <v>978.34626001484389</v>
      </c>
      <c r="M81" s="96">
        <f>$S81*'Tabell 3.1 DOK32019'!M$89/100</f>
        <v>904.06782586328484</v>
      </c>
      <c r="N81" s="96">
        <f>$S81*'Tabell 3.1 DOK32019'!N$89/100</f>
        <v>1219.3236828784704</v>
      </c>
      <c r="O81" s="96">
        <f>$S81*'Tabell 3.1 DOK32019'!O$89/100</f>
        <v>1620.6422883066255</v>
      </c>
      <c r="P81" s="96">
        <f>$S81*'Tabell 3.1 DOK32019'!P$89/100</f>
        <v>847.1207808011518</v>
      </c>
      <c r="Q81" s="96">
        <f>$S81*'Tabell 3.1 DOK32019'!Q$89/100</f>
        <v>619.8965309833784</v>
      </c>
      <c r="R81" s="96">
        <f>$S81*'Tabell 3.1 DOK32019'!R$89/100</f>
        <v>1352.8909134173759</v>
      </c>
      <c r="S81" s="96">
        <v>15000</v>
      </c>
      <c r="T81" s="442"/>
      <c r="U81" s="23"/>
      <c r="V81" s="34"/>
      <c r="W81" s="34"/>
      <c r="X81" s="34"/>
      <c r="Y81" s="34"/>
      <c r="Z81" s="34"/>
      <c r="AA81" s="34"/>
      <c r="AB81" s="34"/>
      <c r="AC81" s="34"/>
      <c r="AD81" s="34"/>
      <c r="AE81" s="34"/>
      <c r="AF81" s="34"/>
      <c r="AG81" s="34"/>
      <c r="AH81" s="34"/>
      <c r="AI81" s="34"/>
      <c r="AJ81" s="34"/>
      <c r="AK81" s="34"/>
    </row>
    <row r="82" spans="1:37" ht="16.5" customHeight="1" x14ac:dyDescent="0.35">
      <c r="A82" s="22" t="s">
        <v>263</v>
      </c>
      <c r="B82" s="22"/>
      <c r="C82" s="22"/>
      <c r="D82" s="96">
        <v>500</v>
      </c>
      <c r="E82" s="96">
        <v>500</v>
      </c>
      <c r="F82" s="96">
        <v>500</v>
      </c>
      <c r="G82" s="96">
        <v>500</v>
      </c>
      <c r="H82" s="96">
        <v>500</v>
      </c>
      <c r="I82" s="96">
        <v>500</v>
      </c>
      <c r="J82" s="96">
        <v>500</v>
      </c>
      <c r="K82" s="96">
        <v>500</v>
      </c>
      <c r="L82" s="96">
        <v>500</v>
      </c>
      <c r="M82" s="96">
        <v>500</v>
      </c>
      <c r="N82" s="96">
        <v>500</v>
      </c>
      <c r="O82" s="96">
        <v>500</v>
      </c>
      <c r="P82" s="96">
        <v>500</v>
      </c>
      <c r="Q82" s="96">
        <v>500</v>
      </c>
      <c r="R82" s="96">
        <v>500</v>
      </c>
      <c r="S82" s="96">
        <f t="shared" si="11"/>
        <v>7500</v>
      </c>
      <c r="T82" s="442"/>
      <c r="U82" s="23"/>
      <c r="V82" s="34"/>
      <c r="W82" s="34"/>
      <c r="X82" s="34"/>
      <c r="Y82" s="34"/>
      <c r="Z82" s="34"/>
      <c r="AA82" s="34"/>
      <c r="AB82" s="34"/>
      <c r="AC82" s="34"/>
      <c r="AD82" s="34"/>
      <c r="AE82" s="34"/>
      <c r="AF82" s="34"/>
      <c r="AG82" s="34"/>
      <c r="AH82" s="34"/>
      <c r="AI82" s="34"/>
      <c r="AJ82" s="34"/>
      <c r="AK82" s="34"/>
    </row>
    <row r="83" spans="1:37" ht="16.5" customHeight="1" x14ac:dyDescent="0.35">
      <c r="A83" s="22" t="s">
        <v>390</v>
      </c>
      <c r="B83" s="22"/>
      <c r="C83" s="22"/>
      <c r="D83" s="96">
        <f>$S83*'Tabell 3.1 DOK32019'!D$89/100</f>
        <v>613.83270504468578</v>
      </c>
      <c r="E83" s="96">
        <f>$S83*'Tabell 3.1 DOK32019'!E$89/100</f>
        <v>502.74443308667435</v>
      </c>
      <c r="F83" s="96">
        <f>$S83*'Tabell 3.1 DOK32019'!F$89/100</f>
        <v>316.45236961940628</v>
      </c>
      <c r="G83" s="96">
        <f>$S83*'Tabell 3.1 DOK32019'!G$89/100</f>
        <v>258.66514964823068</v>
      </c>
      <c r="H83" s="96">
        <f>$S83*'Tabell 3.1 DOK32019'!H$89/100</f>
        <v>319.61827745971169</v>
      </c>
      <c r="I83" s="96">
        <f>$S83*'Tabell 3.1 DOK32019'!I$89/100</f>
        <v>118.37011312849056</v>
      </c>
      <c r="J83" s="96">
        <f>$S83*'Tabell 3.1 DOK32019'!J$89/100</f>
        <v>162.3811994115099</v>
      </c>
      <c r="K83" s="96">
        <f>$S83*'Tabell 3.1 DOK32019'!K$89/100</f>
        <v>193.83965851291379</v>
      </c>
      <c r="L83" s="96">
        <f>$S83*'Tabell 3.1 DOK32019'!L$89/100</f>
        <v>326.11542000494796</v>
      </c>
      <c r="M83" s="96">
        <f>$S83*'Tabell 3.1 DOK32019'!M$89/100</f>
        <v>301.35594195442826</v>
      </c>
      <c r="N83" s="96">
        <f>$S83*'Tabell 3.1 DOK32019'!N$89/100</f>
        <v>406.44122762615683</v>
      </c>
      <c r="O83" s="96">
        <f>$S83*'Tabell 3.1 DOK32019'!O$89/100</f>
        <v>540.21409610220849</v>
      </c>
      <c r="P83" s="96">
        <f>$S83*'Tabell 3.1 DOK32019'!P$89/100</f>
        <v>282.37359360038391</v>
      </c>
      <c r="Q83" s="96">
        <f>$S83*'Tabell 3.1 DOK32019'!Q$89/100</f>
        <v>206.63217699445948</v>
      </c>
      <c r="R83" s="96">
        <f>$S83*'Tabell 3.1 DOK32019'!R$89/100</f>
        <v>450.96363780579196</v>
      </c>
      <c r="S83" s="96">
        <v>5000</v>
      </c>
      <c r="T83" s="442"/>
      <c r="U83" s="23"/>
      <c r="V83" s="34"/>
      <c r="W83" s="34"/>
      <c r="X83" s="34"/>
      <c r="Y83" s="34"/>
      <c r="Z83" s="34"/>
      <c r="AA83" s="34"/>
      <c r="AB83" s="34"/>
      <c r="AC83" s="34"/>
      <c r="AD83" s="34"/>
      <c r="AE83" s="34"/>
      <c r="AF83" s="34"/>
      <c r="AG83" s="34"/>
      <c r="AH83" s="34"/>
      <c r="AI83" s="34"/>
      <c r="AJ83" s="34"/>
      <c r="AK83" s="34"/>
    </row>
    <row r="84" spans="1:37" ht="16.5" customHeight="1" x14ac:dyDescent="0.35">
      <c r="A84" s="22" t="s">
        <v>381</v>
      </c>
      <c r="B84" s="22"/>
      <c r="C84" s="22"/>
      <c r="D84" s="96">
        <v>-453.38273225282347</v>
      </c>
      <c r="E84" s="96">
        <v>-394.51544648698655</v>
      </c>
      <c r="F84" s="96">
        <v>-284.84948668308772</v>
      </c>
      <c r="G84" s="96">
        <v>-215.41581254674438</v>
      </c>
      <c r="H84" s="96">
        <v>-219.7745274077979</v>
      </c>
      <c r="I84" s="96">
        <v>-73.534798463980849</v>
      </c>
      <c r="J84" s="96">
        <v>-99.263084700632135</v>
      </c>
      <c r="K84" s="96">
        <v>-110.59489482911908</v>
      </c>
      <c r="L84" s="96">
        <v>-240.14388007283654</v>
      </c>
      <c r="M84" s="96">
        <v>-239.57084911966044</v>
      </c>
      <c r="N84" s="96">
        <v>-306.46880774794556</v>
      </c>
      <c r="O84" s="96">
        <v>-304.58036399535541</v>
      </c>
      <c r="P84" s="96">
        <v>-169.90274170825296</v>
      </c>
      <c r="Q84" s="96">
        <v>-133.39686183368494</v>
      </c>
      <c r="R84" s="96">
        <v>-357.87691853585551</v>
      </c>
      <c r="S84" s="96">
        <f>SUM(D84:R84)</f>
        <v>-3603.2712063847634</v>
      </c>
      <c r="T84" s="442"/>
      <c r="U84" s="23"/>
      <c r="V84" s="34"/>
      <c r="W84" s="34"/>
      <c r="X84" s="34"/>
      <c r="Y84" s="34"/>
      <c r="Z84" s="34"/>
      <c r="AA84" s="34"/>
      <c r="AB84" s="34"/>
      <c r="AC84" s="34"/>
      <c r="AD84" s="34"/>
      <c r="AE84" s="34"/>
      <c r="AF84" s="34"/>
      <c r="AG84" s="34"/>
      <c r="AH84" s="34"/>
      <c r="AI84" s="34"/>
      <c r="AJ84" s="34"/>
      <c r="AK84" s="34"/>
    </row>
    <row r="85" spans="1:37" ht="16.5" customHeight="1" thickBot="1" x14ac:dyDescent="0.4">
      <c r="A85" s="309" t="s">
        <v>0</v>
      </c>
      <c r="B85" s="310"/>
      <c r="C85" s="310"/>
      <c r="D85" s="298">
        <f t="shared" ref="D85:S85" si="12">SUM(D76:D84)</f>
        <v>17786.382443538598</v>
      </c>
      <c r="E85" s="298">
        <f t="shared" si="12"/>
        <v>18234.7986697179</v>
      </c>
      <c r="F85" s="298">
        <f t="shared" si="12"/>
        <v>9360.6239953177555</v>
      </c>
      <c r="G85" s="298">
        <f t="shared" si="12"/>
        <v>7760.007012287123</v>
      </c>
      <c r="H85" s="298">
        <f t="shared" si="12"/>
        <v>9517.1936911778685</v>
      </c>
      <c r="I85" s="298">
        <f t="shared" si="12"/>
        <v>4247.3614709493959</v>
      </c>
      <c r="J85" s="298">
        <f t="shared" si="12"/>
        <v>5093.5535782920042</v>
      </c>
      <c r="K85" s="298">
        <f t="shared" si="12"/>
        <v>5991.3712361940879</v>
      </c>
      <c r="L85" s="298">
        <f t="shared" si="12"/>
        <v>9684.5917580701571</v>
      </c>
      <c r="M85" s="298">
        <f t="shared" si="12"/>
        <v>8969.6158733633183</v>
      </c>
      <c r="N85" s="298">
        <f t="shared" si="12"/>
        <v>11939.682670647986</v>
      </c>
      <c r="O85" s="298">
        <f t="shared" si="12"/>
        <v>15807.607013358471</v>
      </c>
      <c r="P85" s="298">
        <f t="shared" si="12"/>
        <v>8490.6941133428427</v>
      </c>
      <c r="Q85" s="298">
        <f t="shared" si="12"/>
        <v>6338.2730533061931</v>
      </c>
      <c r="R85" s="298">
        <f t="shared" si="12"/>
        <v>13174.972214051531</v>
      </c>
      <c r="S85" s="298">
        <f t="shared" si="12"/>
        <v>152396.72879361524</v>
      </c>
      <c r="U85" s="23"/>
      <c r="V85" s="34"/>
      <c r="W85" s="34"/>
      <c r="X85" s="34"/>
      <c r="Y85" s="34"/>
      <c r="Z85" s="34"/>
      <c r="AA85" s="34"/>
      <c r="AB85" s="34"/>
      <c r="AC85" s="34"/>
      <c r="AD85" s="34"/>
      <c r="AE85" s="34"/>
      <c r="AF85" s="34"/>
      <c r="AG85" s="34"/>
      <c r="AH85" s="34"/>
      <c r="AI85" s="34"/>
      <c r="AJ85" s="34"/>
      <c r="AK85" s="34"/>
    </row>
    <row r="86" spans="1:37" ht="16.5" customHeight="1" thickBot="1" x14ac:dyDescent="0.4">
      <c r="A86" s="22"/>
      <c r="B86" s="22"/>
      <c r="C86" s="22"/>
      <c r="D86" s="22"/>
      <c r="E86" s="22"/>
      <c r="F86" s="22"/>
      <c r="G86" s="22"/>
      <c r="H86" s="22"/>
      <c r="I86" s="22"/>
      <c r="J86" s="22"/>
      <c r="K86" s="22"/>
      <c r="L86" s="22"/>
      <c r="M86" s="22"/>
      <c r="N86" s="22"/>
      <c r="O86" s="22"/>
      <c r="P86" s="22"/>
      <c r="Q86" s="22"/>
      <c r="R86" s="22"/>
      <c r="S86" s="22"/>
      <c r="U86" s="23"/>
      <c r="V86" s="34"/>
      <c r="W86" s="34"/>
      <c r="X86" s="34"/>
      <c r="Y86" s="34"/>
      <c r="Z86" s="34"/>
      <c r="AA86" s="34"/>
      <c r="AB86" s="34"/>
      <c r="AC86" s="34"/>
      <c r="AD86" s="34"/>
      <c r="AE86" s="34"/>
      <c r="AF86" s="34"/>
      <c r="AG86" s="34"/>
      <c r="AH86" s="34"/>
      <c r="AI86" s="34"/>
      <c r="AJ86" s="34"/>
      <c r="AK86" s="34"/>
    </row>
    <row r="87" spans="1:37" ht="16.5" customHeight="1" x14ac:dyDescent="0.35">
      <c r="A87" s="280" t="s">
        <v>39</v>
      </c>
      <c r="B87" s="271"/>
      <c r="C87" s="271"/>
      <c r="D87" s="271"/>
      <c r="E87" s="271"/>
      <c r="F87" s="271"/>
      <c r="G87" s="271"/>
      <c r="H87" s="271"/>
      <c r="I87" s="271"/>
      <c r="J87" s="271"/>
      <c r="K87" s="271"/>
      <c r="L87" s="271"/>
      <c r="M87" s="271"/>
      <c r="N87" s="271"/>
      <c r="O87" s="271"/>
      <c r="P87" s="271"/>
      <c r="Q87" s="271"/>
      <c r="R87" s="271"/>
      <c r="S87" s="271"/>
      <c r="U87" s="23"/>
      <c r="V87" s="34"/>
      <c r="W87" s="34"/>
      <c r="X87" s="34"/>
      <c r="Y87" s="34"/>
      <c r="Z87" s="34"/>
      <c r="AA87" s="34"/>
      <c r="AB87" s="34"/>
      <c r="AC87" s="34"/>
      <c r="AD87" s="34"/>
      <c r="AE87" s="34"/>
      <c r="AF87" s="34"/>
      <c r="AG87" s="34"/>
      <c r="AH87" s="34"/>
      <c r="AI87" s="34"/>
      <c r="AJ87" s="34"/>
      <c r="AK87" s="34"/>
    </row>
    <row r="88" spans="1:37" ht="16.5" customHeight="1" x14ac:dyDescent="0.35">
      <c r="A88" s="22" t="s">
        <v>381</v>
      </c>
      <c r="B88" s="69"/>
      <c r="C88" s="69"/>
      <c r="D88" s="69">
        <v>-192.73048911805324</v>
      </c>
      <c r="E88" s="69">
        <v>-165.44704146291397</v>
      </c>
      <c r="F88" s="69">
        <v>-127.81900823862343</v>
      </c>
      <c r="G88" s="69">
        <v>-100.28858247691547</v>
      </c>
      <c r="H88" s="69">
        <v>-80.047411136562701</v>
      </c>
      <c r="I88" s="69">
        <v>-17.029036264000027</v>
      </c>
      <c r="J88" s="69">
        <v>-24.97888556390614</v>
      </c>
      <c r="K88" s="69">
        <v>-29.433705783529643</v>
      </c>
      <c r="L88" s="69">
        <v>-85.324114740728788</v>
      </c>
      <c r="M88" s="69">
        <v>-82.985800753370484</v>
      </c>
      <c r="N88" s="69">
        <v>-106.84506067033257</v>
      </c>
      <c r="O88" s="69">
        <v>-106.78083474598058</v>
      </c>
      <c r="P88" s="69">
        <v>-56.005097163920368</v>
      </c>
      <c r="Q88" s="69">
        <v>-37.965454324804838</v>
      </c>
      <c r="R88" s="69">
        <v>-131.01024749430593</v>
      </c>
      <c r="S88" s="69">
        <f>SUM(D88:R88)</f>
        <v>-1344.6907699379481</v>
      </c>
      <c r="U88" s="23"/>
      <c r="V88" s="34"/>
      <c r="W88" s="34"/>
      <c r="X88" s="34"/>
      <c r="Y88" s="34"/>
      <c r="Z88" s="34"/>
      <c r="AA88" s="34"/>
      <c r="AB88" s="34"/>
      <c r="AC88" s="34"/>
      <c r="AD88" s="34"/>
      <c r="AE88" s="34"/>
      <c r="AF88" s="34"/>
      <c r="AG88" s="34"/>
      <c r="AH88" s="34"/>
      <c r="AI88" s="34"/>
      <c r="AJ88" s="34"/>
      <c r="AK88" s="34"/>
    </row>
    <row r="89" spans="1:37" ht="16.5" customHeight="1" thickBot="1" x14ac:dyDescent="0.4">
      <c r="A89" s="311" t="s">
        <v>0</v>
      </c>
      <c r="B89" s="298"/>
      <c r="C89" s="298"/>
      <c r="D89" s="298">
        <f>SUM(D88)</f>
        <v>-192.73048911805324</v>
      </c>
      <c r="E89" s="298">
        <f t="shared" ref="E89:S89" si="13">SUM(E88)</f>
        <v>-165.44704146291397</v>
      </c>
      <c r="F89" s="298">
        <f t="shared" si="13"/>
        <v>-127.81900823862343</v>
      </c>
      <c r="G89" s="298">
        <f t="shared" si="13"/>
        <v>-100.28858247691547</v>
      </c>
      <c r="H89" s="298">
        <f t="shared" si="13"/>
        <v>-80.047411136562701</v>
      </c>
      <c r="I89" s="298">
        <f t="shared" si="13"/>
        <v>-17.029036264000027</v>
      </c>
      <c r="J89" s="298">
        <f t="shared" si="13"/>
        <v>-24.97888556390614</v>
      </c>
      <c r="K89" s="298">
        <f t="shared" si="13"/>
        <v>-29.433705783529643</v>
      </c>
      <c r="L89" s="298">
        <f t="shared" si="13"/>
        <v>-85.324114740728788</v>
      </c>
      <c r="M89" s="298">
        <f t="shared" si="13"/>
        <v>-82.985800753370484</v>
      </c>
      <c r="N89" s="298">
        <f t="shared" si="13"/>
        <v>-106.84506067033257</v>
      </c>
      <c r="O89" s="298">
        <f t="shared" si="13"/>
        <v>-106.78083474598058</v>
      </c>
      <c r="P89" s="298">
        <f t="shared" si="13"/>
        <v>-56.005097163920368</v>
      </c>
      <c r="Q89" s="298">
        <f t="shared" si="13"/>
        <v>-37.965454324804838</v>
      </c>
      <c r="R89" s="298">
        <f t="shared" si="13"/>
        <v>-131.01024749430593</v>
      </c>
      <c r="S89" s="298">
        <f t="shared" si="13"/>
        <v>-1344.6907699379481</v>
      </c>
      <c r="U89" s="23"/>
      <c r="V89" s="34"/>
      <c r="W89" s="34"/>
      <c r="X89" s="34"/>
      <c r="Y89" s="34"/>
      <c r="Z89" s="34"/>
      <c r="AA89" s="34"/>
      <c r="AB89" s="34"/>
      <c r="AC89" s="34"/>
      <c r="AD89" s="34"/>
      <c r="AE89" s="34"/>
      <c r="AF89" s="34"/>
      <c r="AG89" s="34"/>
      <c r="AH89" s="34"/>
      <c r="AI89" s="34"/>
      <c r="AJ89" s="34"/>
      <c r="AK89" s="34"/>
    </row>
    <row r="90" spans="1:37" ht="16.5" customHeight="1" thickBot="1" x14ac:dyDescent="0.4">
      <c r="A90" s="69"/>
      <c r="B90" s="69"/>
      <c r="C90" s="69"/>
      <c r="D90" s="97"/>
      <c r="E90" s="97"/>
      <c r="F90" s="97"/>
      <c r="G90" s="97"/>
      <c r="H90" s="97"/>
      <c r="I90" s="97"/>
      <c r="J90" s="97"/>
      <c r="K90" s="97"/>
      <c r="L90" s="97"/>
      <c r="M90" s="97"/>
      <c r="N90" s="97"/>
      <c r="O90" s="97"/>
      <c r="P90" s="97"/>
      <c r="Q90" s="97"/>
      <c r="R90" s="97"/>
      <c r="S90" s="97"/>
      <c r="U90" s="23"/>
      <c r="V90" s="34"/>
      <c r="W90" s="34"/>
      <c r="X90" s="34"/>
      <c r="Y90" s="34"/>
      <c r="Z90" s="34"/>
      <c r="AA90" s="34"/>
      <c r="AB90" s="34"/>
      <c r="AC90" s="34"/>
      <c r="AD90" s="34"/>
      <c r="AE90" s="34"/>
      <c r="AF90" s="34"/>
      <c r="AG90" s="34"/>
      <c r="AH90" s="34"/>
      <c r="AI90" s="34"/>
      <c r="AJ90" s="34"/>
      <c r="AK90" s="34"/>
    </row>
    <row r="91" spans="1:37" ht="16.5" customHeight="1" x14ac:dyDescent="0.35">
      <c r="A91" s="280" t="s">
        <v>38</v>
      </c>
      <c r="B91" s="271"/>
      <c r="C91" s="271"/>
      <c r="D91" s="271"/>
      <c r="E91" s="271"/>
      <c r="F91" s="271"/>
      <c r="G91" s="271"/>
      <c r="H91" s="271"/>
      <c r="I91" s="271"/>
      <c r="J91" s="271"/>
      <c r="K91" s="271"/>
      <c r="L91" s="271"/>
      <c r="M91" s="271"/>
      <c r="N91" s="271"/>
      <c r="O91" s="271"/>
      <c r="P91" s="271"/>
      <c r="Q91" s="271"/>
      <c r="R91" s="271"/>
      <c r="S91" s="271"/>
      <c r="U91" s="23"/>
      <c r="V91" s="34"/>
      <c r="W91" s="34"/>
      <c r="X91" s="34"/>
      <c r="Y91" s="34"/>
      <c r="Z91" s="34"/>
      <c r="AA91" s="34"/>
      <c r="AB91" s="34"/>
      <c r="AC91" s="34"/>
      <c r="AD91" s="34"/>
      <c r="AE91" s="34"/>
      <c r="AF91" s="34"/>
      <c r="AG91" s="34"/>
      <c r="AH91" s="34"/>
      <c r="AI91" s="34"/>
      <c r="AJ91" s="34"/>
      <c r="AK91" s="34"/>
    </row>
    <row r="92" spans="1:37" ht="16.5" customHeight="1" x14ac:dyDescent="0.35">
      <c r="A92" s="22" t="s">
        <v>304</v>
      </c>
      <c r="B92" s="22"/>
      <c r="C92" s="22"/>
      <c r="D92" s="96">
        <v>0</v>
      </c>
      <c r="E92" s="96">
        <v>5000</v>
      </c>
      <c r="F92" s="96">
        <v>0</v>
      </c>
      <c r="G92" s="96">
        <v>0</v>
      </c>
      <c r="H92" s="96">
        <v>0</v>
      </c>
      <c r="I92" s="96">
        <v>0</v>
      </c>
      <c r="J92" s="96">
        <v>0</v>
      </c>
      <c r="K92" s="96">
        <v>0</v>
      </c>
      <c r="L92" s="96">
        <v>0</v>
      </c>
      <c r="M92" s="96">
        <v>0</v>
      </c>
      <c r="N92" s="96">
        <v>0</v>
      </c>
      <c r="O92" s="96">
        <v>0</v>
      </c>
      <c r="P92" s="96">
        <v>0</v>
      </c>
      <c r="Q92" s="96">
        <v>0</v>
      </c>
      <c r="R92" s="96">
        <v>0</v>
      </c>
      <c r="S92" s="96">
        <f>SUM(D92:R92)</f>
        <v>5000</v>
      </c>
      <c r="U92" s="23"/>
      <c r="V92" s="34"/>
      <c r="W92" s="34"/>
      <c r="X92" s="34"/>
      <c r="Y92" s="34"/>
      <c r="Z92" s="34"/>
      <c r="AA92" s="34"/>
      <c r="AB92" s="34"/>
      <c r="AC92" s="34"/>
      <c r="AD92" s="34"/>
      <c r="AE92" s="34"/>
      <c r="AF92" s="34"/>
      <c r="AG92" s="34"/>
      <c r="AH92" s="34"/>
      <c r="AI92" s="34"/>
      <c r="AJ92" s="34"/>
      <c r="AK92" s="34"/>
    </row>
    <row r="93" spans="1:37" ht="16.5" customHeight="1" thickBot="1" x14ac:dyDescent="0.4">
      <c r="A93" s="311" t="s">
        <v>0</v>
      </c>
      <c r="B93" s="298"/>
      <c r="C93" s="298"/>
      <c r="D93" s="298">
        <f>SUM(D92)</f>
        <v>0</v>
      </c>
      <c r="E93" s="298">
        <f t="shared" ref="E93:S93" si="14">SUM(E92)</f>
        <v>5000</v>
      </c>
      <c r="F93" s="298">
        <f t="shared" si="14"/>
        <v>0</v>
      </c>
      <c r="G93" s="298">
        <f t="shared" si="14"/>
        <v>0</v>
      </c>
      <c r="H93" s="298">
        <f t="shared" si="14"/>
        <v>0</v>
      </c>
      <c r="I93" s="298">
        <f t="shared" si="14"/>
        <v>0</v>
      </c>
      <c r="J93" s="298">
        <f t="shared" si="14"/>
        <v>0</v>
      </c>
      <c r="K93" s="298">
        <f t="shared" si="14"/>
        <v>0</v>
      </c>
      <c r="L93" s="298">
        <f t="shared" si="14"/>
        <v>0</v>
      </c>
      <c r="M93" s="298">
        <f t="shared" si="14"/>
        <v>0</v>
      </c>
      <c r="N93" s="298">
        <f t="shared" si="14"/>
        <v>0</v>
      </c>
      <c r="O93" s="298">
        <f t="shared" si="14"/>
        <v>0</v>
      </c>
      <c r="P93" s="298">
        <f t="shared" si="14"/>
        <v>0</v>
      </c>
      <c r="Q93" s="298">
        <f t="shared" si="14"/>
        <v>0</v>
      </c>
      <c r="R93" s="298">
        <f t="shared" si="14"/>
        <v>0</v>
      </c>
      <c r="S93" s="298">
        <f t="shared" si="14"/>
        <v>5000</v>
      </c>
      <c r="U93" s="23"/>
      <c r="V93" s="34"/>
      <c r="W93" s="34"/>
      <c r="X93" s="34"/>
      <c r="Y93" s="34"/>
      <c r="Z93" s="34"/>
      <c r="AA93" s="34"/>
      <c r="AB93" s="34"/>
      <c r="AC93" s="34"/>
      <c r="AD93" s="34"/>
      <c r="AE93" s="34"/>
      <c r="AF93" s="34"/>
      <c r="AG93" s="34"/>
      <c r="AH93" s="34"/>
      <c r="AI93" s="34"/>
      <c r="AJ93" s="34"/>
      <c r="AK93" s="34"/>
    </row>
    <row r="94" spans="1:37" ht="16.5" customHeight="1" thickBot="1" x14ac:dyDescent="0.4">
      <c r="A94" s="22"/>
      <c r="B94" s="22"/>
      <c r="C94" s="22"/>
      <c r="D94" s="22"/>
      <c r="E94" s="22"/>
      <c r="F94" s="22"/>
      <c r="G94" s="22"/>
      <c r="H94" s="22"/>
      <c r="I94" s="22"/>
      <c r="J94" s="22"/>
      <c r="K94" s="22"/>
      <c r="L94" s="22"/>
      <c r="M94" s="22"/>
      <c r="N94" s="22"/>
      <c r="O94" s="22"/>
      <c r="P94" s="22"/>
      <c r="Q94" s="22"/>
      <c r="R94" s="22"/>
      <c r="S94" s="22"/>
      <c r="U94" s="23"/>
      <c r="V94" s="34"/>
      <c r="W94" s="34"/>
      <c r="X94" s="34"/>
      <c r="Y94" s="34"/>
      <c r="Z94" s="34"/>
      <c r="AA94" s="34"/>
      <c r="AB94" s="34"/>
      <c r="AC94" s="34"/>
      <c r="AD94" s="34"/>
      <c r="AE94" s="34"/>
      <c r="AF94" s="34"/>
      <c r="AG94" s="34"/>
      <c r="AH94" s="34"/>
      <c r="AI94" s="34"/>
      <c r="AJ94" s="34"/>
      <c r="AK94" s="34"/>
    </row>
    <row r="95" spans="1:37" ht="16.5" customHeight="1" x14ac:dyDescent="0.35">
      <c r="A95" s="276" t="s">
        <v>111</v>
      </c>
      <c r="B95" s="276"/>
      <c r="C95" s="276"/>
      <c r="D95" s="277"/>
      <c r="E95" s="277"/>
      <c r="F95" s="277"/>
      <c r="G95" s="277"/>
      <c r="H95" s="277"/>
      <c r="I95" s="277"/>
      <c r="J95" s="277"/>
      <c r="K95" s="277"/>
      <c r="L95" s="277"/>
      <c r="M95" s="277"/>
      <c r="N95" s="277"/>
      <c r="O95" s="277"/>
      <c r="P95" s="277"/>
      <c r="Q95" s="277"/>
      <c r="R95" s="277"/>
      <c r="S95" s="277"/>
      <c r="U95" s="23"/>
      <c r="V95" s="34"/>
      <c r="W95" s="34"/>
      <c r="X95" s="34"/>
      <c r="Y95" s="34"/>
      <c r="Z95" s="34"/>
      <c r="AA95" s="34"/>
      <c r="AB95" s="34"/>
      <c r="AC95" s="34"/>
      <c r="AD95" s="34"/>
      <c r="AE95" s="34"/>
      <c r="AF95" s="34"/>
      <c r="AG95" s="34"/>
      <c r="AH95" s="34"/>
      <c r="AI95" s="34"/>
      <c r="AJ95" s="34"/>
      <c r="AK95" s="34"/>
    </row>
    <row r="96" spans="1:37" ht="16.5" customHeight="1" x14ac:dyDescent="0.35">
      <c r="A96" s="62" t="s">
        <v>111</v>
      </c>
      <c r="B96" s="63"/>
      <c r="C96" s="63"/>
      <c r="D96" s="64">
        <v>0</v>
      </c>
      <c r="E96" s="64">
        <v>0</v>
      </c>
      <c r="F96" s="64">
        <v>0</v>
      </c>
      <c r="G96" s="64">
        <v>0</v>
      </c>
      <c r="H96" s="64">
        <v>0</v>
      </c>
      <c r="I96" s="64">
        <v>0</v>
      </c>
      <c r="J96" s="64">
        <v>-25884</v>
      </c>
      <c r="K96" s="64">
        <v>0</v>
      </c>
      <c r="L96" s="64">
        <v>0</v>
      </c>
      <c r="M96" s="64">
        <v>0</v>
      </c>
      <c r="N96" s="64">
        <v>0</v>
      </c>
      <c r="O96" s="64">
        <v>0</v>
      </c>
      <c r="P96" s="64">
        <v>0</v>
      </c>
      <c r="Q96" s="64">
        <v>0</v>
      </c>
      <c r="R96" s="64">
        <v>0</v>
      </c>
      <c r="S96" s="64">
        <v>-25884</v>
      </c>
      <c r="U96" s="23"/>
      <c r="V96" s="34"/>
      <c r="W96" s="34"/>
      <c r="X96" s="34"/>
      <c r="Y96" s="34"/>
      <c r="Z96" s="34"/>
      <c r="AA96" s="34"/>
      <c r="AB96" s="34"/>
      <c r="AC96" s="34"/>
      <c r="AD96" s="34"/>
      <c r="AE96" s="34"/>
      <c r="AF96" s="34"/>
      <c r="AG96" s="34"/>
      <c r="AH96" s="34"/>
      <c r="AI96" s="34"/>
      <c r="AJ96" s="34"/>
      <c r="AK96" s="34"/>
    </row>
    <row r="97" spans="1:56" ht="16.5" customHeight="1" thickBot="1" x14ac:dyDescent="0.4">
      <c r="A97" s="312" t="s">
        <v>0</v>
      </c>
      <c r="B97" s="299"/>
      <c r="C97" s="299"/>
      <c r="D97" s="299">
        <v>0</v>
      </c>
      <c r="E97" s="299">
        <v>0</v>
      </c>
      <c r="F97" s="299">
        <v>0</v>
      </c>
      <c r="G97" s="299">
        <v>0</v>
      </c>
      <c r="H97" s="299">
        <v>0</v>
      </c>
      <c r="I97" s="299">
        <v>0</v>
      </c>
      <c r="J97" s="299">
        <v>-25884</v>
      </c>
      <c r="K97" s="299">
        <v>0</v>
      </c>
      <c r="L97" s="299">
        <v>0</v>
      </c>
      <c r="M97" s="299">
        <v>0</v>
      </c>
      <c r="N97" s="299">
        <v>0</v>
      </c>
      <c r="O97" s="299">
        <v>0</v>
      </c>
      <c r="P97" s="299">
        <v>0</v>
      </c>
      <c r="Q97" s="299">
        <v>0</v>
      </c>
      <c r="R97" s="299">
        <v>0</v>
      </c>
      <c r="S97" s="299">
        <v>-25884</v>
      </c>
      <c r="U97" s="23"/>
      <c r="V97" s="34"/>
      <c r="W97" s="34"/>
      <c r="X97" s="34"/>
      <c r="Y97" s="34"/>
      <c r="Z97" s="34"/>
      <c r="AA97" s="34"/>
      <c r="AB97" s="34"/>
      <c r="AC97" s="34"/>
      <c r="AD97" s="34"/>
      <c r="AE97" s="34"/>
      <c r="AF97" s="34"/>
      <c r="AG97" s="34"/>
      <c r="AH97" s="34"/>
      <c r="AI97" s="34"/>
      <c r="AJ97" s="34"/>
      <c r="AK97" s="34"/>
    </row>
    <row r="98" spans="1:56" ht="16.5" customHeight="1" x14ac:dyDescent="0.35">
      <c r="AO98" s="34"/>
      <c r="AP98" s="34"/>
      <c r="AQ98" s="34"/>
      <c r="AR98" s="34"/>
      <c r="AS98" s="34"/>
      <c r="AT98" s="34"/>
      <c r="AU98" s="34"/>
      <c r="AV98" s="34"/>
      <c r="AW98" s="34"/>
      <c r="AX98" s="34"/>
      <c r="AY98" s="34"/>
      <c r="AZ98" s="34"/>
      <c r="BA98" s="34"/>
      <c r="BB98" s="34"/>
      <c r="BC98" s="34"/>
      <c r="BD98" s="34"/>
    </row>
    <row r="99" spans="1:56" x14ac:dyDescent="0.35">
      <c r="AO99" s="34"/>
      <c r="AP99" s="34"/>
      <c r="AQ99" s="34"/>
      <c r="AR99" s="34"/>
      <c r="AS99" s="34"/>
      <c r="AT99" s="34"/>
      <c r="AU99" s="34"/>
      <c r="AV99" s="34"/>
      <c r="AW99" s="34"/>
      <c r="AX99" s="34"/>
      <c r="AY99" s="34"/>
      <c r="AZ99" s="34"/>
      <c r="BA99" s="34"/>
      <c r="BB99" s="34"/>
      <c r="BC99" s="34"/>
      <c r="BD99" s="34"/>
    </row>
    <row r="100" spans="1:56" x14ac:dyDescent="0.35">
      <c r="AO100" s="34"/>
      <c r="AP100" s="34"/>
      <c r="AQ100" s="34"/>
      <c r="AR100" s="34"/>
      <c r="AS100" s="34"/>
      <c r="AT100" s="34"/>
      <c r="AU100" s="34"/>
      <c r="AV100" s="34"/>
      <c r="AW100" s="34"/>
      <c r="AX100" s="34"/>
      <c r="AY100" s="34"/>
      <c r="AZ100" s="34"/>
      <c r="BA100" s="34"/>
      <c r="BB100" s="34"/>
      <c r="BC100" s="34"/>
      <c r="BD100" s="34"/>
    </row>
    <row r="101" spans="1:56" x14ac:dyDescent="0.35">
      <c r="AO101" s="34"/>
      <c r="AP101" s="34"/>
      <c r="AQ101" s="34"/>
      <c r="AR101" s="34"/>
      <c r="AS101" s="34"/>
      <c r="AT101" s="34"/>
      <c r="AU101" s="34"/>
      <c r="AV101" s="34"/>
      <c r="AW101" s="34"/>
      <c r="AX101" s="34"/>
      <c r="AY101" s="34"/>
      <c r="AZ101" s="34"/>
      <c r="BA101" s="34"/>
      <c r="BB101" s="34"/>
      <c r="BC101" s="34"/>
      <c r="BD101" s="34"/>
    </row>
    <row r="102" spans="1:56" x14ac:dyDescent="0.35">
      <c r="AO102" s="34"/>
      <c r="AP102" s="34"/>
      <c r="AQ102" s="34"/>
      <c r="AR102" s="34"/>
      <c r="AS102" s="34"/>
      <c r="AT102" s="34"/>
      <c r="AU102" s="34"/>
      <c r="AV102" s="34"/>
      <c r="AW102" s="34"/>
      <c r="AX102" s="34"/>
      <c r="AY102" s="34"/>
      <c r="AZ102" s="34"/>
      <c r="BA102" s="34"/>
      <c r="BB102" s="34"/>
      <c r="BC102" s="34"/>
      <c r="BD102" s="34"/>
    </row>
    <row r="103" spans="1:56" x14ac:dyDescent="0.35">
      <c r="AO103" s="34"/>
      <c r="AP103" s="34"/>
      <c r="AQ103" s="34"/>
      <c r="AR103" s="34"/>
      <c r="AS103" s="34"/>
      <c r="AT103" s="34"/>
      <c r="AU103" s="34"/>
      <c r="AV103" s="34"/>
      <c r="AW103" s="34"/>
      <c r="AX103" s="34"/>
      <c r="AY103" s="34"/>
      <c r="AZ103" s="34"/>
      <c r="BA103" s="34"/>
      <c r="BB103" s="34"/>
      <c r="BC103" s="34"/>
      <c r="BD103" s="34"/>
    </row>
    <row r="104" spans="1:56" x14ac:dyDescent="0.35">
      <c r="AO104" s="34"/>
      <c r="AP104" s="34"/>
      <c r="AQ104" s="34"/>
      <c r="AR104" s="34"/>
      <c r="AS104" s="34"/>
      <c r="AT104" s="34"/>
      <c r="AU104" s="34"/>
      <c r="AV104" s="34"/>
      <c r="AW104" s="34"/>
      <c r="AX104" s="34"/>
      <c r="AY104" s="34"/>
      <c r="AZ104" s="34"/>
      <c r="BA104" s="34"/>
      <c r="BB104" s="34"/>
      <c r="BC104" s="34"/>
      <c r="BD104" s="34"/>
    </row>
    <row r="105" spans="1:56" x14ac:dyDescent="0.35">
      <c r="D105" s="34"/>
      <c r="E105" s="34"/>
      <c r="F105" s="34"/>
      <c r="G105" s="34"/>
      <c r="H105" s="34"/>
      <c r="I105" s="34"/>
      <c r="J105" s="34"/>
      <c r="K105" s="34"/>
      <c r="L105" s="34"/>
      <c r="M105" s="34"/>
      <c r="N105" s="34"/>
      <c r="O105" s="34"/>
      <c r="P105" s="34"/>
      <c r="Q105" s="34"/>
      <c r="R105" s="34"/>
      <c r="S105" s="34"/>
      <c r="AO105" s="34"/>
      <c r="AP105" s="34"/>
      <c r="AQ105" s="34"/>
      <c r="AR105" s="34"/>
      <c r="AS105" s="34"/>
      <c r="AT105" s="34"/>
      <c r="AU105" s="34"/>
      <c r="AV105" s="34"/>
      <c r="AW105" s="34"/>
      <c r="AX105" s="34"/>
      <c r="AY105" s="34"/>
      <c r="AZ105" s="34"/>
      <c r="BA105" s="34"/>
      <c r="BB105" s="34"/>
      <c r="BC105" s="34"/>
      <c r="BD105" s="34"/>
    </row>
    <row r="106" spans="1:56" x14ac:dyDescent="0.35">
      <c r="AO106" s="34"/>
      <c r="AP106" s="34"/>
      <c r="AQ106" s="34"/>
      <c r="AR106" s="34"/>
      <c r="AS106" s="34"/>
      <c r="AT106" s="34"/>
      <c r="AU106" s="34"/>
      <c r="AV106" s="34"/>
      <c r="AW106" s="34"/>
      <c r="AX106" s="34"/>
      <c r="AY106" s="34"/>
      <c r="AZ106" s="34"/>
      <c r="BA106" s="34"/>
      <c r="BB106" s="34"/>
      <c r="BC106" s="34"/>
      <c r="BD106" s="34"/>
    </row>
    <row r="107" spans="1:56" x14ac:dyDescent="0.35">
      <c r="AO107" s="34"/>
      <c r="AP107" s="34"/>
      <c r="AQ107" s="34"/>
      <c r="AR107" s="34"/>
      <c r="AS107" s="34"/>
      <c r="AT107" s="34"/>
      <c r="AU107" s="34"/>
      <c r="AV107" s="34"/>
      <c r="AW107" s="34"/>
      <c r="AX107" s="34"/>
      <c r="AY107" s="34"/>
      <c r="AZ107" s="34"/>
      <c r="BA107" s="34"/>
      <c r="BB107" s="34"/>
      <c r="BC107" s="34"/>
      <c r="BD107" s="34"/>
    </row>
    <row r="108" spans="1:56" x14ac:dyDescent="0.35">
      <c r="AO108" s="34"/>
      <c r="AP108" s="34"/>
      <c r="AQ108" s="34"/>
      <c r="AR108" s="34"/>
      <c r="AS108" s="34"/>
      <c r="AT108" s="34"/>
      <c r="AU108" s="34"/>
      <c r="AV108" s="34"/>
      <c r="AW108" s="34"/>
      <c r="AX108" s="34"/>
      <c r="AY108" s="34"/>
      <c r="AZ108" s="34"/>
      <c r="BA108" s="34"/>
      <c r="BB108" s="34"/>
      <c r="BC108" s="34"/>
      <c r="BD108" s="34"/>
    </row>
    <row r="109" spans="1:56" x14ac:dyDescent="0.35">
      <c r="AO109" s="34"/>
      <c r="AP109" s="34"/>
      <c r="AQ109" s="34"/>
      <c r="AR109" s="34"/>
      <c r="AS109" s="34"/>
      <c r="AT109" s="34"/>
      <c r="AU109" s="34"/>
      <c r="AV109" s="34"/>
      <c r="AW109" s="34"/>
      <c r="AX109" s="34"/>
      <c r="AY109" s="34"/>
      <c r="AZ109" s="34"/>
      <c r="BA109" s="34"/>
      <c r="BB109" s="34"/>
      <c r="BC109" s="34"/>
      <c r="BD109" s="34"/>
    </row>
    <row r="110" spans="1:56" x14ac:dyDescent="0.35">
      <c r="AO110" s="34"/>
      <c r="AP110" s="34"/>
      <c r="AQ110" s="34"/>
      <c r="AR110" s="34"/>
      <c r="AS110" s="34"/>
      <c r="AT110" s="34"/>
      <c r="AU110" s="34"/>
      <c r="AV110" s="34"/>
      <c r="AW110" s="34"/>
      <c r="AX110" s="34"/>
      <c r="AY110" s="34"/>
      <c r="AZ110" s="34"/>
      <c r="BA110" s="34"/>
      <c r="BB110" s="34"/>
      <c r="BC110" s="34"/>
      <c r="BD110" s="34"/>
    </row>
    <row r="111" spans="1:56" x14ac:dyDescent="0.35">
      <c r="AO111" s="34"/>
      <c r="AP111" s="34"/>
      <c r="AQ111" s="34"/>
      <c r="AR111" s="34"/>
      <c r="AS111" s="34"/>
      <c r="AT111" s="34"/>
      <c r="AU111" s="34"/>
      <c r="AV111" s="34"/>
      <c r="AW111" s="34"/>
      <c r="AX111" s="34"/>
      <c r="AY111" s="34"/>
      <c r="AZ111" s="34"/>
      <c r="BA111" s="34"/>
      <c r="BB111" s="34"/>
      <c r="BC111" s="34"/>
      <c r="BD111" s="34"/>
    </row>
    <row r="112" spans="1:56" x14ac:dyDescent="0.35">
      <c r="AO112" s="34"/>
      <c r="AP112" s="34"/>
      <c r="AQ112" s="34"/>
      <c r="AR112" s="34"/>
      <c r="AS112" s="34"/>
      <c r="AT112" s="34"/>
      <c r="AU112" s="34"/>
      <c r="AV112" s="34"/>
      <c r="AW112" s="34"/>
      <c r="AX112" s="34"/>
      <c r="AY112" s="34"/>
      <c r="AZ112" s="34"/>
      <c r="BA112" s="34"/>
      <c r="BB112" s="34"/>
      <c r="BC112" s="34"/>
      <c r="BD112" s="34"/>
    </row>
    <row r="113" spans="41:56" x14ac:dyDescent="0.35">
      <c r="AO113" s="34"/>
      <c r="AP113" s="34"/>
      <c r="AQ113" s="34"/>
      <c r="AR113" s="34"/>
      <c r="AS113" s="34"/>
      <c r="AT113" s="34"/>
      <c r="AU113" s="34"/>
      <c r="AV113" s="34"/>
      <c r="AW113" s="34"/>
      <c r="AX113" s="34"/>
      <c r="AY113" s="34"/>
      <c r="AZ113" s="34"/>
      <c r="BA113" s="34"/>
      <c r="BB113" s="34"/>
      <c r="BC113" s="34"/>
      <c r="BD113" s="34"/>
    </row>
    <row r="114" spans="41:56" x14ac:dyDescent="0.35">
      <c r="AO114" s="34"/>
      <c r="AP114" s="34"/>
      <c r="AQ114" s="34"/>
      <c r="AR114" s="34"/>
      <c r="AS114" s="34"/>
      <c r="AT114" s="34"/>
      <c r="AU114" s="34"/>
      <c r="AV114" s="34"/>
      <c r="AW114" s="34"/>
      <c r="AX114" s="34"/>
      <c r="AY114" s="34"/>
      <c r="AZ114" s="34"/>
      <c r="BA114" s="34"/>
      <c r="BB114" s="34"/>
      <c r="BC114" s="34"/>
      <c r="BD114" s="34"/>
    </row>
    <row r="115" spans="41:56" x14ac:dyDescent="0.35">
      <c r="AO115" s="34"/>
      <c r="AP115" s="34"/>
      <c r="AQ115" s="34"/>
      <c r="AR115" s="34"/>
      <c r="AS115" s="34"/>
      <c r="AT115" s="34"/>
      <c r="AU115" s="34"/>
      <c r="AV115" s="34"/>
      <c r="AW115" s="34"/>
      <c r="AX115" s="34"/>
      <c r="AY115" s="34"/>
      <c r="AZ115" s="34"/>
      <c r="BA115" s="34"/>
      <c r="BB115" s="34"/>
      <c r="BC115" s="34"/>
      <c r="BD115" s="34"/>
    </row>
    <row r="116" spans="41:56" x14ac:dyDescent="0.35">
      <c r="AO116" s="34"/>
      <c r="AP116" s="34"/>
      <c r="AQ116" s="34"/>
      <c r="AR116" s="34"/>
      <c r="AS116" s="34"/>
      <c r="AT116" s="34"/>
      <c r="AU116" s="34"/>
      <c r="AV116" s="34"/>
      <c r="AW116" s="34"/>
      <c r="AX116" s="34"/>
      <c r="AY116" s="34"/>
      <c r="AZ116" s="34"/>
      <c r="BA116" s="34"/>
      <c r="BB116" s="34"/>
      <c r="BC116" s="34"/>
      <c r="BD116" s="34"/>
    </row>
  </sheetData>
  <pageMargins left="0.51181102362204722" right="0.39370078740157483" top="0.74803149606299213" bottom="0.74803149606299213" header="0.31496062992125984" footer="0.31496062992125984"/>
  <pageSetup paperSize="9" scale="6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AJ109"/>
  <sheetViews>
    <sheetView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16384" width="11.42578125" style="23"/>
  </cols>
  <sheetData>
    <row r="1" spans="1:36" ht="16.5" customHeight="1" x14ac:dyDescent="0.35">
      <c r="A1" s="24" t="s">
        <v>115</v>
      </c>
      <c r="B1" s="22"/>
      <c r="C1" s="22"/>
      <c r="D1" s="22"/>
      <c r="E1" s="22"/>
      <c r="F1" s="22"/>
      <c r="G1" s="22"/>
      <c r="H1" s="22"/>
      <c r="I1" s="22"/>
      <c r="J1" s="22"/>
      <c r="K1" s="22"/>
      <c r="L1" s="22"/>
      <c r="M1" s="22"/>
      <c r="N1" s="22"/>
      <c r="O1" s="22"/>
      <c r="P1" s="22"/>
      <c r="Q1" s="22"/>
      <c r="R1" s="22"/>
      <c r="S1" s="22"/>
    </row>
    <row r="2" spans="1:36" ht="54.75" customHeight="1" x14ac:dyDescent="0.35">
      <c r="A2" s="61"/>
      <c r="B2" s="61"/>
      <c r="C2" s="61" t="s">
        <v>27</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36" ht="16.5" customHeight="1" thickBot="1" x14ac:dyDescent="0.4">
      <c r="A3" s="67"/>
      <c r="B3" s="67"/>
      <c r="C3" s="67"/>
      <c r="D3" s="67"/>
      <c r="E3" s="98"/>
      <c r="F3" s="98"/>
      <c r="G3" s="98"/>
      <c r="H3" s="67"/>
      <c r="I3" s="67"/>
      <c r="J3" s="67"/>
      <c r="K3" s="67"/>
      <c r="L3" s="67"/>
      <c r="M3" s="67"/>
      <c r="N3" s="67"/>
      <c r="O3" s="67"/>
      <c r="P3" s="67"/>
      <c r="Q3" s="67"/>
      <c r="R3" s="67"/>
      <c r="S3" s="67"/>
    </row>
    <row r="4" spans="1:36" ht="16.5" customHeight="1" x14ac:dyDescent="0.35">
      <c r="A4" s="313" t="s">
        <v>8</v>
      </c>
      <c r="B4" s="244"/>
      <c r="C4" s="244"/>
      <c r="D4" s="244"/>
      <c r="E4" s="244"/>
      <c r="F4" s="244"/>
      <c r="G4" s="244"/>
      <c r="H4" s="244"/>
      <c r="I4" s="244"/>
      <c r="J4" s="244"/>
      <c r="K4" s="244"/>
      <c r="L4" s="244"/>
      <c r="M4" s="244"/>
      <c r="N4" s="244"/>
      <c r="O4" s="244"/>
      <c r="P4" s="244"/>
      <c r="Q4" s="244"/>
      <c r="R4" s="244"/>
      <c r="S4" s="244"/>
    </row>
    <row r="5" spans="1:36" ht="16.5" customHeight="1" x14ac:dyDescent="0.35">
      <c r="A5" s="99" t="s">
        <v>25</v>
      </c>
      <c r="B5" s="100"/>
      <c r="C5" s="101">
        <v>0.5</v>
      </c>
      <c r="D5" s="102">
        <f>'Tabell 4.1 DOK32019'!D6/'Tabell 4.1 DOK32019'!$S6*100</f>
        <v>6.666666666666667</v>
      </c>
      <c r="E5" s="102">
        <f>'Tabell 4.1 DOK32019'!E6/'Tabell 4.1 DOK32019'!$S6*100</f>
        <v>6.666666666666667</v>
      </c>
      <c r="F5" s="102">
        <f>'Tabell 4.1 DOK32019'!F6/'Tabell 4.1 DOK32019'!$S6*100</f>
        <v>6.666666666666667</v>
      </c>
      <c r="G5" s="102">
        <f>'Tabell 4.1 DOK32019'!G6/'Tabell 4.1 DOK32019'!$S6*100</f>
        <v>6.666666666666667</v>
      </c>
      <c r="H5" s="102">
        <f>'Tabell 4.1 DOK32019'!H6/'Tabell 4.1 DOK32019'!$S6*100</f>
        <v>6.666666666666667</v>
      </c>
      <c r="I5" s="102">
        <f>'Tabell 4.1 DOK32019'!I6/'Tabell 4.1 DOK32019'!$S6*100</f>
        <v>6.666666666666667</v>
      </c>
      <c r="J5" s="102">
        <f>'Tabell 4.1 DOK32019'!J6/'Tabell 4.1 DOK32019'!$S6*100</f>
        <v>6.666666666666667</v>
      </c>
      <c r="K5" s="102">
        <f>'Tabell 4.1 DOK32019'!K6/'Tabell 4.1 DOK32019'!$S6*100</f>
        <v>6.666666666666667</v>
      </c>
      <c r="L5" s="102">
        <f>'Tabell 4.1 DOK32019'!L6/'Tabell 4.1 DOK32019'!$S6*100</f>
        <v>6.666666666666667</v>
      </c>
      <c r="M5" s="102">
        <f>'Tabell 4.1 DOK32019'!M6/'Tabell 4.1 DOK32019'!$S6*100</f>
        <v>6.666666666666667</v>
      </c>
      <c r="N5" s="102">
        <f>'Tabell 4.1 DOK32019'!N6/'Tabell 4.1 DOK32019'!$S6*100</f>
        <v>6.666666666666667</v>
      </c>
      <c r="O5" s="102">
        <f>'Tabell 4.1 DOK32019'!O6/'Tabell 4.1 DOK32019'!$S6*100</f>
        <v>6.666666666666667</v>
      </c>
      <c r="P5" s="102">
        <f>'Tabell 4.1 DOK32019'!P6/'Tabell 4.1 DOK32019'!$S6*100</f>
        <v>6.666666666666667</v>
      </c>
      <c r="Q5" s="102">
        <f>'Tabell 4.1 DOK32019'!Q6/'Tabell 4.1 DOK32019'!$S6*100</f>
        <v>6.666666666666667</v>
      </c>
      <c r="R5" s="102">
        <f>'Tabell 4.1 DOK32019'!R6/'Tabell 4.1 DOK32019'!$S6*100</f>
        <v>6.666666666666667</v>
      </c>
      <c r="S5" s="102">
        <f>'Tabell 4.1 DOK32019'!S6/'Tabell 4.1 DOK32019'!$S6*100</f>
        <v>100</v>
      </c>
    </row>
    <row r="6" spans="1:36" ht="16.5" customHeight="1" x14ac:dyDescent="0.35">
      <c r="A6" s="103" t="s">
        <v>126</v>
      </c>
      <c r="B6" s="104"/>
      <c r="C6" s="105">
        <v>0.5</v>
      </c>
      <c r="D6" s="102">
        <f>'Tabell 4.1 DOK32019'!D7/'Tabell 4.1 DOK32019'!$S7*100</f>
        <v>8.1464399134236594</v>
      </c>
      <c r="E6" s="102">
        <f>'Tabell 4.1 DOK32019'!E7/'Tabell 4.1 DOK32019'!$S7*100</f>
        <v>8.7830833051159694</v>
      </c>
      <c r="F6" s="102">
        <f>'Tabell 4.1 DOK32019'!F7/'Tabell 4.1 DOK32019'!$S7*100</f>
        <v>6.4241614222147971</v>
      </c>
      <c r="G6" s="102">
        <f>'Tabell 4.1 DOK32019'!G7/'Tabell 4.1 DOK32019'!$S7*100</f>
        <v>5.8315222012228682</v>
      </c>
      <c r="H6" s="102">
        <f>'Tabell 4.1 DOK32019'!H7/'Tabell 4.1 DOK32019'!$S7*100</f>
        <v>8.6953732970758857</v>
      </c>
      <c r="I6" s="102">
        <f>'Tabell 4.1 DOK32019'!I7/'Tabell 4.1 DOK32019'!$S7*100</f>
        <v>4.975305456069667</v>
      </c>
      <c r="J6" s="102">
        <f>'Tabell 4.1 DOK32019'!J7/'Tabell 4.1 DOK32019'!$S7*100</f>
        <v>7.3709223423345476</v>
      </c>
      <c r="K6" s="102">
        <f>'Tabell 4.1 DOK32019'!K7/'Tabell 4.1 DOK32019'!$S7*100</f>
        <v>7.6967023721977164</v>
      </c>
      <c r="L6" s="102">
        <f>'Tabell 4.1 DOK32019'!L7/'Tabell 4.1 DOK32019'!$S7*100</f>
        <v>4.7840737718734285</v>
      </c>
      <c r="M6" s="102">
        <f>'Tabell 4.1 DOK32019'!M7/'Tabell 4.1 DOK32019'!$S7*100</f>
        <v>4.0879128747253466</v>
      </c>
      <c r="N6" s="102">
        <f>'Tabell 4.1 DOK32019'!N7/'Tabell 4.1 DOK32019'!$S7*100</f>
        <v>4.8853579478244784</v>
      </c>
      <c r="O6" s="102">
        <f>'Tabell 4.1 DOK32019'!O7/'Tabell 4.1 DOK32019'!$S7*100</f>
        <v>7.3728615091789713</v>
      </c>
      <c r="P6" s="102">
        <f>'Tabell 4.1 DOK32019'!P7/'Tabell 4.1 DOK32019'!$S7*100</f>
        <v>7.4826481859094169</v>
      </c>
      <c r="Q6" s="102">
        <f>'Tabell 4.1 DOK32019'!Q7/'Tabell 4.1 DOK32019'!$S7*100</f>
        <v>7.6513557013742721</v>
      </c>
      <c r="R6" s="102">
        <f>'Tabell 4.1 DOK32019'!R7/'Tabell 4.1 DOK32019'!$S7*100</f>
        <v>5.8122796994589727</v>
      </c>
      <c r="S6" s="102">
        <f>'Tabell 4.1 DOK32019'!S7/'Tabell 4.1 DOK32019'!$S7*100</f>
        <v>100</v>
      </c>
    </row>
    <row r="7" spans="1:36" ht="16.5" customHeight="1" thickBot="1" x14ac:dyDescent="0.4">
      <c r="A7" s="314" t="s">
        <v>123</v>
      </c>
      <c r="B7" s="315"/>
      <c r="C7" s="316" t="s">
        <v>28</v>
      </c>
      <c r="D7" s="317">
        <f>SUMPRODUCT($C5:$C6,D5:D6)</f>
        <v>7.4065532900451636</v>
      </c>
      <c r="E7" s="317">
        <f t="shared" ref="E7:R7" si="0">SUMPRODUCT($C5:$C6,E5:E6)</f>
        <v>7.7248749858913186</v>
      </c>
      <c r="F7" s="317">
        <f t="shared" si="0"/>
        <v>6.545414044440732</v>
      </c>
      <c r="G7" s="317">
        <f t="shared" si="0"/>
        <v>6.2490944339447676</v>
      </c>
      <c r="H7" s="317">
        <f t="shared" si="0"/>
        <v>7.6810199818712768</v>
      </c>
      <c r="I7" s="317">
        <f t="shared" si="0"/>
        <v>5.820986061368167</v>
      </c>
      <c r="J7" s="317">
        <f t="shared" si="0"/>
        <v>7.0187945045006073</v>
      </c>
      <c r="K7" s="317">
        <f t="shared" si="0"/>
        <v>7.1816845194321921</v>
      </c>
      <c r="L7" s="317">
        <f>SUMPRODUCT($C5:$C6,L5:L6)</f>
        <v>5.7253702192700473</v>
      </c>
      <c r="M7" s="317">
        <f t="shared" si="0"/>
        <v>5.3772897706960068</v>
      </c>
      <c r="N7" s="317">
        <f t="shared" si="0"/>
        <v>5.7760123072455727</v>
      </c>
      <c r="O7" s="317">
        <f t="shared" si="0"/>
        <v>7.0197640879228196</v>
      </c>
      <c r="P7" s="317">
        <f t="shared" si="0"/>
        <v>7.0746574262880415</v>
      </c>
      <c r="Q7" s="317">
        <f t="shared" si="0"/>
        <v>7.1590111840204695</v>
      </c>
      <c r="R7" s="317">
        <f t="shared" si="0"/>
        <v>6.2394731830628203</v>
      </c>
      <c r="S7" s="317">
        <f t="shared" ref="S7" si="1">SUM(D7:R7)</f>
        <v>100</v>
      </c>
      <c r="U7" s="410"/>
      <c r="V7" s="410"/>
      <c r="W7" s="410"/>
      <c r="X7" s="410"/>
      <c r="Y7" s="410"/>
      <c r="Z7" s="410"/>
      <c r="AA7" s="410"/>
      <c r="AB7" s="410"/>
      <c r="AC7" s="410"/>
      <c r="AD7" s="410"/>
      <c r="AE7" s="410"/>
      <c r="AF7" s="410"/>
      <c r="AG7" s="410"/>
      <c r="AH7" s="410"/>
      <c r="AI7" s="410"/>
      <c r="AJ7" s="410"/>
    </row>
    <row r="8" spans="1:36" ht="16.5" customHeight="1" thickBot="1" x14ac:dyDescent="0.4">
      <c r="A8" s="107"/>
      <c r="B8" s="22"/>
      <c r="C8" s="108"/>
      <c r="D8" s="22"/>
      <c r="E8" s="22"/>
      <c r="F8" s="22"/>
      <c r="G8" s="22"/>
      <c r="H8" s="22"/>
      <c r="I8" s="22"/>
      <c r="J8" s="22"/>
      <c r="K8" s="22"/>
      <c r="L8" s="22"/>
      <c r="M8" s="22"/>
      <c r="N8" s="22"/>
      <c r="O8" s="22"/>
      <c r="P8" s="22"/>
      <c r="Q8" s="22"/>
      <c r="R8" s="22"/>
      <c r="S8" s="22"/>
      <c r="U8" s="410"/>
      <c r="V8" s="410"/>
      <c r="W8" s="410"/>
      <c r="X8" s="410"/>
      <c r="Y8" s="410"/>
      <c r="Z8" s="410"/>
      <c r="AA8" s="410"/>
      <c r="AB8" s="410"/>
      <c r="AC8" s="410"/>
      <c r="AD8" s="410"/>
      <c r="AE8" s="410"/>
      <c r="AF8" s="410"/>
      <c r="AG8" s="410"/>
      <c r="AH8" s="410"/>
      <c r="AI8" s="410"/>
      <c r="AJ8" s="410"/>
    </row>
    <row r="9" spans="1:36" ht="16.5" customHeight="1" x14ac:dyDescent="0.35">
      <c r="A9" s="318" t="s">
        <v>32</v>
      </c>
      <c r="B9" s="290"/>
      <c r="C9" s="291"/>
      <c r="D9" s="292"/>
      <c r="E9" s="292"/>
      <c r="F9" s="292"/>
      <c r="G9" s="292"/>
      <c r="H9" s="292"/>
      <c r="I9" s="292"/>
      <c r="J9" s="292"/>
      <c r="K9" s="292"/>
      <c r="L9" s="292"/>
      <c r="M9" s="292"/>
      <c r="N9" s="292"/>
      <c r="O9" s="292"/>
      <c r="P9" s="292"/>
      <c r="Q9" s="292"/>
      <c r="R9" s="292"/>
      <c r="S9" s="292"/>
      <c r="U9" s="410"/>
      <c r="V9" s="410"/>
      <c r="W9" s="410"/>
      <c r="X9" s="410"/>
      <c r="Y9" s="410"/>
      <c r="Z9" s="410"/>
      <c r="AA9" s="410"/>
      <c r="AB9" s="410"/>
      <c r="AC9" s="410"/>
      <c r="AD9" s="410"/>
      <c r="AE9" s="410"/>
      <c r="AF9" s="410"/>
      <c r="AG9" s="410"/>
      <c r="AH9" s="410"/>
      <c r="AI9" s="410"/>
      <c r="AJ9" s="410"/>
    </row>
    <row r="10" spans="1:36" ht="16.5" customHeight="1" x14ac:dyDescent="0.35">
      <c r="A10" s="99" t="s">
        <v>34</v>
      </c>
      <c r="B10" s="100"/>
      <c r="C10" s="109">
        <f>'Tabell 4.1 DOK32019'!C13</f>
        <v>0.54204441695062522</v>
      </c>
      <c r="D10" s="102">
        <f>'Tabell 4.1 DOK32019'!D13/'Tabell 4.1 DOK32019'!$S13*100</f>
        <v>9.8346575656990254</v>
      </c>
      <c r="E10" s="102">
        <f>'Tabell 4.1 DOK32019'!E13/'Tabell 4.1 DOK32019'!$S13*100</f>
        <v>11.276053551333254</v>
      </c>
      <c r="F10" s="102">
        <f>'Tabell 4.1 DOK32019'!F13/'Tabell 4.1 DOK32019'!$S13*100</f>
        <v>9.5072608373986256</v>
      </c>
      <c r="G10" s="102">
        <f>'Tabell 4.1 DOK32019'!G13/'Tabell 4.1 DOK32019'!$S13*100</f>
        <v>4.553790857269199</v>
      </c>
      <c r="H10" s="102">
        <f>'Tabell 4.1 DOK32019'!H13/'Tabell 4.1 DOK32019'!$S13*100</f>
        <v>6.0206982762774839</v>
      </c>
      <c r="I10" s="102">
        <f>'Tabell 4.1 DOK32019'!I13/'Tabell 4.1 DOK32019'!$S13*100</f>
        <v>5.1022866748114275</v>
      </c>
      <c r="J10" s="102">
        <f>'Tabell 4.1 DOK32019'!J13/'Tabell 4.1 DOK32019'!$S13*100</f>
        <v>6.1099882930866842</v>
      </c>
      <c r="K10" s="102">
        <f>'Tabell 4.1 DOK32019'!K13/'Tabell 4.1 DOK32019'!$S13*100</f>
        <v>7.6279185788430848</v>
      </c>
      <c r="L10" s="102">
        <f>'Tabell 4.1 DOK32019'!L13/'Tabell 4.1 DOK32019'!$S13*100</f>
        <v>3.7119135559253129</v>
      </c>
      <c r="M10" s="102">
        <f>'Tabell 4.1 DOK32019'!M13/'Tabell 4.1 DOK32019'!$S13*100</f>
        <v>4.6813480241394849</v>
      </c>
      <c r="N10" s="102">
        <f>'Tabell 4.1 DOK32019'!N13/'Tabell 4.1 DOK32019'!$S13*100</f>
        <v>3.4312877888106845</v>
      </c>
      <c r="O10" s="102">
        <f>'Tabell 4.1 DOK32019'!O13/'Tabell 4.1 DOK32019'!$S13*100</f>
        <v>5.8548739593461132</v>
      </c>
      <c r="P10" s="102">
        <f>'Tabell 4.1 DOK32019'!P13/'Tabell 4.1 DOK32019'!$S13*100</f>
        <v>9.8346575656990254</v>
      </c>
      <c r="Q10" s="102">
        <f>'Tabell 4.1 DOK32019'!Q13/'Tabell 4.1 DOK32019'!$S13*100</f>
        <v>7.7464050138470384</v>
      </c>
      <c r="R10" s="102">
        <f>'Tabell 4.1 DOK32019'!R13/'Tabell 4.1 DOK32019'!$S13*100</f>
        <v>4.7068594575135414</v>
      </c>
      <c r="S10" s="102">
        <f>'Tabell 4.1 DOK32019'!S13/'Tabell 4.1 DOK32019'!$S13*100</f>
        <v>100</v>
      </c>
      <c r="U10" s="410"/>
      <c r="V10" s="410"/>
      <c r="W10" s="410"/>
      <c r="X10" s="410"/>
      <c r="Y10" s="410"/>
      <c r="Z10" s="410"/>
      <c r="AA10" s="410"/>
      <c r="AB10" s="410"/>
      <c r="AC10" s="410"/>
      <c r="AD10" s="410"/>
      <c r="AE10" s="410"/>
      <c r="AF10" s="410"/>
      <c r="AG10" s="410"/>
      <c r="AH10" s="410"/>
      <c r="AI10" s="410"/>
      <c r="AJ10" s="410"/>
    </row>
    <row r="11" spans="1:36" ht="16.5" customHeight="1" x14ac:dyDescent="0.35">
      <c r="A11" s="99" t="s">
        <v>35</v>
      </c>
      <c r="B11" s="104"/>
      <c r="C11" s="109">
        <f>'Tabell 4.1 DOK32019'!C14</f>
        <v>0.45795558304937478</v>
      </c>
      <c r="D11" s="102">
        <f>'Tabell 4.1 DOK32019'!D14/'Tabell 4.1 DOK32019'!$S14*100</f>
        <v>7.8754230152559712</v>
      </c>
      <c r="E11" s="102">
        <f>'Tabell 4.1 DOK32019'!E14/'Tabell 4.1 DOK32019'!$S14*100</f>
        <v>8.8371072692490085</v>
      </c>
      <c r="F11" s="102">
        <f>'Tabell 4.1 DOK32019'!F14/'Tabell 4.1 DOK32019'!$S14*100</f>
        <v>6.1411007913490359</v>
      </c>
      <c r="G11" s="102">
        <f>'Tabell 4.1 DOK32019'!G14/'Tabell 4.1 DOK32019'!$S14*100</f>
        <v>3.7454391777454457</v>
      </c>
      <c r="H11" s="102">
        <f>'Tabell 4.1 DOK32019'!H14/'Tabell 4.1 DOK32019'!$S14*100</f>
        <v>4.3987134529336043</v>
      </c>
      <c r="I11" s="102">
        <f>'Tabell 4.1 DOK32019'!I14/'Tabell 4.1 DOK32019'!$S14*100</f>
        <v>5.030211918948825</v>
      </c>
      <c r="J11" s="102">
        <f>'Tabell 4.1 DOK32019'!J14/'Tabell 4.1 DOK32019'!$S14*100</f>
        <v>5.2189355984476276</v>
      </c>
      <c r="K11" s="102">
        <f>'Tabell 4.1 DOK32019'!K14/'Tabell 4.1 DOK32019'!$S14*100</f>
        <v>6.5327427518815915</v>
      </c>
      <c r="L11" s="102">
        <f>'Tabell 4.1 DOK32019'!L14/'Tabell 4.1 DOK32019'!$S14*100</f>
        <v>5.5597673375766581</v>
      </c>
      <c r="M11" s="102">
        <f>'Tabell 4.1 DOK32019'!M14/'Tabell 4.1 DOK32019'!$S14*100</f>
        <v>6.1165828432432079</v>
      </c>
      <c r="N11" s="102">
        <f>'Tabell 4.1 DOK32019'!N14/'Tabell 4.1 DOK32019'!$S14*100</f>
        <v>6.220622820402804</v>
      </c>
      <c r="O11" s="102">
        <f>'Tabell 4.1 DOK32019'!O14/'Tabell 4.1 DOK32019'!$S14*100</f>
        <v>8.5525700293892761</v>
      </c>
      <c r="P11" s="102">
        <f>'Tabell 4.1 DOK32019'!P14/'Tabell 4.1 DOK32019'!$S14*100</f>
        <v>10.002355013436482</v>
      </c>
      <c r="Q11" s="102">
        <f>'Tabell 4.1 DOK32019'!Q14/'Tabell 4.1 DOK32019'!$S14*100</f>
        <v>8.758553053936259</v>
      </c>
      <c r="R11" s="102">
        <f>'Tabell 4.1 DOK32019'!R14/'Tabell 4.1 DOK32019'!$S14*100</f>
        <v>7.009874926204203</v>
      </c>
      <c r="S11" s="102">
        <f>'Tabell 4.1 DOK32019'!S14/'Tabell 4.1 DOK32019'!$S14*100</f>
        <v>100</v>
      </c>
      <c r="U11" s="410"/>
      <c r="V11" s="410"/>
      <c r="W11" s="410"/>
      <c r="X11" s="410"/>
      <c r="Y11" s="410"/>
      <c r="Z11" s="410"/>
      <c r="AA11" s="410"/>
      <c r="AB11" s="410"/>
      <c r="AC11" s="410"/>
      <c r="AD11" s="410"/>
      <c r="AE11" s="410"/>
      <c r="AF11" s="410"/>
      <c r="AG11" s="410"/>
      <c r="AH11" s="410"/>
      <c r="AI11" s="410"/>
      <c r="AJ11" s="410"/>
    </row>
    <row r="12" spans="1:36" ht="16.5" customHeight="1" thickBot="1" x14ac:dyDescent="0.4">
      <c r="A12" s="319" t="s">
        <v>119</v>
      </c>
      <c r="B12" s="320"/>
      <c r="C12" s="321" t="s">
        <v>28</v>
      </c>
      <c r="D12" s="322">
        <f>SUMPRODUCT($C10:$C11,D10:D11)</f>
        <v>8.937415164820397</v>
      </c>
      <c r="E12" s="322">
        <f t="shared" ref="E12:R12" si="2">SUMPRODUCT($C10:$C11,E10:E11)</f>
        <v>10.159124484695258</v>
      </c>
      <c r="F12" s="322">
        <f t="shared" si="2"/>
        <v>7.9657090508724755</v>
      </c>
      <c r="G12" s="322">
        <f t="shared" si="2"/>
        <v>4.1836016925639576</v>
      </c>
      <c r="H12" s="322">
        <f t="shared" si="2"/>
        <v>5.2779012708058008</v>
      </c>
      <c r="I12" s="322">
        <f t="shared" si="2"/>
        <v>5.0692796379672282</v>
      </c>
      <c r="J12" s="322">
        <f t="shared" si="2"/>
        <v>5.7019257367855385</v>
      </c>
      <c r="K12" s="322">
        <f t="shared" si="2"/>
        <v>7.1263766944653533</v>
      </c>
      <c r="L12" s="322">
        <f t="shared" si="2"/>
        <v>4.5581485118914467</v>
      </c>
      <c r="M12" s="322">
        <f t="shared" si="2"/>
        <v>5.3386218225348943</v>
      </c>
      <c r="N12" s="322">
        <f t="shared" si="2"/>
        <v>4.7086793395235</v>
      </c>
      <c r="O12" s="322">
        <f t="shared" si="2"/>
        <v>7.0902989359927364</v>
      </c>
      <c r="P12" s="322">
        <f t="shared" si="2"/>
        <v>9.9114555481535227</v>
      </c>
      <c r="Q12" s="322">
        <f t="shared" si="2"/>
        <v>8.2099238596783799</v>
      </c>
      <c r="R12" s="322">
        <f t="shared" si="2"/>
        <v>5.7615382492495026</v>
      </c>
      <c r="S12" s="322">
        <f t="shared" ref="S12" si="3">SUM(D12:R12)</f>
        <v>99.999999999999986</v>
      </c>
      <c r="U12" s="410"/>
      <c r="V12" s="410"/>
      <c r="W12" s="410"/>
      <c r="X12" s="410"/>
      <c r="Y12" s="410"/>
      <c r="Z12" s="410"/>
      <c r="AA12" s="410"/>
      <c r="AB12" s="410"/>
      <c r="AC12" s="410"/>
      <c r="AD12" s="410"/>
      <c r="AE12" s="410"/>
      <c r="AF12" s="410"/>
      <c r="AG12" s="410"/>
      <c r="AH12" s="410"/>
      <c r="AI12" s="410"/>
      <c r="AJ12" s="410"/>
    </row>
    <row r="13" spans="1:36" ht="16.5" customHeight="1" thickBot="1" x14ac:dyDescent="0.4">
      <c r="A13" s="107"/>
      <c r="B13" s="22"/>
      <c r="C13" s="108"/>
      <c r="D13" s="22"/>
      <c r="E13" s="22"/>
      <c r="F13" s="22"/>
      <c r="G13" s="22"/>
      <c r="H13" s="22"/>
      <c r="I13" s="22"/>
      <c r="J13" s="22"/>
      <c r="K13" s="22"/>
      <c r="L13" s="22"/>
      <c r="M13" s="22"/>
      <c r="N13" s="22"/>
      <c r="O13" s="22"/>
      <c r="P13" s="22"/>
      <c r="Q13" s="22"/>
      <c r="R13" s="22"/>
      <c r="S13" s="22"/>
      <c r="U13" s="410"/>
      <c r="V13" s="410"/>
      <c r="W13" s="410"/>
      <c r="X13" s="410"/>
      <c r="Y13" s="410"/>
      <c r="Z13" s="410"/>
      <c r="AA13" s="410"/>
      <c r="AB13" s="410"/>
      <c r="AC13" s="410"/>
      <c r="AD13" s="410"/>
      <c r="AE13" s="410"/>
      <c r="AF13" s="410"/>
      <c r="AG13" s="410"/>
      <c r="AH13" s="410"/>
      <c r="AI13" s="410"/>
      <c r="AJ13" s="410"/>
    </row>
    <row r="14" spans="1:36" ht="16.5" customHeight="1" x14ac:dyDescent="0.35">
      <c r="A14" s="323" t="s">
        <v>33</v>
      </c>
      <c r="B14" s="290"/>
      <c r="C14" s="324"/>
      <c r="D14" s="290"/>
      <c r="E14" s="290"/>
      <c r="F14" s="290"/>
      <c r="G14" s="290"/>
      <c r="H14" s="290"/>
      <c r="I14" s="290"/>
      <c r="J14" s="290"/>
      <c r="K14" s="290"/>
      <c r="L14" s="290"/>
      <c r="M14" s="290"/>
      <c r="N14" s="290"/>
      <c r="O14" s="290"/>
      <c r="P14" s="290"/>
      <c r="Q14" s="290"/>
      <c r="R14" s="290"/>
      <c r="S14" s="290"/>
      <c r="U14" s="410"/>
      <c r="V14" s="410"/>
      <c r="W14" s="410"/>
      <c r="X14" s="410"/>
      <c r="Y14" s="410"/>
      <c r="Z14" s="410"/>
      <c r="AA14" s="410"/>
      <c r="AB14" s="410"/>
      <c r="AC14" s="410"/>
      <c r="AD14" s="410"/>
      <c r="AE14" s="410"/>
      <c r="AF14" s="410"/>
      <c r="AG14" s="410"/>
      <c r="AH14" s="410"/>
      <c r="AI14" s="410"/>
      <c r="AJ14" s="410"/>
    </row>
    <row r="15" spans="1:36" ht="16.5" customHeight="1" x14ac:dyDescent="0.35">
      <c r="A15" s="99" t="s">
        <v>34</v>
      </c>
      <c r="B15" s="100"/>
      <c r="C15" s="109">
        <f>'Tabell 4.1 DOK32019'!C18</f>
        <v>0.56168811293264931</v>
      </c>
      <c r="D15" s="102">
        <f>'Tabell 4.1 DOK32019'!D18/'Tabell 4.1 DOK32019'!$S18*100</f>
        <v>8.0280492818058811</v>
      </c>
      <c r="E15" s="102">
        <f>'Tabell 4.1 DOK32019'!E18/'Tabell 4.1 DOK32019'!$S18*100</f>
        <v>6.896579248799684</v>
      </c>
      <c r="F15" s="102">
        <f>'Tabell 4.1 DOK32019'!F18/'Tabell 4.1 DOK32019'!$S18*100</f>
        <v>7.7227319713121449</v>
      </c>
      <c r="G15" s="102">
        <f>'Tabell 4.1 DOK32019'!G18/'Tabell 4.1 DOK32019'!$S18*100</f>
        <v>9.3630641884745724</v>
      </c>
      <c r="H15" s="102">
        <f>'Tabell 4.1 DOK32019'!H18/'Tabell 4.1 DOK32019'!$S18*100</f>
        <v>8.9080815296995919</v>
      </c>
      <c r="I15" s="102">
        <f>'Tabell 4.1 DOK32019'!I18/'Tabell 4.1 DOK32019'!$S18*100</f>
        <v>5.6214304814434932</v>
      </c>
      <c r="J15" s="102">
        <f>'Tabell 4.1 DOK32019'!J18/'Tabell 4.1 DOK32019'!$S18*100</f>
        <v>9.644435043243309</v>
      </c>
      <c r="K15" s="102">
        <f>'Tabell 4.1 DOK32019'!K18/'Tabell 4.1 DOK32019'!$S18*100</f>
        <v>15.822620620293026</v>
      </c>
      <c r="L15" s="102">
        <f>'Tabell 4.1 DOK32019'!L18/'Tabell 4.1 DOK32019'!$S18*100</f>
        <v>4.645213303054371</v>
      </c>
      <c r="M15" s="102">
        <f>'Tabell 4.1 DOK32019'!M18/'Tabell 4.1 DOK32019'!$S18*100</f>
        <v>0.2693976269062377</v>
      </c>
      <c r="N15" s="102">
        <f>'Tabell 4.1 DOK32019'!N18/'Tabell 4.1 DOK32019'!$S18*100</f>
        <v>1.131470033006198</v>
      </c>
      <c r="O15" s="102">
        <f>'Tabell 4.1 DOK32019'!O18/'Tabell 4.1 DOK32019'!$S18*100</f>
        <v>6.267984786018463</v>
      </c>
      <c r="P15" s="102">
        <f>'Tabell 4.1 DOK32019'!P18/'Tabell 4.1 DOK32019'!$S18*100</f>
        <v>4.4001612394685488</v>
      </c>
      <c r="Q15" s="102">
        <f>'Tabell 4.1 DOK32019'!Q18/'Tabell 4.1 DOK32019'!$S18*100</f>
        <v>6.3398241531934598</v>
      </c>
      <c r="R15" s="102">
        <f>'Tabell 4.1 DOK32019'!R18/'Tabell 4.1 DOK32019'!$S18*100</f>
        <v>4.9389564932810233</v>
      </c>
      <c r="S15" s="102">
        <f>'Tabell 4.1 DOK32019'!S18/'Tabell 4.1 DOK32019'!$S18*100</f>
        <v>100</v>
      </c>
      <c r="U15" s="410"/>
      <c r="V15" s="410"/>
      <c r="W15" s="410"/>
      <c r="X15" s="410"/>
      <c r="Y15" s="410"/>
      <c r="Z15" s="410"/>
      <c r="AA15" s="410"/>
      <c r="AB15" s="410"/>
      <c r="AC15" s="410"/>
      <c r="AD15" s="410"/>
      <c r="AE15" s="410"/>
      <c r="AF15" s="410"/>
      <c r="AG15" s="410"/>
      <c r="AH15" s="410"/>
      <c r="AI15" s="410"/>
      <c r="AJ15" s="410"/>
    </row>
    <row r="16" spans="1:36" ht="16.5" customHeight="1" x14ac:dyDescent="0.35">
      <c r="A16" s="99" t="s">
        <v>35</v>
      </c>
      <c r="B16" s="104"/>
      <c r="C16" s="109">
        <f>'Tabell 4.1 DOK32019'!C19</f>
        <v>0.43831188706735069</v>
      </c>
      <c r="D16" s="102">
        <f>'Tabell 4.1 DOK32019'!D19/'Tabell 4.1 DOK32019'!$S19*100</f>
        <v>8.0110551577622164</v>
      </c>
      <c r="E16" s="102">
        <f>'Tabell 4.1 DOK32019'!E19/'Tabell 4.1 DOK32019'!$S19*100</f>
        <v>5.3111967896766075</v>
      </c>
      <c r="F16" s="102">
        <f>'Tabell 4.1 DOK32019'!F19/'Tabell 4.1 DOK32019'!$S19*100</f>
        <v>4.7136871508379894</v>
      </c>
      <c r="G16" s="102">
        <f>'Tabell 4.1 DOK32019'!G19/'Tabell 4.1 DOK32019'!$S19*100</f>
        <v>6.4526123219765514</v>
      </c>
      <c r="H16" s="102">
        <f>'Tabell 4.1 DOK32019'!H19/'Tabell 4.1 DOK32019'!$S19*100</f>
        <v>9.3356578015579519</v>
      </c>
      <c r="I16" s="102">
        <f>'Tabell 4.1 DOK32019'!I19/'Tabell 4.1 DOK32019'!$S19*100</f>
        <v>6.2627862144936657</v>
      </c>
      <c r="J16" s="102">
        <f>'Tabell 4.1 DOK32019'!J19/'Tabell 4.1 DOK32019'!$S19*100</f>
        <v>12.735807301912033</v>
      </c>
      <c r="K16" s="102">
        <f>'Tabell 4.1 DOK32019'!K19/'Tabell 4.1 DOK32019'!$S19*100</f>
        <v>14.10786647257849</v>
      </c>
      <c r="L16" s="102">
        <f>'Tabell 4.1 DOK32019'!L19/'Tabell 4.1 DOK32019'!$S19*100</f>
        <v>4.908922810606656</v>
      </c>
      <c r="M16" s="102">
        <f>'Tabell 4.1 DOK32019'!M19/'Tabell 4.1 DOK32019'!$S19*100</f>
        <v>0.35407978597844048</v>
      </c>
      <c r="N16" s="102">
        <f>'Tabell 4.1 DOK32019'!N19/'Tabell 4.1 DOK32019'!$S19*100</f>
        <v>1.3056692107954995</v>
      </c>
      <c r="O16" s="102">
        <f>'Tabell 4.1 DOK32019'!O19/'Tabell 4.1 DOK32019'!$S19*100</f>
        <v>7.380350538988119</v>
      </c>
      <c r="P16" s="102">
        <f>'Tabell 4.1 DOK32019'!P19/'Tabell 4.1 DOK32019'!$S19*100</f>
        <v>5.1120269100637348</v>
      </c>
      <c r="Q16" s="102">
        <f>'Tabell 4.1 DOK32019'!Q19/'Tabell 4.1 DOK32019'!$S19*100</f>
        <v>8.1659650641277857</v>
      </c>
      <c r="R16" s="102">
        <f>'Tabell 4.1 DOK32019'!R19/'Tabell 4.1 DOK32019'!$S19*100</f>
        <v>5.8423164686442677</v>
      </c>
      <c r="S16" s="102">
        <f>'Tabell 4.1 DOK32019'!S19/'Tabell 4.1 DOK32019'!$S19*100</f>
        <v>100</v>
      </c>
      <c r="U16" s="410"/>
      <c r="V16" s="410"/>
      <c r="W16" s="410"/>
      <c r="X16" s="410"/>
      <c r="Y16" s="410"/>
      <c r="Z16" s="410"/>
      <c r="AA16" s="410"/>
      <c r="AB16" s="410"/>
      <c r="AC16" s="410"/>
      <c r="AD16" s="410"/>
      <c r="AE16" s="410"/>
      <c r="AF16" s="410"/>
      <c r="AG16" s="410"/>
      <c r="AH16" s="410"/>
      <c r="AI16" s="410"/>
      <c r="AJ16" s="410"/>
    </row>
    <row r="17" spans="1:36" ht="16.5" customHeight="1" thickBot="1" x14ac:dyDescent="0.4">
      <c r="A17" s="319" t="s">
        <v>120</v>
      </c>
      <c r="B17" s="320"/>
      <c r="C17" s="321" t="s">
        <v>28</v>
      </c>
      <c r="D17" s="322">
        <f>SUMPRODUCT($C15:$C16,D15:D16)</f>
        <v>8.0206005552272455</v>
      </c>
      <c r="E17" s="322">
        <f t="shared" ref="E17:R17" si="4">SUMPRODUCT($C15:$C16,E15:E16)</f>
        <v>6.2016872714179714</v>
      </c>
      <c r="F17" s="322">
        <f t="shared" si="4"/>
        <v>6.4038318577798803</v>
      </c>
      <c r="G17" s="322">
        <f t="shared" si="4"/>
        <v>8.0873785386511319</v>
      </c>
      <c r="H17" s="322">
        <f t="shared" si="4"/>
        <v>9.0954932922830523</v>
      </c>
      <c r="I17" s="322">
        <f t="shared" si="4"/>
        <v>5.9025443230781782</v>
      </c>
      <c r="J17" s="322">
        <f t="shared" si="4"/>
        <v>10.999420251568054</v>
      </c>
      <c r="K17" s="322">
        <f t="shared" si="4"/>
        <v>15.071023493951701</v>
      </c>
      <c r="L17" s="322">
        <f t="shared" si="4"/>
        <v>4.7608003149472147</v>
      </c>
      <c r="M17" s="322">
        <f t="shared" si="4"/>
        <v>0.30651482385011247</v>
      </c>
      <c r="N17" s="322">
        <f t="shared" si="4"/>
        <v>1.2078236033486076</v>
      </c>
      <c r="O17" s="322">
        <f t="shared" si="4"/>
        <v>6.7555479183116871</v>
      </c>
      <c r="P17" s="322">
        <f t="shared" si="4"/>
        <v>4.7121804248855899</v>
      </c>
      <c r="Q17" s="322">
        <f t="shared" si="4"/>
        <v>7.1402434219159749</v>
      </c>
      <c r="R17" s="322">
        <f t="shared" si="4"/>
        <v>5.3349099087836027</v>
      </c>
      <c r="S17" s="322">
        <f t="shared" ref="S17" si="5">SUM(D17:R17)</f>
        <v>99.999999999999986</v>
      </c>
      <c r="U17" s="410"/>
      <c r="V17" s="410"/>
      <c r="W17" s="410"/>
      <c r="X17" s="410"/>
      <c r="Y17" s="410"/>
      <c r="Z17" s="410"/>
      <c r="AA17" s="410"/>
      <c r="AB17" s="410"/>
      <c r="AC17" s="410"/>
      <c r="AD17" s="410"/>
      <c r="AE17" s="410"/>
      <c r="AF17" s="410"/>
      <c r="AG17" s="410"/>
      <c r="AH17" s="410"/>
      <c r="AI17" s="410"/>
      <c r="AJ17" s="410"/>
    </row>
    <row r="18" spans="1:36" ht="16.5" customHeight="1" x14ac:dyDescent="0.35">
      <c r="A18" s="107"/>
      <c r="B18" s="22"/>
      <c r="C18" s="108"/>
      <c r="D18" s="22"/>
      <c r="E18" s="22"/>
      <c r="F18" s="22"/>
      <c r="G18" s="22"/>
      <c r="H18" s="22"/>
      <c r="I18" s="22"/>
      <c r="J18" s="22"/>
      <c r="K18" s="22"/>
      <c r="L18" s="22"/>
      <c r="M18" s="22"/>
      <c r="N18" s="22"/>
      <c r="O18" s="22"/>
      <c r="P18" s="22"/>
      <c r="Q18" s="22"/>
      <c r="R18" s="22"/>
      <c r="S18" s="22"/>
      <c r="U18" s="410"/>
      <c r="V18" s="410"/>
      <c r="W18" s="410"/>
      <c r="X18" s="410"/>
      <c r="Y18" s="410"/>
      <c r="Z18" s="410"/>
      <c r="AA18" s="410"/>
      <c r="AB18" s="410"/>
      <c r="AC18" s="410"/>
      <c r="AD18" s="410"/>
      <c r="AE18" s="410"/>
      <c r="AF18" s="410"/>
      <c r="AG18" s="410"/>
      <c r="AH18" s="410"/>
      <c r="AI18" s="410"/>
      <c r="AJ18" s="410"/>
    </row>
    <row r="19" spans="1:36" ht="16.5" customHeight="1" x14ac:dyDescent="0.35">
      <c r="A19" s="110" t="s">
        <v>119</v>
      </c>
      <c r="B19" s="111"/>
      <c r="C19" s="109">
        <f>'Tabell 4.1 DOK32019'!C22</f>
        <v>0.60564698503350234</v>
      </c>
      <c r="D19" s="111">
        <f>D12</f>
        <v>8.937415164820397</v>
      </c>
      <c r="E19" s="111">
        <f t="shared" ref="E19:S19" si="6">E12</f>
        <v>10.159124484695258</v>
      </c>
      <c r="F19" s="111">
        <f t="shared" si="6"/>
        <v>7.9657090508724755</v>
      </c>
      <c r="G19" s="111">
        <f t="shared" si="6"/>
        <v>4.1836016925639576</v>
      </c>
      <c r="H19" s="111">
        <f t="shared" si="6"/>
        <v>5.2779012708058008</v>
      </c>
      <c r="I19" s="111">
        <f t="shared" si="6"/>
        <v>5.0692796379672282</v>
      </c>
      <c r="J19" s="111">
        <f t="shared" si="6"/>
        <v>5.7019257367855385</v>
      </c>
      <c r="K19" s="111">
        <f t="shared" si="6"/>
        <v>7.1263766944653533</v>
      </c>
      <c r="L19" s="111">
        <f t="shared" si="6"/>
        <v>4.5581485118914467</v>
      </c>
      <c r="M19" s="111">
        <f t="shared" si="6"/>
        <v>5.3386218225348943</v>
      </c>
      <c r="N19" s="111">
        <f t="shared" si="6"/>
        <v>4.7086793395235</v>
      </c>
      <c r="O19" s="111">
        <f t="shared" si="6"/>
        <v>7.0902989359927364</v>
      </c>
      <c r="P19" s="111">
        <f t="shared" si="6"/>
        <v>9.9114555481535227</v>
      </c>
      <c r="Q19" s="111">
        <f t="shared" si="6"/>
        <v>8.2099238596783799</v>
      </c>
      <c r="R19" s="111">
        <f t="shared" si="6"/>
        <v>5.7615382492495026</v>
      </c>
      <c r="S19" s="111">
        <f t="shared" si="6"/>
        <v>99.999999999999986</v>
      </c>
      <c r="U19" s="410"/>
      <c r="V19" s="410"/>
      <c r="W19" s="410"/>
      <c r="X19" s="410"/>
      <c r="Y19" s="410"/>
      <c r="Z19" s="410"/>
      <c r="AA19" s="410"/>
      <c r="AB19" s="410"/>
      <c r="AC19" s="410"/>
      <c r="AD19" s="410"/>
      <c r="AE19" s="410"/>
      <c r="AF19" s="410"/>
      <c r="AG19" s="410"/>
      <c r="AH19" s="410"/>
      <c r="AI19" s="410"/>
      <c r="AJ19" s="410"/>
    </row>
    <row r="20" spans="1:36" ht="16.5" customHeight="1" x14ac:dyDescent="0.35">
      <c r="A20" s="110" t="s">
        <v>120</v>
      </c>
      <c r="B20" s="111"/>
      <c r="C20" s="109">
        <f>'Tabell 4.1 DOK32019'!C23</f>
        <v>0.39435301496649766</v>
      </c>
      <c r="D20" s="111">
        <f>D17</f>
        <v>8.0206005552272455</v>
      </c>
      <c r="E20" s="111">
        <f t="shared" ref="E20:S20" si="7">E17</f>
        <v>6.2016872714179714</v>
      </c>
      <c r="F20" s="111">
        <f t="shared" si="7"/>
        <v>6.4038318577798803</v>
      </c>
      <c r="G20" s="111">
        <f t="shared" si="7"/>
        <v>8.0873785386511319</v>
      </c>
      <c r="H20" s="111">
        <f t="shared" si="7"/>
        <v>9.0954932922830523</v>
      </c>
      <c r="I20" s="111">
        <f t="shared" si="7"/>
        <v>5.9025443230781782</v>
      </c>
      <c r="J20" s="111">
        <f t="shared" si="7"/>
        <v>10.999420251568054</v>
      </c>
      <c r="K20" s="111">
        <f t="shared" si="7"/>
        <v>15.071023493951701</v>
      </c>
      <c r="L20" s="111">
        <f t="shared" si="7"/>
        <v>4.7608003149472147</v>
      </c>
      <c r="M20" s="111">
        <f t="shared" si="7"/>
        <v>0.30651482385011247</v>
      </c>
      <c r="N20" s="111">
        <f t="shared" si="7"/>
        <v>1.2078236033486076</v>
      </c>
      <c r="O20" s="111">
        <f t="shared" si="7"/>
        <v>6.7555479183116871</v>
      </c>
      <c r="P20" s="111">
        <f t="shared" si="7"/>
        <v>4.7121804248855899</v>
      </c>
      <c r="Q20" s="111">
        <f t="shared" si="7"/>
        <v>7.1402434219159749</v>
      </c>
      <c r="R20" s="111">
        <f t="shared" si="7"/>
        <v>5.3349099087836027</v>
      </c>
      <c r="S20" s="111">
        <f t="shared" si="7"/>
        <v>99.999999999999986</v>
      </c>
      <c r="U20" s="410"/>
      <c r="V20" s="410"/>
      <c r="W20" s="410"/>
      <c r="X20" s="410"/>
      <c r="Y20" s="410"/>
      <c r="Z20" s="410"/>
      <c r="AA20" s="410"/>
      <c r="AB20" s="410"/>
      <c r="AC20" s="410"/>
      <c r="AD20" s="410"/>
      <c r="AE20" s="410"/>
      <c r="AF20" s="410"/>
      <c r="AG20" s="410"/>
      <c r="AH20" s="410"/>
      <c r="AI20" s="410"/>
      <c r="AJ20" s="410"/>
    </row>
    <row r="21" spans="1:36" ht="16.5" customHeight="1" thickBot="1" x14ac:dyDescent="0.4">
      <c r="A21" s="319" t="s">
        <v>36</v>
      </c>
      <c r="B21" s="320"/>
      <c r="C21" s="322" t="s">
        <v>28</v>
      </c>
      <c r="D21" s="322">
        <f>SUMPRODUCT($C19:$C20,D19:D20)</f>
        <v>8.5758665593620051</v>
      </c>
      <c r="E21" s="322">
        <f t="shared" ref="E21:R21" si="8">SUMPRODUCT($C19:$C20,E19:E20)</f>
        <v>8.5984971880987455</v>
      </c>
      <c r="F21" s="322">
        <f t="shared" si="8"/>
        <v>7.3497780707690001</v>
      </c>
      <c r="G21" s="322">
        <f t="shared" si="8"/>
        <v>5.7230678615748403</v>
      </c>
      <c r="H21" s="322">
        <f t="shared" si="8"/>
        <v>6.7833801943874015</v>
      </c>
      <c r="I21" s="322">
        <f t="shared" si="8"/>
        <v>5.3978800788058408</v>
      </c>
      <c r="J21" s="322">
        <f t="shared" si="8"/>
        <v>7.791008670458508</v>
      </c>
      <c r="K21" s="322">
        <f t="shared" si="8"/>
        <v>10.25937211268673</v>
      </c>
      <c r="L21" s="322">
        <f t="shared" si="8"/>
        <v>4.6380648614148861</v>
      </c>
      <c r="M21" s="322">
        <f t="shared" si="8"/>
        <v>3.3541952559695369</v>
      </c>
      <c r="N21" s="322">
        <f t="shared" si="8"/>
        <v>3.3281063250001734</v>
      </c>
      <c r="O21" s="322">
        <f t="shared" si="8"/>
        <v>6.9582888629071116</v>
      </c>
      <c r="P21" s="322">
        <f t="shared" si="8"/>
        <v>7.8611057276525047</v>
      </c>
      <c r="Q21" s="322">
        <f t="shared" si="8"/>
        <v>7.788092153996093</v>
      </c>
      <c r="R21" s="322">
        <f t="shared" si="8"/>
        <v>5.5932960769166211</v>
      </c>
      <c r="S21" s="322">
        <f t="shared" ref="S21" si="9">SUM(D21:R21)</f>
        <v>100</v>
      </c>
      <c r="U21" s="410"/>
      <c r="V21" s="410"/>
      <c r="W21" s="410"/>
      <c r="X21" s="410"/>
      <c r="Y21" s="410"/>
      <c r="Z21" s="410"/>
      <c r="AA21" s="410"/>
      <c r="AB21" s="410"/>
      <c r="AC21" s="410"/>
      <c r="AD21" s="410"/>
      <c r="AE21" s="410"/>
      <c r="AF21" s="410"/>
      <c r="AG21" s="410"/>
      <c r="AH21" s="410"/>
      <c r="AI21" s="410"/>
      <c r="AJ21" s="410"/>
    </row>
    <row r="22" spans="1:36" ht="16.5" customHeight="1" thickBot="1" x14ac:dyDescent="0.4">
      <c r="A22" s="112"/>
      <c r="B22" s="113"/>
      <c r="C22" s="114"/>
      <c r="D22" s="115"/>
      <c r="E22" s="115"/>
      <c r="F22" s="115"/>
      <c r="G22" s="115"/>
      <c r="H22" s="115"/>
      <c r="I22" s="115"/>
      <c r="J22" s="115"/>
      <c r="K22" s="115"/>
      <c r="L22" s="115"/>
      <c r="M22" s="115"/>
      <c r="N22" s="115"/>
      <c r="O22" s="115"/>
      <c r="P22" s="115"/>
      <c r="Q22" s="115"/>
      <c r="R22" s="115"/>
      <c r="S22" s="115"/>
      <c r="U22" s="410"/>
      <c r="V22" s="410"/>
      <c r="W22" s="410"/>
      <c r="X22" s="410"/>
      <c r="Y22" s="410"/>
      <c r="Z22" s="410"/>
      <c r="AA22" s="410"/>
      <c r="AB22" s="410"/>
      <c r="AC22" s="410"/>
      <c r="AD22" s="410"/>
      <c r="AE22" s="410"/>
      <c r="AF22" s="410"/>
      <c r="AG22" s="410"/>
      <c r="AH22" s="410"/>
      <c r="AI22" s="410"/>
      <c r="AJ22" s="410"/>
    </row>
    <row r="23" spans="1:36" ht="16.5" customHeight="1" x14ac:dyDescent="0.35">
      <c r="A23" s="380" t="s">
        <v>2</v>
      </c>
      <c r="B23" s="381"/>
      <c r="C23" s="381"/>
      <c r="D23" s="381"/>
      <c r="E23" s="381"/>
      <c r="F23" s="381"/>
      <c r="G23" s="381"/>
      <c r="H23" s="381"/>
      <c r="I23" s="381"/>
      <c r="J23" s="381"/>
      <c r="K23" s="381"/>
      <c r="L23" s="381"/>
      <c r="M23" s="381"/>
      <c r="N23" s="381"/>
      <c r="O23" s="381"/>
      <c r="P23" s="381"/>
      <c r="Q23" s="381"/>
      <c r="R23" s="381"/>
      <c r="S23" s="381"/>
      <c r="U23" s="410"/>
      <c r="V23" s="410"/>
      <c r="W23" s="410"/>
      <c r="X23" s="410"/>
      <c r="Y23" s="410"/>
      <c r="Z23" s="410"/>
      <c r="AA23" s="410"/>
      <c r="AB23" s="410"/>
      <c r="AC23" s="410"/>
      <c r="AD23" s="410"/>
      <c r="AE23" s="410"/>
      <c r="AF23" s="410"/>
      <c r="AG23" s="410"/>
      <c r="AH23" s="410"/>
      <c r="AI23" s="410"/>
      <c r="AJ23" s="410"/>
    </row>
    <row r="24" spans="1:36" ht="16.5" customHeight="1" thickBot="1" x14ac:dyDescent="0.4">
      <c r="A24" s="112"/>
      <c r="B24" s="113"/>
      <c r="C24" s="114"/>
      <c r="D24" s="115"/>
      <c r="E24" s="115"/>
      <c r="F24" s="115"/>
      <c r="G24" s="115"/>
      <c r="H24" s="115"/>
      <c r="I24" s="115"/>
      <c r="J24" s="115"/>
      <c r="K24" s="115"/>
      <c r="L24" s="115"/>
      <c r="M24" s="115"/>
      <c r="N24" s="115"/>
      <c r="O24" s="115"/>
      <c r="P24" s="115"/>
      <c r="Q24" s="115"/>
      <c r="R24" s="115"/>
      <c r="S24" s="115"/>
      <c r="U24" s="410"/>
      <c r="V24" s="410"/>
      <c r="W24" s="410"/>
      <c r="X24" s="410"/>
      <c r="Y24" s="410"/>
      <c r="Z24" s="410"/>
      <c r="AA24" s="410"/>
      <c r="AB24" s="410"/>
      <c r="AC24" s="410"/>
      <c r="AD24" s="410"/>
      <c r="AE24" s="410"/>
      <c r="AF24" s="410"/>
      <c r="AG24" s="410"/>
      <c r="AH24" s="410"/>
      <c r="AI24" s="410"/>
      <c r="AJ24" s="410"/>
    </row>
    <row r="25" spans="1:36" ht="16.5" customHeight="1" x14ac:dyDescent="0.35">
      <c r="A25" s="381" t="s">
        <v>26</v>
      </c>
      <c r="B25" s="371"/>
      <c r="C25" s="372"/>
      <c r="D25" s="373"/>
      <c r="E25" s="373"/>
      <c r="F25" s="373"/>
      <c r="G25" s="373"/>
      <c r="H25" s="373"/>
      <c r="I25" s="373"/>
      <c r="J25" s="373"/>
      <c r="K25" s="373"/>
      <c r="L25" s="373"/>
      <c r="M25" s="373"/>
      <c r="N25" s="373"/>
      <c r="O25" s="373"/>
      <c r="P25" s="373"/>
      <c r="Q25" s="373"/>
      <c r="R25" s="373"/>
      <c r="S25" s="373"/>
      <c r="U25" s="410"/>
      <c r="V25" s="410"/>
      <c r="W25" s="410"/>
      <c r="X25" s="410"/>
      <c r="Y25" s="410"/>
      <c r="Z25" s="410"/>
      <c r="AA25" s="410"/>
      <c r="AB25" s="410"/>
      <c r="AC25" s="410"/>
      <c r="AD25" s="410"/>
      <c r="AE25" s="410"/>
      <c r="AF25" s="410"/>
      <c r="AG25" s="410"/>
      <c r="AH25" s="410"/>
      <c r="AI25" s="410"/>
      <c r="AJ25" s="410"/>
    </row>
    <row r="26" spans="1:36" ht="16.5" customHeight="1" x14ac:dyDescent="0.35">
      <c r="A26" s="117" t="s">
        <v>127</v>
      </c>
      <c r="B26" s="118"/>
      <c r="C26" s="119">
        <v>0.01</v>
      </c>
      <c r="D26" s="120">
        <f>'Tabell 4.1 DOK32019'!D29/'Tabell 4.1 DOK32019'!$S29*100</f>
        <v>8.6145477302267359</v>
      </c>
      <c r="E26" s="120">
        <f>'Tabell 4.1 DOK32019'!E29/'Tabell 4.1 DOK32019'!$S29*100</f>
        <v>8.1475954363837673</v>
      </c>
      <c r="F26" s="120">
        <f>'Tabell 4.1 DOK32019'!F29/'Tabell 4.1 DOK32019'!$S29*100</f>
        <v>6.3688441727242102</v>
      </c>
      <c r="G26" s="120">
        <f>'Tabell 4.1 DOK32019'!G29/'Tabell 4.1 DOK32019'!$S29*100</f>
        <v>4.2146054975208198</v>
      </c>
      <c r="H26" s="120">
        <f>'Tabell 4.1 DOK32019'!H29/'Tabell 4.1 DOK32019'!$S29*100</f>
        <v>5.7334039378038799</v>
      </c>
      <c r="I26" s="120">
        <f>'Tabell 4.1 DOK32019'!I29/'Tabell 4.1 DOK32019'!$S29*100</f>
        <v>5.042603379386704</v>
      </c>
      <c r="J26" s="120">
        <f>'Tabell 4.1 DOK32019'!J29/'Tabell 4.1 DOK32019'!$S29*100</f>
        <v>8.2414672892697265</v>
      </c>
      <c r="K26" s="120">
        <f>'Tabell 4.1 DOK32019'!K29/'Tabell 4.1 DOK32019'!$S29*100</f>
        <v>7.8395032012708814</v>
      </c>
      <c r="L26" s="120">
        <f>'Tabell 4.1 DOK32019'!L29/'Tabell 4.1 DOK32019'!$S29*100</f>
        <v>5.7285899966302418</v>
      </c>
      <c r="M26" s="120">
        <f>'Tabell 4.1 DOK32019'!M29/'Tabell 4.1 DOK32019'!$S29*100</f>
        <v>4.1159197034612234</v>
      </c>
      <c r="N26" s="120">
        <f>'Tabell 4.1 DOK32019'!N29/'Tabell 4.1 DOK32019'!$S29*100</f>
        <v>5.1461031146199394</v>
      </c>
      <c r="O26" s="120">
        <f>'Tabell 4.1 DOK32019'!O29/'Tabell 4.1 DOK32019'!$S29*100</f>
        <v>7.9718865835459489</v>
      </c>
      <c r="P26" s="120">
        <f>'Tabell 4.1 DOK32019'!P29/'Tabell 4.1 DOK32019'!$S29*100</f>
        <v>8.1500024069705876</v>
      </c>
      <c r="Q26" s="120">
        <f>'Tabell 4.1 DOK32019'!Q29/'Tabell 4.1 DOK32019'!$S29*100</f>
        <v>7.9430029365041159</v>
      </c>
      <c r="R26" s="120">
        <f>'Tabell 4.1 DOK32019'!R29/'Tabell 4.1 DOK32019'!$S29*100</f>
        <v>6.7419246136812205</v>
      </c>
      <c r="S26" s="120">
        <f>'Tabell 4.1 DOK32019'!S29/'Tabell 4.1 DOK32019'!$S29*100</f>
        <v>100</v>
      </c>
      <c r="U26" s="410"/>
      <c r="V26" s="410"/>
      <c r="W26" s="410"/>
      <c r="X26" s="410"/>
      <c r="Y26" s="410"/>
      <c r="Z26" s="410"/>
      <c r="AA26" s="410"/>
      <c r="AB26" s="410"/>
      <c r="AC26" s="410"/>
      <c r="AD26" s="410"/>
      <c r="AE26" s="410"/>
      <c r="AF26" s="410"/>
      <c r="AG26" s="410"/>
      <c r="AH26" s="410"/>
      <c r="AI26" s="410"/>
      <c r="AJ26" s="410"/>
    </row>
    <row r="27" spans="1:36" ht="16.5" customHeight="1" x14ac:dyDescent="0.35">
      <c r="A27" s="121" t="s">
        <v>128</v>
      </c>
      <c r="B27" s="122"/>
      <c r="C27" s="123">
        <v>0.03</v>
      </c>
      <c r="D27" s="120">
        <f>'Tabell 4.1 DOK32019'!D30/'Tabell 4.1 DOK32019'!$S30*100</f>
        <v>6.4113537291745457</v>
      </c>
      <c r="E27" s="120">
        <f>'Tabell 4.1 DOK32019'!E30/'Tabell 4.1 DOK32019'!$S30*100</f>
        <v>5.4021775911144729</v>
      </c>
      <c r="F27" s="120">
        <f>'Tabell 4.1 DOK32019'!F30/'Tabell 4.1 DOK32019'!$S30*100</f>
        <v>3.5470451243058183</v>
      </c>
      <c r="G27" s="120">
        <f>'Tabell 4.1 DOK32019'!G30/'Tabell 4.1 DOK32019'!$S30*100</f>
        <v>3.0852524930830629</v>
      </c>
      <c r="H27" s="120">
        <f>'Tabell 4.1 DOK32019'!H30/'Tabell 4.1 DOK32019'!$S30*100</f>
        <v>4.5621927188041163</v>
      </c>
      <c r="I27" s="120">
        <f>'Tabell 4.1 DOK32019'!I30/'Tabell 4.1 DOK32019'!$S30*100</f>
        <v>5.8420748820637352</v>
      </c>
      <c r="J27" s="120">
        <f>'Tabell 4.1 DOK32019'!J30/'Tabell 4.1 DOK32019'!$S30*100</f>
        <v>9.5244730189693261</v>
      </c>
      <c r="K27" s="120">
        <f>'Tabell 4.1 DOK32019'!K30/'Tabell 4.1 DOK32019'!$S30*100</f>
        <v>9.5324349608869614</v>
      </c>
      <c r="L27" s="120">
        <f>'Tabell 4.1 DOK32019'!L30/'Tabell 4.1 DOK32019'!$S30*100</f>
        <v>6.1028284798662398</v>
      </c>
      <c r="M27" s="120">
        <f>'Tabell 4.1 DOK32019'!M30/'Tabell 4.1 DOK32019'!$S30*100</f>
        <v>4.5602022333247083</v>
      </c>
      <c r="N27" s="120">
        <f>'Tabell 4.1 DOK32019'!N30/'Tabell 4.1 DOK32019'!$S30*100</f>
        <v>6.0013137204164098</v>
      </c>
      <c r="O27" s="120">
        <f>'Tabell 4.1 DOK32019'!O30/'Tabell 4.1 DOK32019'!$S30*100</f>
        <v>8.5053444535122118</v>
      </c>
      <c r="P27" s="120">
        <f>'Tabell 4.1 DOK32019'!P30/'Tabell 4.1 DOK32019'!$S30*100</f>
        <v>9.3592627241784268</v>
      </c>
      <c r="Q27" s="120">
        <f>'Tabell 4.1 DOK32019'!Q30/'Tabell 4.1 DOK32019'!$S30*100</f>
        <v>9.5682636995163115</v>
      </c>
      <c r="R27" s="120">
        <f>'Tabell 4.1 DOK32019'!R30/'Tabell 4.1 DOK32019'!$S30*100</f>
        <v>7.9957801707836538</v>
      </c>
      <c r="S27" s="120">
        <f>'Tabell 4.1 DOK32019'!S30/'Tabell 4.1 DOK32019'!$S30*100</f>
        <v>100</v>
      </c>
      <c r="U27" s="410"/>
      <c r="V27" s="410"/>
      <c r="W27" s="410"/>
      <c r="X27" s="410"/>
      <c r="Y27" s="410"/>
      <c r="Z27" s="410"/>
      <c r="AA27" s="410"/>
      <c r="AB27" s="410"/>
      <c r="AC27" s="410"/>
      <c r="AD27" s="410"/>
      <c r="AE27" s="410"/>
      <c r="AF27" s="410"/>
      <c r="AG27" s="410"/>
      <c r="AH27" s="410"/>
      <c r="AI27" s="410"/>
      <c r="AJ27" s="410"/>
    </row>
    <row r="28" spans="1:36" ht="16.5" customHeight="1" x14ac:dyDescent="0.35">
      <c r="A28" s="121" t="s">
        <v>129</v>
      </c>
      <c r="B28" s="122"/>
      <c r="C28" s="123">
        <v>0.06</v>
      </c>
      <c r="D28" s="120">
        <f>'Tabell 4.1 DOK32019'!D31/'Tabell 4.1 DOK32019'!$S31*100</f>
        <v>5.103006954193738</v>
      </c>
      <c r="E28" s="120">
        <f>'Tabell 4.1 DOK32019'!E31/'Tabell 4.1 DOK32019'!$S31*100</f>
        <v>4.3259655881680761</v>
      </c>
      <c r="F28" s="120">
        <f>'Tabell 4.1 DOK32019'!F31/'Tabell 4.1 DOK32019'!$S31*100</f>
        <v>2.7490286982924679</v>
      </c>
      <c r="G28" s="120">
        <f>'Tabell 4.1 DOK32019'!G31/'Tabell 4.1 DOK32019'!$S31*100</f>
        <v>2.7294394201573668</v>
      </c>
      <c r="H28" s="120">
        <f>'Tabell 4.1 DOK32019'!H31/'Tabell 4.1 DOK32019'!$S31*100</f>
        <v>4.8124326618564108</v>
      </c>
      <c r="I28" s="120">
        <f>'Tabell 4.1 DOK32019'!I31/'Tabell 4.1 DOK32019'!$S31*100</f>
        <v>5.5600901106794209</v>
      </c>
      <c r="J28" s="120">
        <f>'Tabell 4.1 DOK32019'!J31/'Tabell 4.1 DOK32019'!$S31*100</f>
        <v>9.536713572104869</v>
      </c>
      <c r="K28" s="120">
        <f>'Tabell 4.1 DOK32019'!K31/'Tabell 4.1 DOK32019'!$S31*100</f>
        <v>9.6085409252669027</v>
      </c>
      <c r="L28" s="120">
        <f>'Tabell 4.1 DOK32019'!L31/'Tabell 4.1 DOK32019'!$S31*100</f>
        <v>5.6351823435306407</v>
      </c>
      <c r="M28" s="120">
        <f>'Tabell 4.1 DOK32019'!M31/'Tabell 4.1 DOK32019'!$S31*100</f>
        <v>5.1323908713963888</v>
      </c>
      <c r="N28" s="120">
        <f>'Tabell 4.1 DOK32019'!N31/'Tabell 4.1 DOK32019'!$S31*100</f>
        <v>7.7736785399458022</v>
      </c>
      <c r="O28" s="120">
        <f>'Tabell 4.1 DOK32019'!O31/'Tabell 4.1 DOK32019'!$S31*100</f>
        <v>9.1579875281595875</v>
      </c>
      <c r="P28" s="120">
        <f>'Tabell 4.1 DOK32019'!P31/'Tabell 4.1 DOK32019'!$S31*100</f>
        <v>8.9490352280518461</v>
      </c>
      <c r="Q28" s="120">
        <f>'Tabell 4.1 DOK32019'!Q31/'Tabell 4.1 DOK32019'!$S31*100</f>
        <v>9.6901629174964903</v>
      </c>
      <c r="R28" s="120">
        <f>'Tabell 4.1 DOK32019'!R31/'Tabell 4.1 DOK32019'!$S31*100</f>
        <v>9.2363446406999916</v>
      </c>
      <c r="S28" s="120">
        <f>'Tabell 4.1 DOK32019'!S31/'Tabell 4.1 DOK32019'!$S31*100</f>
        <v>100</v>
      </c>
      <c r="U28" s="410"/>
      <c r="V28" s="410"/>
      <c r="W28" s="410"/>
      <c r="X28" s="410"/>
      <c r="Y28" s="410"/>
      <c r="Z28" s="410"/>
      <c r="AA28" s="410"/>
      <c r="AB28" s="410"/>
      <c r="AC28" s="410"/>
      <c r="AD28" s="410"/>
      <c r="AE28" s="410"/>
      <c r="AF28" s="410"/>
      <c r="AG28" s="410"/>
      <c r="AH28" s="410"/>
      <c r="AI28" s="410"/>
      <c r="AJ28" s="410"/>
    </row>
    <row r="29" spans="1:36" ht="16.5" customHeight="1" x14ac:dyDescent="0.35">
      <c r="A29" s="121" t="s">
        <v>130</v>
      </c>
      <c r="B29" s="122"/>
      <c r="C29" s="123">
        <v>0.24</v>
      </c>
      <c r="D29" s="120">
        <f>'Tabell 4.1 DOK32019'!D32/'Tabell 4.1 DOK32019'!$S32*100</f>
        <v>10.458448354981734</v>
      </c>
      <c r="E29" s="120">
        <f>'Tabell 4.1 DOK32019'!E32/'Tabell 4.1 DOK32019'!$S32*100</f>
        <v>7.3929775997190843</v>
      </c>
      <c r="F29" s="120">
        <f>'Tabell 4.1 DOK32019'!F32/'Tabell 4.1 DOK32019'!$S32*100</f>
        <v>5.2142983144964132</v>
      </c>
      <c r="G29" s="120">
        <f>'Tabell 4.1 DOK32019'!G32/'Tabell 4.1 DOK32019'!$S32*100</f>
        <v>2.9280655962504212</v>
      </c>
      <c r="H29" s="120">
        <f>'Tabell 4.1 DOK32019'!H32/'Tabell 4.1 DOK32019'!$S32*100</f>
        <v>3.4729077485322986</v>
      </c>
      <c r="I29" s="120">
        <f>'Tabell 4.1 DOK32019'!I32/'Tabell 4.1 DOK32019'!$S32*100</f>
        <v>1.4760777785625159</v>
      </c>
      <c r="J29" s="120">
        <f>'Tabell 4.1 DOK32019'!J32/'Tabell 4.1 DOK32019'!$S32*100</f>
        <v>2.0937763416254276</v>
      </c>
      <c r="K29" s="120">
        <f>'Tabell 4.1 DOK32019'!K32/'Tabell 4.1 DOK32019'!$S32*100</f>
        <v>2.1000396602360372</v>
      </c>
      <c r="L29" s="120">
        <f>'Tabell 4.1 DOK32019'!L32/'Tabell 4.1 DOK32019'!$S32*100</f>
        <v>6.9156251136387317</v>
      </c>
      <c r="M29" s="120">
        <f>'Tabell 4.1 DOK32019'!M32/'Tabell 4.1 DOK32019'!$S32*100</f>
        <v>9.2783553217547698</v>
      </c>
      <c r="N29" s="120">
        <f>'Tabell 4.1 DOK32019'!N32/'Tabell 4.1 DOK32019'!$S32*100</f>
        <v>11.253485558598451</v>
      </c>
      <c r="O29" s="120">
        <f>'Tabell 4.1 DOK32019'!O32/'Tabell 4.1 DOK32019'!$S32*100</f>
        <v>13.58825303636225</v>
      </c>
      <c r="P29" s="120">
        <f>'Tabell 4.1 DOK32019'!P32/'Tabell 4.1 DOK32019'!$S32*100</f>
        <v>6.7713514310856873</v>
      </c>
      <c r="Q29" s="120">
        <f>'Tabell 4.1 DOK32019'!Q32/'Tabell 4.1 DOK32019'!$S32*100</f>
        <v>3.845466477029241</v>
      </c>
      <c r="R29" s="120">
        <f>'Tabell 4.1 DOK32019'!R32/'Tabell 4.1 DOK32019'!$S32*100</f>
        <v>13.210871667126934</v>
      </c>
      <c r="S29" s="120">
        <f>'Tabell 4.1 DOK32019'!S32/'Tabell 4.1 DOK32019'!$S32*100</f>
        <v>100</v>
      </c>
      <c r="U29" s="410"/>
      <c r="V29" s="410"/>
      <c r="W29" s="410"/>
      <c r="X29" s="410"/>
      <c r="Y29" s="410"/>
      <c r="Z29" s="410"/>
      <c r="AA29" s="410"/>
      <c r="AB29" s="410"/>
      <c r="AC29" s="410"/>
      <c r="AD29" s="410"/>
      <c r="AE29" s="410"/>
      <c r="AF29" s="410"/>
      <c r="AG29" s="410"/>
      <c r="AH29" s="410"/>
      <c r="AI29" s="410"/>
      <c r="AJ29" s="410"/>
    </row>
    <row r="30" spans="1:36" ht="16.5" customHeight="1" x14ac:dyDescent="0.35">
      <c r="A30" s="121" t="s">
        <v>131</v>
      </c>
      <c r="B30" s="122"/>
      <c r="C30" s="123">
        <v>0.08</v>
      </c>
      <c r="D30" s="124">
        <f>'Tabell 4.1 DOK32019'!D35/'Tabell 4.1 DOK32019'!$S35*100</f>
        <v>14.085667215815487</v>
      </c>
      <c r="E30" s="124">
        <f>'Tabell 4.1 DOK32019'!E35/'Tabell 4.1 DOK32019'!$S35*100</f>
        <v>8.2372322899505761</v>
      </c>
      <c r="F30" s="124">
        <f>'Tabell 4.1 DOK32019'!F35/'Tabell 4.1 DOK32019'!$S35*100</f>
        <v>5.8484349258649093</v>
      </c>
      <c r="G30" s="124">
        <f>'Tabell 4.1 DOK32019'!G35/'Tabell 4.1 DOK32019'!$S35*100</f>
        <v>3.1301482701812189</v>
      </c>
      <c r="H30" s="124">
        <f>'Tabell 4.1 DOK32019'!H35/'Tabell 4.1 DOK32019'!$S35*100</f>
        <v>3.7891268533772648</v>
      </c>
      <c r="I30" s="124">
        <f>'Tabell 4.1 DOK32019'!I35/'Tabell 4.1 DOK32019'!$S35*100</f>
        <v>2.3064250411861615</v>
      </c>
      <c r="J30" s="124">
        <f>'Tabell 4.1 DOK32019'!J35/'Tabell 4.1 DOK32019'!$S35*100</f>
        <v>3.8714991762767705</v>
      </c>
      <c r="K30" s="124">
        <f>'Tabell 4.1 DOK32019'!K35/'Tabell 4.1 DOK32019'!$S35*100</f>
        <v>4.1186161449752881</v>
      </c>
      <c r="L30" s="124">
        <f>'Tabell 4.1 DOK32019'!L35/'Tabell 4.1 DOK32019'!$S35*100</f>
        <v>8.0724876441515647</v>
      </c>
      <c r="M30" s="124">
        <f>'Tabell 4.1 DOK32019'!M35/'Tabell 4.1 DOK32019'!$S35*100</f>
        <v>4.6952224052718288</v>
      </c>
      <c r="N30" s="124">
        <f>'Tabell 4.1 DOK32019'!N35/'Tabell 4.1 DOK32019'!$S35*100</f>
        <v>7.495881383855024</v>
      </c>
      <c r="O30" s="124">
        <f>'Tabell 4.1 DOK32019'!O35/'Tabell 4.1 DOK32019'!$S35*100</f>
        <v>10.873146622734762</v>
      </c>
      <c r="P30" s="124">
        <f>'Tabell 4.1 DOK32019'!P35/'Tabell 4.1 DOK32019'!$S35*100</f>
        <v>6.0131795716639207</v>
      </c>
      <c r="Q30" s="124">
        <f>'Tabell 4.1 DOK32019'!Q35/'Tabell 4.1 DOK32019'!$S35*100</f>
        <v>4.5304777594728174</v>
      </c>
      <c r="R30" s="124">
        <f>'Tabell 4.1 DOK32019'!R35/'Tabell 4.1 DOK32019'!$S35*100</f>
        <v>12.932454695222406</v>
      </c>
      <c r="S30" s="124">
        <f>'Tabell 4.1 DOK32019'!S35/'Tabell 4.1 DOK32019'!$S35*100</f>
        <v>100</v>
      </c>
      <c r="U30" s="410"/>
      <c r="V30" s="410"/>
      <c r="W30" s="410"/>
      <c r="X30" s="410"/>
      <c r="Y30" s="410"/>
      <c r="Z30" s="410"/>
      <c r="AA30" s="410"/>
      <c r="AB30" s="410"/>
      <c r="AC30" s="410"/>
      <c r="AD30" s="410"/>
      <c r="AE30" s="410"/>
      <c r="AF30" s="410"/>
      <c r="AG30" s="410"/>
      <c r="AH30" s="410"/>
      <c r="AI30" s="410"/>
      <c r="AJ30" s="410"/>
    </row>
    <row r="31" spans="1:36" ht="16.5" customHeight="1" x14ac:dyDescent="0.35">
      <c r="A31" s="121" t="s">
        <v>132</v>
      </c>
      <c r="B31" s="122"/>
      <c r="C31" s="123">
        <v>0.1</v>
      </c>
      <c r="D31" s="124">
        <f>'Tabell 4.1 DOK32019'!D36/'Tabell 4.1 DOK32019'!$S36*100</f>
        <v>9.8306001081275909</v>
      </c>
      <c r="E31" s="124">
        <f>'Tabell 4.1 DOK32019'!E36/'Tabell 4.1 DOK32019'!$S36*100</f>
        <v>8.8574517931158763</v>
      </c>
      <c r="F31" s="124">
        <f>'Tabell 4.1 DOK32019'!F36/'Tabell 4.1 DOK32019'!$S36*100</f>
        <v>4.9468372679762123</v>
      </c>
      <c r="G31" s="124">
        <f>'Tabell 4.1 DOK32019'!G36/'Tabell 4.1 DOK32019'!$S36*100</f>
        <v>5.2802306721931886</v>
      </c>
      <c r="H31" s="124">
        <f>'Tabell 4.1 DOK32019'!H36/'Tabell 4.1 DOK32019'!$S36*100</f>
        <v>5.4694539556676878</v>
      </c>
      <c r="I31" s="124">
        <f>'Tabell 4.1 DOK32019'!I36/'Tabell 4.1 DOK32019'!$S36*100</f>
        <v>2.7122003964678321</v>
      </c>
      <c r="J31" s="124">
        <f>'Tabell 4.1 DOK32019'!J36/'Tabell 4.1 DOK32019'!$S36*100</f>
        <v>3.0005406379527844</v>
      </c>
      <c r="K31" s="124">
        <f>'Tabell 4.1 DOK32019'!K36/'Tabell 4.1 DOK32019'!$S36*100</f>
        <v>5.1811137141827359</v>
      </c>
      <c r="L31" s="124">
        <f>'Tabell 4.1 DOK32019'!L36/'Tabell 4.1 DOK32019'!$S36*100</f>
        <v>6.7489637772571633</v>
      </c>
      <c r="M31" s="124">
        <f>'Tabell 4.1 DOK32019'!M36/'Tabell 4.1 DOK32019'!$S36*100</f>
        <v>6.4245810055865924</v>
      </c>
      <c r="N31" s="124">
        <f>'Tabell 4.1 DOK32019'!N36/'Tabell 4.1 DOK32019'!$S36*100</f>
        <v>9.4251216435393754</v>
      </c>
      <c r="O31" s="124">
        <f>'Tabell 4.1 DOK32019'!O36/'Tabell 4.1 DOK32019'!$S36*100</f>
        <v>12.353577221120924</v>
      </c>
      <c r="P31" s="124">
        <f>'Tabell 4.1 DOK32019'!P36/'Tabell 4.1 DOK32019'!$S36*100</f>
        <v>5.9470174806271396</v>
      </c>
      <c r="Q31" s="124">
        <f>'Tabell 4.1 DOK32019'!Q36/'Tabell 4.1 DOK32019'!$S36*100</f>
        <v>3.9016038925932599</v>
      </c>
      <c r="R31" s="124">
        <f>'Tabell 4.1 DOK32019'!R36/'Tabell 4.1 DOK32019'!$S36*100</f>
        <v>9.9207064335916382</v>
      </c>
      <c r="S31" s="124">
        <f>'Tabell 4.1 DOK32019'!S36/'Tabell 4.1 DOK32019'!$S36*100</f>
        <v>100</v>
      </c>
      <c r="U31" s="410"/>
      <c r="V31" s="410"/>
      <c r="W31" s="410"/>
      <c r="X31" s="410"/>
      <c r="Y31" s="410"/>
      <c r="Z31" s="410"/>
      <c r="AA31" s="410"/>
      <c r="AB31" s="410"/>
      <c r="AC31" s="410"/>
      <c r="AD31" s="410"/>
      <c r="AE31" s="410"/>
      <c r="AF31" s="410"/>
      <c r="AG31" s="410"/>
      <c r="AH31" s="410"/>
      <c r="AI31" s="410"/>
      <c r="AJ31" s="410"/>
    </row>
    <row r="32" spans="1:36" ht="16.5" customHeight="1" x14ac:dyDescent="0.35">
      <c r="A32" s="121" t="s">
        <v>133</v>
      </c>
      <c r="B32" s="122"/>
      <c r="C32" s="123">
        <v>0.2</v>
      </c>
      <c r="D32" s="124">
        <f>'Tabell 4.1 DOK32019'!D37/'Tabell 4.1 DOK32019'!$S37*100</f>
        <v>10.872774641771603</v>
      </c>
      <c r="E32" s="124">
        <f>'Tabell 4.1 DOK32019'!E37/'Tabell 4.1 DOK32019'!$S37*100</f>
        <v>6.9561441597915756</v>
      </c>
      <c r="F32" s="124">
        <f>'Tabell 4.1 DOK32019'!F37/'Tabell 4.1 DOK32019'!$S37*100</f>
        <v>4.3334780720798962</v>
      </c>
      <c r="G32" s="124">
        <f>'Tabell 4.1 DOK32019'!G37/'Tabell 4.1 DOK32019'!$S37*100</f>
        <v>2.2101606600086843</v>
      </c>
      <c r="H32" s="124">
        <f>'Tabell 4.1 DOK32019'!H37/'Tabell 4.1 DOK32019'!$S37*100</f>
        <v>2.7659574468085104</v>
      </c>
      <c r="I32" s="124">
        <f>'Tabell 4.1 DOK32019'!I37/'Tabell 4.1 DOK32019'!$S37*100</f>
        <v>1.4198871037776812</v>
      </c>
      <c r="J32" s="124">
        <f>'Tabell 4.1 DOK32019'!J37/'Tabell 4.1 DOK32019'!$S37*100</f>
        <v>1.6152844116369951</v>
      </c>
      <c r="K32" s="124">
        <f>'Tabell 4.1 DOK32019'!K37/'Tabell 4.1 DOK32019'!$S37*100</f>
        <v>2.1623968736430745</v>
      </c>
      <c r="L32" s="124">
        <f>'Tabell 4.1 DOK32019'!L37/'Tabell 4.1 DOK32019'!$S37*100</f>
        <v>8.1676074685193214</v>
      </c>
      <c r="M32" s="124">
        <f>'Tabell 4.1 DOK32019'!M37/'Tabell 4.1 DOK32019'!$S37*100</f>
        <v>8.4411636995223631</v>
      </c>
      <c r="N32" s="124">
        <f>'Tabell 4.1 DOK32019'!N37/'Tabell 4.1 DOK32019'!$S37*100</f>
        <v>12.318714719930526</v>
      </c>
      <c r="O32" s="124">
        <f>'Tabell 4.1 DOK32019'!O37/'Tabell 4.1 DOK32019'!$S37*100</f>
        <v>16.81719496309162</v>
      </c>
      <c r="P32" s="124">
        <f>'Tabell 4.1 DOK32019'!P37/'Tabell 4.1 DOK32019'!$S37*100</f>
        <v>6.5132435953104642</v>
      </c>
      <c r="Q32" s="124">
        <f>'Tabell 4.1 DOK32019'!Q37/'Tabell 4.1 DOK32019'!$S37*100</f>
        <v>2.5922709509335649</v>
      </c>
      <c r="R32" s="124">
        <f>'Tabell 4.1 DOK32019'!R37/'Tabell 4.1 DOK32019'!$S37*100</f>
        <v>12.813721233174121</v>
      </c>
      <c r="S32" s="124">
        <f>'Tabell 4.1 DOK32019'!S37/'Tabell 4.1 DOK32019'!$S37*100</f>
        <v>100</v>
      </c>
      <c r="U32" s="410"/>
      <c r="V32" s="410"/>
      <c r="W32" s="410"/>
      <c r="X32" s="410"/>
      <c r="Y32" s="410"/>
      <c r="Z32" s="410"/>
      <c r="AA32" s="410"/>
      <c r="AB32" s="410"/>
      <c r="AC32" s="410"/>
      <c r="AD32" s="410"/>
      <c r="AE32" s="410"/>
      <c r="AF32" s="410"/>
      <c r="AG32" s="410"/>
      <c r="AH32" s="410"/>
      <c r="AI32" s="410"/>
      <c r="AJ32" s="410"/>
    </row>
    <row r="33" spans="1:36" ht="16.5" customHeight="1" x14ac:dyDescent="0.35">
      <c r="A33" s="121" t="s">
        <v>134</v>
      </c>
      <c r="B33" s="122"/>
      <c r="C33" s="123">
        <v>0.14000000000000001</v>
      </c>
      <c r="D33" s="124">
        <f>'Tabell 4.1 DOK32019'!D38/'Tabell 4.1 DOK32019'!$S38*100</f>
        <v>16.883963494132985</v>
      </c>
      <c r="E33" s="124">
        <f>'Tabell 4.1 DOK32019'!E38/'Tabell 4.1 DOK32019'!$S38*100</f>
        <v>12.233811386353759</v>
      </c>
      <c r="F33" s="124">
        <f>'Tabell 4.1 DOK32019'!F38/'Tabell 4.1 DOK32019'!$S38*100</f>
        <v>17.45980008691873</v>
      </c>
      <c r="G33" s="124">
        <f>'Tabell 4.1 DOK32019'!G38/'Tabell 4.1 DOK32019'!$S38*100</f>
        <v>3.867883528900478</v>
      </c>
      <c r="H33" s="124">
        <f>'Tabell 4.1 DOK32019'!H38/'Tabell 4.1 DOK32019'!$S38*100</f>
        <v>4.4763146458061707</v>
      </c>
      <c r="I33" s="124">
        <f>'Tabell 4.1 DOK32019'!I38/'Tabell 4.1 DOK32019'!$S38*100</f>
        <v>2.5858322468491961</v>
      </c>
      <c r="J33" s="124">
        <f>'Tabell 4.1 DOK32019'!J38/'Tabell 4.1 DOK32019'!$S38*100</f>
        <v>3.3572359843546282</v>
      </c>
      <c r="K33" s="124">
        <f>'Tabell 4.1 DOK32019'!K38/'Tabell 4.1 DOK32019'!$S38*100</f>
        <v>3.6831812255541068</v>
      </c>
      <c r="L33" s="124">
        <f>'Tabell 4.1 DOK32019'!L38/'Tabell 4.1 DOK32019'!$S38*100</f>
        <v>2.6836158192090394</v>
      </c>
      <c r="M33" s="124">
        <f>'Tabell 4.1 DOK32019'!M38/'Tabell 4.1 DOK32019'!$S38*100</f>
        <v>4.1395045632333769</v>
      </c>
      <c r="N33" s="124">
        <f>'Tabell 4.1 DOK32019'!N38/'Tabell 4.1 DOK32019'!$S38*100</f>
        <v>5.9213385484571921</v>
      </c>
      <c r="O33" s="124">
        <f>'Tabell 4.1 DOK32019'!O38/'Tabell 4.1 DOK32019'!$S38*100</f>
        <v>7.1707953063885261</v>
      </c>
      <c r="P33" s="124">
        <f>'Tabell 4.1 DOK32019'!P38/'Tabell 4.1 DOK32019'!$S38*100</f>
        <v>6.605823554976098</v>
      </c>
      <c r="Q33" s="124">
        <f>'Tabell 4.1 DOK32019'!Q38/'Tabell 4.1 DOK32019'!$S38*100</f>
        <v>4.1177748804867447</v>
      </c>
      <c r="R33" s="124">
        <f>'Tabell 4.1 DOK32019'!R38/'Tabell 4.1 DOK32019'!$S38*100</f>
        <v>4.8131247283789653</v>
      </c>
      <c r="S33" s="124">
        <f>'Tabell 4.1 DOK32019'!S38/'Tabell 4.1 DOK32019'!$S38*100</f>
        <v>100</v>
      </c>
      <c r="U33" s="410"/>
      <c r="V33" s="410"/>
      <c r="W33" s="410"/>
      <c r="X33" s="410"/>
      <c r="Y33" s="410"/>
      <c r="Z33" s="410"/>
      <c r="AA33" s="410"/>
      <c r="AB33" s="410"/>
      <c r="AC33" s="410"/>
      <c r="AD33" s="410"/>
      <c r="AE33" s="410"/>
      <c r="AF33" s="410"/>
      <c r="AG33" s="410"/>
      <c r="AH33" s="410"/>
      <c r="AI33" s="410"/>
      <c r="AJ33" s="410"/>
    </row>
    <row r="34" spans="1:36" ht="16.5" customHeight="1" x14ac:dyDescent="0.35">
      <c r="A34" s="121" t="s">
        <v>135</v>
      </c>
      <c r="B34" s="122"/>
      <c r="C34" s="123">
        <v>0.06</v>
      </c>
      <c r="D34" s="124">
        <f>'Tabell 4.1 DOK32019'!D39/'Tabell 4.1 DOK32019'!$S39*100</f>
        <v>12.564322469982848</v>
      </c>
      <c r="E34" s="124">
        <f>'Tabell 4.1 DOK32019'!E39/'Tabell 4.1 DOK32019'!$S39*100</f>
        <v>9.2838765008576321</v>
      </c>
      <c r="F34" s="124">
        <f>'Tabell 4.1 DOK32019'!F39/'Tabell 4.1 DOK32019'!$S39*100</f>
        <v>5.3709262435677534</v>
      </c>
      <c r="G34" s="124">
        <f>'Tabell 4.1 DOK32019'!G39/'Tabell 4.1 DOK32019'!$S39*100</f>
        <v>3.7843053173241854</v>
      </c>
      <c r="H34" s="124">
        <f>'Tabell 4.1 DOK32019'!H39/'Tabell 4.1 DOK32019'!$S39*100</f>
        <v>4.7384219554030871</v>
      </c>
      <c r="I34" s="124">
        <f>'Tabell 4.1 DOK32019'!I39/'Tabell 4.1 DOK32019'!$S39*100</f>
        <v>1.7688679245283019</v>
      </c>
      <c r="J34" s="124">
        <f>'Tabell 4.1 DOK32019'!J39/'Tabell 4.1 DOK32019'!$S39*100</f>
        <v>2.7551457975986278</v>
      </c>
      <c r="K34" s="124">
        <f>'Tabell 4.1 DOK32019'!K39/'Tabell 4.1 DOK32019'!$S39*100</f>
        <v>3.4626929674099487</v>
      </c>
      <c r="L34" s="124">
        <f>'Tabell 4.1 DOK32019'!L39/'Tabell 4.1 DOK32019'!$S39*100</f>
        <v>7.3220411663807896</v>
      </c>
      <c r="M34" s="124">
        <f>'Tabell 4.1 DOK32019'!M39/'Tabell 4.1 DOK32019'!$S39*100</f>
        <v>6.3143224699828471</v>
      </c>
      <c r="N34" s="124">
        <f>'Tabell 4.1 DOK32019'!N39/'Tabell 4.1 DOK32019'!$S39*100</f>
        <v>9.2838765008576321</v>
      </c>
      <c r="O34" s="124">
        <f>'Tabell 4.1 DOK32019'!O39/'Tabell 4.1 DOK32019'!$S39*100</f>
        <v>11.803173241852488</v>
      </c>
      <c r="P34" s="124">
        <f>'Tabell 4.1 DOK32019'!P39/'Tabell 4.1 DOK32019'!$S39*100</f>
        <v>6.0999142367066899</v>
      </c>
      <c r="Q34" s="124">
        <f>'Tabell 4.1 DOK32019'!Q39/'Tabell 4.1 DOK32019'!$S39*100</f>
        <v>3.891509433962264</v>
      </c>
      <c r="R34" s="124">
        <f>'Tabell 4.1 DOK32019'!R39/'Tabell 4.1 DOK32019'!$S39*100</f>
        <v>11.556603773584905</v>
      </c>
      <c r="S34" s="124">
        <f>'Tabell 4.1 DOK32019'!S39/'Tabell 4.1 DOK32019'!$S39*100</f>
        <v>100</v>
      </c>
      <c r="U34" s="410"/>
      <c r="V34" s="410"/>
      <c r="W34" s="410"/>
      <c r="X34" s="410"/>
      <c r="Y34" s="410"/>
      <c r="Z34" s="410"/>
      <c r="AA34" s="410"/>
      <c r="AB34" s="410"/>
      <c r="AC34" s="410"/>
      <c r="AD34" s="410"/>
      <c r="AE34" s="410"/>
      <c r="AF34" s="410"/>
      <c r="AG34" s="410"/>
      <c r="AH34" s="410"/>
      <c r="AI34" s="410"/>
      <c r="AJ34" s="410"/>
    </row>
    <row r="35" spans="1:36" ht="16.5" customHeight="1" x14ac:dyDescent="0.35">
      <c r="A35" s="121" t="s">
        <v>136</v>
      </c>
      <c r="B35" s="122"/>
      <c r="C35" s="123">
        <v>0.05</v>
      </c>
      <c r="D35" s="124">
        <f>'Tabell 4.1 DOK32019'!D40/'Tabell 4.1 DOK32019'!$S40*100</f>
        <v>7.6411960132890364</v>
      </c>
      <c r="E35" s="124">
        <f>'Tabell 4.1 DOK32019'!E40/'Tabell 4.1 DOK32019'!$S40*100</f>
        <v>5.8139534883720927</v>
      </c>
      <c r="F35" s="124">
        <f>'Tabell 4.1 DOK32019'!F40/'Tabell 4.1 DOK32019'!$S40*100</f>
        <v>2.823920265780731</v>
      </c>
      <c r="G35" s="124">
        <f>'Tabell 4.1 DOK32019'!G40/'Tabell 4.1 DOK32019'!$S40*100</f>
        <v>3.0730897009966776</v>
      </c>
      <c r="H35" s="124">
        <f>'Tabell 4.1 DOK32019'!H40/'Tabell 4.1 DOK32019'!$S40*100</f>
        <v>3.6544850498338874</v>
      </c>
      <c r="I35" s="124">
        <f>'Tabell 4.1 DOK32019'!I40/'Tabell 4.1 DOK32019'!$S40*100</f>
        <v>3.322259136212625</v>
      </c>
      <c r="J35" s="124">
        <f>'Tabell 4.1 DOK32019'!J40/'Tabell 4.1 DOK32019'!$S40*100</f>
        <v>5.1495016611295679</v>
      </c>
      <c r="K35" s="124">
        <f>'Tabell 4.1 DOK32019'!K40/'Tabell 4.1 DOK32019'!$S40*100</f>
        <v>5.5647840531561457</v>
      </c>
      <c r="L35" s="124">
        <f>'Tabell 4.1 DOK32019'!L40/'Tabell 4.1 DOK32019'!$S40*100</f>
        <v>6.3122923588039868</v>
      </c>
      <c r="M35" s="124">
        <f>'Tabell 4.1 DOK32019'!M40/'Tabell 4.1 DOK32019'!$S40*100</f>
        <v>7.6411960132890364</v>
      </c>
      <c r="N35" s="124">
        <f>'Tabell 4.1 DOK32019'!N40/'Tabell 4.1 DOK32019'!$S40*100</f>
        <v>9.5514950166112964</v>
      </c>
      <c r="O35" s="124">
        <f>'Tabell 4.1 DOK32019'!O40/'Tabell 4.1 DOK32019'!$S40*100</f>
        <v>11.295681063122924</v>
      </c>
      <c r="P35" s="124">
        <f>'Tabell 4.1 DOK32019'!P40/'Tabell 4.1 DOK32019'!$S40*100</f>
        <v>8.8870431893687716</v>
      </c>
      <c r="Q35" s="124">
        <f>'Tabell 4.1 DOK32019'!Q40/'Tabell 4.1 DOK32019'!$S40*100</f>
        <v>7.5581395348837201</v>
      </c>
      <c r="R35" s="124">
        <f>'Tabell 4.1 DOK32019'!R40/'Tabell 4.1 DOK32019'!$S40*100</f>
        <v>11.710963455149502</v>
      </c>
      <c r="S35" s="124">
        <f>'Tabell 4.1 DOK32019'!S40/'Tabell 4.1 DOK32019'!$S40*100</f>
        <v>100</v>
      </c>
      <c r="U35" s="410"/>
      <c r="V35" s="410"/>
      <c r="W35" s="410"/>
      <c r="X35" s="410"/>
      <c r="Y35" s="410"/>
      <c r="Z35" s="410"/>
      <c r="AA35" s="410"/>
      <c r="AB35" s="410"/>
      <c r="AC35" s="410"/>
      <c r="AD35" s="410"/>
      <c r="AE35" s="410"/>
      <c r="AF35" s="410"/>
      <c r="AG35" s="410"/>
      <c r="AH35" s="410"/>
      <c r="AI35" s="410"/>
      <c r="AJ35" s="410"/>
    </row>
    <row r="36" spans="1:36" ht="16.5" customHeight="1" x14ac:dyDescent="0.35">
      <c r="A36" s="121" t="s">
        <v>137</v>
      </c>
      <c r="B36" s="122"/>
      <c r="C36" s="123">
        <v>0.03</v>
      </c>
      <c r="D36" s="124">
        <f>'Tabell 4.1 DOK32019'!D41/'Tabell 4.1 DOK32019'!$S41*100</f>
        <v>11.91207370292549</v>
      </c>
      <c r="E36" s="124">
        <f>'Tabell 4.1 DOK32019'!E41/'Tabell 4.1 DOK32019'!$S41*100</f>
        <v>10.958461289801196</v>
      </c>
      <c r="F36" s="124">
        <f>'Tabell 4.1 DOK32019'!F41/'Tabell 4.1 DOK32019'!$S41*100</f>
        <v>7.6127363827379986</v>
      </c>
      <c r="G36" s="124">
        <f>'Tabell 4.1 DOK32019'!G41/'Tabell 4.1 DOK32019'!$S41*100</f>
        <v>6.9177307257152094</v>
      </c>
      <c r="H36" s="124">
        <f>'Tabell 4.1 DOK32019'!H41/'Tabell 4.1 DOK32019'!$S41*100</f>
        <v>7.6288993049943423</v>
      </c>
      <c r="I36" s="124">
        <f>'Tabell 4.1 DOK32019'!I41/'Tabell 4.1 DOK32019'!$S41*100</f>
        <v>2.392112493938904</v>
      </c>
      <c r="J36" s="124">
        <f>'Tabell 4.1 DOK32019'!J41/'Tabell 4.1 DOK32019'!$S41*100</f>
        <v>4.1861968643930823</v>
      </c>
      <c r="K36" s="124">
        <f>'Tabell 4.1 DOK32019'!K41/'Tabell 4.1 DOK32019'!$S41*100</f>
        <v>5.3176014223371588</v>
      </c>
      <c r="L36" s="124">
        <f>'Tabell 4.1 DOK32019'!L41/'Tabell 4.1 DOK32019'!$S41*100</f>
        <v>4.9620171326975919</v>
      </c>
      <c r="M36" s="124">
        <f>'Tabell 4.1 DOK32019'!M41/'Tabell 4.1 DOK32019'!$S41*100</f>
        <v>5.3822531113625347</v>
      </c>
      <c r="N36" s="124">
        <f>'Tabell 4.1 DOK32019'!N41/'Tabell 4.1 DOK32019'!$S41*100</f>
        <v>5.7055115564894132</v>
      </c>
      <c r="O36" s="124">
        <f>'Tabell 4.1 DOK32019'!O41/'Tabell 4.1 DOK32019'!$S41*100</f>
        <v>8.921933085501859</v>
      </c>
      <c r="P36" s="124">
        <f>'Tabell 4.1 DOK32019'!P41/'Tabell 4.1 DOK32019'!$S41*100</f>
        <v>6.5136576693066104</v>
      </c>
      <c r="Q36" s="124">
        <f>'Tabell 4.1 DOK32019'!Q41/'Tabell 4.1 DOK32019'!$S41*100</f>
        <v>5.0589946662356553</v>
      </c>
      <c r="R36" s="124">
        <f>'Tabell 4.1 DOK32019'!R41/'Tabell 4.1 DOK32019'!$S41*100</f>
        <v>6.5298205915629541</v>
      </c>
      <c r="S36" s="124">
        <f>'Tabell 4.1 DOK32019'!S41/'Tabell 4.1 DOK32019'!$S41*100</f>
        <v>100</v>
      </c>
      <c r="U36" s="410"/>
      <c r="V36" s="410"/>
      <c r="W36" s="410"/>
      <c r="X36" s="410"/>
      <c r="Y36" s="410"/>
      <c r="Z36" s="410"/>
      <c r="AA36" s="410"/>
      <c r="AB36" s="410"/>
      <c r="AC36" s="410"/>
      <c r="AD36" s="410"/>
      <c r="AE36" s="410"/>
      <c r="AF36" s="410"/>
      <c r="AG36" s="410"/>
      <c r="AH36" s="410"/>
      <c r="AI36" s="410"/>
      <c r="AJ36" s="410"/>
    </row>
    <row r="37" spans="1:36" ht="16.5" customHeight="1" x14ac:dyDescent="0.35">
      <c r="A37" s="325" t="s">
        <v>121</v>
      </c>
      <c r="B37" s="326"/>
      <c r="C37" s="327" t="s">
        <v>28</v>
      </c>
      <c r="D37" s="328">
        <f>SUMPRODUCT($C26:$C36,D26:D36)</f>
        <v>11.236198677186866</v>
      </c>
      <c r="E37" s="328">
        <f t="shared" ref="E37:R37" si="10">SUMPRODUCT($C26:$C36,E26:E36)</f>
        <v>8.1025841330395103</v>
      </c>
      <c r="F37" s="328">
        <f t="shared" si="10"/>
        <v>6.5519329396697605</v>
      </c>
      <c r="G37" s="328">
        <f t="shared" si="10"/>
        <v>3.3514212188196049</v>
      </c>
      <c r="H37" s="328">
        <f t="shared" si="10"/>
        <v>4.0422912728785247</v>
      </c>
      <c r="I37" s="328">
        <f t="shared" si="10"/>
        <v>2.3592887391081443</v>
      </c>
      <c r="J37" s="328">
        <f t="shared" si="10"/>
        <v>3.3940716546568273</v>
      </c>
      <c r="K37" s="328">
        <f t="shared" si="10"/>
        <v>3.886144287506986</v>
      </c>
      <c r="L37" s="328">
        <f t="shared" si="10"/>
        <v>6.4719524218023698</v>
      </c>
      <c r="M37" s="328">
        <f t="shared" si="10"/>
        <v>6.9209400074811311</v>
      </c>
      <c r="N37" s="328">
        <f t="shared" si="10"/>
        <v>9.439443392628224</v>
      </c>
      <c r="O37" s="328">
        <f t="shared" si="10"/>
        <v>12.158731407533283</v>
      </c>
      <c r="P37" s="328">
        <f t="shared" si="10"/>
        <v>6.8333212372433474</v>
      </c>
      <c r="Q37" s="328">
        <f t="shared" si="10"/>
        <v>4.4815083361283374</v>
      </c>
      <c r="R37" s="328">
        <f t="shared" si="10"/>
        <v>10.77017027431708</v>
      </c>
      <c r="S37" s="328">
        <f>SUM(D37:R37)</f>
        <v>100.00000000000001</v>
      </c>
      <c r="U37" s="410"/>
      <c r="V37" s="410"/>
      <c r="W37" s="410"/>
      <c r="X37" s="410"/>
      <c r="Y37" s="410"/>
      <c r="Z37" s="410"/>
      <c r="AA37" s="410"/>
      <c r="AB37" s="410"/>
      <c r="AC37" s="410"/>
      <c r="AD37" s="410"/>
      <c r="AE37" s="410"/>
      <c r="AF37" s="410"/>
      <c r="AG37" s="410"/>
      <c r="AH37" s="410"/>
      <c r="AI37" s="410"/>
      <c r="AJ37" s="410"/>
    </row>
    <row r="38" spans="1:36" ht="16.5" customHeight="1" x14ac:dyDescent="0.35">
      <c r="A38" s="107"/>
      <c r="B38" s="22"/>
      <c r="C38" s="108"/>
      <c r="D38" s="22"/>
      <c r="E38" s="22"/>
      <c r="F38" s="22"/>
      <c r="G38" s="22"/>
      <c r="H38" s="22"/>
      <c r="I38" s="22"/>
      <c r="J38" s="22"/>
      <c r="K38" s="22"/>
      <c r="L38" s="22"/>
      <c r="M38" s="22"/>
      <c r="N38" s="22"/>
      <c r="O38" s="22"/>
      <c r="P38" s="22"/>
      <c r="Q38" s="22"/>
      <c r="R38" s="22"/>
      <c r="S38" s="22"/>
      <c r="U38" s="410"/>
      <c r="V38" s="410"/>
      <c r="W38" s="410"/>
      <c r="X38" s="410"/>
      <c r="Y38" s="410"/>
      <c r="Z38" s="410"/>
      <c r="AA38" s="410"/>
      <c r="AB38" s="410"/>
      <c r="AC38" s="410"/>
      <c r="AD38" s="410"/>
      <c r="AE38" s="410"/>
      <c r="AF38" s="410"/>
      <c r="AG38" s="410"/>
      <c r="AH38" s="410"/>
      <c r="AI38" s="410"/>
      <c r="AJ38" s="410"/>
    </row>
    <row r="39" spans="1:36" ht="16.5" customHeight="1" x14ac:dyDescent="0.35">
      <c r="A39" s="126" t="str">
        <f>'Tabell 4.1'!A41</f>
        <v>Kriterienøkkel FO2B Barnevern</v>
      </c>
      <c r="B39" s="127"/>
      <c r="C39" s="128">
        <v>0.8</v>
      </c>
      <c r="D39" s="129">
        <f>D37</f>
        <v>11.236198677186866</v>
      </c>
      <c r="E39" s="129">
        <f t="shared" ref="E39:S39" si="11">E37</f>
        <v>8.1025841330395103</v>
      </c>
      <c r="F39" s="129">
        <f t="shared" si="11"/>
        <v>6.5519329396697605</v>
      </c>
      <c r="G39" s="129">
        <f t="shared" si="11"/>
        <v>3.3514212188196049</v>
      </c>
      <c r="H39" s="129">
        <f t="shared" si="11"/>
        <v>4.0422912728785247</v>
      </c>
      <c r="I39" s="129">
        <f t="shared" si="11"/>
        <v>2.3592887391081443</v>
      </c>
      <c r="J39" s="129">
        <f t="shared" si="11"/>
        <v>3.3940716546568273</v>
      </c>
      <c r="K39" s="129">
        <f t="shared" si="11"/>
        <v>3.886144287506986</v>
      </c>
      <c r="L39" s="129">
        <f t="shared" si="11"/>
        <v>6.4719524218023698</v>
      </c>
      <c r="M39" s="129">
        <f t="shared" si="11"/>
        <v>6.9209400074811311</v>
      </c>
      <c r="N39" s="129">
        <f t="shared" si="11"/>
        <v>9.439443392628224</v>
      </c>
      <c r="O39" s="129">
        <f t="shared" si="11"/>
        <v>12.158731407533283</v>
      </c>
      <c r="P39" s="129">
        <f t="shared" si="11"/>
        <v>6.8333212372433474</v>
      </c>
      <c r="Q39" s="129">
        <f t="shared" si="11"/>
        <v>4.4815083361283374</v>
      </c>
      <c r="R39" s="129">
        <f t="shared" si="11"/>
        <v>10.77017027431708</v>
      </c>
      <c r="S39" s="129">
        <f t="shared" si="11"/>
        <v>100.00000000000001</v>
      </c>
      <c r="U39" s="410"/>
      <c r="V39" s="410"/>
      <c r="W39" s="410"/>
      <c r="X39" s="410"/>
      <c r="Y39" s="410"/>
      <c r="Z39" s="410"/>
      <c r="AA39" s="410"/>
      <c r="AB39" s="410"/>
      <c r="AC39" s="410"/>
      <c r="AD39" s="410"/>
      <c r="AE39" s="410"/>
      <c r="AF39" s="410"/>
      <c r="AG39" s="410"/>
      <c r="AH39" s="410"/>
      <c r="AI39" s="410"/>
      <c r="AJ39" s="410"/>
    </row>
    <row r="40" spans="1:36" ht="16.5" customHeight="1" x14ac:dyDescent="0.35">
      <c r="A40" s="126" t="str">
        <f>'Tabell 4.1'!A42</f>
        <v>Regnskapsandeler 2018 FO2B Barnevern</v>
      </c>
      <c r="B40" s="127"/>
      <c r="C40" s="128">
        <v>0.2</v>
      </c>
      <c r="D40" s="129">
        <f>'Tabell 4.1 DOK32019'!D45</f>
        <v>10.303112401778456</v>
      </c>
      <c r="E40" s="129">
        <f>'Tabell 4.1 DOK32019'!E45</f>
        <v>7.3241260373128503</v>
      </c>
      <c r="F40" s="129">
        <f>'Tabell 4.1 DOK32019'!F45</f>
        <v>6.4209184808071109</v>
      </c>
      <c r="G40" s="129">
        <f>'Tabell 4.1 DOK32019'!G45</f>
        <v>3.8611595589494674</v>
      </c>
      <c r="H40" s="129">
        <f>'Tabell 4.1 DOK32019'!H45</f>
        <v>3.6317501051332726</v>
      </c>
      <c r="I40" s="129">
        <f>'Tabell 4.1 DOK32019'!I45</f>
        <v>1.3666241630595133</v>
      </c>
      <c r="J40" s="129">
        <f>'Tabell 4.1 DOK32019'!J45</f>
        <v>4.8749415293514495</v>
      </c>
      <c r="K40" s="129">
        <f>'Tabell 4.1 DOK32019'!K45</f>
        <v>2.4689901655208586</v>
      </c>
      <c r="L40" s="129">
        <f>'Tabell 4.1 DOK32019'!L45</f>
        <v>4.0895715522789189</v>
      </c>
      <c r="M40" s="129">
        <f>'Tabell 4.1 DOK32019'!M45</f>
        <v>7.7791392351496595</v>
      </c>
      <c r="N40" s="129">
        <f>'Tabell 4.1 DOK32019'!N45</f>
        <v>7.7187714137249523</v>
      </c>
      <c r="O40" s="129">
        <f>'Tabell 4.1 DOK32019'!O45</f>
        <v>12.625117658729188</v>
      </c>
      <c r="P40" s="129">
        <f>'Tabell 4.1 DOK32019'!P45</f>
        <v>10.193823163108492</v>
      </c>
      <c r="Q40" s="129">
        <f>'Tabell 4.1 DOK32019'!Q45</f>
        <v>4.8812842621654182</v>
      </c>
      <c r="R40" s="129">
        <f>'Tabell 4.1 DOK32019'!R45</f>
        <v>12.460670272930397</v>
      </c>
      <c r="S40" s="129">
        <f>'Tabell 4.1 DOK32019'!S45</f>
        <v>100.00000000000001</v>
      </c>
      <c r="U40" s="410"/>
      <c r="V40" s="410"/>
      <c r="W40" s="410"/>
      <c r="X40" s="410"/>
      <c r="Y40" s="410"/>
      <c r="Z40" s="410"/>
      <c r="AA40" s="410"/>
      <c r="AB40" s="410"/>
      <c r="AC40" s="410"/>
      <c r="AD40" s="410"/>
      <c r="AE40" s="410"/>
      <c r="AF40" s="410"/>
      <c r="AG40" s="410"/>
      <c r="AH40" s="410"/>
      <c r="AI40" s="410"/>
      <c r="AJ40" s="410"/>
    </row>
    <row r="41" spans="1:36" ht="16.5" customHeight="1" x14ac:dyDescent="0.35">
      <c r="A41" s="325" t="s">
        <v>31</v>
      </c>
      <c r="B41" s="326"/>
      <c r="C41" s="327" t="s">
        <v>28</v>
      </c>
      <c r="D41" s="328">
        <f>SUMPRODUCT($C39:$C40,D39:D40)</f>
        <v>11.049581422105184</v>
      </c>
      <c r="E41" s="328">
        <f t="shared" ref="E41:R41" si="12">SUMPRODUCT($C39:$C40,E39:E40)</f>
        <v>7.9468925138941788</v>
      </c>
      <c r="F41" s="328">
        <f t="shared" si="12"/>
        <v>6.5257300478972313</v>
      </c>
      <c r="G41" s="328">
        <f t="shared" si="12"/>
        <v>3.4533688868455776</v>
      </c>
      <c r="H41" s="328">
        <f t="shared" si="12"/>
        <v>3.9601830393294746</v>
      </c>
      <c r="I41" s="328">
        <f t="shared" si="12"/>
        <v>2.1607558238984179</v>
      </c>
      <c r="J41" s="328">
        <f t="shared" si="12"/>
        <v>3.6902456295957515</v>
      </c>
      <c r="K41" s="328">
        <f t="shared" si="12"/>
        <v>3.6027134631097608</v>
      </c>
      <c r="L41" s="328">
        <f t="shared" si="12"/>
        <v>5.9954762478976802</v>
      </c>
      <c r="M41" s="328">
        <f t="shared" si="12"/>
        <v>7.0925798530148372</v>
      </c>
      <c r="N41" s="328">
        <f t="shared" si="12"/>
        <v>9.0953089968475691</v>
      </c>
      <c r="O41" s="328">
        <f t="shared" si="12"/>
        <v>12.252008657772464</v>
      </c>
      <c r="P41" s="328">
        <f t="shared" si="12"/>
        <v>7.5054216224163772</v>
      </c>
      <c r="Q41" s="328">
        <f t="shared" si="12"/>
        <v>4.5614635213357539</v>
      </c>
      <c r="R41" s="328">
        <f t="shared" si="12"/>
        <v>11.108270274039743</v>
      </c>
      <c r="S41" s="328">
        <f>SUM(D41:R41)</f>
        <v>99.999999999999986</v>
      </c>
      <c r="U41" s="410"/>
      <c r="V41" s="410"/>
      <c r="W41" s="410"/>
      <c r="X41" s="410"/>
      <c r="Y41" s="410"/>
      <c r="Z41" s="410"/>
      <c r="AA41" s="410"/>
      <c r="AB41" s="410"/>
      <c r="AC41" s="410"/>
      <c r="AD41" s="410"/>
      <c r="AE41" s="410"/>
      <c r="AF41" s="410"/>
      <c r="AG41" s="410"/>
      <c r="AH41" s="410"/>
      <c r="AI41" s="410"/>
      <c r="AJ41" s="410"/>
    </row>
    <row r="42" spans="1:36" ht="16.5" customHeight="1" thickBot="1" x14ac:dyDescent="0.4">
      <c r="A42" s="130">
        <v>0</v>
      </c>
      <c r="B42" s="131"/>
      <c r="C42" s="132"/>
      <c r="D42" s="133"/>
      <c r="E42" s="133"/>
      <c r="F42" s="133"/>
      <c r="G42" s="133"/>
      <c r="H42" s="133"/>
      <c r="I42" s="133"/>
      <c r="J42" s="133"/>
      <c r="K42" s="133"/>
      <c r="L42" s="133"/>
      <c r="M42" s="133"/>
      <c r="N42" s="133"/>
      <c r="O42" s="133"/>
      <c r="P42" s="133"/>
      <c r="Q42" s="133"/>
      <c r="R42" s="133"/>
      <c r="S42" s="133"/>
      <c r="U42" s="410"/>
      <c r="V42" s="410"/>
      <c r="W42" s="410"/>
      <c r="X42" s="410"/>
      <c r="Y42" s="410"/>
      <c r="Z42" s="410"/>
      <c r="AA42" s="410"/>
      <c r="AB42" s="410"/>
      <c r="AC42" s="410"/>
      <c r="AD42" s="410"/>
      <c r="AE42" s="410"/>
      <c r="AF42" s="410"/>
      <c r="AG42" s="410"/>
      <c r="AH42" s="410"/>
      <c r="AI42" s="410"/>
      <c r="AJ42" s="410"/>
    </row>
    <row r="43" spans="1:36" ht="16.5" customHeight="1" x14ac:dyDescent="0.35">
      <c r="A43" s="381" t="s">
        <v>209</v>
      </c>
      <c r="B43" s="371"/>
      <c r="C43" s="382"/>
      <c r="D43" s="371"/>
      <c r="E43" s="371"/>
      <c r="F43" s="371"/>
      <c r="G43" s="371"/>
      <c r="H43" s="371"/>
      <c r="I43" s="371"/>
      <c r="J43" s="371"/>
      <c r="K43" s="371"/>
      <c r="L43" s="371"/>
      <c r="M43" s="371"/>
      <c r="N43" s="371"/>
      <c r="O43" s="371"/>
      <c r="P43" s="371"/>
      <c r="Q43" s="371"/>
      <c r="R43" s="371"/>
      <c r="S43" s="371"/>
      <c r="U43" s="410"/>
      <c r="V43" s="410"/>
      <c r="W43" s="410"/>
      <c r="X43" s="410"/>
      <c r="Y43" s="410"/>
      <c r="Z43" s="410"/>
      <c r="AA43" s="410"/>
      <c r="AB43" s="410"/>
      <c r="AC43" s="410"/>
      <c r="AD43" s="410"/>
      <c r="AE43" s="410"/>
      <c r="AF43" s="410"/>
      <c r="AG43" s="410"/>
      <c r="AH43" s="410"/>
      <c r="AI43" s="410"/>
      <c r="AJ43" s="410"/>
    </row>
    <row r="44" spans="1:36" ht="16.5" customHeight="1" x14ac:dyDescent="0.35">
      <c r="A44" s="117" t="s">
        <v>319</v>
      </c>
      <c r="B44" s="118"/>
      <c r="C44" s="119">
        <v>0.28000000000000003</v>
      </c>
      <c r="D44" s="120">
        <f>'Tabell 4.1 DOK32019'!D49/'Tabell 4.1 DOK32019'!$S49*100</f>
        <v>10.362911684497588</v>
      </c>
      <c r="E44" s="120">
        <f>'Tabell 4.1 DOK32019'!E49/'Tabell 4.1 DOK32019'!$S49*100</f>
        <v>11.768407803650094</v>
      </c>
      <c r="F44" s="120">
        <f>'Tabell 4.1 DOK32019'!F49/'Tabell 4.1 DOK32019'!$S49*100</f>
        <v>9.4818544157751212</v>
      </c>
      <c r="G44" s="120">
        <f>'Tabell 4.1 DOK32019'!G49/'Tabell 4.1 DOK32019'!$S49*100</f>
        <v>6.5764631843927006</v>
      </c>
      <c r="H44" s="120">
        <f>'Tabell 4.1 DOK32019'!H49/'Tabell 4.1 DOK32019'!$S49*100</f>
        <v>7.3316551290119572</v>
      </c>
      <c r="I44" s="120">
        <f>'Tabell 4.1 DOK32019'!I49/'Tabell 4.1 DOK32019'!$S49*100</f>
        <v>4.2479546884833228</v>
      </c>
      <c r="J44" s="120">
        <f>'Tabell 4.1 DOK32019'!J49/'Tabell 4.1 DOK32019'!$S49*100</f>
        <v>6.7233060625131111</v>
      </c>
      <c r="K44" s="120">
        <f>'Tabell 4.1 DOK32019'!K49/'Tabell 4.1 DOK32019'!$S49*100</f>
        <v>5.8527375707992446</v>
      </c>
      <c r="L44" s="120">
        <f>'Tabell 4.1 DOK32019'!L49/'Tabell 4.1 DOK32019'!$S49*100</f>
        <v>5.181455842248794</v>
      </c>
      <c r="M44" s="120">
        <f>'Tabell 4.1 DOK32019'!M49/'Tabell 4.1 DOK32019'!$S49*100</f>
        <v>3.5347178518984688</v>
      </c>
      <c r="N44" s="120">
        <f>'Tabell 4.1 DOK32019'!N49/'Tabell 4.1 DOK32019'!$S49*100</f>
        <v>3.6186280679672751</v>
      </c>
      <c r="O44" s="120">
        <f>'Tabell 4.1 DOK32019'!O49/'Tabell 4.1 DOK32019'!$S49*100</f>
        <v>6.901615271659324</v>
      </c>
      <c r="P44" s="120">
        <f>'Tabell 4.1 DOK32019'!P49/'Tabell 4.1 DOK32019'!$S49*100</f>
        <v>6.4191315292636872</v>
      </c>
      <c r="Q44" s="120">
        <f>'Tabell 4.1 DOK32019'!Q49/'Tabell 4.1 DOK32019'!$S49*100</f>
        <v>6.3561988672120835</v>
      </c>
      <c r="R44" s="120">
        <f>'Tabell 4.1 DOK32019'!R49/'Tabell 4.1 DOK32019'!$S49*100</f>
        <v>5.6429620306272295</v>
      </c>
      <c r="S44" s="120">
        <f>'Tabell 4.1 DOK32019'!S49/'Tabell 4.1 DOK32019'!$S49*100</f>
        <v>100</v>
      </c>
      <c r="U44" s="410"/>
      <c r="V44" s="410"/>
      <c r="W44" s="410"/>
      <c r="X44" s="410"/>
      <c r="Y44" s="410"/>
      <c r="Z44" s="410"/>
      <c r="AA44" s="410"/>
      <c r="AB44" s="410"/>
      <c r="AC44" s="410"/>
      <c r="AD44" s="410"/>
      <c r="AE44" s="410"/>
      <c r="AF44" s="410"/>
      <c r="AG44" s="410"/>
      <c r="AH44" s="410"/>
      <c r="AI44" s="410"/>
      <c r="AJ44" s="410"/>
    </row>
    <row r="45" spans="1:36" ht="16.5" customHeight="1" x14ac:dyDescent="0.35">
      <c r="A45" s="121" t="s">
        <v>138</v>
      </c>
      <c r="B45" s="122"/>
      <c r="C45" s="123">
        <v>0.12</v>
      </c>
      <c r="D45" s="120">
        <f>'Tabell 4.1 DOK32019'!D50/'Tabell 4.1 DOK32019'!$S50*100</f>
        <v>8.6145477302267359</v>
      </c>
      <c r="E45" s="120">
        <f>'Tabell 4.1 DOK32019'!E50/'Tabell 4.1 DOK32019'!$S50*100</f>
        <v>8.1475954363837673</v>
      </c>
      <c r="F45" s="120">
        <f>'Tabell 4.1 DOK32019'!F50/'Tabell 4.1 DOK32019'!$S50*100</f>
        <v>6.3688441727242102</v>
      </c>
      <c r="G45" s="120">
        <f>'Tabell 4.1 DOK32019'!G50/'Tabell 4.1 DOK32019'!$S50*100</f>
        <v>4.2146054975208198</v>
      </c>
      <c r="H45" s="120">
        <f>'Tabell 4.1 DOK32019'!H50/'Tabell 4.1 DOK32019'!$S50*100</f>
        <v>5.7334039378038799</v>
      </c>
      <c r="I45" s="120">
        <f>'Tabell 4.1 DOK32019'!I50/'Tabell 4.1 DOK32019'!$S50*100</f>
        <v>5.042603379386704</v>
      </c>
      <c r="J45" s="120">
        <f>'Tabell 4.1 DOK32019'!J50/'Tabell 4.1 DOK32019'!$S50*100</f>
        <v>8.2414672892697265</v>
      </c>
      <c r="K45" s="120">
        <f>'Tabell 4.1 DOK32019'!K50/'Tabell 4.1 DOK32019'!$S50*100</f>
        <v>7.8395032012708814</v>
      </c>
      <c r="L45" s="120">
        <f>'Tabell 4.1 DOK32019'!L50/'Tabell 4.1 DOK32019'!$S50*100</f>
        <v>5.7285899966302418</v>
      </c>
      <c r="M45" s="120">
        <f>'Tabell 4.1 DOK32019'!M50/'Tabell 4.1 DOK32019'!$S50*100</f>
        <v>4.1159197034612234</v>
      </c>
      <c r="N45" s="120">
        <f>'Tabell 4.1 DOK32019'!N50/'Tabell 4.1 DOK32019'!$S50*100</f>
        <v>5.1461031146199394</v>
      </c>
      <c r="O45" s="120">
        <f>'Tabell 4.1 DOK32019'!O50/'Tabell 4.1 DOK32019'!$S50*100</f>
        <v>7.9718865835459489</v>
      </c>
      <c r="P45" s="120">
        <f>'Tabell 4.1 DOK32019'!P50/'Tabell 4.1 DOK32019'!$S50*100</f>
        <v>8.1500024069705876</v>
      </c>
      <c r="Q45" s="120">
        <f>'Tabell 4.1 DOK32019'!Q50/'Tabell 4.1 DOK32019'!$S50*100</f>
        <v>7.9430029365041159</v>
      </c>
      <c r="R45" s="120">
        <f>'Tabell 4.1 DOK32019'!R50/'Tabell 4.1 DOK32019'!$S50*100</f>
        <v>6.7419246136812205</v>
      </c>
      <c r="S45" s="120">
        <f>'Tabell 4.1 DOK32019'!S50/'Tabell 4.1 DOK32019'!$S50*100</f>
        <v>100</v>
      </c>
      <c r="U45" s="410"/>
      <c r="V45" s="410"/>
      <c r="W45" s="410"/>
      <c r="X45" s="410"/>
      <c r="Y45" s="410"/>
      <c r="Z45" s="410"/>
      <c r="AA45" s="410"/>
      <c r="AB45" s="410"/>
      <c r="AC45" s="410"/>
      <c r="AD45" s="410"/>
      <c r="AE45" s="410"/>
      <c r="AF45" s="410"/>
      <c r="AG45" s="410"/>
      <c r="AH45" s="410"/>
      <c r="AI45" s="410"/>
      <c r="AJ45" s="410"/>
    </row>
    <row r="46" spans="1:36" ht="16.5" customHeight="1" x14ac:dyDescent="0.35">
      <c r="A46" s="121" t="s">
        <v>139</v>
      </c>
      <c r="B46" s="122"/>
      <c r="C46" s="123">
        <v>0.16</v>
      </c>
      <c r="D46" s="120">
        <f>'Tabell 4.1 DOK32019'!D51/'Tabell 4.1 DOK32019'!$S51*100</f>
        <v>6.4113537291745457</v>
      </c>
      <c r="E46" s="120">
        <f>'Tabell 4.1 DOK32019'!E51/'Tabell 4.1 DOK32019'!$S51*100</f>
        <v>5.4021775911144729</v>
      </c>
      <c r="F46" s="120">
        <f>'Tabell 4.1 DOK32019'!F51/'Tabell 4.1 DOK32019'!$S51*100</f>
        <v>3.5470451243058183</v>
      </c>
      <c r="G46" s="120">
        <f>'Tabell 4.1 DOK32019'!G51/'Tabell 4.1 DOK32019'!$S51*100</f>
        <v>3.0852524930830629</v>
      </c>
      <c r="H46" s="120">
        <f>'Tabell 4.1 DOK32019'!H51/'Tabell 4.1 DOK32019'!$S51*100</f>
        <v>4.5621927188041163</v>
      </c>
      <c r="I46" s="120">
        <f>'Tabell 4.1 DOK32019'!I51/'Tabell 4.1 DOK32019'!$S51*100</f>
        <v>5.8420748820637352</v>
      </c>
      <c r="J46" s="120">
        <f>'Tabell 4.1 DOK32019'!J51/'Tabell 4.1 DOK32019'!$S51*100</f>
        <v>9.5244730189693261</v>
      </c>
      <c r="K46" s="120">
        <f>'Tabell 4.1 DOK32019'!K51/'Tabell 4.1 DOK32019'!$S51*100</f>
        <v>9.5324349608869614</v>
      </c>
      <c r="L46" s="120">
        <f>'Tabell 4.1 DOK32019'!L51/'Tabell 4.1 DOK32019'!$S51*100</f>
        <v>6.1028284798662398</v>
      </c>
      <c r="M46" s="120">
        <f>'Tabell 4.1 DOK32019'!M51/'Tabell 4.1 DOK32019'!$S51*100</f>
        <v>4.5602022333247083</v>
      </c>
      <c r="N46" s="120">
        <f>'Tabell 4.1 DOK32019'!N51/'Tabell 4.1 DOK32019'!$S51*100</f>
        <v>6.0013137204164098</v>
      </c>
      <c r="O46" s="120">
        <f>'Tabell 4.1 DOK32019'!O51/'Tabell 4.1 DOK32019'!$S51*100</f>
        <v>8.5053444535122118</v>
      </c>
      <c r="P46" s="120">
        <f>'Tabell 4.1 DOK32019'!P51/'Tabell 4.1 DOK32019'!$S51*100</f>
        <v>9.3592627241784268</v>
      </c>
      <c r="Q46" s="120">
        <f>'Tabell 4.1 DOK32019'!Q51/'Tabell 4.1 DOK32019'!$S51*100</f>
        <v>9.5682636995163115</v>
      </c>
      <c r="R46" s="120">
        <f>'Tabell 4.1 DOK32019'!R51/'Tabell 4.1 DOK32019'!$S51*100</f>
        <v>7.9957801707836538</v>
      </c>
      <c r="S46" s="120">
        <f>'Tabell 4.1 DOK32019'!S51/'Tabell 4.1 DOK32019'!$S51*100</f>
        <v>100</v>
      </c>
      <c r="U46" s="410"/>
      <c r="V46" s="410"/>
      <c r="W46" s="410"/>
      <c r="X46" s="410"/>
      <c r="Y46" s="410"/>
      <c r="Z46" s="410"/>
      <c r="AA46" s="410"/>
      <c r="AB46" s="410"/>
      <c r="AC46" s="410"/>
      <c r="AD46" s="410"/>
      <c r="AE46" s="410"/>
      <c r="AF46" s="410"/>
      <c r="AG46" s="410"/>
      <c r="AH46" s="410"/>
      <c r="AI46" s="410"/>
      <c r="AJ46" s="410"/>
    </row>
    <row r="47" spans="1:36" ht="16.5" customHeight="1" x14ac:dyDescent="0.35">
      <c r="A47" s="121" t="s">
        <v>140</v>
      </c>
      <c r="B47" s="122"/>
      <c r="C47" s="123">
        <v>0.28999999999999998</v>
      </c>
      <c r="D47" s="120">
        <f>'Tabell 4.1 DOK32019'!D52/'Tabell 4.1 DOK32019'!$S52*100</f>
        <v>5.103006954193738</v>
      </c>
      <c r="E47" s="120">
        <f>'Tabell 4.1 DOK32019'!E52/'Tabell 4.1 DOK32019'!$S52*100</f>
        <v>4.3259655881680761</v>
      </c>
      <c r="F47" s="120">
        <f>'Tabell 4.1 DOK32019'!F52/'Tabell 4.1 DOK32019'!$S52*100</f>
        <v>2.7490286982924679</v>
      </c>
      <c r="G47" s="120">
        <f>'Tabell 4.1 DOK32019'!G52/'Tabell 4.1 DOK32019'!$S52*100</f>
        <v>2.7294394201573668</v>
      </c>
      <c r="H47" s="120">
        <f>'Tabell 4.1 DOK32019'!H52/'Tabell 4.1 DOK32019'!$S52*100</f>
        <v>4.8124326618564108</v>
      </c>
      <c r="I47" s="120">
        <f>'Tabell 4.1 DOK32019'!I52/'Tabell 4.1 DOK32019'!$S52*100</f>
        <v>5.5600901106794209</v>
      </c>
      <c r="J47" s="120">
        <f>'Tabell 4.1 DOK32019'!J52/'Tabell 4.1 DOK32019'!$S52*100</f>
        <v>9.536713572104869</v>
      </c>
      <c r="K47" s="120">
        <f>'Tabell 4.1 DOK32019'!K52/'Tabell 4.1 DOK32019'!$S52*100</f>
        <v>9.6085409252669027</v>
      </c>
      <c r="L47" s="120">
        <f>'Tabell 4.1 DOK32019'!L52/'Tabell 4.1 DOK32019'!$S52*100</f>
        <v>5.6351823435306407</v>
      </c>
      <c r="M47" s="120">
        <f>'Tabell 4.1 DOK32019'!M52/'Tabell 4.1 DOK32019'!$S52*100</f>
        <v>5.1323908713963888</v>
      </c>
      <c r="N47" s="120">
        <f>'Tabell 4.1 DOK32019'!N52/'Tabell 4.1 DOK32019'!$S52*100</f>
        <v>7.7736785399458022</v>
      </c>
      <c r="O47" s="120">
        <f>'Tabell 4.1 DOK32019'!O52/'Tabell 4.1 DOK32019'!$S52*100</f>
        <v>9.1579875281595875</v>
      </c>
      <c r="P47" s="120">
        <f>'Tabell 4.1 DOK32019'!P52/'Tabell 4.1 DOK32019'!$S52*100</f>
        <v>8.9490352280518461</v>
      </c>
      <c r="Q47" s="120">
        <f>'Tabell 4.1 DOK32019'!Q52/'Tabell 4.1 DOK32019'!$S52*100</f>
        <v>9.6901629174964903</v>
      </c>
      <c r="R47" s="120">
        <f>'Tabell 4.1 DOK32019'!R52/'Tabell 4.1 DOK32019'!$S52*100</f>
        <v>9.2363446406999916</v>
      </c>
      <c r="S47" s="120">
        <f>'Tabell 4.1 DOK32019'!S52/'Tabell 4.1 DOK32019'!$S52*100</f>
        <v>100</v>
      </c>
      <c r="U47" s="410"/>
      <c r="V47" s="410"/>
      <c r="W47" s="410"/>
      <c r="X47" s="410"/>
      <c r="Y47" s="410"/>
      <c r="Z47" s="410"/>
      <c r="AA47" s="410"/>
      <c r="AB47" s="410"/>
      <c r="AC47" s="410"/>
      <c r="AD47" s="410"/>
      <c r="AE47" s="410"/>
      <c r="AF47" s="410"/>
      <c r="AG47" s="410"/>
      <c r="AH47" s="410"/>
      <c r="AI47" s="410"/>
      <c r="AJ47" s="410"/>
    </row>
    <row r="48" spans="1:36" ht="16.5" customHeight="1" x14ac:dyDescent="0.35">
      <c r="A48" s="121" t="s">
        <v>141</v>
      </c>
      <c r="B48" s="122"/>
      <c r="C48" s="123">
        <v>0.06</v>
      </c>
      <c r="D48" s="120">
        <f>'Tabell 4.1 DOK32019'!D53/'Tabell 4.1 DOK32019'!$S53*100</f>
        <v>10.458448354981734</v>
      </c>
      <c r="E48" s="120">
        <f>'Tabell 4.1 DOK32019'!E53/'Tabell 4.1 DOK32019'!$S53*100</f>
        <v>7.3929775997190843</v>
      </c>
      <c r="F48" s="120">
        <f>'Tabell 4.1 DOK32019'!F53/'Tabell 4.1 DOK32019'!$S53*100</f>
        <v>5.2142983144964132</v>
      </c>
      <c r="G48" s="120">
        <f>'Tabell 4.1 DOK32019'!G53/'Tabell 4.1 DOK32019'!$S53*100</f>
        <v>2.9280655962504212</v>
      </c>
      <c r="H48" s="120">
        <f>'Tabell 4.1 DOK32019'!H53/'Tabell 4.1 DOK32019'!$S53*100</f>
        <v>3.4729077485322986</v>
      </c>
      <c r="I48" s="120">
        <f>'Tabell 4.1 DOK32019'!I53/'Tabell 4.1 DOK32019'!$S53*100</f>
        <v>1.4760777785625159</v>
      </c>
      <c r="J48" s="120">
        <f>'Tabell 4.1 DOK32019'!J53/'Tabell 4.1 DOK32019'!$S53*100</f>
        <v>2.0937763416254276</v>
      </c>
      <c r="K48" s="120">
        <f>'Tabell 4.1 DOK32019'!K53/'Tabell 4.1 DOK32019'!$S53*100</f>
        <v>2.1000396602360372</v>
      </c>
      <c r="L48" s="120">
        <f>'Tabell 4.1 DOK32019'!L53/'Tabell 4.1 DOK32019'!$S53*100</f>
        <v>6.9156251136387317</v>
      </c>
      <c r="M48" s="120">
        <f>'Tabell 4.1 DOK32019'!M53/'Tabell 4.1 DOK32019'!$S53*100</f>
        <v>9.2783553217547698</v>
      </c>
      <c r="N48" s="120">
        <f>'Tabell 4.1 DOK32019'!N53/'Tabell 4.1 DOK32019'!$S53*100</f>
        <v>11.253485558598451</v>
      </c>
      <c r="O48" s="120">
        <f>'Tabell 4.1 DOK32019'!O53/'Tabell 4.1 DOK32019'!$S53*100</f>
        <v>13.58825303636225</v>
      </c>
      <c r="P48" s="120">
        <f>'Tabell 4.1 DOK32019'!P53/'Tabell 4.1 DOK32019'!$S53*100</f>
        <v>6.7713514310856873</v>
      </c>
      <c r="Q48" s="120">
        <f>'Tabell 4.1 DOK32019'!Q53/'Tabell 4.1 DOK32019'!$S53*100</f>
        <v>3.845466477029241</v>
      </c>
      <c r="R48" s="120">
        <f>'Tabell 4.1 DOK32019'!R53/'Tabell 4.1 DOK32019'!$S53*100</f>
        <v>13.210871667126934</v>
      </c>
      <c r="S48" s="120">
        <f>'Tabell 4.1 DOK32019'!S53/'Tabell 4.1 DOK32019'!$S53*100</f>
        <v>100</v>
      </c>
      <c r="U48" s="410"/>
      <c r="V48" s="410"/>
      <c r="W48" s="410"/>
      <c r="X48" s="410"/>
      <c r="Y48" s="410"/>
      <c r="Z48" s="410"/>
      <c r="AA48" s="410"/>
      <c r="AB48" s="410"/>
      <c r="AC48" s="410"/>
      <c r="AD48" s="410"/>
      <c r="AE48" s="410"/>
      <c r="AF48" s="410"/>
      <c r="AG48" s="410"/>
      <c r="AH48" s="410"/>
      <c r="AI48" s="410"/>
      <c r="AJ48" s="410"/>
    </row>
    <row r="49" spans="1:36" ht="16.5" customHeight="1" x14ac:dyDescent="0.35">
      <c r="A49" s="121" t="s">
        <v>132</v>
      </c>
      <c r="B49" s="122"/>
      <c r="C49" s="123">
        <v>0.04</v>
      </c>
      <c r="D49" s="124">
        <f>'Tabell 4.1 DOK32019'!D56/'Tabell 4.1 DOK32019'!$S56*100</f>
        <v>9.8306001081275909</v>
      </c>
      <c r="E49" s="124">
        <f>'Tabell 4.1 DOK32019'!E56/'Tabell 4.1 DOK32019'!$S56*100</f>
        <v>8.8574517931158763</v>
      </c>
      <c r="F49" s="124">
        <f>'Tabell 4.1 DOK32019'!F56/'Tabell 4.1 DOK32019'!$S56*100</f>
        <v>4.9468372679762123</v>
      </c>
      <c r="G49" s="124">
        <f>'Tabell 4.1 DOK32019'!G56/'Tabell 4.1 DOK32019'!$S56*100</f>
        <v>5.2802306721931886</v>
      </c>
      <c r="H49" s="124">
        <f>'Tabell 4.1 DOK32019'!H56/'Tabell 4.1 DOK32019'!$S56*100</f>
        <v>5.4694539556676878</v>
      </c>
      <c r="I49" s="124">
        <f>'Tabell 4.1 DOK32019'!I56/'Tabell 4.1 DOK32019'!$S56*100</f>
        <v>2.7122003964678321</v>
      </c>
      <c r="J49" s="124">
        <f>'Tabell 4.1 DOK32019'!J56/'Tabell 4.1 DOK32019'!$S56*100</f>
        <v>3.0005406379527844</v>
      </c>
      <c r="K49" s="124">
        <f>'Tabell 4.1 DOK32019'!K56/'Tabell 4.1 DOK32019'!$S56*100</f>
        <v>5.1811137141827359</v>
      </c>
      <c r="L49" s="124">
        <f>'Tabell 4.1 DOK32019'!L56/'Tabell 4.1 DOK32019'!$S56*100</f>
        <v>6.7489637772571633</v>
      </c>
      <c r="M49" s="124">
        <f>'Tabell 4.1 DOK32019'!M56/'Tabell 4.1 DOK32019'!$S56*100</f>
        <v>6.4245810055865924</v>
      </c>
      <c r="N49" s="124">
        <f>'Tabell 4.1 DOK32019'!N56/'Tabell 4.1 DOK32019'!$S56*100</f>
        <v>9.4251216435393754</v>
      </c>
      <c r="O49" s="124">
        <f>'Tabell 4.1 DOK32019'!O56/'Tabell 4.1 DOK32019'!$S56*100</f>
        <v>12.353577221120924</v>
      </c>
      <c r="P49" s="124">
        <f>'Tabell 4.1 DOK32019'!P56/'Tabell 4.1 DOK32019'!$S56*100</f>
        <v>5.9470174806271396</v>
      </c>
      <c r="Q49" s="124">
        <f>'Tabell 4.1 DOK32019'!Q56/'Tabell 4.1 DOK32019'!$S56*100</f>
        <v>3.9016038925932599</v>
      </c>
      <c r="R49" s="124">
        <f>'Tabell 4.1 DOK32019'!R56/'Tabell 4.1 DOK32019'!$S56*100</f>
        <v>9.9207064335916382</v>
      </c>
      <c r="S49" s="124">
        <f>'Tabell 4.1 DOK32019'!S56/'Tabell 4.1 DOK32019'!$S56*100</f>
        <v>100</v>
      </c>
      <c r="U49" s="410"/>
      <c r="V49" s="410"/>
      <c r="W49" s="410"/>
      <c r="X49" s="410"/>
      <c r="Y49" s="410"/>
      <c r="Z49" s="410"/>
      <c r="AA49" s="410"/>
      <c r="AB49" s="410"/>
      <c r="AC49" s="410"/>
      <c r="AD49" s="410"/>
      <c r="AE49" s="410"/>
      <c r="AF49" s="410"/>
      <c r="AG49" s="410"/>
      <c r="AH49" s="410"/>
      <c r="AI49" s="410"/>
      <c r="AJ49" s="410"/>
    </row>
    <row r="50" spans="1:36" ht="16.5" customHeight="1" x14ac:dyDescent="0.35">
      <c r="A50" s="121" t="s">
        <v>142</v>
      </c>
      <c r="B50" s="122"/>
      <c r="C50" s="123">
        <v>0.02</v>
      </c>
      <c r="D50" s="124">
        <f>'Tabell 4.1 DOK32019'!D57/'Tabell 4.1 DOK32019'!$S57*100</f>
        <v>12.564322469982848</v>
      </c>
      <c r="E50" s="124">
        <f>'Tabell 4.1 DOK32019'!E57/'Tabell 4.1 DOK32019'!$S57*100</f>
        <v>9.2838765008576321</v>
      </c>
      <c r="F50" s="124">
        <f>'Tabell 4.1 DOK32019'!F57/'Tabell 4.1 DOK32019'!$S57*100</f>
        <v>5.3709262435677534</v>
      </c>
      <c r="G50" s="124">
        <f>'Tabell 4.1 DOK32019'!G57/'Tabell 4.1 DOK32019'!$S57*100</f>
        <v>3.7843053173241854</v>
      </c>
      <c r="H50" s="124">
        <f>'Tabell 4.1 DOK32019'!H57/'Tabell 4.1 DOK32019'!$S57*100</f>
        <v>4.7384219554030871</v>
      </c>
      <c r="I50" s="124">
        <f>'Tabell 4.1 DOK32019'!I57/'Tabell 4.1 DOK32019'!$S57*100</f>
        <v>1.7688679245283019</v>
      </c>
      <c r="J50" s="124">
        <f>'Tabell 4.1 DOK32019'!J57/'Tabell 4.1 DOK32019'!$S57*100</f>
        <v>2.7551457975986278</v>
      </c>
      <c r="K50" s="124">
        <f>'Tabell 4.1 DOK32019'!K57/'Tabell 4.1 DOK32019'!$S57*100</f>
        <v>3.4626929674099487</v>
      </c>
      <c r="L50" s="124">
        <f>'Tabell 4.1 DOK32019'!L57/'Tabell 4.1 DOK32019'!$S57*100</f>
        <v>7.3220411663807896</v>
      </c>
      <c r="M50" s="124">
        <f>'Tabell 4.1 DOK32019'!M57/'Tabell 4.1 DOK32019'!$S57*100</f>
        <v>6.3143224699828471</v>
      </c>
      <c r="N50" s="124">
        <f>'Tabell 4.1 DOK32019'!N57/'Tabell 4.1 DOK32019'!$S57*100</f>
        <v>9.2838765008576321</v>
      </c>
      <c r="O50" s="124">
        <f>'Tabell 4.1 DOK32019'!O57/'Tabell 4.1 DOK32019'!$S57*100</f>
        <v>11.803173241852488</v>
      </c>
      <c r="P50" s="124">
        <f>'Tabell 4.1 DOK32019'!P57/'Tabell 4.1 DOK32019'!$S57*100</f>
        <v>6.0999142367066899</v>
      </c>
      <c r="Q50" s="124">
        <f>'Tabell 4.1 DOK32019'!Q57/'Tabell 4.1 DOK32019'!$S57*100</f>
        <v>3.891509433962264</v>
      </c>
      <c r="R50" s="124">
        <f>'Tabell 4.1 DOK32019'!R57/'Tabell 4.1 DOK32019'!$S57*100</f>
        <v>11.556603773584905</v>
      </c>
      <c r="S50" s="124">
        <f>'Tabell 4.1 DOK32019'!S57/'Tabell 4.1 DOK32019'!$S57*100</f>
        <v>100</v>
      </c>
      <c r="U50" s="410"/>
      <c r="V50" s="410"/>
      <c r="W50" s="410"/>
      <c r="X50" s="410"/>
      <c r="Y50" s="410"/>
      <c r="Z50" s="410"/>
      <c r="AA50" s="410"/>
      <c r="AB50" s="410"/>
      <c r="AC50" s="410"/>
      <c r="AD50" s="410"/>
      <c r="AE50" s="410"/>
      <c r="AF50" s="410"/>
      <c r="AG50" s="410"/>
      <c r="AH50" s="410"/>
      <c r="AI50" s="410"/>
      <c r="AJ50" s="410"/>
    </row>
    <row r="51" spans="1:36" ht="16.5" customHeight="1" x14ac:dyDescent="0.35">
      <c r="A51" s="121" t="s">
        <v>143</v>
      </c>
      <c r="B51" s="122"/>
      <c r="C51" s="123">
        <v>0.03</v>
      </c>
      <c r="D51" s="124">
        <f>'Tabell 4.1 DOK32019'!D58/'Tabell 4.1 DOK32019'!$S58*100</f>
        <v>7.6411960132890364</v>
      </c>
      <c r="E51" s="124">
        <f>'Tabell 4.1 DOK32019'!E58/'Tabell 4.1 DOK32019'!$S58*100</f>
        <v>5.8139534883720927</v>
      </c>
      <c r="F51" s="124">
        <f>'Tabell 4.1 DOK32019'!F58/'Tabell 4.1 DOK32019'!$S58*100</f>
        <v>2.823920265780731</v>
      </c>
      <c r="G51" s="124">
        <f>'Tabell 4.1 DOK32019'!G58/'Tabell 4.1 DOK32019'!$S58*100</f>
        <v>3.0730897009966776</v>
      </c>
      <c r="H51" s="124">
        <f>'Tabell 4.1 DOK32019'!H58/'Tabell 4.1 DOK32019'!$S58*100</f>
        <v>3.6544850498338874</v>
      </c>
      <c r="I51" s="124">
        <f>'Tabell 4.1 DOK32019'!I58/'Tabell 4.1 DOK32019'!$S58*100</f>
        <v>3.322259136212625</v>
      </c>
      <c r="J51" s="124">
        <f>'Tabell 4.1 DOK32019'!J58/'Tabell 4.1 DOK32019'!$S58*100</f>
        <v>5.1495016611295679</v>
      </c>
      <c r="K51" s="124">
        <f>'Tabell 4.1 DOK32019'!K58/'Tabell 4.1 DOK32019'!$S58*100</f>
        <v>5.5647840531561457</v>
      </c>
      <c r="L51" s="124">
        <f>'Tabell 4.1 DOK32019'!L58/'Tabell 4.1 DOK32019'!$S58*100</f>
        <v>6.3122923588039868</v>
      </c>
      <c r="M51" s="124">
        <f>'Tabell 4.1 DOK32019'!M58/'Tabell 4.1 DOK32019'!$S58*100</f>
        <v>7.6411960132890364</v>
      </c>
      <c r="N51" s="124">
        <f>'Tabell 4.1 DOK32019'!N58/'Tabell 4.1 DOK32019'!$S58*100</f>
        <v>9.5514950166112964</v>
      </c>
      <c r="O51" s="124">
        <f>'Tabell 4.1 DOK32019'!O58/'Tabell 4.1 DOK32019'!$S58*100</f>
        <v>11.295681063122924</v>
      </c>
      <c r="P51" s="124">
        <f>'Tabell 4.1 DOK32019'!P58/'Tabell 4.1 DOK32019'!$S58*100</f>
        <v>8.8870431893687716</v>
      </c>
      <c r="Q51" s="124">
        <f>'Tabell 4.1 DOK32019'!Q58/'Tabell 4.1 DOK32019'!$S58*100</f>
        <v>7.5581395348837201</v>
      </c>
      <c r="R51" s="124">
        <f>'Tabell 4.1 DOK32019'!R58/'Tabell 4.1 DOK32019'!$S58*100</f>
        <v>11.710963455149502</v>
      </c>
      <c r="S51" s="124">
        <f>'Tabell 4.1 DOK32019'!S58/'Tabell 4.1 DOK32019'!$S58*100</f>
        <v>100</v>
      </c>
      <c r="U51" s="410"/>
      <c r="V51" s="410"/>
      <c r="W51" s="410"/>
      <c r="X51" s="410"/>
      <c r="Y51" s="410"/>
      <c r="Z51" s="410"/>
      <c r="AA51" s="410"/>
      <c r="AB51" s="410"/>
      <c r="AC51" s="410"/>
      <c r="AD51" s="410"/>
      <c r="AE51" s="410"/>
      <c r="AF51" s="410"/>
      <c r="AG51" s="410"/>
      <c r="AH51" s="410"/>
      <c r="AI51" s="410"/>
      <c r="AJ51" s="410"/>
    </row>
    <row r="52" spans="1:36" ht="16.5" customHeight="1" x14ac:dyDescent="0.35">
      <c r="A52" s="325" t="s">
        <v>208</v>
      </c>
      <c r="B52" s="326"/>
      <c r="C52" s="327" t="s">
        <v>28</v>
      </c>
      <c r="D52" s="328">
        <f>SUMPRODUCT($C44:$C51,D44:D51)</f>
        <v>7.9423028480929814</v>
      </c>
      <c r="E52" s="328">
        <f t="shared" ref="E52:R52" si="13">SUMPRODUCT($C44:$C51,E44:E51)</f>
        <v>7.5497169349112321</v>
      </c>
      <c r="F52" s="328">
        <f t="shared" si="13"/>
        <v>5.4867936019712973</v>
      </c>
      <c r="G52" s="328">
        <f t="shared" si="13"/>
        <v>4.1871121421105189</v>
      </c>
      <c r="H52" s="328">
        <f t="shared" si="13"/>
        <v>5.4979838293485548</v>
      </c>
      <c r="I52" s="328">
        <f t="shared" si="13"/>
        <v>4.6737956466783732</v>
      </c>
      <c r="J52" s="328">
        <f t="shared" si="13"/>
        <v>7.6163005629630405</v>
      </c>
      <c r="K52" s="328">
        <f t="shared" si="13"/>
        <v>7.4606176751699635</v>
      </c>
      <c r="L52" s="328">
        <f t="shared" si="13"/>
        <v>5.7695995238281208</v>
      </c>
      <c r="M52" s="328">
        <f t="shared" si="13"/>
        <v>4.870863962310902</v>
      </c>
      <c r="N52" s="328">
        <f t="shared" si="13"/>
        <v>6.3697615844091118</v>
      </c>
      <c r="O52" s="328">
        <f t="shared" si="13"/>
        <v>8.7901223295756683</v>
      </c>
      <c r="P52" s="328">
        <f t="shared" si="13"/>
        <v>7.9008307345393103</v>
      </c>
      <c r="Q52" s="328">
        <f t="shared" si="13"/>
        <v>7.7653319922477113</v>
      </c>
      <c r="R52" s="328">
        <f t="shared" si="13"/>
        <v>8.1188666318432166</v>
      </c>
      <c r="S52" s="328">
        <f>SUM(D52:R52)</f>
        <v>100</v>
      </c>
      <c r="U52" s="410"/>
      <c r="V52" s="410"/>
      <c r="W52" s="410"/>
      <c r="X52" s="410"/>
      <c r="Y52" s="410"/>
      <c r="Z52" s="410"/>
      <c r="AA52" s="410"/>
      <c r="AB52" s="410"/>
      <c r="AC52" s="410"/>
      <c r="AD52" s="410"/>
      <c r="AE52" s="410"/>
      <c r="AF52" s="410"/>
      <c r="AG52" s="410"/>
      <c r="AH52" s="410"/>
      <c r="AI52" s="410"/>
      <c r="AJ52" s="410"/>
    </row>
    <row r="53" spans="1:36" ht="16.5" customHeight="1" x14ac:dyDescent="0.35">
      <c r="A53" s="107"/>
      <c r="B53" s="22"/>
      <c r="C53" s="108"/>
      <c r="D53" s="22"/>
      <c r="E53" s="22"/>
      <c r="F53" s="22"/>
      <c r="G53" s="22"/>
      <c r="H53" s="22"/>
      <c r="I53" s="22"/>
      <c r="J53" s="22"/>
      <c r="K53" s="22"/>
      <c r="L53" s="22"/>
      <c r="M53" s="22"/>
      <c r="N53" s="22"/>
      <c r="O53" s="22"/>
      <c r="P53" s="22"/>
      <c r="Q53" s="22"/>
      <c r="R53" s="22"/>
      <c r="S53" s="22"/>
      <c r="U53" s="410"/>
      <c r="V53" s="410"/>
      <c r="W53" s="410"/>
      <c r="X53" s="410"/>
      <c r="Y53" s="410"/>
      <c r="Z53" s="410"/>
      <c r="AA53" s="410"/>
      <c r="AB53" s="410"/>
      <c r="AC53" s="410"/>
      <c r="AD53" s="410"/>
      <c r="AE53" s="410"/>
      <c r="AF53" s="410"/>
      <c r="AG53" s="410"/>
      <c r="AH53" s="410"/>
      <c r="AI53" s="410"/>
      <c r="AJ53" s="410"/>
    </row>
    <row r="54" spans="1:36" ht="16.5" customHeight="1" x14ac:dyDescent="0.35">
      <c r="A54" s="126" t="s">
        <v>121</v>
      </c>
      <c r="B54" s="127"/>
      <c r="C54" s="129">
        <f>'Tabell 4.1 DOK32019'!C61</f>
        <v>0.72696972038272223</v>
      </c>
      <c r="D54" s="129">
        <f>D41</f>
        <v>11.049581422105184</v>
      </c>
      <c r="E54" s="129">
        <f t="shared" ref="E54:R54" si="14">E41</f>
        <v>7.9468925138941788</v>
      </c>
      <c r="F54" s="129">
        <f t="shared" si="14"/>
        <v>6.5257300478972313</v>
      </c>
      <c r="G54" s="129">
        <f t="shared" si="14"/>
        <v>3.4533688868455776</v>
      </c>
      <c r="H54" s="129">
        <f t="shared" si="14"/>
        <v>3.9601830393294746</v>
      </c>
      <c r="I54" s="129">
        <f t="shared" si="14"/>
        <v>2.1607558238984179</v>
      </c>
      <c r="J54" s="129">
        <f t="shared" si="14"/>
        <v>3.6902456295957515</v>
      </c>
      <c r="K54" s="129">
        <f t="shared" si="14"/>
        <v>3.6027134631097608</v>
      </c>
      <c r="L54" s="129">
        <f t="shared" si="14"/>
        <v>5.9954762478976802</v>
      </c>
      <c r="M54" s="129">
        <f t="shared" si="14"/>
        <v>7.0925798530148372</v>
      </c>
      <c r="N54" s="129">
        <f t="shared" si="14"/>
        <v>9.0953089968475691</v>
      </c>
      <c r="O54" s="129">
        <f t="shared" si="14"/>
        <v>12.252008657772464</v>
      </c>
      <c r="P54" s="129">
        <f t="shared" si="14"/>
        <v>7.5054216224163772</v>
      </c>
      <c r="Q54" s="129">
        <f t="shared" si="14"/>
        <v>4.5614635213357539</v>
      </c>
      <c r="R54" s="129">
        <f t="shared" si="14"/>
        <v>11.108270274039743</v>
      </c>
      <c r="S54" s="129">
        <f>SUM(D54:R54)</f>
        <v>99.999999999999986</v>
      </c>
      <c r="U54" s="410"/>
      <c r="V54" s="410"/>
      <c r="W54" s="410"/>
      <c r="X54" s="410"/>
      <c r="Y54" s="410"/>
      <c r="Z54" s="410"/>
      <c r="AA54" s="410"/>
      <c r="AB54" s="410"/>
      <c r="AC54" s="410"/>
      <c r="AD54" s="410"/>
      <c r="AE54" s="410"/>
      <c r="AF54" s="410"/>
      <c r="AG54" s="410"/>
      <c r="AH54" s="410"/>
      <c r="AI54" s="410"/>
      <c r="AJ54" s="410"/>
    </row>
    <row r="55" spans="1:36" ht="16.5" customHeight="1" x14ac:dyDescent="0.35">
      <c r="A55" s="121" t="str">
        <f>A52</f>
        <v>Fordelingsnøkkel FO2B Aktivitetstilbud, skolehelsetjeneste og helsestasjon</v>
      </c>
      <c r="B55" s="127"/>
      <c r="C55" s="124">
        <f>1-C54</f>
        <v>0.27303027961727777</v>
      </c>
      <c r="D55" s="124">
        <f>D52</f>
        <v>7.9423028480929814</v>
      </c>
      <c r="E55" s="124">
        <f t="shared" ref="E55:R55" si="15">E52</f>
        <v>7.5497169349112321</v>
      </c>
      <c r="F55" s="124">
        <f t="shared" si="15"/>
        <v>5.4867936019712973</v>
      </c>
      <c r="G55" s="124">
        <f t="shared" si="15"/>
        <v>4.1871121421105189</v>
      </c>
      <c r="H55" s="124">
        <f t="shared" si="15"/>
        <v>5.4979838293485548</v>
      </c>
      <c r="I55" s="124">
        <f t="shared" si="15"/>
        <v>4.6737956466783732</v>
      </c>
      <c r="J55" s="124">
        <f t="shared" si="15"/>
        <v>7.6163005629630405</v>
      </c>
      <c r="K55" s="124">
        <f t="shared" si="15"/>
        <v>7.4606176751699635</v>
      </c>
      <c r="L55" s="124">
        <f t="shared" si="15"/>
        <v>5.7695995238281208</v>
      </c>
      <c r="M55" s="124">
        <f t="shared" si="15"/>
        <v>4.870863962310902</v>
      </c>
      <c r="N55" s="124">
        <f t="shared" si="15"/>
        <v>6.3697615844091118</v>
      </c>
      <c r="O55" s="124">
        <f t="shared" si="15"/>
        <v>8.7901223295756683</v>
      </c>
      <c r="P55" s="124">
        <f t="shared" si="15"/>
        <v>7.9008307345393103</v>
      </c>
      <c r="Q55" s="124">
        <f t="shared" si="15"/>
        <v>7.7653319922477113</v>
      </c>
      <c r="R55" s="124">
        <f t="shared" si="15"/>
        <v>8.1188666318432166</v>
      </c>
      <c r="S55" s="129">
        <f t="shared" ref="S55:S56" si="16">SUM(D55:R55)</f>
        <v>100</v>
      </c>
      <c r="U55" s="410"/>
      <c r="V55" s="410"/>
      <c r="W55" s="410"/>
      <c r="X55" s="410"/>
      <c r="Y55" s="410"/>
      <c r="Z55" s="410"/>
      <c r="AA55" s="410"/>
      <c r="AB55" s="410"/>
      <c r="AC55" s="410"/>
      <c r="AD55" s="410"/>
      <c r="AE55" s="410"/>
      <c r="AF55" s="410"/>
      <c r="AG55" s="410"/>
      <c r="AH55" s="410"/>
      <c r="AI55" s="410"/>
      <c r="AJ55" s="410"/>
    </row>
    <row r="56" spans="1:36" ht="16.5" customHeight="1" thickBot="1" x14ac:dyDescent="0.4">
      <c r="A56" s="383" t="s">
        <v>185</v>
      </c>
      <c r="B56" s="384"/>
      <c r="C56" s="385"/>
      <c r="D56" s="386">
        <f>SUMPRODUCT($C54:$C55,D54:D55)</f>
        <v>10.201200284193856</v>
      </c>
      <c r="E56" s="386">
        <f t="shared" ref="E56:R56" si="17">SUMPRODUCT($C54:$C55,E54:E55)</f>
        <v>7.8384515545073103</v>
      </c>
      <c r="F56" s="386">
        <f t="shared" si="17"/>
        <v>6.2420689395614932</v>
      </c>
      <c r="G56" s="386">
        <f t="shared" si="17"/>
        <v>3.6537030129978563</v>
      </c>
      <c r="H56" s="386">
        <f t="shared" si="17"/>
        <v>4.3800492190240545</v>
      </c>
      <c r="I56" s="386">
        <f t="shared" si="17"/>
        <v>2.8468917894013832</v>
      </c>
      <c r="J56" s="386">
        <f t="shared" si="17"/>
        <v>4.7621775058458153</v>
      </c>
      <c r="K56" s="386">
        <f t="shared" si="17"/>
        <v>4.6560381288652319</v>
      </c>
      <c r="L56" s="386">
        <f t="shared" si="17"/>
        <v>5.9338050627659333</v>
      </c>
      <c r="M56" s="386">
        <f t="shared" si="17"/>
        <v>6.4859841421457922</v>
      </c>
      <c r="N56" s="386">
        <f t="shared" si="17"/>
        <v>8.3511520247193491</v>
      </c>
      <c r="O56" s="386">
        <f t="shared" si="17"/>
        <v>11.306808865581662</v>
      </c>
      <c r="P56" s="386">
        <f t="shared" si="17"/>
        <v>7.6133802828625212</v>
      </c>
      <c r="Q56" s="386">
        <f t="shared" si="17"/>
        <v>5.4362166258058258</v>
      </c>
      <c r="R56" s="386">
        <f t="shared" si="17"/>
        <v>10.292072561721916</v>
      </c>
      <c r="S56" s="386">
        <f t="shared" si="16"/>
        <v>100</v>
      </c>
      <c r="U56" s="410"/>
      <c r="V56" s="410"/>
      <c r="W56" s="410"/>
      <c r="X56" s="410"/>
      <c r="Y56" s="410"/>
      <c r="Z56" s="410"/>
      <c r="AA56" s="410"/>
      <c r="AB56" s="410"/>
      <c r="AC56" s="410"/>
      <c r="AD56" s="410"/>
      <c r="AE56" s="410"/>
      <c r="AF56" s="410"/>
      <c r="AG56" s="410"/>
      <c r="AH56" s="410"/>
      <c r="AI56" s="410"/>
      <c r="AJ56" s="410"/>
    </row>
    <row r="57" spans="1:36" ht="16.5" customHeight="1" thickBot="1" x14ac:dyDescent="0.4">
      <c r="A57" s="107"/>
      <c r="B57" s="22"/>
      <c r="C57" s="108"/>
      <c r="D57" s="22"/>
      <c r="E57" s="22"/>
      <c r="F57" s="22"/>
      <c r="G57" s="22"/>
      <c r="H57" s="22"/>
      <c r="I57" s="22"/>
      <c r="J57" s="22"/>
      <c r="K57" s="22"/>
      <c r="L57" s="22"/>
      <c r="M57" s="22"/>
      <c r="N57" s="22"/>
      <c r="O57" s="22"/>
      <c r="P57" s="22"/>
      <c r="Q57" s="22"/>
      <c r="R57" s="22"/>
      <c r="S57" s="22"/>
      <c r="U57" s="410"/>
      <c r="V57" s="410"/>
      <c r="W57" s="410"/>
      <c r="X57" s="410"/>
      <c r="Y57" s="410"/>
      <c r="Z57" s="410"/>
      <c r="AA57" s="410"/>
      <c r="AB57" s="410"/>
      <c r="AC57" s="410"/>
      <c r="AD57" s="410"/>
      <c r="AE57" s="410"/>
      <c r="AF57" s="410"/>
      <c r="AG57" s="410"/>
      <c r="AH57" s="410"/>
      <c r="AI57" s="410"/>
      <c r="AJ57" s="410"/>
    </row>
    <row r="58" spans="1:36" ht="16.5" customHeight="1" x14ac:dyDescent="0.35">
      <c r="A58" s="331" t="s">
        <v>3</v>
      </c>
      <c r="B58" s="332"/>
      <c r="C58" s="333"/>
      <c r="D58" s="334"/>
      <c r="E58" s="334"/>
      <c r="F58" s="334"/>
      <c r="G58" s="334"/>
      <c r="H58" s="334"/>
      <c r="I58" s="334"/>
      <c r="J58" s="334"/>
      <c r="K58" s="334"/>
      <c r="L58" s="334"/>
      <c r="M58" s="334"/>
      <c r="N58" s="334"/>
      <c r="O58" s="334"/>
      <c r="P58" s="334"/>
      <c r="Q58" s="334"/>
      <c r="R58" s="334"/>
      <c r="S58" s="334"/>
      <c r="U58" s="410"/>
      <c r="V58" s="410"/>
      <c r="W58" s="410"/>
      <c r="X58" s="410"/>
      <c r="Y58" s="410"/>
      <c r="Z58" s="410"/>
      <c r="AA58" s="410"/>
      <c r="AB58" s="410"/>
      <c r="AC58" s="410"/>
      <c r="AD58" s="410"/>
      <c r="AE58" s="410"/>
      <c r="AF58" s="410"/>
      <c r="AG58" s="410"/>
      <c r="AH58" s="410"/>
      <c r="AI58" s="410"/>
      <c r="AJ58" s="410"/>
    </row>
    <row r="59" spans="1:36" ht="16.5" customHeight="1" x14ac:dyDescent="0.35">
      <c r="A59" s="117" t="s">
        <v>241</v>
      </c>
      <c r="B59" s="118"/>
      <c r="C59" s="119">
        <v>4.8000000000000001E-2</v>
      </c>
      <c r="D59" s="120">
        <f>'Tabell 4.1 DOK32019'!D66/'Tabell 4.1 DOK32019'!$S66*100</f>
        <v>6.7307692307692308</v>
      </c>
      <c r="E59" s="120">
        <f>'Tabell 4.1 DOK32019'!E66/'Tabell 4.1 DOK32019'!$S66*100</f>
        <v>4.8611111111111116</v>
      </c>
      <c r="F59" s="120">
        <f>'Tabell 4.1 DOK32019'!F66/'Tabell 4.1 DOK32019'!$S66*100</f>
        <v>4.3803418803418799</v>
      </c>
      <c r="G59" s="120">
        <f>'Tabell 4.1 DOK32019'!G66/'Tabell 4.1 DOK32019'!$S66*100</f>
        <v>2.5641025641025639</v>
      </c>
      <c r="H59" s="120">
        <f>'Tabell 4.1 DOK32019'!H66/'Tabell 4.1 DOK32019'!$S66*100</f>
        <v>3.5790598290598288</v>
      </c>
      <c r="I59" s="120">
        <f>'Tabell 4.1 DOK32019'!I66/'Tabell 4.1 DOK32019'!$S66*100</f>
        <v>4.1132478632478628</v>
      </c>
      <c r="J59" s="120">
        <f>'Tabell 4.1 DOK32019'!J66/'Tabell 4.1 DOK32019'!$S66*100</f>
        <v>5.7158119658119659</v>
      </c>
      <c r="K59" s="120">
        <f>'Tabell 4.1 DOK32019'!K66/'Tabell 4.1 DOK32019'!$S66*100</f>
        <v>7.6923076923076925</v>
      </c>
      <c r="L59" s="120">
        <f>'Tabell 4.1 DOK32019'!L66/'Tabell 4.1 DOK32019'!$S66*100</f>
        <v>4.700854700854701</v>
      </c>
      <c r="M59" s="120">
        <f>'Tabell 4.1 DOK32019'!M66/'Tabell 4.1 DOK32019'!$S66*100</f>
        <v>6.0363247863247862</v>
      </c>
      <c r="N59" s="120">
        <f>'Tabell 4.1 DOK32019'!N66/'Tabell 4.1 DOK32019'!$S66*100</f>
        <v>8.9209401709401703</v>
      </c>
      <c r="O59" s="120">
        <f>'Tabell 4.1 DOK32019'!O66/'Tabell 4.1 DOK32019'!$S66*100</f>
        <v>12.393162393162394</v>
      </c>
      <c r="P59" s="120">
        <f>'Tabell 4.1 DOK32019'!P66/'Tabell 4.1 DOK32019'!$S66*100</f>
        <v>9.7756410256410255</v>
      </c>
      <c r="Q59" s="120">
        <f>'Tabell 4.1 DOK32019'!Q66/'Tabell 4.1 DOK32019'!$S66*100</f>
        <v>7.3717948717948723</v>
      </c>
      <c r="R59" s="120">
        <f>'Tabell 4.1 DOK32019'!R66/'Tabell 4.1 DOK32019'!$S66*100</f>
        <v>11.164529914529915</v>
      </c>
      <c r="S59" s="120">
        <f>'Tabell 4.1 DOK32019'!S66/'Tabell 4.1 DOK32019'!$S66*100</f>
        <v>100</v>
      </c>
      <c r="U59" s="410"/>
      <c r="V59" s="410"/>
      <c r="W59" s="410"/>
      <c r="X59" s="410"/>
      <c r="Y59" s="410"/>
      <c r="Z59" s="410"/>
      <c r="AA59" s="410"/>
      <c r="AB59" s="410"/>
      <c r="AC59" s="410"/>
      <c r="AD59" s="410"/>
      <c r="AE59" s="410"/>
      <c r="AF59" s="410"/>
      <c r="AG59" s="410"/>
      <c r="AH59" s="410"/>
      <c r="AI59" s="410"/>
      <c r="AJ59" s="410"/>
    </row>
    <row r="60" spans="1:36" ht="16.5" customHeight="1" x14ac:dyDescent="0.35">
      <c r="A60" s="121" t="s">
        <v>144</v>
      </c>
      <c r="B60" s="122"/>
      <c r="C60" s="123">
        <v>0.11799999999999999</v>
      </c>
      <c r="D60" s="120">
        <f>'Tabell 4.1 DOK32019'!D67/'Tabell 4.1 DOK32019'!$S67*100</f>
        <v>9.7959922742636394</v>
      </c>
      <c r="E60" s="120">
        <f>'Tabell 4.1 DOK32019'!E67/'Tabell 4.1 DOK32019'!$S67*100</f>
        <v>8.5586673104780289</v>
      </c>
      <c r="F60" s="120">
        <f>'Tabell 4.1 DOK32019'!F67/'Tabell 4.1 DOK32019'!$S67*100</f>
        <v>8.0878802510864318</v>
      </c>
      <c r="G60" s="120">
        <f>'Tabell 4.1 DOK32019'!G67/'Tabell 4.1 DOK32019'!$S67*100</f>
        <v>5.0036214389183975</v>
      </c>
      <c r="H60" s="120">
        <f>'Tabell 4.1 DOK32019'!H67/'Tabell 4.1 DOK32019'!$S67*100</f>
        <v>6.983341380975375</v>
      </c>
      <c r="I60" s="120">
        <f>'Tabell 4.1 DOK32019'!I67/'Tabell 4.1 DOK32019'!$S67*100</f>
        <v>2.9514727184934815</v>
      </c>
      <c r="J60" s="120">
        <f>'Tabell 4.1 DOK32019'!J67/'Tabell 4.1 DOK32019'!$S67*100</f>
        <v>4.5992274263640756</v>
      </c>
      <c r="K60" s="120">
        <f>'Tabell 4.1 DOK32019'!K67/'Tabell 4.1 DOK32019'!$S67*100</f>
        <v>4.8165137614678901</v>
      </c>
      <c r="L60" s="120">
        <f>'Tabell 4.1 DOK32019'!L67/'Tabell 4.1 DOK32019'!$S67*100</f>
        <v>4.1948334138097536</v>
      </c>
      <c r="M60" s="120">
        <f>'Tabell 4.1 DOK32019'!M67/'Tabell 4.1 DOK32019'!$S67*100</f>
        <v>6.9350555287300812</v>
      </c>
      <c r="N60" s="120">
        <f>'Tabell 4.1 DOK32019'!N67/'Tabell 4.1 DOK32019'!$S67*100</f>
        <v>6.3194109126026081</v>
      </c>
      <c r="O60" s="120">
        <f>'Tabell 4.1 DOK32019'!O67/'Tabell 4.1 DOK32019'!$S67*100</f>
        <v>10.435779816513762</v>
      </c>
      <c r="P60" s="120">
        <f>'Tabell 4.1 DOK32019'!P67/'Tabell 4.1 DOK32019'!$S67*100</f>
        <v>8.4802028005794305</v>
      </c>
      <c r="Q60" s="120">
        <f>'Tabell 4.1 DOK32019'!Q67/'Tabell 4.1 DOK32019'!$S67*100</f>
        <v>6.192660550458716</v>
      </c>
      <c r="R60" s="120">
        <f>'Tabell 4.1 DOK32019'!R67/'Tabell 4.1 DOK32019'!$S67*100</f>
        <v>6.6453404152583291</v>
      </c>
      <c r="S60" s="120">
        <f>'Tabell 4.1 DOK32019'!S67/'Tabell 4.1 DOK32019'!$S67*100</f>
        <v>100</v>
      </c>
      <c r="U60" s="410"/>
      <c r="V60" s="410"/>
      <c r="W60" s="410"/>
      <c r="X60" s="410"/>
      <c r="Y60" s="410"/>
      <c r="Z60" s="410"/>
      <c r="AA60" s="410"/>
      <c r="AB60" s="410"/>
      <c r="AC60" s="410"/>
      <c r="AD60" s="410"/>
      <c r="AE60" s="410"/>
      <c r="AF60" s="410"/>
      <c r="AG60" s="410"/>
      <c r="AH60" s="410"/>
      <c r="AI60" s="410"/>
      <c r="AJ60" s="410"/>
    </row>
    <row r="61" spans="1:36" ht="16.5" customHeight="1" x14ac:dyDescent="0.35">
      <c r="A61" s="121" t="s">
        <v>145</v>
      </c>
      <c r="B61" s="122"/>
      <c r="C61" s="123">
        <v>4.3999999999999997E-2</v>
      </c>
      <c r="D61" s="120">
        <f>'Tabell 4.1 DOK32019'!D68/'Tabell 4.1 DOK32019'!$S68*100</f>
        <v>8.064516129032258</v>
      </c>
      <c r="E61" s="120">
        <f>'Tabell 4.1 DOK32019'!E68/'Tabell 4.1 DOK32019'!$S68*100</f>
        <v>4.838709677419355</v>
      </c>
      <c r="F61" s="120">
        <f>'Tabell 4.1 DOK32019'!F68/'Tabell 4.1 DOK32019'!$S68*100</f>
        <v>2.836484983314794</v>
      </c>
      <c r="G61" s="120">
        <f>'Tabell 4.1 DOK32019'!G68/'Tabell 4.1 DOK32019'!$S68*100</f>
        <v>1.9466073414905452</v>
      </c>
      <c r="H61" s="120">
        <f>'Tabell 4.1 DOK32019'!H68/'Tabell 4.1 DOK32019'!$S68*100</f>
        <v>3.9488320355951054</v>
      </c>
      <c r="I61" s="120">
        <f>'Tabell 4.1 DOK32019'!I68/'Tabell 4.1 DOK32019'!$S68*100</f>
        <v>4.5606229143492776</v>
      </c>
      <c r="J61" s="120">
        <f>'Tabell 4.1 DOK32019'!J68/'Tabell 4.1 DOK32019'!$S68*100</f>
        <v>6.5072302558398212</v>
      </c>
      <c r="K61" s="120">
        <f>'Tabell 4.1 DOK32019'!K68/'Tabell 4.1 DOK32019'!$S68*100</f>
        <v>4.7274749721913238</v>
      </c>
      <c r="L61" s="120">
        <f>'Tabell 4.1 DOK32019'!L68/'Tabell 4.1 DOK32019'!$S68*100</f>
        <v>5.2836484983314795</v>
      </c>
      <c r="M61" s="120">
        <f>'Tabell 4.1 DOK32019'!M68/'Tabell 4.1 DOK32019'!$S68*100</f>
        <v>7.6195773081201335</v>
      </c>
      <c r="N61" s="120">
        <f>'Tabell 4.1 DOK32019'!N68/'Tabell 4.1 DOK32019'!$S68*100</f>
        <v>8.7319243604004448</v>
      </c>
      <c r="O61" s="120">
        <f>'Tabell 4.1 DOK32019'!O68/'Tabell 4.1 DOK32019'!$S68*100</f>
        <v>14.071190211345941</v>
      </c>
      <c r="P61" s="120">
        <f>'Tabell 4.1 DOK32019'!P68/'Tabell 4.1 DOK32019'!$S68*100</f>
        <v>8.3982202447163523</v>
      </c>
      <c r="Q61" s="120">
        <f>'Tabell 4.1 DOK32019'!Q68/'Tabell 4.1 DOK32019'!$S68*100</f>
        <v>7.1190211345939929</v>
      </c>
      <c r="R61" s="120">
        <f>'Tabell 4.1 DOK32019'!R68/'Tabell 4.1 DOK32019'!$S68*100</f>
        <v>11.345939933259176</v>
      </c>
      <c r="S61" s="120">
        <f>'Tabell 4.1 DOK32019'!S68/'Tabell 4.1 DOK32019'!$S68*100</f>
        <v>100</v>
      </c>
      <c r="U61" s="410"/>
      <c r="V61" s="410"/>
      <c r="W61" s="410"/>
      <c r="X61" s="410"/>
      <c r="Y61" s="410"/>
      <c r="Z61" s="410"/>
      <c r="AA61" s="410"/>
      <c r="AB61" s="410"/>
      <c r="AC61" s="410"/>
      <c r="AD61" s="410"/>
      <c r="AE61" s="410"/>
      <c r="AF61" s="410"/>
      <c r="AG61" s="410"/>
      <c r="AH61" s="410"/>
      <c r="AI61" s="410"/>
      <c r="AJ61" s="410"/>
    </row>
    <row r="62" spans="1:36" ht="16.5" customHeight="1" x14ac:dyDescent="0.35">
      <c r="A62" s="121" t="s">
        <v>146</v>
      </c>
      <c r="B62" s="122"/>
      <c r="C62" s="123">
        <v>2.4E-2</v>
      </c>
      <c r="D62" s="120">
        <f>'Tabell 4.1 DOK32019'!D69/'Tabell 4.1 DOK32019'!$S69*100</f>
        <v>9.4099106984750893</v>
      </c>
      <c r="E62" s="120">
        <f>'Tabell 4.1 DOK32019'!E69/'Tabell 4.1 DOK32019'!$S69*100</f>
        <v>9.4223533162106019</v>
      </c>
      <c r="F62" s="120">
        <f>'Tabell 4.1 DOK32019'!F69/'Tabell 4.1 DOK32019'!$S69*100</f>
        <v>7.8976868342007425</v>
      </c>
      <c r="G62" s="120">
        <f>'Tabell 4.1 DOK32019'!G69/'Tabell 4.1 DOK32019'!$S69*100</f>
        <v>4.9444156750127286</v>
      </c>
      <c r="H62" s="120">
        <f>'Tabell 4.1 DOK32019'!H69/'Tabell 4.1 DOK32019'!$S69*100</f>
        <v>6.9610974074270233</v>
      </c>
      <c r="I62" s="120">
        <f>'Tabell 4.1 DOK32019'!I69/'Tabell 4.1 DOK32019'!$S69*100</f>
        <v>3.8949359393186942</v>
      </c>
      <c r="J62" s="120">
        <f>'Tabell 4.1 DOK32019'!J69/'Tabell 4.1 DOK32019'!$S69*100</f>
        <v>5.5689540786958762</v>
      </c>
      <c r="K62" s="120">
        <f>'Tabell 4.1 DOK32019'!K69/'Tabell 4.1 DOK32019'!$S69*100</f>
        <v>5.5519820068212464</v>
      </c>
      <c r="L62" s="120">
        <f>'Tabell 4.1 DOK32019'!L69/'Tabell 4.1 DOK32019'!$S69*100</f>
        <v>4.9171481373551877</v>
      </c>
      <c r="M62" s="120">
        <f>'Tabell 4.1 DOK32019'!M69/'Tabell 4.1 DOK32019'!$S69*100</f>
        <v>6.2620467656996306</v>
      </c>
      <c r="N62" s="120">
        <f>'Tabell 4.1 DOK32019'!N69/'Tabell 4.1 DOK32019'!$S69*100</f>
        <v>5.6972451682635619</v>
      </c>
      <c r="O62" s="120">
        <f>'Tabell 4.1 DOK32019'!O69/'Tabell 4.1 DOK32019'!$S69*100</f>
        <v>8.6931904023283089</v>
      </c>
      <c r="P62" s="120">
        <f>'Tabell 4.1 DOK32019'!P69/'Tabell 4.1 DOK32019'!$S69*100</f>
        <v>7.6105962180957558</v>
      </c>
      <c r="Q62" s="120">
        <f>'Tabell 4.1 DOK32019'!Q69/'Tabell 4.1 DOK32019'!$S69*100</f>
        <v>7.0856912553767666</v>
      </c>
      <c r="R62" s="120">
        <f>'Tabell 4.1 DOK32019'!R69/'Tabell 4.1 DOK32019'!$S69*100</f>
        <v>6.0827460967187825</v>
      </c>
      <c r="S62" s="120">
        <f>'Tabell 4.1 DOK32019'!S69/'Tabell 4.1 DOK32019'!$S69*100</f>
        <v>100</v>
      </c>
      <c r="U62" s="410"/>
      <c r="V62" s="410"/>
      <c r="W62" s="410"/>
      <c r="X62" s="410"/>
      <c r="Y62" s="410"/>
      <c r="Z62" s="410"/>
      <c r="AA62" s="410"/>
      <c r="AB62" s="410"/>
      <c r="AC62" s="410"/>
      <c r="AD62" s="410"/>
      <c r="AE62" s="410"/>
      <c r="AF62" s="410"/>
      <c r="AG62" s="410"/>
      <c r="AH62" s="410"/>
      <c r="AI62" s="410"/>
      <c r="AJ62" s="410"/>
    </row>
    <row r="63" spans="1:36" ht="16.5" customHeight="1" x14ac:dyDescent="0.35">
      <c r="A63" s="121" t="s">
        <v>147</v>
      </c>
      <c r="B63" s="122"/>
      <c r="C63" s="123">
        <v>0.11799999999999999</v>
      </c>
      <c r="D63" s="124">
        <f>'Tabell 4.1 DOK32019'!D72/'Tabell 4.1 DOK32019'!$S72*100</f>
        <v>5.5499495459132184</v>
      </c>
      <c r="E63" s="124">
        <f>'Tabell 4.1 DOK32019'!E72/'Tabell 4.1 DOK32019'!$S72*100</f>
        <v>4.3390514631685164</v>
      </c>
      <c r="F63" s="124">
        <f>'Tabell 4.1 DOK32019'!F72/'Tabell 4.1 DOK32019'!$S72*100</f>
        <v>4.8435923309788089</v>
      </c>
      <c r="G63" s="124">
        <f>'Tabell 4.1 DOK32019'!G72/'Tabell 4.1 DOK32019'!$S72*100</f>
        <v>1.4127144298688195</v>
      </c>
      <c r="H63" s="124">
        <f>'Tabell 4.1 DOK32019'!H72/'Tabell 4.1 DOK32019'!$S72*100</f>
        <v>4.6417759838546919</v>
      </c>
      <c r="I63" s="124">
        <f>'Tabell 4.1 DOK32019'!I72/'Tabell 4.1 DOK32019'!$S72*100</f>
        <v>6.8617558022199789</v>
      </c>
      <c r="J63" s="124">
        <f>'Tabell 4.1 DOK32019'!J72/'Tabell 4.1 DOK32019'!$S72*100</f>
        <v>8.8799192734611516</v>
      </c>
      <c r="K63" s="124">
        <f>'Tabell 4.1 DOK32019'!K72/'Tabell 4.1 DOK32019'!$S72*100</f>
        <v>9.8890010090817348</v>
      </c>
      <c r="L63" s="124">
        <f>'Tabell 4.1 DOK32019'!L72/'Tabell 4.1 DOK32019'!$S72*100</f>
        <v>6.7608476286579222</v>
      </c>
      <c r="M63" s="124">
        <f>'Tabell 4.1 DOK32019'!M72/'Tabell 4.1 DOK32019'!$S72*100</f>
        <v>5.9535822401614524</v>
      </c>
      <c r="N63" s="124">
        <f>'Tabell 4.1 DOK32019'!N72/'Tabell 4.1 DOK32019'!$S72*100</f>
        <v>6.7608476286579222</v>
      </c>
      <c r="O63" s="124">
        <f>'Tabell 4.1 DOK32019'!O72/'Tabell 4.1 DOK32019'!$S72*100</f>
        <v>10.696266397578205</v>
      </c>
      <c r="P63" s="124">
        <f>'Tabell 4.1 DOK32019'!P72/'Tabell 4.1 DOK32019'!$S72*100</f>
        <v>6.2563067608476279</v>
      </c>
      <c r="Q63" s="124">
        <f>'Tabell 4.1 DOK32019'!Q72/'Tabell 4.1 DOK32019'!$S72*100</f>
        <v>7.2653884964682138</v>
      </c>
      <c r="R63" s="124">
        <f>'Tabell 4.1 DOK32019'!R72/'Tabell 4.1 DOK32019'!$S72*100</f>
        <v>9.8890010090817348</v>
      </c>
      <c r="S63" s="124">
        <f>'Tabell 4.1 DOK32019'!S72/'Tabell 4.1 DOK32019'!$S72*100</f>
        <v>100</v>
      </c>
      <c r="U63" s="410"/>
      <c r="V63" s="410"/>
      <c r="W63" s="410"/>
      <c r="X63" s="410"/>
      <c r="Y63" s="410"/>
      <c r="Z63" s="410"/>
      <c r="AA63" s="410"/>
      <c r="AB63" s="410"/>
      <c r="AC63" s="410"/>
      <c r="AD63" s="410"/>
      <c r="AE63" s="410"/>
      <c r="AF63" s="410"/>
      <c r="AG63" s="410"/>
      <c r="AH63" s="410"/>
      <c r="AI63" s="410"/>
      <c r="AJ63" s="410"/>
    </row>
    <row r="64" spans="1:36" ht="16.5" customHeight="1" x14ac:dyDescent="0.35">
      <c r="A64" s="121" t="s">
        <v>148</v>
      </c>
      <c r="B64" s="122"/>
      <c r="C64" s="123">
        <v>8.7999999999999995E-2</v>
      </c>
      <c r="D64" s="124">
        <f>'Tabell 4.1 DOK32019'!D73/'Tabell 4.1 DOK32019'!$S73*100</f>
        <v>10.662847790507366</v>
      </c>
      <c r="E64" s="124">
        <f>'Tabell 4.1 DOK32019'!E73/'Tabell 4.1 DOK32019'!$S73*100</f>
        <v>10.409165302782323</v>
      </c>
      <c r="F64" s="124">
        <f>'Tabell 4.1 DOK32019'!F73/'Tabell 4.1 DOK32019'!$S73*100</f>
        <v>7.5286415711947621</v>
      </c>
      <c r="G64" s="124">
        <f>'Tabell 4.1 DOK32019'!G73/'Tabell 4.1 DOK32019'!$S73*100</f>
        <v>6.8085106382978724</v>
      </c>
      <c r="H64" s="124">
        <f>'Tabell 4.1 DOK32019'!H73/'Tabell 4.1 DOK32019'!$S73*100</f>
        <v>7.6513911620294595</v>
      </c>
      <c r="I64" s="124">
        <f>'Tabell 4.1 DOK32019'!I73/'Tabell 4.1 DOK32019'!$S73*100</f>
        <v>2.7495908346972175</v>
      </c>
      <c r="J64" s="124">
        <f>'Tabell 4.1 DOK32019'!J73/'Tabell 4.1 DOK32019'!$S73*100</f>
        <v>4.656301145662848</v>
      </c>
      <c r="K64" s="124">
        <f>'Tabell 4.1 DOK32019'!K73/'Tabell 4.1 DOK32019'!$S73*100</f>
        <v>5.6628477905073655</v>
      </c>
      <c r="L64" s="124">
        <f>'Tabell 4.1 DOK32019'!L73/'Tabell 4.1 DOK32019'!$S73*100</f>
        <v>4.6072013093289694</v>
      </c>
      <c r="M64" s="124">
        <f>'Tabell 4.1 DOK32019'!M73/'Tabell 4.1 DOK32019'!$S73*100</f>
        <v>5.4582651391162029</v>
      </c>
      <c r="N64" s="124">
        <f>'Tabell 4.1 DOK32019'!N73/'Tabell 4.1 DOK32019'!$S73*100</f>
        <v>5.6792144026186575</v>
      </c>
      <c r="O64" s="124">
        <f>'Tabell 4.1 DOK32019'!O73/'Tabell 4.1 DOK32019'!$S73*100</f>
        <v>9.1489361702127656</v>
      </c>
      <c r="P64" s="124">
        <f>'Tabell 4.1 DOK32019'!P73/'Tabell 4.1 DOK32019'!$S73*100</f>
        <v>6.857610474631751</v>
      </c>
      <c r="Q64" s="124">
        <f>'Tabell 4.1 DOK32019'!Q73/'Tabell 4.1 DOK32019'!$S73*100</f>
        <v>5.3682487725040922</v>
      </c>
      <c r="R64" s="124">
        <f>'Tabell 4.1 DOK32019'!R73/'Tabell 4.1 DOK32019'!$S73*100</f>
        <v>6.7512274959083474</v>
      </c>
      <c r="S64" s="124">
        <f>'Tabell 4.1 DOK32019'!S73/'Tabell 4.1 DOK32019'!$S73*100</f>
        <v>100</v>
      </c>
      <c r="U64" s="410"/>
      <c r="V64" s="410"/>
      <c r="W64" s="410"/>
      <c r="X64" s="410"/>
      <c r="Y64" s="410"/>
      <c r="Z64" s="410"/>
      <c r="AA64" s="410"/>
      <c r="AB64" s="410"/>
      <c r="AC64" s="410"/>
      <c r="AD64" s="410"/>
      <c r="AE64" s="410"/>
      <c r="AF64" s="410"/>
      <c r="AG64" s="410"/>
      <c r="AH64" s="410"/>
      <c r="AI64" s="410"/>
      <c r="AJ64" s="410"/>
    </row>
    <row r="65" spans="1:36" ht="16.5" customHeight="1" x14ac:dyDescent="0.35">
      <c r="A65" s="121" t="s">
        <v>149</v>
      </c>
      <c r="B65" s="122"/>
      <c r="C65" s="123">
        <v>4.8000000000000001E-2</v>
      </c>
      <c r="D65" s="124">
        <f>'Tabell 4.1 DOK32019'!D74/'Tabell 4.1 DOK32019'!$S74*100</f>
        <v>7.035217939527973</v>
      </c>
      <c r="E65" s="124">
        <f>'Tabell 4.1 DOK32019'!E74/'Tabell 4.1 DOK32019'!$S74*100</f>
        <v>7.346394146118608</v>
      </c>
      <c r="F65" s="124">
        <f>'Tabell 4.1 DOK32019'!F74/'Tabell 4.1 DOK32019'!$S74*100</f>
        <v>7.3000990910926893</v>
      </c>
      <c r="G65" s="124">
        <f>'Tabell 4.1 DOK32019'!G74/'Tabell 4.1 DOK32019'!$S74*100</f>
        <v>4.6649642240667317</v>
      </c>
      <c r="H65" s="124">
        <f>'Tabell 4.1 DOK32019'!H74/'Tabell 4.1 DOK32019'!$S74*100</f>
        <v>8.6494651013831962</v>
      </c>
      <c r="I65" s="124">
        <f>'Tabell 4.1 DOK32019'!I74/'Tabell 4.1 DOK32019'!$S74*100</f>
        <v>5.4514819437796538</v>
      </c>
      <c r="J65" s="124">
        <f>'Tabell 4.1 DOK32019'!J74/'Tabell 4.1 DOK32019'!$S74*100</f>
        <v>7.0084283488817238</v>
      </c>
      <c r="K65" s="124">
        <f>'Tabell 4.1 DOK32019'!K74/'Tabell 4.1 DOK32019'!$S74*100</f>
        <v>5.7567987263033507</v>
      </c>
      <c r="L65" s="124">
        <f>'Tabell 4.1 DOK32019'!L74/'Tabell 4.1 DOK32019'!$S74*100</f>
        <v>4.6374256945980594</v>
      </c>
      <c r="M65" s="124">
        <f>'Tabell 4.1 DOK32019'!M74/'Tabell 4.1 DOK32019'!$S74*100</f>
        <v>5.8241910413580094</v>
      </c>
      <c r="N65" s="124">
        <f>'Tabell 4.1 DOK32019'!N74/'Tabell 4.1 DOK32019'!$S74*100</f>
        <v>6.842166524284238</v>
      </c>
      <c r="O65" s="124">
        <f>'Tabell 4.1 DOK32019'!O74/'Tabell 4.1 DOK32019'!$S74*100</f>
        <v>9.6126558554033874</v>
      </c>
      <c r="P65" s="124">
        <f>'Tabell 4.1 DOK32019'!P74/'Tabell 4.1 DOK32019'!$S74*100</f>
        <v>7.2367530171844745</v>
      </c>
      <c r="Q65" s="124">
        <f>'Tabell 4.1 DOK32019'!Q74/'Tabell 4.1 DOK32019'!$S74*100</f>
        <v>7.9370856099703877</v>
      </c>
      <c r="R65" s="124">
        <f>'Tabell 4.1 DOK32019'!R74/'Tabell 4.1 DOK32019'!$S74*100</f>
        <v>4.6968727360474976</v>
      </c>
      <c r="S65" s="124">
        <f>'Tabell 4.1 DOK32019'!S74/'Tabell 4.1 DOK32019'!$S74*100</f>
        <v>100</v>
      </c>
      <c r="U65" s="410"/>
      <c r="V65" s="410"/>
      <c r="W65" s="410"/>
      <c r="X65" s="410"/>
      <c r="Y65" s="410"/>
      <c r="Z65" s="410"/>
      <c r="AA65" s="410"/>
      <c r="AB65" s="410"/>
      <c r="AC65" s="410"/>
      <c r="AD65" s="410"/>
      <c r="AE65" s="410"/>
      <c r="AF65" s="410"/>
      <c r="AG65" s="410"/>
      <c r="AH65" s="410"/>
      <c r="AI65" s="410"/>
      <c r="AJ65" s="410"/>
    </row>
    <row r="66" spans="1:36" ht="16.5" customHeight="1" x14ac:dyDescent="0.35">
      <c r="A66" s="121" t="s">
        <v>150</v>
      </c>
      <c r="B66" s="122"/>
      <c r="C66" s="123">
        <v>3.7999999999999999E-2</v>
      </c>
      <c r="D66" s="124">
        <f>'Tabell 4.1 DOK32019'!D78/'Tabell 4.1 DOK32019'!$S78*100</f>
        <v>6.1644685161450363</v>
      </c>
      <c r="E66" s="124">
        <f>'Tabell 4.1 DOK32019'!E78/'Tabell 4.1 DOK32019'!$S78*100</f>
        <v>5.7840988961012112</v>
      </c>
      <c r="F66" s="124">
        <f>'Tabell 4.1 DOK32019'!F78/'Tabell 4.1 DOK32019'!$S78*100</f>
        <v>5.7468888245751852</v>
      </c>
      <c r="G66" s="124">
        <f>'Tabell 4.1 DOK32019'!G78/'Tabell 4.1 DOK32019'!$S78*100</f>
        <v>5.3954603712738249</v>
      </c>
      <c r="H66" s="124">
        <f>'Tabell 4.1 DOK32019'!H78/'Tabell 4.1 DOK32019'!$S78*100</f>
        <v>11.287055029561333</v>
      </c>
      <c r="I66" s="124">
        <f>'Tabell 4.1 DOK32019'!I78/'Tabell 4.1 DOK32019'!$S78*100</f>
        <v>6.7350229462107736</v>
      </c>
      <c r="J66" s="124">
        <f>'Tabell 4.1 DOK32019'!J78/'Tabell 4.1 DOK32019'!$S78*100</f>
        <v>7.9340141398271795</v>
      </c>
      <c r="K66" s="124">
        <f>'Tabell 4.1 DOK32019'!K78/'Tabell 4.1 DOK32019'!$S78*100</f>
        <v>6.7556952081696782</v>
      </c>
      <c r="L66" s="124">
        <f>'Tabell 4.1 DOK32019'!L78/'Tabell 4.1 DOK32019'!$S78*100</f>
        <v>4.2212758920081033</v>
      </c>
      <c r="M66" s="124">
        <f>'Tabell 4.1 DOK32019'!M78/'Tabell 4.1 DOK32019'!$S78*100</f>
        <v>4.7504857981560349</v>
      </c>
      <c r="N66" s="124">
        <f>'Tabell 4.1 DOK32019'!N78/'Tabell 4.1 DOK32019'!$S78*100</f>
        <v>5.6187208004299833</v>
      </c>
      <c r="O66" s="124">
        <f>'Tabell 4.1 DOK32019'!O78/'Tabell 4.1 DOK32019'!$S78*100</f>
        <v>8.946954975813453</v>
      </c>
      <c r="P66" s="124">
        <f>'Tabell 4.1 DOK32019'!P78/'Tabell 4.1 DOK32019'!$S78*100</f>
        <v>7.9257452350436184</v>
      </c>
      <c r="Q66" s="124">
        <f>'Tabell 4.1 DOK32019'!Q78/'Tabell 4.1 DOK32019'!$S78*100</f>
        <v>8.120064497457312</v>
      </c>
      <c r="R66" s="124">
        <f>'Tabell 4.1 DOK32019'!R78/'Tabell 4.1 DOK32019'!$S78*100</f>
        <v>4.614048869227271</v>
      </c>
      <c r="S66" s="124">
        <f>'Tabell 4.1 DOK32019'!S78/'Tabell 4.1 DOK32019'!$S78*100</f>
        <v>100</v>
      </c>
      <c r="U66" s="410"/>
      <c r="V66" s="410"/>
      <c r="W66" s="410"/>
      <c r="X66" s="410"/>
      <c r="Y66" s="410"/>
      <c r="Z66" s="410"/>
      <c r="AA66" s="410"/>
      <c r="AB66" s="410"/>
      <c r="AC66" s="410"/>
      <c r="AD66" s="410"/>
      <c r="AE66" s="410"/>
      <c r="AF66" s="410"/>
      <c r="AG66" s="410"/>
      <c r="AH66" s="410"/>
      <c r="AI66" s="410"/>
      <c r="AJ66" s="410"/>
    </row>
    <row r="67" spans="1:36" ht="16.5" customHeight="1" x14ac:dyDescent="0.35">
      <c r="A67" s="121" t="s">
        <v>151</v>
      </c>
      <c r="B67" s="122"/>
      <c r="C67" s="123">
        <v>0.13300000000000001</v>
      </c>
      <c r="D67" s="124">
        <f>'Tabell 4.1 DOK32019'!D81/'Tabell 4.1 DOK32019'!$S81*100</f>
        <v>3.1847927703334373</v>
      </c>
      <c r="E67" s="124">
        <f>'Tabell 4.1 DOK32019'!E81/'Tabell 4.1 DOK32019'!$S81*100</f>
        <v>3.1100031162355877</v>
      </c>
      <c r="F67" s="124">
        <f>'Tabell 4.1 DOK32019'!F81/'Tabell 4.1 DOK32019'!$S81*100</f>
        <v>2.9791212215643506</v>
      </c>
      <c r="G67" s="124">
        <f>'Tabell 4.1 DOK32019'!G81/'Tabell 4.1 DOK32019'!$S81*100</f>
        <v>3.0352134621377376</v>
      </c>
      <c r="H67" s="124">
        <f>'Tabell 4.1 DOK32019'!H81/'Tabell 4.1 DOK32019'!$S81*100</f>
        <v>9.3424742910564031</v>
      </c>
      <c r="I67" s="124">
        <f>'Tabell 4.1 DOK32019'!I81/'Tabell 4.1 DOK32019'!$S81*100</f>
        <v>7.497662823309442</v>
      </c>
      <c r="J67" s="124">
        <f>'Tabell 4.1 DOK32019'!J81/'Tabell 4.1 DOK32019'!$S81*100</f>
        <v>9.7039576191960109</v>
      </c>
      <c r="K67" s="124">
        <f>'Tabell 4.1 DOK32019'!K81/'Tabell 4.1 DOK32019'!$S81*100</f>
        <v>9.0931754440635704</v>
      </c>
      <c r="L67" s="124">
        <f>'Tabell 4.1 DOK32019'!L81/'Tabell 4.1 DOK32019'!$S81*100</f>
        <v>5.0420691804300404</v>
      </c>
      <c r="M67" s="124">
        <f>'Tabell 4.1 DOK32019'!M81/'Tabell 4.1 DOK32019'!$S81*100</f>
        <v>5.1480211904019946</v>
      </c>
      <c r="N67" s="124">
        <f>'Tabell 4.1 DOK32019'!N81/'Tabell 4.1 DOK32019'!$S81*100</f>
        <v>5.7650358367092549</v>
      </c>
      <c r="O67" s="124">
        <f>'Tabell 4.1 DOK32019'!O81/'Tabell 4.1 DOK32019'!$S81*100</f>
        <v>7.7594266126519162</v>
      </c>
      <c r="P67" s="124">
        <f>'Tabell 4.1 DOK32019'!P81/'Tabell 4.1 DOK32019'!$S81*100</f>
        <v>13.948270489248987</v>
      </c>
      <c r="Q67" s="124">
        <f>'Tabell 4.1 DOK32019'!Q81/'Tabell 4.1 DOK32019'!$S81*100</f>
        <v>11.22468058585229</v>
      </c>
      <c r="R67" s="124">
        <f>'Tabell 4.1 DOK32019'!R81/'Tabell 4.1 DOK32019'!$S81*100</f>
        <v>3.1660953568089747</v>
      </c>
      <c r="S67" s="124">
        <f>'Tabell 4.1 DOK32019'!S81/'Tabell 4.1 DOK32019'!$S81*100</f>
        <v>100</v>
      </c>
      <c r="U67" s="410"/>
      <c r="V67" s="410"/>
      <c r="W67" s="410"/>
      <c r="X67" s="410"/>
      <c r="Y67" s="410"/>
      <c r="Z67" s="410"/>
      <c r="AA67" s="410"/>
      <c r="AB67" s="410"/>
      <c r="AC67" s="410"/>
      <c r="AD67" s="410"/>
      <c r="AE67" s="410"/>
      <c r="AF67" s="410"/>
      <c r="AG67" s="410"/>
      <c r="AH67" s="410"/>
      <c r="AI67" s="410"/>
      <c r="AJ67" s="410"/>
    </row>
    <row r="68" spans="1:36" ht="16.5" customHeight="1" x14ac:dyDescent="0.35">
      <c r="A68" s="121" t="s">
        <v>152</v>
      </c>
      <c r="B68" s="122"/>
      <c r="C68" s="123">
        <v>7.3999999999999996E-2</v>
      </c>
      <c r="D68" s="124">
        <f>'Tabell 4.1 DOK32019'!D84/'Tabell 4.1 DOK32019'!$S84*100</f>
        <v>3.7454293902559539</v>
      </c>
      <c r="E68" s="124">
        <f>'Tabell 4.1 DOK32019'!E84/'Tabell 4.1 DOK32019'!$S84*100</f>
        <v>3.7553117897025396</v>
      </c>
      <c r="F68" s="124">
        <f>'Tabell 4.1 DOK32019'!F84/'Tabell 4.1 DOK32019'!$S84*100</f>
        <v>3.7651941891491258</v>
      </c>
      <c r="G68" s="124">
        <f>'Tabell 4.1 DOK32019'!G84/'Tabell 4.1 DOK32019'!$S84*100</f>
        <v>3.3402510129459433</v>
      </c>
      <c r="H68" s="124">
        <f>'Tabell 4.1 DOK32019'!H84/'Tabell 4.1 DOK32019'!$S84*100</f>
        <v>9.4969858681687924</v>
      </c>
      <c r="I68" s="124">
        <f>'Tabell 4.1 DOK32019'!I84/'Tabell 4.1 DOK32019'!$S84*100</f>
        <v>6.8386204170372569</v>
      </c>
      <c r="J68" s="124">
        <f>'Tabell 4.1 DOK32019'!J84/'Tabell 4.1 DOK32019'!$S84*100</f>
        <v>8.7360411107816969</v>
      </c>
      <c r="K68" s="124">
        <f>'Tabell 4.1 DOK32019'!K84/'Tabell 4.1 DOK32019'!$S84*100</f>
        <v>8.1628619428797311</v>
      </c>
      <c r="L68" s="124">
        <f>'Tabell 4.1 DOK32019'!L84/'Tabell 4.1 DOK32019'!$S84*100</f>
        <v>5.3859076983891692</v>
      </c>
      <c r="M68" s="124">
        <f>'Tabell 4.1 DOK32019'!M84/'Tabell 4.1 DOK32019'!$S84*100</f>
        <v>5.158612511117699</v>
      </c>
      <c r="N68" s="124">
        <f>'Tabell 4.1 DOK32019'!N84/'Tabell 4.1 DOK32019'!$S84*100</f>
        <v>5.4748492934084396</v>
      </c>
      <c r="O68" s="124">
        <f>'Tabell 4.1 DOK32019'!O84/'Tabell 4.1 DOK32019'!$S84*100</f>
        <v>8.3901571301512003</v>
      </c>
      <c r="P68" s="124">
        <f>'Tabell 4.1 DOK32019'!P84/'Tabell 4.1 DOK32019'!$S84*100</f>
        <v>14.299831999209408</v>
      </c>
      <c r="Q68" s="124">
        <f>'Tabell 4.1 DOK32019'!Q84/'Tabell 4.1 DOK32019'!$S84*100</f>
        <v>10.514873011167111</v>
      </c>
      <c r="R68" s="124">
        <f>'Tabell 4.1 DOK32019'!R84/'Tabell 4.1 DOK32019'!$S84*100</f>
        <v>2.9350726356359322</v>
      </c>
      <c r="S68" s="124">
        <f>'Tabell 4.1 DOK32019'!S84/'Tabell 4.1 DOK32019'!$S84*100</f>
        <v>100</v>
      </c>
      <c r="U68" s="410"/>
      <c r="V68" s="410"/>
      <c r="W68" s="410"/>
      <c r="X68" s="410"/>
      <c r="Y68" s="410"/>
      <c r="Z68" s="410"/>
      <c r="AA68" s="410"/>
      <c r="AB68" s="410"/>
      <c r="AC68" s="410"/>
      <c r="AD68" s="410"/>
      <c r="AE68" s="410"/>
      <c r="AF68" s="410"/>
      <c r="AG68" s="410"/>
      <c r="AH68" s="410"/>
      <c r="AI68" s="410"/>
      <c r="AJ68" s="410"/>
    </row>
    <row r="69" spans="1:36" ht="16.5" customHeight="1" x14ac:dyDescent="0.35">
      <c r="A69" s="121" t="s">
        <v>153</v>
      </c>
      <c r="B69" s="122"/>
      <c r="C69" s="123">
        <v>0.16500000000000001</v>
      </c>
      <c r="D69" s="124">
        <f>'Tabell 4.1 DOK32019'!D87/'Tabell 4.1 DOK32019'!$S87*100</f>
        <v>3.7969459347915806</v>
      </c>
      <c r="E69" s="124">
        <f>'Tabell 4.1 DOK32019'!E87/'Tabell 4.1 DOK32019'!$S87*100</f>
        <v>3.9207593891869585</v>
      </c>
      <c r="F69" s="124">
        <f>'Tabell 4.1 DOK32019'!F87/'Tabell 4.1 DOK32019'!$S87*100</f>
        <v>3.6524969046636402</v>
      </c>
      <c r="G69" s="124">
        <f>'Tabell 4.1 DOK32019'!G87/'Tabell 4.1 DOK32019'!$S87*100</f>
        <v>3.9826661163846468</v>
      </c>
      <c r="H69" s="124">
        <f>'Tabell 4.1 DOK32019'!H87/'Tabell 4.1 DOK32019'!$S87*100</f>
        <v>9.2447379281881954</v>
      </c>
      <c r="I69" s="124">
        <f>'Tabell 4.1 DOK32019'!I87/'Tabell 4.1 DOK32019'!$S87*100</f>
        <v>7.5526207181180363</v>
      </c>
      <c r="J69" s="124">
        <f>'Tabell 4.1 DOK32019'!J87/'Tabell 4.1 DOK32019'!$S87*100</f>
        <v>10.420965744944285</v>
      </c>
      <c r="K69" s="124">
        <f>'Tabell 4.1 DOK32019'!K87/'Tabell 4.1 DOK32019'!$S87*100</f>
        <v>8.8939331407346263</v>
      </c>
      <c r="L69" s="124">
        <f>'Tabell 4.1 DOK32019'!L87/'Tabell 4.1 DOK32019'!$S87*100</f>
        <v>5.4684275691291786</v>
      </c>
      <c r="M69" s="124">
        <f>'Tabell 4.1 DOK32019'!M87/'Tabell 4.1 DOK32019'!$S87*100</f>
        <v>3.9620305406520839</v>
      </c>
      <c r="N69" s="124">
        <f>'Tabell 4.1 DOK32019'!N87/'Tabell 4.1 DOK32019'!$S87*100</f>
        <v>2.992158481221626</v>
      </c>
      <c r="O69" s="124">
        <f>'Tabell 4.1 DOK32019'!O87/'Tabell 4.1 DOK32019'!$S87*100</f>
        <v>7.1192736277342146</v>
      </c>
      <c r="P69" s="124">
        <f>'Tabell 4.1 DOK32019'!P87/'Tabell 4.1 DOK32019'!$S87*100</f>
        <v>12.278167560874948</v>
      </c>
      <c r="Q69" s="124">
        <f>'Tabell 4.1 DOK32019'!Q87/'Tabell 4.1 DOK32019'!$S87*100</f>
        <v>13.949649195212546</v>
      </c>
      <c r="R69" s="124">
        <f>'Tabell 4.1 DOK32019'!R87/'Tabell 4.1 DOK32019'!$S87*100</f>
        <v>2.7651671481634339</v>
      </c>
      <c r="S69" s="124">
        <f>'Tabell 4.1 DOK32019'!S87/'Tabell 4.1 DOK32019'!$S87*100</f>
        <v>100</v>
      </c>
      <c r="U69" s="410"/>
      <c r="V69" s="410"/>
      <c r="W69" s="410"/>
      <c r="X69" s="410"/>
      <c r="Y69" s="410"/>
      <c r="Z69" s="410"/>
      <c r="AA69" s="410"/>
      <c r="AB69" s="410"/>
      <c r="AC69" s="410"/>
      <c r="AD69" s="410"/>
      <c r="AE69" s="410"/>
      <c r="AF69" s="410"/>
      <c r="AG69" s="410"/>
      <c r="AH69" s="410"/>
      <c r="AI69" s="410"/>
      <c r="AJ69" s="410"/>
    </row>
    <row r="70" spans="1:36" ht="16.5" customHeight="1" x14ac:dyDescent="0.35">
      <c r="A70" s="121" t="s">
        <v>154</v>
      </c>
      <c r="B70" s="122"/>
      <c r="C70" s="123">
        <v>7.1999999999999995E-2</v>
      </c>
      <c r="D70" s="124">
        <f>'Tabell 4.1 DOK32019'!D90/'Tabell 4.1 DOK32019'!$S90*100</f>
        <v>6.2619401400976438</v>
      </c>
      <c r="E70" s="124">
        <f>'Tabell 4.1 DOK32019'!E90/'Tabell 4.1 DOK32019'!$S90*100</f>
        <v>5.9010825727021858</v>
      </c>
      <c r="F70" s="124">
        <f>'Tabell 4.1 DOK32019'!F90/'Tabell 4.1 DOK32019'!$S90*100</f>
        <v>5.3491827637444276</v>
      </c>
      <c r="G70" s="124">
        <f>'Tabell 4.1 DOK32019'!G90/'Tabell 4.1 DOK32019'!$S90*100</f>
        <v>2.4269440316988611</v>
      </c>
      <c r="H70" s="124">
        <f>'Tabell 4.1 DOK32019'!H90/'Tabell 4.1 DOK32019'!$S90*100</f>
        <v>3.948206325620887</v>
      </c>
      <c r="I70" s="124">
        <f>'Tabell 4.1 DOK32019'!I90/'Tabell 4.1 DOK32019'!$S90*100</f>
        <v>2.2429774287129414</v>
      </c>
      <c r="J70" s="124">
        <f>'Tabell 4.1 DOK32019'!J90/'Tabell 4.1 DOK32019'!$S90*100</f>
        <v>3.2335668294063544</v>
      </c>
      <c r="K70" s="124">
        <f>'Tabell 4.1 DOK32019'!K90/'Tabell 4.1 DOK32019'!$S90*100</f>
        <v>4.7265265690228544</v>
      </c>
      <c r="L70" s="124">
        <f>'Tabell 4.1 DOK32019'!L90/'Tabell 4.1 DOK32019'!$S90*100</f>
        <v>5.7949479940564634</v>
      </c>
      <c r="M70" s="124">
        <f>'Tabell 4.1 DOK32019'!M90/'Tabell 4.1 DOK32019'!$S90*100</f>
        <v>8.8657751362060431</v>
      </c>
      <c r="N70" s="124">
        <f>'Tabell 4.1 DOK32019'!N90/'Tabell 4.1 DOK32019'!$S90*100</f>
        <v>10.882332130474776</v>
      </c>
      <c r="O70" s="124">
        <f>'Tabell 4.1 DOK32019'!O90/'Tabell 4.1 DOK32019'!$S90*100</f>
        <v>13.677209368145476</v>
      </c>
      <c r="P70" s="124">
        <f>'Tabell 4.1 DOK32019'!P90/'Tabell 4.1 DOK32019'!$S90*100</f>
        <v>12.453123894431473</v>
      </c>
      <c r="Q70" s="124">
        <f>'Tabell 4.1 DOK32019'!Q90/'Tabell 4.1 DOK32019'!$S90*100</f>
        <v>7.7690511568669072</v>
      </c>
      <c r="R70" s="124">
        <f>'Tabell 4.1 DOK32019'!R90/'Tabell 4.1 DOK32019'!$S90*100</f>
        <v>6.4671336588127089</v>
      </c>
      <c r="S70" s="124">
        <f>'Tabell 4.1 DOK32019'!S90/'Tabell 4.1 DOK32019'!$S90*100</f>
        <v>100</v>
      </c>
      <c r="U70" s="410"/>
      <c r="V70" s="410"/>
      <c r="W70" s="410"/>
      <c r="X70" s="410"/>
      <c r="Y70" s="410"/>
      <c r="Z70" s="410"/>
      <c r="AA70" s="410"/>
      <c r="AB70" s="410"/>
      <c r="AC70" s="410"/>
      <c r="AD70" s="410"/>
      <c r="AE70" s="410"/>
      <c r="AF70" s="410"/>
      <c r="AG70" s="410"/>
      <c r="AH70" s="410"/>
      <c r="AI70" s="410"/>
      <c r="AJ70" s="410"/>
    </row>
    <row r="71" spans="1:36" ht="16.5" customHeight="1" x14ac:dyDescent="0.35">
      <c r="A71" s="121" t="s">
        <v>89</v>
      </c>
      <c r="B71" s="122"/>
      <c r="C71" s="123">
        <v>0.01</v>
      </c>
      <c r="D71" s="124">
        <f>'Tabell 4.1 DOK32019'!D91/'Tabell 4.1 DOK32019'!$S91*100</f>
        <v>5.5589123867069485</v>
      </c>
      <c r="E71" s="124">
        <f>'Tabell 4.1 DOK32019'!E91/'Tabell 4.1 DOK32019'!$S91*100</f>
        <v>3.2628398791540789</v>
      </c>
      <c r="F71" s="124">
        <f>'Tabell 4.1 DOK32019'!F91/'Tabell 4.1 DOK32019'!$S91*100</f>
        <v>3.9274924471299091</v>
      </c>
      <c r="G71" s="124">
        <f>'Tabell 4.1 DOK32019'!G91/'Tabell 4.1 DOK32019'!$S91*100</f>
        <v>3.9274924471299091</v>
      </c>
      <c r="H71" s="124">
        <f>'Tabell 4.1 DOK32019'!H91/'Tabell 4.1 DOK32019'!$S91*100</f>
        <v>9.0030211480362539</v>
      </c>
      <c r="I71" s="124">
        <f>'Tabell 4.1 DOK32019'!I91/'Tabell 4.1 DOK32019'!$S91*100</f>
        <v>6.6465256797583088</v>
      </c>
      <c r="J71" s="124">
        <f>'Tabell 4.1 DOK32019'!J91/'Tabell 4.1 DOK32019'!$S91*100</f>
        <v>9.0030211480362539</v>
      </c>
      <c r="K71" s="124">
        <f>'Tabell 4.1 DOK32019'!K91/'Tabell 4.1 DOK32019'!$S91*100</f>
        <v>8.0362537764350463</v>
      </c>
      <c r="L71" s="124">
        <f>'Tabell 4.1 DOK32019'!L91/'Tabell 4.1 DOK32019'!$S91*100</f>
        <v>5.3172205438066467</v>
      </c>
      <c r="M71" s="124">
        <f>'Tabell 4.1 DOK32019'!M91/'Tabell 4.1 DOK32019'!$S91*100</f>
        <v>6.4048338368580069</v>
      </c>
      <c r="N71" s="124">
        <f>'Tabell 4.1 DOK32019'!N91/'Tabell 4.1 DOK32019'!$S91*100</f>
        <v>6.3444108761329305</v>
      </c>
      <c r="O71" s="124">
        <f>'Tabell 4.1 DOK32019'!O91/'Tabell 4.1 DOK32019'!$S91*100</f>
        <v>7.9758308157099691</v>
      </c>
      <c r="P71" s="124">
        <f>'Tabell 4.1 DOK32019'!P91/'Tabell 4.1 DOK32019'!$S91*100</f>
        <v>10.574018126888216</v>
      </c>
      <c r="Q71" s="124">
        <f>'Tabell 4.1 DOK32019'!Q91/'Tabell 4.1 DOK32019'!$S91*100</f>
        <v>9.1842900302114803</v>
      </c>
      <c r="R71" s="124">
        <f>'Tabell 4.1 DOK32019'!R91/'Tabell 4.1 DOK32019'!$S91*100</f>
        <v>4.833836858006042</v>
      </c>
      <c r="S71" s="124">
        <f>'Tabell 4.1 DOK32019'!S91/'Tabell 4.1 DOK32019'!$S91*100</f>
        <v>100</v>
      </c>
      <c r="U71" s="410"/>
      <c r="V71" s="410"/>
      <c r="W71" s="410"/>
      <c r="X71" s="410"/>
      <c r="Y71" s="410"/>
      <c r="Z71" s="410"/>
      <c r="AA71" s="410"/>
      <c r="AB71" s="410"/>
      <c r="AC71" s="410"/>
      <c r="AD71" s="410"/>
      <c r="AE71" s="410"/>
      <c r="AF71" s="410"/>
      <c r="AG71" s="410"/>
      <c r="AH71" s="410"/>
      <c r="AI71" s="410"/>
      <c r="AJ71" s="410"/>
    </row>
    <row r="72" spans="1:36" ht="16.5" customHeight="1" x14ac:dyDescent="0.35">
      <c r="A72" s="121" t="s">
        <v>90</v>
      </c>
      <c r="B72" s="122"/>
      <c r="C72" s="123">
        <v>0.01</v>
      </c>
      <c r="D72" s="124">
        <f>'Tabell 4.1 DOK32019'!D92/'Tabell 4.1 DOK32019'!$S92*100</f>
        <v>4.0531697341513295</v>
      </c>
      <c r="E72" s="124">
        <f>'Tabell 4.1 DOK32019'!E92/'Tabell 4.1 DOK32019'!$S92*100</f>
        <v>3.6278118609406955</v>
      </c>
      <c r="F72" s="124">
        <f>'Tabell 4.1 DOK32019'!F92/'Tabell 4.1 DOK32019'!$S92*100</f>
        <v>3.8773006134969328</v>
      </c>
      <c r="G72" s="124">
        <f>'Tabell 4.1 DOK32019'!G92/'Tabell 4.1 DOK32019'!$S92*100</f>
        <v>3.7832310838445808</v>
      </c>
      <c r="H72" s="124">
        <f>'Tabell 4.1 DOK32019'!H92/'Tabell 4.1 DOK32019'!$S92*100</f>
        <v>10.098159509202453</v>
      </c>
      <c r="I72" s="124">
        <f>'Tabell 4.1 DOK32019'!I92/'Tabell 4.1 DOK32019'!$S92*100</f>
        <v>7.8282208588957056</v>
      </c>
      <c r="J72" s="124">
        <f>'Tabell 4.1 DOK32019'!J92/'Tabell 4.1 DOK32019'!$S92*100</f>
        <v>9.6891615541922285</v>
      </c>
      <c r="K72" s="124">
        <f>'Tabell 4.1 DOK32019'!K92/'Tabell 4.1 DOK32019'!$S92*100</f>
        <v>8.077709611451942</v>
      </c>
      <c r="L72" s="124">
        <f>'Tabell 4.1 DOK32019'!L92/'Tabell 4.1 DOK32019'!$S92*100</f>
        <v>4.4867075664621678</v>
      </c>
      <c r="M72" s="124">
        <f>'Tabell 4.1 DOK32019'!M92/'Tabell 4.1 DOK32019'!$S92*100</f>
        <v>4.703476482617587</v>
      </c>
      <c r="N72" s="124">
        <f>'Tabell 4.1 DOK32019'!N92/'Tabell 4.1 DOK32019'!$S92*100</f>
        <v>6.0695296523517381</v>
      </c>
      <c r="O72" s="124">
        <f>'Tabell 4.1 DOK32019'!O92/'Tabell 4.1 DOK32019'!$S92*100</f>
        <v>8.5235173824130879</v>
      </c>
      <c r="P72" s="124">
        <f>'Tabell 4.1 DOK32019'!P92/'Tabell 4.1 DOK32019'!$S92*100</f>
        <v>10.805725971370144</v>
      </c>
      <c r="Q72" s="124">
        <f>'Tabell 4.1 DOK32019'!Q92/'Tabell 4.1 DOK32019'!$S92*100</f>
        <v>10.400817995910021</v>
      </c>
      <c r="R72" s="124">
        <f>'Tabell 4.1 DOK32019'!R92/'Tabell 4.1 DOK32019'!$S92*100</f>
        <v>3.9754601226993862</v>
      </c>
      <c r="S72" s="124">
        <f>'Tabell 4.1 DOK32019'!S92/'Tabell 4.1 DOK32019'!$S92*100</f>
        <v>100</v>
      </c>
      <c r="U72" s="410"/>
      <c r="V72" s="410"/>
      <c r="W72" s="410"/>
      <c r="X72" s="410"/>
      <c r="Y72" s="410"/>
      <c r="Z72" s="410"/>
      <c r="AA72" s="410"/>
      <c r="AB72" s="410"/>
      <c r="AC72" s="410"/>
      <c r="AD72" s="410"/>
      <c r="AE72" s="410"/>
      <c r="AF72" s="410"/>
      <c r="AG72" s="410"/>
      <c r="AH72" s="410"/>
      <c r="AI72" s="410"/>
      <c r="AJ72" s="410"/>
    </row>
    <row r="73" spans="1:36" ht="16.5" customHeight="1" x14ac:dyDescent="0.35">
      <c r="A73" s="121" t="s">
        <v>91</v>
      </c>
      <c r="B73" s="104"/>
      <c r="C73" s="134">
        <v>0.01</v>
      </c>
      <c r="D73" s="124">
        <f>'Tabell 4.1 DOK32019'!D93/'Tabell 4.1 DOK32019'!$S93*100</f>
        <v>5.2152317880794703</v>
      </c>
      <c r="E73" s="124">
        <f>'Tabell 4.1 DOK32019'!E93/'Tabell 4.1 DOK32019'!$S93*100</f>
        <v>5.1324503311258276</v>
      </c>
      <c r="F73" s="124">
        <f>'Tabell 4.1 DOK32019'!F93/'Tabell 4.1 DOK32019'!$S93*100</f>
        <v>5.2152317880794703</v>
      </c>
      <c r="G73" s="124">
        <f>'Tabell 4.1 DOK32019'!G93/'Tabell 4.1 DOK32019'!$S93*100</f>
        <v>4.2632450331125833</v>
      </c>
      <c r="H73" s="124">
        <f>'Tabell 4.1 DOK32019'!H93/'Tabell 4.1 DOK32019'!$S93*100</f>
        <v>8.6920529801324502</v>
      </c>
      <c r="I73" s="124">
        <f>'Tabell 4.1 DOK32019'!I93/'Tabell 4.1 DOK32019'!$S93*100</f>
        <v>6.7466887417218544</v>
      </c>
      <c r="J73" s="124">
        <f>'Tabell 4.1 DOK32019'!J93/'Tabell 4.1 DOK32019'!$S93*100</f>
        <v>8.2367549668874176</v>
      </c>
      <c r="K73" s="124">
        <f>'Tabell 4.1 DOK32019'!K93/'Tabell 4.1 DOK32019'!$S93*100</f>
        <v>7.0364238410596025</v>
      </c>
      <c r="L73" s="124">
        <f>'Tabell 4.1 DOK32019'!L93/'Tabell 4.1 DOK32019'!$S93*100</f>
        <v>4.3460264900662251</v>
      </c>
      <c r="M73" s="124">
        <f>'Tabell 4.1 DOK32019'!M93/'Tabell 4.1 DOK32019'!$S93*100</f>
        <v>5.4221854304635757</v>
      </c>
      <c r="N73" s="124">
        <f>'Tabell 4.1 DOK32019'!N93/'Tabell 4.1 DOK32019'!$S93*100</f>
        <v>6.6225165562913908</v>
      </c>
      <c r="O73" s="124">
        <f>'Tabell 4.1 DOK32019'!O93/'Tabell 4.1 DOK32019'!$S93*100</f>
        <v>9.8096026490066226</v>
      </c>
      <c r="P73" s="124">
        <f>'Tabell 4.1 DOK32019'!P93/'Tabell 4.1 DOK32019'!$S93*100</f>
        <v>8.9817880794701992</v>
      </c>
      <c r="Q73" s="124">
        <f>'Tabell 4.1 DOK32019'!Q93/'Tabell 4.1 DOK32019'!$S93*100</f>
        <v>9.1887417218543046</v>
      </c>
      <c r="R73" s="124">
        <f>'Tabell 4.1 DOK32019'!R93/'Tabell 4.1 DOK32019'!$S93*100</f>
        <v>5.0910596026490067</v>
      </c>
      <c r="S73" s="124">
        <f>'Tabell 4.1 DOK32019'!S93/'Tabell 4.1 DOK32019'!$S93*100</f>
        <v>100</v>
      </c>
      <c r="U73" s="410"/>
      <c r="V73" s="410"/>
      <c r="W73" s="410"/>
      <c r="X73" s="410"/>
      <c r="Y73" s="410"/>
      <c r="Z73" s="410"/>
      <c r="AA73" s="410"/>
      <c r="AB73" s="410"/>
      <c r="AC73" s="410"/>
      <c r="AD73" s="410"/>
      <c r="AE73" s="410"/>
      <c r="AF73" s="410"/>
      <c r="AG73" s="410"/>
      <c r="AH73" s="410"/>
      <c r="AI73" s="410"/>
      <c r="AJ73" s="410"/>
    </row>
    <row r="74" spans="1:36" ht="16.5" customHeight="1" thickBot="1" x14ac:dyDescent="0.4">
      <c r="A74" s="335" t="s">
        <v>122</v>
      </c>
      <c r="B74" s="336"/>
      <c r="C74" s="337" t="s">
        <v>28</v>
      </c>
      <c r="D74" s="338">
        <f>SUMPRODUCT($C59:$C73,D59:D73)</f>
        <v>6.151213616324422</v>
      </c>
      <c r="E74" s="338">
        <f t="shared" ref="E74:R74" si="18">SUMPRODUCT($C59:$C73,E59:E73)</f>
        <v>5.5662908297894482</v>
      </c>
      <c r="F74" s="338">
        <f t="shared" si="18"/>
        <v>5.0746778774094787</v>
      </c>
      <c r="G74" s="338">
        <f t="shared" si="18"/>
        <v>3.7150974984024994</v>
      </c>
      <c r="H74" s="338">
        <f t="shared" si="18"/>
        <v>7.4346894913620298</v>
      </c>
      <c r="I74" s="338">
        <f t="shared" si="18"/>
        <v>5.5322469448873708</v>
      </c>
      <c r="J74" s="338">
        <f t="shared" si="18"/>
        <v>7.4911818548372304</v>
      </c>
      <c r="K74" s="338">
        <f t="shared" si="18"/>
        <v>7.3298682127472894</v>
      </c>
      <c r="L74" s="338">
        <f t="shared" si="18"/>
        <v>5.1875208314930097</v>
      </c>
      <c r="M74" s="338">
        <f t="shared" si="18"/>
        <v>5.7603602836242027</v>
      </c>
      <c r="N74" s="338">
        <f t="shared" si="18"/>
        <v>6.1738076906203085</v>
      </c>
      <c r="O74" s="338">
        <f t="shared" si="18"/>
        <v>9.598124438876555</v>
      </c>
      <c r="P74" s="338">
        <f t="shared" si="18"/>
        <v>10.151772515737415</v>
      </c>
      <c r="Q74" s="338">
        <f t="shared" si="18"/>
        <v>9.0069233323259912</v>
      </c>
      <c r="R74" s="338">
        <f t="shared" si="18"/>
        <v>5.8262245815627471</v>
      </c>
      <c r="S74" s="338">
        <f>SUM(D74:R74)</f>
        <v>100</v>
      </c>
      <c r="U74" s="410"/>
      <c r="V74" s="410"/>
      <c r="W74" s="410"/>
      <c r="X74" s="410"/>
      <c r="Y74" s="410"/>
      <c r="Z74" s="410"/>
      <c r="AA74" s="410"/>
      <c r="AB74" s="410"/>
      <c r="AC74" s="410"/>
      <c r="AD74" s="410"/>
      <c r="AE74" s="410"/>
      <c r="AF74" s="410"/>
      <c r="AG74" s="410"/>
      <c r="AH74" s="410"/>
      <c r="AI74" s="410"/>
      <c r="AJ74" s="410"/>
    </row>
    <row r="75" spans="1:36" ht="16.5" customHeight="1" thickBot="1" x14ac:dyDescent="0.4">
      <c r="A75" s="107"/>
      <c r="B75" s="22"/>
      <c r="C75" s="108"/>
      <c r="D75" s="22"/>
      <c r="E75" s="22"/>
      <c r="F75" s="22"/>
      <c r="G75" s="22"/>
      <c r="H75" s="22"/>
      <c r="I75" s="22"/>
      <c r="J75" s="22"/>
      <c r="K75" s="22"/>
      <c r="L75" s="22"/>
      <c r="M75" s="22"/>
      <c r="N75" s="22"/>
      <c r="O75" s="22"/>
      <c r="P75" s="22"/>
      <c r="Q75" s="22"/>
      <c r="R75" s="22"/>
      <c r="S75" s="22"/>
      <c r="U75" s="410"/>
      <c r="V75" s="410"/>
      <c r="W75" s="410"/>
      <c r="X75" s="410"/>
      <c r="Y75" s="410"/>
      <c r="Z75" s="410"/>
      <c r="AA75" s="410"/>
      <c r="AB75" s="410"/>
      <c r="AC75" s="410"/>
      <c r="AD75" s="410"/>
      <c r="AE75" s="410"/>
      <c r="AF75" s="410"/>
      <c r="AG75" s="410"/>
      <c r="AH75" s="410"/>
      <c r="AI75" s="410"/>
      <c r="AJ75" s="410"/>
    </row>
    <row r="76" spans="1:36" ht="16.5" customHeight="1" x14ac:dyDescent="0.35">
      <c r="A76" s="339" t="s">
        <v>282</v>
      </c>
      <c r="B76" s="340"/>
      <c r="C76" s="341">
        <v>0.44</v>
      </c>
      <c r="D76" s="341">
        <f>SUMPRODUCT($C$59:$C$64,D59:D64)/$C76</f>
        <v>8.3020573405983207</v>
      </c>
      <c r="E76" s="341">
        <f t="shared" ref="E76:S76" si="19">SUMPRODUCT($C$59:$C$64,E59:E64)/$C76</f>
        <v>7.0688872742363085</v>
      </c>
      <c r="F76" s="341">
        <f t="shared" si="19"/>
        <v>6.1660010374816272</v>
      </c>
      <c r="G76" s="341">
        <f t="shared" si="19"/>
        <v>3.8265231613407198</v>
      </c>
      <c r="H76" s="341">
        <f t="shared" si="19"/>
        <v>5.8129456601087393</v>
      </c>
      <c r="I76" s="341">
        <f t="shared" si="19"/>
        <v>4.2988789252464947</v>
      </c>
      <c r="J76" s="341">
        <f t="shared" si="19"/>
        <v>6.1241495793234888</v>
      </c>
      <c r="K76" s="341">
        <f t="shared" si="19"/>
        <v>6.6910649651372767</v>
      </c>
      <c r="L76" s="341">
        <f t="shared" si="19"/>
        <v>5.1689481661278869</v>
      </c>
      <c r="M76" s="341">
        <f t="shared" si="19"/>
        <v>6.3101834151115765</v>
      </c>
      <c r="N76" s="341">
        <f t="shared" si="19"/>
        <v>6.8008751350005854</v>
      </c>
      <c r="O76" s="341">
        <f t="shared" si="19"/>
        <v>10.730292204701069</v>
      </c>
      <c r="P76" s="341">
        <f t="shared" si="19"/>
        <v>7.6449650437467582</v>
      </c>
      <c r="Q76" s="341">
        <f t="shared" si="19"/>
        <v>6.5854439850342494</v>
      </c>
      <c r="R76" s="341">
        <f t="shared" si="19"/>
        <v>8.4687841068048915</v>
      </c>
      <c r="S76" s="341">
        <f t="shared" si="19"/>
        <v>99.999999999999986</v>
      </c>
      <c r="U76" s="410"/>
      <c r="V76" s="410"/>
      <c r="W76" s="410"/>
      <c r="X76" s="410"/>
      <c r="Y76" s="410"/>
      <c r="Z76" s="410"/>
      <c r="AA76" s="410"/>
      <c r="AB76" s="410"/>
      <c r="AC76" s="410"/>
      <c r="AD76" s="410"/>
      <c r="AE76" s="410"/>
      <c r="AF76" s="410"/>
      <c r="AG76" s="410"/>
      <c r="AH76" s="410"/>
      <c r="AI76" s="410"/>
      <c r="AJ76" s="410"/>
    </row>
    <row r="77" spans="1:36" ht="16.5" customHeight="1" thickBot="1" x14ac:dyDescent="0.4">
      <c r="A77" s="342" t="s">
        <v>283</v>
      </c>
      <c r="B77" s="343"/>
      <c r="C77" s="344">
        <v>0.56000000000000005</v>
      </c>
      <c r="D77" s="344">
        <f>SUMPRODUCT($C$65:$C$73,D65:D73)/$C77</f>
        <v>4.4612649758235001</v>
      </c>
      <c r="E77" s="344">
        <f t="shared" ref="E77:S77" si="20">SUMPRODUCT($C$65:$C$73,E65:E73)/$C77</f>
        <v>4.3856793377240564</v>
      </c>
      <c r="F77" s="344">
        <f t="shared" si="20"/>
        <v>4.2172096802099324</v>
      </c>
      <c r="G77" s="344">
        <f t="shared" si="20"/>
        <v>3.6275487632367547</v>
      </c>
      <c r="H77" s="344">
        <f t="shared" si="20"/>
        <v>8.708916787346757</v>
      </c>
      <c r="I77" s="344">
        <f t="shared" si="20"/>
        <v>6.5013218174623431</v>
      </c>
      <c r="J77" s="344">
        <f t="shared" si="20"/>
        <v>8.5652786427408838</v>
      </c>
      <c r="K77" s="344">
        <f t="shared" si="20"/>
        <v>7.8317850501551565</v>
      </c>
      <c r="L77" s="344">
        <f t="shared" si="20"/>
        <v>5.2021136399941765</v>
      </c>
      <c r="M77" s="344">
        <f t="shared" si="20"/>
        <v>5.3283563945984085</v>
      </c>
      <c r="N77" s="344">
        <f t="shared" si="20"/>
        <v>5.681111841464376</v>
      </c>
      <c r="O77" s="344">
        <f t="shared" si="20"/>
        <v>8.7085640514430054</v>
      </c>
      <c r="P77" s="344">
        <f t="shared" si="20"/>
        <v>12.12140695801579</v>
      </c>
      <c r="Q77" s="344">
        <f t="shared" si="20"/>
        <v>10.909514248055217</v>
      </c>
      <c r="R77" s="344">
        <f t="shared" si="20"/>
        <v>3.7499278117296329</v>
      </c>
      <c r="S77" s="344">
        <f t="shared" si="20"/>
        <v>99.999999999999986</v>
      </c>
      <c r="U77" s="410"/>
      <c r="V77" s="410"/>
      <c r="W77" s="410"/>
      <c r="X77" s="410"/>
      <c r="Y77" s="410"/>
      <c r="Z77" s="410"/>
      <c r="AA77" s="410"/>
      <c r="AB77" s="410"/>
      <c r="AC77" s="410"/>
      <c r="AD77" s="410"/>
      <c r="AE77" s="410"/>
      <c r="AF77" s="410"/>
      <c r="AG77" s="410"/>
      <c r="AH77" s="410"/>
      <c r="AI77" s="410"/>
      <c r="AJ77" s="410"/>
    </row>
    <row r="78" spans="1:36" ht="16.5" customHeight="1" thickBot="1" x14ac:dyDescent="0.4">
      <c r="A78" s="107"/>
      <c r="B78" s="22"/>
      <c r="C78" s="108"/>
      <c r="D78" s="22"/>
      <c r="E78" s="22"/>
      <c r="F78" s="22"/>
      <c r="G78" s="22"/>
      <c r="H78" s="22"/>
      <c r="I78" s="22"/>
      <c r="J78" s="22"/>
      <c r="K78" s="22"/>
      <c r="L78" s="22"/>
      <c r="M78" s="22"/>
      <c r="N78" s="22"/>
      <c r="O78" s="22"/>
      <c r="P78" s="22"/>
      <c r="Q78" s="22"/>
      <c r="R78" s="22"/>
      <c r="S78" s="22"/>
      <c r="U78" s="410"/>
      <c r="V78" s="410"/>
      <c r="W78" s="410"/>
      <c r="X78" s="410"/>
      <c r="Y78" s="410"/>
      <c r="Z78" s="410"/>
      <c r="AA78" s="410"/>
      <c r="AB78" s="410"/>
      <c r="AC78" s="410"/>
      <c r="AD78" s="410"/>
      <c r="AE78" s="410"/>
      <c r="AF78" s="410"/>
      <c r="AG78" s="410"/>
      <c r="AH78" s="410"/>
      <c r="AI78" s="410"/>
      <c r="AJ78" s="410"/>
    </row>
    <row r="79" spans="1:36" ht="16.5" customHeight="1" x14ac:dyDescent="0.35">
      <c r="A79" s="345" t="s">
        <v>109</v>
      </c>
      <c r="B79" s="307"/>
      <c r="C79" s="346"/>
      <c r="D79" s="347"/>
      <c r="E79" s="347"/>
      <c r="F79" s="347"/>
      <c r="G79" s="347"/>
      <c r="H79" s="347"/>
      <c r="I79" s="347"/>
      <c r="J79" s="347"/>
      <c r="K79" s="347"/>
      <c r="L79" s="347"/>
      <c r="M79" s="347"/>
      <c r="N79" s="347"/>
      <c r="O79" s="347"/>
      <c r="P79" s="347"/>
      <c r="Q79" s="347"/>
      <c r="R79" s="347"/>
      <c r="S79" s="347"/>
      <c r="U79" s="410"/>
      <c r="V79" s="410"/>
      <c r="W79" s="410"/>
      <c r="X79" s="410"/>
      <c r="Y79" s="410"/>
      <c r="Z79" s="410"/>
      <c r="AA79" s="410"/>
      <c r="AB79" s="410"/>
      <c r="AC79" s="410"/>
      <c r="AD79" s="410"/>
      <c r="AE79" s="410"/>
      <c r="AF79" s="410"/>
      <c r="AG79" s="410"/>
      <c r="AH79" s="410"/>
      <c r="AI79" s="410"/>
      <c r="AJ79" s="410"/>
    </row>
    <row r="80" spans="1:36" ht="16.5" customHeight="1" x14ac:dyDescent="0.35">
      <c r="A80" s="117" t="s">
        <v>155</v>
      </c>
      <c r="B80" s="118"/>
      <c r="C80" s="119">
        <v>0.22</v>
      </c>
      <c r="D80" s="120">
        <f>'Tabell 4.1 DOK32019'!D97/'Tabell 4.1 DOK32019'!$S97*100</f>
        <v>13.51101525188723</v>
      </c>
      <c r="E80" s="120">
        <f>'Tabell 4.1 DOK32019'!E97/'Tabell 4.1 DOK32019'!$S97*100</f>
        <v>10.696862322189698</v>
      </c>
      <c r="F80" s="120">
        <f>'Tabell 4.1 DOK32019'!F97/'Tabell 4.1 DOK32019'!$S97*100</f>
        <v>6.7169927592050538</v>
      </c>
      <c r="G80" s="120">
        <f>'Tabell 4.1 DOK32019'!G97/'Tabell 4.1 DOK32019'!$S97*100</f>
        <v>5.3047809787911469</v>
      </c>
      <c r="H80" s="120">
        <f>'Tabell 4.1 DOK32019'!H97/'Tabell 4.1 DOK32019'!$S97*100</f>
        <v>6.5218507677296769</v>
      </c>
      <c r="I80" s="120">
        <f>'Tabell 4.1 DOK32019'!I97/'Tabell 4.1 DOK32019'!$S97*100</f>
        <v>1.6535716119755559</v>
      </c>
      <c r="J80" s="120">
        <f>'Tabell 4.1 DOK32019'!J97/'Tabell 4.1 DOK32019'!$S97*100</f>
        <v>2.8655060853489447</v>
      </c>
      <c r="K80" s="120">
        <f>'Tabell 4.1 DOK32019'!K97/'Tabell 4.1 DOK32019'!$S97*100</f>
        <v>3.178760334822575</v>
      </c>
      <c r="L80" s="120">
        <f>'Tabell 4.1 DOK32019'!L97/'Tabell 4.1 DOK32019'!$S97*100</f>
        <v>5.8953422687824162</v>
      </c>
      <c r="M80" s="120">
        <f>'Tabell 4.1 DOK32019'!M97/'Tabell 4.1 DOK32019'!$S97*100</f>
        <v>6.3986031941662818</v>
      </c>
      <c r="N80" s="120">
        <f>'Tabell 4.1 DOK32019'!N97/'Tabell 4.1 DOK32019'!$S97*100</f>
        <v>8.7608483541313618</v>
      </c>
      <c r="O80" s="120">
        <f>'Tabell 4.1 DOK32019'!O97/'Tabell 4.1 DOK32019'!$S97*100</f>
        <v>10.450367175062908</v>
      </c>
      <c r="P80" s="120">
        <f>'Tabell 4.1 DOK32019'!P97/'Tabell 4.1 DOK32019'!$S97*100</f>
        <v>5.3150516099214302</v>
      </c>
      <c r="Q80" s="120">
        <f>'Tabell 4.1 DOK32019'!Q97/'Tabell 4.1 DOK32019'!$S97*100</f>
        <v>4.067169927592051</v>
      </c>
      <c r="R80" s="120">
        <f>'Tabell 4.1 DOK32019'!R97/'Tabell 4.1 DOK32019'!$S97*100</f>
        <v>8.6632773583936729</v>
      </c>
      <c r="S80" s="120">
        <f>'Tabell 4.1 DOK32019'!S97/'Tabell 4.1 DOK32019'!$S97*100</f>
        <v>100</v>
      </c>
      <c r="U80" s="410"/>
      <c r="V80" s="410"/>
      <c r="W80" s="410"/>
      <c r="X80" s="410"/>
      <c r="Y80" s="410"/>
      <c r="Z80" s="410"/>
      <c r="AA80" s="410"/>
      <c r="AB80" s="410"/>
      <c r="AC80" s="410"/>
      <c r="AD80" s="410"/>
      <c r="AE80" s="410"/>
      <c r="AF80" s="410"/>
      <c r="AG80" s="410"/>
      <c r="AH80" s="410"/>
      <c r="AI80" s="410"/>
      <c r="AJ80" s="410"/>
    </row>
    <row r="81" spans="1:36" ht="16.5" customHeight="1" x14ac:dyDescent="0.35">
      <c r="A81" s="117" t="s">
        <v>170</v>
      </c>
      <c r="B81" s="118"/>
      <c r="C81" s="119">
        <v>0.18</v>
      </c>
      <c r="D81" s="120">
        <f>'Tabell 4.1 DOK32019'!D98/'Tabell 4.1 DOK32019'!$S98*100</f>
        <v>13.346700692672256</v>
      </c>
      <c r="E81" s="120">
        <f>'Tabell 4.1 DOK32019'!E98/'Tabell 4.1 DOK32019'!$S98*100</f>
        <v>7.7287641268683931</v>
      </c>
      <c r="F81" s="120">
        <f>'Tabell 4.1 DOK32019'!F98/'Tabell 4.1 DOK32019'!$S98*100</f>
        <v>5.2059788552679551</v>
      </c>
      <c r="G81" s="120">
        <f>'Tabell 4.1 DOK32019'!G98/'Tabell 4.1 DOK32019'!$S98*100</f>
        <v>3.0040102078016768</v>
      </c>
      <c r="H81" s="120">
        <f>'Tabell 4.1 DOK32019'!H98/'Tabell 4.1 DOK32019'!$S98*100</f>
        <v>2.7779803135253371</v>
      </c>
      <c r="I81" s="120">
        <f>'Tabell 4.1 DOK32019'!I98/'Tabell 4.1 DOK32019'!$S98*100</f>
        <v>1.0754648195406491</v>
      </c>
      <c r="J81" s="120">
        <f>'Tabell 4.1 DOK32019'!J98/'Tabell 4.1 DOK32019'!$S98*100</f>
        <v>1.6113744075829384</v>
      </c>
      <c r="K81" s="120">
        <f>'Tabell 4.1 DOK32019'!K98/'Tabell 4.1 DOK32019'!$S98*100</f>
        <v>2.1181188479766679</v>
      </c>
      <c r="L81" s="120">
        <f>'Tabell 4.1 DOK32019'!L98/'Tabell 4.1 DOK32019'!$S98*100</f>
        <v>7.8089682829019322</v>
      </c>
      <c r="M81" s="120">
        <f>'Tabell 4.1 DOK32019'!M98/'Tabell 4.1 DOK32019'!$S98*100</f>
        <v>7.2475391906671529</v>
      </c>
      <c r="N81" s="120">
        <f>'Tabell 4.1 DOK32019'!N98/'Tabell 4.1 DOK32019'!$S98*100</f>
        <v>12.026977761574917</v>
      </c>
      <c r="O81" s="120">
        <f>'Tabell 4.1 DOK32019'!O98/'Tabell 4.1 DOK32019'!$S98*100</f>
        <v>14.002916514764857</v>
      </c>
      <c r="P81" s="120">
        <f>'Tabell 4.1 DOK32019'!P98/'Tabell 4.1 DOK32019'!$S98*100</f>
        <v>5.9132336857455341</v>
      </c>
      <c r="Q81" s="120">
        <f>'Tabell 4.1 DOK32019'!Q98/'Tabell 4.1 DOK32019'!$S98*100</f>
        <v>2.6686110098432372</v>
      </c>
      <c r="R81" s="120">
        <f>'Tabell 4.1 DOK32019'!R98/'Tabell 4.1 DOK32019'!$S98*100</f>
        <v>13.463361283266497</v>
      </c>
      <c r="S81" s="120">
        <f>'Tabell 4.1 DOK32019'!S98/'Tabell 4.1 DOK32019'!$S98*100</f>
        <v>100</v>
      </c>
      <c r="U81" s="410"/>
      <c r="V81" s="410"/>
      <c r="W81" s="410"/>
      <c r="X81" s="410"/>
      <c r="Y81" s="410"/>
      <c r="Z81" s="410"/>
      <c r="AA81" s="410"/>
      <c r="AB81" s="410"/>
      <c r="AC81" s="410"/>
      <c r="AD81" s="410"/>
      <c r="AE81" s="410"/>
      <c r="AF81" s="410"/>
      <c r="AG81" s="410"/>
      <c r="AH81" s="410"/>
      <c r="AI81" s="410"/>
      <c r="AJ81" s="410"/>
    </row>
    <row r="82" spans="1:36" ht="16.5" customHeight="1" x14ac:dyDescent="0.35">
      <c r="A82" s="121" t="s">
        <v>156</v>
      </c>
      <c r="B82" s="122"/>
      <c r="C82" s="123">
        <v>0.18</v>
      </c>
      <c r="D82" s="120">
        <f>'Tabell 4.1 DOK32019'!D99/'Tabell 4.1 DOK32019'!$S99*100</f>
        <v>10.384635789697066</v>
      </c>
      <c r="E82" s="120">
        <f>'Tabell 4.1 DOK32019'!E99/'Tabell 4.1 DOK32019'!$S99*100</f>
        <v>9.2429306594514298</v>
      </c>
      <c r="F82" s="120">
        <f>'Tabell 4.1 DOK32019'!F99/'Tabell 4.1 DOK32019'!$S99*100</f>
        <v>4.9413762003289303</v>
      </c>
      <c r="G82" s="120">
        <f>'Tabell 4.1 DOK32019'!G99/'Tabell 4.1 DOK32019'!$S99*100</f>
        <v>4.36097405697915</v>
      </c>
      <c r="H82" s="120">
        <f>'Tabell 4.1 DOK32019'!H99/'Tabell 4.1 DOK32019'!$S99*100</f>
        <v>5.9164942437264578</v>
      </c>
      <c r="I82" s="120">
        <f>'Tabell 4.1 DOK32019'!I99/'Tabell 4.1 DOK32019'!$S99*100</f>
        <v>2.3767839142660088</v>
      </c>
      <c r="J82" s="120">
        <f>'Tabell 4.1 DOK32019'!J99/'Tabell 4.1 DOK32019'!$S99*100</f>
        <v>2.9561249933683484</v>
      </c>
      <c r="K82" s="120">
        <f>'Tabell 4.1 DOK32019'!K99/'Tabell 4.1 DOK32019'!$S99*100</f>
        <v>4.0214334977982915</v>
      </c>
      <c r="L82" s="120">
        <f>'Tabell 4.1 DOK32019'!L99/'Tabell 4.1 DOK32019'!$S99*100</f>
        <v>6.8247652395352532</v>
      </c>
      <c r="M82" s="120">
        <f>'Tabell 4.1 DOK32019'!M99/'Tabell 4.1 DOK32019'!$S99*100</f>
        <v>7.2470688100164464</v>
      </c>
      <c r="N82" s="120">
        <f>'Tabell 4.1 DOK32019'!N99/'Tabell 4.1 DOK32019'!$S99*100</f>
        <v>9.1813889330998997</v>
      </c>
      <c r="O82" s="120">
        <f>'Tabell 4.1 DOK32019'!O99/'Tabell 4.1 DOK32019'!$S99*100</f>
        <v>13.373653774736061</v>
      </c>
      <c r="P82" s="120">
        <f>'Tabell 4.1 DOK32019'!P99/'Tabell 4.1 DOK32019'!$S99*100</f>
        <v>5.9037614727571759</v>
      </c>
      <c r="Q82" s="120">
        <f>'Tabell 4.1 DOK32019'!Q99/'Tabell 4.1 DOK32019'!$S99*100</f>
        <v>3.3625126001379382</v>
      </c>
      <c r="R82" s="120">
        <f>'Tabell 4.1 DOK32019'!R99/'Tabell 4.1 DOK32019'!$S99*100</f>
        <v>9.9060958141015441</v>
      </c>
      <c r="S82" s="120">
        <f>'Tabell 4.1 DOK32019'!S99/'Tabell 4.1 DOK32019'!$S99*100</f>
        <v>100</v>
      </c>
      <c r="U82" s="410"/>
      <c r="V82" s="410"/>
      <c r="W82" s="410"/>
      <c r="X82" s="410"/>
      <c r="Y82" s="410"/>
      <c r="Z82" s="410"/>
      <c r="AA82" s="410"/>
      <c r="AB82" s="410"/>
      <c r="AC82" s="410"/>
      <c r="AD82" s="410"/>
      <c r="AE82" s="410"/>
      <c r="AF82" s="410"/>
      <c r="AG82" s="410"/>
      <c r="AH82" s="410"/>
      <c r="AI82" s="410"/>
      <c r="AJ82" s="410"/>
    </row>
    <row r="83" spans="1:36" ht="16.5" customHeight="1" x14ac:dyDescent="0.35">
      <c r="A83" s="121" t="s">
        <v>157</v>
      </c>
      <c r="B83" s="122"/>
      <c r="C83" s="123">
        <v>0.04</v>
      </c>
      <c r="D83" s="120">
        <f>'Tabell 4.1 DOK32019'!D100/'Tabell 4.1 DOK32019'!$S100*100</f>
        <v>12.564322469982848</v>
      </c>
      <c r="E83" s="120">
        <f>'Tabell 4.1 DOK32019'!E100/'Tabell 4.1 DOK32019'!$S100*100</f>
        <v>9.2838765008576321</v>
      </c>
      <c r="F83" s="120">
        <f>'Tabell 4.1 DOK32019'!F100/'Tabell 4.1 DOK32019'!$S100*100</f>
        <v>5.3709262435677534</v>
      </c>
      <c r="G83" s="120">
        <f>'Tabell 4.1 DOK32019'!G100/'Tabell 4.1 DOK32019'!$S100*100</f>
        <v>3.7843053173241854</v>
      </c>
      <c r="H83" s="120">
        <f>'Tabell 4.1 DOK32019'!H100/'Tabell 4.1 DOK32019'!$S100*100</f>
        <v>4.7384219554030871</v>
      </c>
      <c r="I83" s="120">
        <f>'Tabell 4.1 DOK32019'!I100/'Tabell 4.1 DOK32019'!$S100*100</f>
        <v>1.7688679245283019</v>
      </c>
      <c r="J83" s="120">
        <f>'Tabell 4.1 DOK32019'!J100/'Tabell 4.1 DOK32019'!$S100*100</f>
        <v>2.7551457975986278</v>
      </c>
      <c r="K83" s="120">
        <f>'Tabell 4.1 DOK32019'!K100/'Tabell 4.1 DOK32019'!$S100*100</f>
        <v>3.4626929674099487</v>
      </c>
      <c r="L83" s="120">
        <f>'Tabell 4.1 DOK32019'!L100/'Tabell 4.1 DOK32019'!$S100*100</f>
        <v>7.3220411663807896</v>
      </c>
      <c r="M83" s="120">
        <f>'Tabell 4.1 DOK32019'!M100/'Tabell 4.1 DOK32019'!$S100*100</f>
        <v>6.3143224699828471</v>
      </c>
      <c r="N83" s="120">
        <f>'Tabell 4.1 DOK32019'!N100/'Tabell 4.1 DOK32019'!$S100*100</f>
        <v>9.2838765008576321</v>
      </c>
      <c r="O83" s="120">
        <f>'Tabell 4.1 DOK32019'!O100/'Tabell 4.1 DOK32019'!$S100*100</f>
        <v>11.803173241852488</v>
      </c>
      <c r="P83" s="120">
        <f>'Tabell 4.1 DOK32019'!P100/'Tabell 4.1 DOK32019'!$S100*100</f>
        <v>6.0999142367066899</v>
      </c>
      <c r="Q83" s="120">
        <f>'Tabell 4.1 DOK32019'!Q100/'Tabell 4.1 DOK32019'!$S100*100</f>
        <v>3.891509433962264</v>
      </c>
      <c r="R83" s="120">
        <f>'Tabell 4.1 DOK32019'!R100/'Tabell 4.1 DOK32019'!$S100*100</f>
        <v>11.556603773584905</v>
      </c>
      <c r="S83" s="120">
        <f>'Tabell 4.1 DOK32019'!S100/'Tabell 4.1 DOK32019'!$S100*100</f>
        <v>100</v>
      </c>
      <c r="U83" s="410"/>
      <c r="V83" s="410"/>
      <c r="W83" s="410"/>
      <c r="X83" s="410"/>
      <c r="Y83" s="410"/>
      <c r="Z83" s="410"/>
      <c r="AA83" s="410"/>
      <c r="AB83" s="410"/>
      <c r="AC83" s="410"/>
      <c r="AD83" s="410"/>
      <c r="AE83" s="410"/>
      <c r="AF83" s="410"/>
      <c r="AG83" s="410"/>
      <c r="AH83" s="410"/>
      <c r="AI83" s="410"/>
      <c r="AJ83" s="410"/>
    </row>
    <row r="84" spans="1:36" ht="16.5" customHeight="1" x14ac:dyDescent="0.35">
      <c r="A84" s="121" t="s">
        <v>158</v>
      </c>
      <c r="B84" s="122"/>
      <c r="C84" s="123">
        <v>0.02</v>
      </c>
      <c r="D84" s="120">
        <f>'Tabell 4.1 DOK32019'!D101/'Tabell 4.1 DOK32019'!$S101*100</f>
        <v>14.960691823899372</v>
      </c>
      <c r="E84" s="120">
        <f>'Tabell 4.1 DOK32019'!E101/'Tabell 4.1 DOK32019'!$S101*100</f>
        <v>11.509433962264151</v>
      </c>
      <c r="F84" s="120">
        <f>'Tabell 4.1 DOK32019'!F101/'Tabell 4.1 DOK32019'!$S101*100</f>
        <v>18.113207547169811</v>
      </c>
      <c r="G84" s="120">
        <f>'Tabell 4.1 DOK32019'!G101/'Tabell 4.1 DOK32019'!$S101*100</f>
        <v>5.7075471698113205</v>
      </c>
      <c r="H84" s="120">
        <f>'Tabell 4.1 DOK32019'!H101/'Tabell 4.1 DOK32019'!$S101*100</f>
        <v>5.7232704402515724</v>
      </c>
      <c r="I84" s="120">
        <f>'Tabell 4.1 DOK32019'!I101/'Tabell 4.1 DOK32019'!$S101*100</f>
        <v>1.9654088050314464</v>
      </c>
      <c r="J84" s="120">
        <f>'Tabell 4.1 DOK32019'!J101/'Tabell 4.1 DOK32019'!$S101*100</f>
        <v>3.4276729559748427</v>
      </c>
      <c r="K84" s="120">
        <f>'Tabell 4.1 DOK32019'!K101/'Tabell 4.1 DOK32019'!$S101*100</f>
        <v>4.2374213836477983</v>
      </c>
      <c r="L84" s="120">
        <f>'Tabell 4.1 DOK32019'!L101/'Tabell 4.1 DOK32019'!$S101*100</f>
        <v>2.7515723270440251</v>
      </c>
      <c r="M84" s="120">
        <f>'Tabell 4.1 DOK32019'!M101/'Tabell 4.1 DOK32019'!$S101*100</f>
        <v>4.85062893081761</v>
      </c>
      <c r="N84" s="120">
        <f>'Tabell 4.1 DOK32019'!N101/'Tabell 4.1 DOK32019'!$S101*100</f>
        <v>4.6226415094339623</v>
      </c>
      <c r="O84" s="120">
        <f>'Tabell 4.1 DOK32019'!O101/'Tabell 4.1 DOK32019'!$S101*100</f>
        <v>6.682389937106918</v>
      </c>
      <c r="P84" s="120">
        <f>'Tabell 4.1 DOK32019'!P101/'Tabell 4.1 DOK32019'!$S101*100</f>
        <v>6.7531446540880502</v>
      </c>
      <c r="Q84" s="120">
        <f>'Tabell 4.1 DOK32019'!Q101/'Tabell 4.1 DOK32019'!$S101*100</f>
        <v>4.2138364779874209</v>
      </c>
      <c r="R84" s="120">
        <f>'Tabell 4.1 DOK32019'!R101/'Tabell 4.1 DOK32019'!$S101*100</f>
        <v>4.4811320754716979</v>
      </c>
      <c r="S84" s="120">
        <f>'Tabell 4.1 DOK32019'!S101/'Tabell 4.1 DOK32019'!$S101*100</f>
        <v>100</v>
      </c>
      <c r="U84" s="410"/>
      <c r="V84" s="410"/>
      <c r="W84" s="410"/>
      <c r="X84" s="410"/>
      <c r="Y84" s="410"/>
      <c r="Z84" s="410"/>
      <c r="AA84" s="410"/>
      <c r="AB84" s="410"/>
      <c r="AC84" s="410"/>
      <c r="AD84" s="410"/>
      <c r="AE84" s="410"/>
      <c r="AF84" s="410"/>
      <c r="AG84" s="410"/>
      <c r="AH84" s="410"/>
      <c r="AI84" s="410"/>
      <c r="AJ84" s="410"/>
    </row>
    <row r="85" spans="1:36" ht="16.5" customHeight="1" x14ac:dyDescent="0.35">
      <c r="A85" s="121" t="s">
        <v>159</v>
      </c>
      <c r="B85" s="122"/>
      <c r="C85" s="123">
        <v>0.15</v>
      </c>
      <c r="D85" s="120">
        <f>'Tabell 4.1 DOK32019'!D102/'Tabell 4.1 DOK32019'!$S102*100</f>
        <v>10.140524116976833</v>
      </c>
      <c r="E85" s="120">
        <f>'Tabell 4.1 DOK32019'!E102/'Tabell 4.1 DOK32019'!$S102*100</f>
        <v>10.520319027725028</v>
      </c>
      <c r="F85" s="120">
        <f>'Tabell 4.1 DOK32019'!F102/'Tabell 4.1 DOK32019'!$S102*100</f>
        <v>6.7983289023927087</v>
      </c>
      <c r="G85" s="120">
        <f>'Tabell 4.1 DOK32019'!G102/'Tabell 4.1 DOK32019'!$S102*100</f>
        <v>5.5070262058488417</v>
      </c>
      <c r="H85" s="120">
        <f>'Tabell 4.1 DOK32019'!H102/'Tabell 4.1 DOK32019'!$S102*100</f>
        <v>7.4819597417394608</v>
      </c>
      <c r="I85" s="120">
        <f>'Tabell 4.1 DOK32019'!I102/'Tabell 4.1 DOK32019'!$S102*100</f>
        <v>4.8233953665020888</v>
      </c>
      <c r="J85" s="120">
        <f>'Tabell 4.1 DOK32019'!J102/'Tabell 4.1 DOK32019'!$S102*100</f>
        <v>6.0387390808963159</v>
      </c>
      <c r="K85" s="120">
        <f>'Tabell 4.1 DOK32019'!K102/'Tabell 4.1 DOK32019'!$S102*100</f>
        <v>7.1021648309912644</v>
      </c>
      <c r="L85" s="120">
        <f>'Tabell 4.1 DOK32019'!L102/'Tabell 4.1 DOK32019'!$S102*100</f>
        <v>6.2286365362704137</v>
      </c>
      <c r="M85" s="120">
        <f>'Tabell 4.1 DOK32019'!M102/'Tabell 4.1 DOK32019'!$S102*100</f>
        <v>4.1397645271553358</v>
      </c>
      <c r="N85" s="120">
        <f>'Tabell 4.1 DOK32019'!N102/'Tabell 4.1 DOK32019'!$S102*100</f>
        <v>5.317128750474744</v>
      </c>
      <c r="O85" s="120">
        <f>'Tabell 4.1 DOK32019'!O102/'Tabell 4.1 DOK32019'!$S102*100</f>
        <v>8.2795290543106717</v>
      </c>
      <c r="P85" s="120">
        <f>'Tabell 4.1 DOK32019'!P102/'Tabell 4.1 DOK32019'!$S102*100</f>
        <v>5.5450056969236616</v>
      </c>
      <c r="Q85" s="120">
        <f>'Tabell 4.1 DOK32019'!Q102/'Tabell 4.1 DOK32019'!$S102*100</f>
        <v>6.0767185719711359</v>
      </c>
      <c r="R85" s="120">
        <f>'Tabell 4.1 DOK32019'!R102/'Tabell 4.1 DOK32019'!$S102*100</f>
        <v>6.000759589821496</v>
      </c>
      <c r="S85" s="120">
        <f>'Tabell 4.1 DOK32019'!S102/'Tabell 4.1 DOK32019'!$S102*100</f>
        <v>100</v>
      </c>
      <c r="U85" s="410"/>
      <c r="V85" s="410"/>
      <c r="W85" s="410"/>
      <c r="X85" s="410"/>
      <c r="Y85" s="410"/>
      <c r="Z85" s="410"/>
      <c r="AA85" s="410"/>
      <c r="AB85" s="410"/>
      <c r="AC85" s="410"/>
      <c r="AD85" s="410"/>
      <c r="AE85" s="410"/>
      <c r="AF85" s="410"/>
      <c r="AG85" s="410"/>
      <c r="AH85" s="410"/>
      <c r="AI85" s="410"/>
      <c r="AJ85" s="410"/>
    </row>
    <row r="86" spans="1:36" ht="16.5" customHeight="1" x14ac:dyDescent="0.35">
      <c r="A86" s="121" t="s">
        <v>160</v>
      </c>
      <c r="B86" s="122"/>
      <c r="C86" s="123">
        <v>0.06</v>
      </c>
      <c r="D86" s="120">
        <f>'Tabell 4.1 DOK32019'!D103/'Tabell 4.1 DOK32019'!$S103*100</f>
        <v>11.316661891703843</v>
      </c>
      <c r="E86" s="120">
        <f>'Tabell 4.1 DOK32019'!E103/'Tabell 4.1 DOK32019'!$S103*100</f>
        <v>11.414889698358778</v>
      </c>
      <c r="F86" s="120">
        <f>'Tabell 4.1 DOK32019'!F103/'Tabell 4.1 DOK32019'!$S103*100</f>
        <v>6.7940899602995941</v>
      </c>
      <c r="G86" s="120">
        <f>'Tabell 4.1 DOK32019'!G103/'Tabell 4.1 DOK32019'!$S103*100</f>
        <v>6.2129087709245692</v>
      </c>
      <c r="H86" s="120">
        <f>'Tabell 4.1 DOK32019'!H103/'Tabell 4.1 DOK32019'!$S103*100</f>
        <v>7.8786886587811562</v>
      </c>
      <c r="I86" s="120">
        <f>'Tabell 4.1 DOK32019'!I103/'Tabell 4.1 DOK32019'!$S103*100</f>
        <v>2.1978471739041461</v>
      </c>
      <c r="J86" s="120">
        <f>'Tabell 4.1 DOK32019'!J103/'Tabell 4.1 DOK32019'!$S103*100</f>
        <v>3.3438382515450416</v>
      </c>
      <c r="K86" s="120">
        <f>'Tabell 4.1 DOK32019'!K103/'Tabell 4.1 DOK32019'!$S103*100</f>
        <v>3.785863381492244</v>
      </c>
      <c r="L86" s="120">
        <f>'Tabell 4.1 DOK32019'!L103/'Tabell 4.1 DOK32019'!$S103*100</f>
        <v>5.1446813735521628</v>
      </c>
      <c r="M86" s="120">
        <f>'Tabell 4.1 DOK32019'!M103/'Tabell 4.1 DOK32019'!$S103*100</f>
        <v>5.7504195145909227</v>
      </c>
      <c r="N86" s="120">
        <f>'Tabell 4.1 DOK32019'!N103/'Tabell 4.1 DOK32019'!$S103*100</f>
        <v>6.9291531944501283</v>
      </c>
      <c r="O86" s="120">
        <f>'Tabell 4.1 DOK32019'!O103/'Tabell 4.1 DOK32019'!$S103*100</f>
        <v>10.743666352883395</v>
      </c>
      <c r="P86" s="120">
        <f>'Tabell 4.1 DOK32019'!P103/'Tabell 4.1 DOK32019'!$S103*100</f>
        <v>5.7995334179183891</v>
      </c>
      <c r="Q86" s="120">
        <f>'Tabell 4.1 DOK32019'!Q103/'Tabell 4.1 DOK32019'!$S103*100</f>
        <v>4.7517701469324276</v>
      </c>
      <c r="R86" s="120">
        <f>'Tabell 4.1 DOK32019'!R103/'Tabell 4.1 DOK32019'!$S103*100</f>
        <v>7.9359882126632018</v>
      </c>
      <c r="S86" s="120">
        <f>'Tabell 4.1 DOK32019'!S103/'Tabell 4.1 DOK32019'!$S103*100</f>
        <v>100</v>
      </c>
      <c r="U86" s="410"/>
      <c r="V86" s="410"/>
      <c r="W86" s="410"/>
      <c r="X86" s="410"/>
      <c r="Y86" s="410"/>
      <c r="Z86" s="410"/>
      <c r="AA86" s="410"/>
      <c r="AB86" s="410"/>
      <c r="AC86" s="410"/>
      <c r="AD86" s="410"/>
      <c r="AE86" s="410"/>
      <c r="AF86" s="410"/>
      <c r="AG86" s="410"/>
      <c r="AH86" s="410"/>
      <c r="AI86" s="410"/>
      <c r="AJ86" s="410"/>
    </row>
    <row r="87" spans="1:36" ht="16.5" customHeight="1" x14ac:dyDescent="0.35">
      <c r="A87" s="121" t="s">
        <v>161</v>
      </c>
      <c r="B87" s="122"/>
      <c r="C87" s="123">
        <v>0.11000000000000001</v>
      </c>
      <c r="D87" s="120">
        <f>'Tabell 4.1 DOK32019'!D104/'Tabell 4.1 DOK32019'!$S104*100</f>
        <v>12.116098548768141</v>
      </c>
      <c r="E87" s="120">
        <f>'Tabell 4.1 DOK32019'!E104/'Tabell 4.1 DOK32019'!$S104*100</f>
        <v>13.094836314546068</v>
      </c>
      <c r="F87" s="120">
        <f>'Tabell 4.1 DOK32019'!F104/'Tabell 4.1 DOK32019'!$S104*100</f>
        <v>7.0874114073574077</v>
      </c>
      <c r="G87" s="120">
        <f>'Tabell 4.1 DOK32019'!G104/'Tabell 4.1 DOK32019'!$S104*100</f>
        <v>9.7873776577792775</v>
      </c>
      <c r="H87" s="120">
        <f>'Tabell 4.1 DOK32019'!H104/'Tabell 4.1 DOK32019'!$S104*100</f>
        <v>12.352345595680054</v>
      </c>
      <c r="I87" s="120">
        <f>'Tabell 4.1 DOK32019'!I104/'Tabell 4.1 DOK32019'!$S104*100</f>
        <v>3.3074586567667903</v>
      </c>
      <c r="J87" s="120">
        <f>'Tabell 4.1 DOK32019'!J104/'Tabell 4.1 DOK32019'!$S104*100</f>
        <v>3.8474519068511648</v>
      </c>
      <c r="K87" s="120">
        <f>'Tabell 4.1 DOK32019'!K104/'Tabell 4.1 DOK32019'!$S104*100</f>
        <v>4.1849476881538985</v>
      </c>
      <c r="L87" s="120">
        <f>'Tabell 4.1 DOK32019'!L104/'Tabell 4.1 DOK32019'!$S104*100</f>
        <v>6.074924063449207</v>
      </c>
      <c r="M87" s="120">
        <f>'Tabell 4.1 DOK32019'!M104/'Tabell 4.1 DOK32019'!$S104*100</f>
        <v>4.5224434694566318</v>
      </c>
      <c r="N87" s="120">
        <f>'Tabell 4.1 DOK32019'!N104/'Tabell 4.1 DOK32019'!$S104*100</f>
        <v>3.7124535943300709</v>
      </c>
      <c r="O87" s="120">
        <f>'Tabell 4.1 DOK32019'!O104/'Tabell 4.1 DOK32019'!$S104*100</f>
        <v>5.8386770165372939</v>
      </c>
      <c r="P87" s="120">
        <f>'Tabell 4.1 DOK32019'!P104/'Tabell 4.1 DOK32019'!$S104*100</f>
        <v>4.9274384070199124</v>
      </c>
      <c r="Q87" s="120">
        <f>'Tabell 4.1 DOK32019'!Q104/'Tabell 4.1 DOK32019'!$S104*100</f>
        <v>5.0624367195410063</v>
      </c>
      <c r="R87" s="120">
        <f>'Tabell 4.1 DOK32019'!R104/'Tabell 4.1 DOK32019'!$S104*100</f>
        <v>4.0836989537630775</v>
      </c>
      <c r="S87" s="120">
        <f>'Tabell 4.1 DOK32019'!S104/'Tabell 4.1 DOK32019'!$S104*100</f>
        <v>100</v>
      </c>
      <c r="U87" s="410"/>
      <c r="V87" s="410"/>
      <c r="W87" s="410"/>
      <c r="X87" s="410"/>
      <c r="Y87" s="410"/>
      <c r="Z87" s="410"/>
      <c r="AA87" s="410"/>
      <c r="AB87" s="410"/>
      <c r="AC87" s="410"/>
      <c r="AD87" s="410"/>
      <c r="AE87" s="410"/>
      <c r="AF87" s="410"/>
      <c r="AG87" s="410"/>
      <c r="AH87" s="410"/>
      <c r="AI87" s="410"/>
      <c r="AJ87" s="410"/>
    </row>
    <row r="88" spans="1:36" ht="16.5" customHeight="1" x14ac:dyDescent="0.35">
      <c r="A88" s="121" t="s">
        <v>162</v>
      </c>
      <c r="B88" s="122"/>
      <c r="C88" s="123">
        <v>0.04</v>
      </c>
      <c r="D88" s="120">
        <f>'Tabell 4.1 DOK32019'!D105/'Tabell 4.1 DOK32019'!$S105*100</f>
        <v>17.448856799037301</v>
      </c>
      <c r="E88" s="120">
        <f>'Tabell 4.1 DOK32019'!E105/'Tabell 4.1 DOK32019'!$S105*100</f>
        <v>8.5439229843561968</v>
      </c>
      <c r="F88" s="120">
        <f>'Tabell 4.1 DOK32019'!F105/'Tabell 4.1 DOK32019'!$S105*100</f>
        <v>6.0168471720818291</v>
      </c>
      <c r="G88" s="120">
        <f>'Tabell 4.1 DOK32019'!G105/'Tabell 4.1 DOK32019'!$S105*100</f>
        <v>3.4897713598074609</v>
      </c>
      <c r="H88" s="120">
        <f>'Tabell 4.1 DOK32019'!H105/'Tabell 4.1 DOK32019'!$S105*100</f>
        <v>3.369434416365825</v>
      </c>
      <c r="I88" s="120">
        <f>'Tabell 4.1 DOK32019'!I105/'Tabell 4.1 DOK32019'!$S105*100</f>
        <v>1.3237063778580023</v>
      </c>
      <c r="J88" s="120">
        <f>'Tabell 4.1 DOK32019'!J105/'Tabell 4.1 DOK32019'!$S105*100</f>
        <v>2.1660649819494591</v>
      </c>
      <c r="K88" s="120">
        <f>'Tabell 4.1 DOK32019'!K105/'Tabell 4.1 DOK32019'!$S105*100</f>
        <v>2.4067388688327318</v>
      </c>
      <c r="L88" s="120">
        <f>'Tabell 4.1 DOK32019'!L105/'Tabell 4.1 DOK32019'!$S105*100</f>
        <v>8.3032490974729249</v>
      </c>
      <c r="M88" s="120">
        <f>'Tabell 4.1 DOK32019'!M105/'Tabell 4.1 DOK32019'!$S105*100</f>
        <v>4.9338146811071004</v>
      </c>
      <c r="N88" s="120">
        <f>'Tabell 4.1 DOK32019'!N105/'Tabell 4.1 DOK32019'!$S105*100</f>
        <v>7.4608904933814681</v>
      </c>
      <c r="O88" s="120">
        <f>'Tabell 4.1 DOK32019'!O105/'Tabell 4.1 DOK32019'!$S105*100</f>
        <v>11.070998796630565</v>
      </c>
      <c r="P88" s="120">
        <f>'Tabell 4.1 DOK32019'!P105/'Tabell 4.1 DOK32019'!$S105*100</f>
        <v>6.2575210589651018</v>
      </c>
      <c r="Q88" s="120">
        <f>'Tabell 4.1 DOK32019'!Q105/'Tabell 4.1 DOK32019'!$S105*100</f>
        <v>3.9711191335740073</v>
      </c>
      <c r="R88" s="120">
        <f>'Tabell 4.1 DOK32019'!R105/'Tabell 4.1 DOK32019'!$S105*100</f>
        <v>13.237063778580021</v>
      </c>
      <c r="S88" s="120">
        <f>'Tabell 4.1 DOK32019'!S105/'Tabell 4.1 DOK32019'!$S105*100</f>
        <v>100</v>
      </c>
      <c r="U88" s="410"/>
      <c r="V88" s="410"/>
      <c r="W88" s="410"/>
      <c r="X88" s="410"/>
      <c r="Y88" s="410"/>
      <c r="Z88" s="410"/>
      <c r="AA88" s="410"/>
      <c r="AB88" s="410"/>
      <c r="AC88" s="410"/>
      <c r="AD88" s="410"/>
      <c r="AE88" s="410"/>
      <c r="AF88" s="410"/>
      <c r="AG88" s="410"/>
      <c r="AH88" s="410"/>
      <c r="AI88" s="410"/>
      <c r="AJ88" s="410"/>
    </row>
    <row r="89" spans="1:36" ht="16.5" customHeight="1" thickBot="1" x14ac:dyDescent="0.4">
      <c r="A89" s="348" t="s">
        <v>124</v>
      </c>
      <c r="B89" s="349"/>
      <c r="C89" s="350" t="s">
        <v>28</v>
      </c>
      <c r="D89" s="351">
        <f>SUMPRODUCT($C80:$C88,D80:D88)</f>
        <v>12.276654100893715</v>
      </c>
      <c r="E89" s="351">
        <f t="shared" ref="E89:R89" si="21">SUMPRODUCT($C80:$C88,E80:E88)</f>
        <v>10.054888661733486</v>
      </c>
      <c r="F89" s="351">
        <f t="shared" si="21"/>
        <v>6.3290473923881265</v>
      </c>
      <c r="G89" s="351">
        <f t="shared" si="21"/>
        <v>5.1733029929646142</v>
      </c>
      <c r="H89" s="351">
        <f t="shared" si="21"/>
        <v>6.3923655491942339</v>
      </c>
      <c r="I89" s="351">
        <f t="shared" si="21"/>
        <v>2.367402262569811</v>
      </c>
      <c r="J89" s="351">
        <f t="shared" si="21"/>
        <v>3.247623988230198</v>
      </c>
      <c r="K89" s="351">
        <f t="shared" si="21"/>
        <v>3.8767931702582752</v>
      </c>
      <c r="L89" s="351">
        <f t="shared" si="21"/>
        <v>6.5223084000989591</v>
      </c>
      <c r="M89" s="351">
        <f t="shared" si="21"/>
        <v>6.0271188390885655</v>
      </c>
      <c r="N89" s="351">
        <f t="shared" si="21"/>
        <v>8.1288245525231364</v>
      </c>
      <c r="O89" s="351">
        <f t="shared" si="21"/>
        <v>10.80428192204417</v>
      </c>
      <c r="P89" s="351">
        <f t="shared" si="21"/>
        <v>5.6474718720076789</v>
      </c>
      <c r="Q89" s="351">
        <f t="shared" si="21"/>
        <v>4.1326435398891892</v>
      </c>
      <c r="R89" s="351">
        <f t="shared" si="21"/>
        <v>9.0192727561158392</v>
      </c>
      <c r="S89" s="351">
        <f>SUM(D89:R89)</f>
        <v>100</v>
      </c>
      <c r="U89" s="410"/>
      <c r="V89" s="410"/>
      <c r="W89" s="410"/>
      <c r="X89" s="410"/>
      <c r="Y89" s="410"/>
      <c r="Z89" s="410"/>
      <c r="AA89" s="410"/>
      <c r="AB89" s="410"/>
      <c r="AC89" s="410"/>
      <c r="AD89" s="410"/>
      <c r="AE89" s="410"/>
      <c r="AF89" s="410"/>
      <c r="AG89" s="410"/>
      <c r="AH89" s="410"/>
      <c r="AI89" s="410"/>
      <c r="AJ89" s="410"/>
    </row>
    <row r="90" spans="1:36" ht="16.5" customHeight="1" thickBot="1" x14ac:dyDescent="0.4">
      <c r="A90" s="135"/>
      <c r="B90" s="136"/>
      <c r="C90" s="137"/>
      <c r="D90" s="138"/>
      <c r="E90" s="138"/>
      <c r="F90" s="138"/>
      <c r="G90" s="138"/>
      <c r="H90" s="138"/>
      <c r="I90" s="138"/>
      <c r="J90" s="138"/>
      <c r="K90" s="138"/>
      <c r="L90" s="138"/>
      <c r="M90" s="138"/>
      <c r="N90" s="138"/>
      <c r="O90" s="138"/>
      <c r="P90" s="138"/>
      <c r="Q90" s="138"/>
      <c r="R90" s="138"/>
      <c r="S90" s="138"/>
      <c r="U90" s="410"/>
      <c r="V90" s="410"/>
      <c r="W90" s="410"/>
      <c r="X90" s="410"/>
      <c r="Y90" s="410"/>
      <c r="Z90" s="410"/>
      <c r="AA90" s="410"/>
      <c r="AB90" s="410"/>
      <c r="AC90" s="410"/>
      <c r="AD90" s="410"/>
      <c r="AE90" s="410"/>
      <c r="AF90" s="410"/>
      <c r="AG90" s="410"/>
      <c r="AH90" s="410"/>
      <c r="AI90" s="410"/>
      <c r="AJ90" s="410"/>
    </row>
    <row r="91" spans="1:36" ht="16.5" customHeight="1" x14ac:dyDescent="0.35">
      <c r="A91" s="345" t="s">
        <v>308</v>
      </c>
      <c r="B91" s="307"/>
      <c r="C91" s="346"/>
      <c r="D91" s="347"/>
      <c r="E91" s="347"/>
      <c r="F91" s="347"/>
      <c r="G91" s="347"/>
      <c r="H91" s="347"/>
      <c r="I91" s="347"/>
      <c r="J91" s="347"/>
      <c r="K91" s="347"/>
      <c r="L91" s="347"/>
      <c r="M91" s="347"/>
      <c r="N91" s="347"/>
      <c r="O91" s="347"/>
      <c r="P91" s="347"/>
      <c r="Q91" s="347"/>
      <c r="R91" s="347"/>
      <c r="S91" s="347"/>
      <c r="U91" s="410"/>
      <c r="V91" s="410"/>
      <c r="W91" s="410"/>
      <c r="X91" s="410"/>
      <c r="Y91" s="410"/>
      <c r="Z91" s="410"/>
      <c r="AA91" s="410"/>
      <c r="AB91" s="410"/>
      <c r="AC91" s="410"/>
      <c r="AD91" s="410"/>
      <c r="AE91" s="410"/>
      <c r="AF91" s="410"/>
      <c r="AG91" s="410"/>
      <c r="AH91" s="410"/>
      <c r="AI91" s="410"/>
      <c r="AJ91" s="410"/>
    </row>
    <row r="92" spans="1:36" ht="16.5" customHeight="1" x14ac:dyDescent="0.35">
      <c r="A92" s="117" t="s">
        <v>163</v>
      </c>
      <c r="B92" s="118"/>
      <c r="C92" s="119">
        <v>0.25</v>
      </c>
      <c r="D92" s="120">
        <f>'Tabell 4.1 DOK32019'!D109/'Tabell 4.1 DOK32019'!$S109*100</f>
        <v>15.280123037745319</v>
      </c>
      <c r="E92" s="120">
        <f>'Tabell 4.1 DOK32019'!E109/'Tabell 4.1 DOK32019'!$S109*100</f>
        <v>18.208238850890865</v>
      </c>
      <c r="F92" s="120">
        <f>'Tabell 4.1 DOK32019'!F109/'Tabell 4.1 DOK32019'!$S109*100</f>
        <v>11.728222819485769</v>
      </c>
      <c r="G92" s="120">
        <f>'Tabell 4.1 DOK32019'!G109/'Tabell 4.1 DOK32019'!$S109*100</f>
        <v>12.030684413251803</v>
      </c>
      <c r="H92" s="120">
        <f>'Tabell 4.1 DOK32019'!H109/'Tabell 4.1 DOK32019'!$S109*100</f>
        <v>9.1558820491993895</v>
      </c>
      <c r="I92" s="120">
        <f>'Tabell 4.1 DOK32019'!I109/'Tabell 4.1 DOK32019'!$S109*100</f>
        <v>0.93163090021368777</v>
      </c>
      <c r="J92" s="120">
        <f>'Tabell 4.1 DOK32019'!J109/'Tabell 4.1 DOK32019'!$S109*100</f>
        <v>1.22947380891179</v>
      </c>
      <c r="K92" s="120">
        <f>'Tabell 4.1 DOK32019'!K109/'Tabell 4.1 DOK32019'!$S109*100</f>
        <v>2.0709490765926075</v>
      </c>
      <c r="L92" s="120">
        <f>'Tabell 4.1 DOK32019'!L109/'Tabell 4.1 DOK32019'!$S109*100</f>
        <v>4.4592623792898616</v>
      </c>
      <c r="M92" s="120">
        <f>'Tabell 4.1 DOK32019'!M109/'Tabell 4.1 DOK32019'!$S109*100</f>
        <v>4.5647948861162533</v>
      </c>
      <c r="N92" s="120">
        <f>'Tabell 4.1 DOK32019'!N109/'Tabell 4.1 DOK32019'!$S109*100</f>
        <v>4.5662384937249678</v>
      </c>
      <c r="O92" s="120">
        <f>'Tabell 4.1 DOK32019'!O109/'Tabell 4.1 DOK32019'!$S109*100</f>
        <v>6.9555129638438986</v>
      </c>
      <c r="P92" s="120">
        <f>'Tabell 4.1 DOK32019'!P109/'Tabell 4.1 DOK32019'!$S109*100</f>
        <v>2.838240267320089</v>
      </c>
      <c r="Q92" s="120">
        <f>'Tabell 4.1 DOK32019'!Q109/'Tabell 4.1 DOK32019'!$S109*100</f>
        <v>1.7746845104175311</v>
      </c>
      <c r="R92" s="120">
        <f>'Tabell 4.1 DOK32019'!R109/'Tabell 4.1 DOK32019'!$S109*100</f>
        <v>4.2060615429961796</v>
      </c>
      <c r="S92" s="120">
        <f>'Tabell 4.1 DOK32019'!S109/'Tabell 4.1 DOK32019'!$S109*100</f>
        <v>100</v>
      </c>
      <c r="U92" s="410"/>
      <c r="V92" s="410"/>
      <c r="W92" s="410"/>
      <c r="X92" s="410"/>
      <c r="Y92" s="410"/>
      <c r="Z92" s="410"/>
      <c r="AA92" s="410"/>
      <c r="AB92" s="410"/>
      <c r="AC92" s="410"/>
      <c r="AD92" s="410"/>
      <c r="AE92" s="410"/>
      <c r="AF92" s="410"/>
      <c r="AG92" s="410"/>
      <c r="AH92" s="410"/>
      <c r="AI92" s="410"/>
      <c r="AJ92" s="410"/>
    </row>
    <row r="93" spans="1:36" ht="16.5" customHeight="1" x14ac:dyDescent="0.35">
      <c r="A93" s="121" t="s">
        <v>164</v>
      </c>
      <c r="B93" s="122"/>
      <c r="C93" s="123">
        <v>0.12</v>
      </c>
      <c r="D93" s="124">
        <f>'Tabell 4.1 DOK32019'!D113/'Tabell 4.1 DOK32019'!$S113*100</f>
        <v>14.627877088444913</v>
      </c>
      <c r="E93" s="124">
        <f>'Tabell 4.1 DOK32019'!E113/'Tabell 4.1 DOK32019'!$S113*100</f>
        <v>12.302839116719243</v>
      </c>
      <c r="F93" s="124">
        <f>'Tabell 4.1 DOK32019'!F113/'Tabell 4.1 DOK32019'!$S113*100</f>
        <v>8.0149550181095908</v>
      </c>
      <c r="G93" s="124">
        <f>'Tabell 4.1 DOK32019'!G113/'Tabell 4.1 DOK32019'!$S113*100</f>
        <v>7.3606729758149321</v>
      </c>
      <c r="H93" s="124">
        <f>'Tabell 4.1 DOK32019'!H113/'Tabell 4.1 DOK32019'!$S113*100</f>
        <v>8.8678583946722753</v>
      </c>
      <c r="I93" s="124">
        <f>'Tabell 4.1 DOK32019'!I113/'Tabell 4.1 DOK32019'!$S113*100</f>
        <v>2.1965182848463605</v>
      </c>
      <c r="J93" s="124">
        <f>'Tabell 4.1 DOK32019'!J113/'Tabell 4.1 DOK32019'!$S113*100</f>
        <v>3.6102348405187521</v>
      </c>
      <c r="K93" s="124">
        <f>'Tabell 4.1 DOK32019'!K113/'Tabell 4.1 DOK32019'!$S113*100</f>
        <v>3.9256922537679637</v>
      </c>
      <c r="L93" s="124">
        <f>'Tabell 4.1 DOK32019'!L113/'Tabell 4.1 DOK32019'!$S113*100</f>
        <v>5.0590022198855005</v>
      </c>
      <c r="M93" s="124">
        <f>'Tabell 4.1 DOK32019'!M113/'Tabell 4.1 DOK32019'!$S113*100</f>
        <v>4.7201775908400512</v>
      </c>
      <c r="N93" s="124">
        <f>'Tabell 4.1 DOK32019'!N113/'Tabell 4.1 DOK32019'!$S113*100</f>
        <v>5.9235892043463023</v>
      </c>
      <c r="O93" s="124">
        <f>'Tabell 4.1 DOK32019'!O113/'Tabell 4.1 DOK32019'!$S113*100</f>
        <v>8.0383222339058307</v>
      </c>
      <c r="P93" s="124">
        <f>'Tabell 4.1 DOK32019'!P113/'Tabell 4.1 DOK32019'!$S113*100</f>
        <v>4.988900572496787</v>
      </c>
      <c r="Q93" s="124">
        <f>'Tabell 4.1 DOK32019'!Q113/'Tabell 4.1 DOK32019'!$S113*100</f>
        <v>4.3696693538964837</v>
      </c>
      <c r="R93" s="124">
        <f>'Tabell 4.1 DOK32019'!R113/'Tabell 4.1 DOK32019'!$S113*100</f>
        <v>5.9936908517350158</v>
      </c>
      <c r="S93" s="124">
        <f>'Tabell 4.1 DOK32019'!S113/'Tabell 4.1 DOK32019'!$S113*100</f>
        <v>100</v>
      </c>
      <c r="U93" s="410"/>
      <c r="V93" s="410"/>
      <c r="W93" s="410"/>
      <c r="X93" s="410"/>
      <c r="Y93" s="410"/>
      <c r="Z93" s="410"/>
      <c r="AA93" s="410"/>
      <c r="AB93" s="410"/>
      <c r="AC93" s="410"/>
      <c r="AD93" s="410"/>
      <c r="AE93" s="410"/>
      <c r="AF93" s="410"/>
      <c r="AG93" s="410"/>
      <c r="AH93" s="410"/>
      <c r="AI93" s="410"/>
      <c r="AJ93" s="410"/>
    </row>
    <row r="94" spans="1:36" ht="16.5" customHeight="1" x14ac:dyDescent="0.35">
      <c r="A94" s="121" t="s">
        <v>169</v>
      </c>
      <c r="B94" s="122"/>
      <c r="C94" s="123">
        <v>0.25</v>
      </c>
      <c r="D94" s="124">
        <f>'Tabell 4.1 DOK32019'!D114/'Tabell 4.1 DOK32019'!$S114*100</f>
        <v>13.346700692672256</v>
      </c>
      <c r="E94" s="124">
        <f>'Tabell 4.1 DOK32019'!E114/'Tabell 4.1 DOK32019'!$S114*100</f>
        <v>7.7287641268683931</v>
      </c>
      <c r="F94" s="124">
        <f>'Tabell 4.1 DOK32019'!F114/'Tabell 4.1 DOK32019'!$S114*100</f>
        <v>5.2059788552679551</v>
      </c>
      <c r="G94" s="124">
        <f>'Tabell 4.1 DOK32019'!G114/'Tabell 4.1 DOK32019'!$S114*100</f>
        <v>3.0040102078016768</v>
      </c>
      <c r="H94" s="124">
        <f>'Tabell 4.1 DOK32019'!H114/'Tabell 4.1 DOK32019'!$S114*100</f>
        <v>2.7779803135253371</v>
      </c>
      <c r="I94" s="124">
        <f>'Tabell 4.1 DOK32019'!I114/'Tabell 4.1 DOK32019'!$S114*100</f>
        <v>1.0754648195406491</v>
      </c>
      <c r="J94" s="124">
        <f>'Tabell 4.1 DOK32019'!J114/'Tabell 4.1 DOK32019'!$S114*100</f>
        <v>1.6113744075829384</v>
      </c>
      <c r="K94" s="124">
        <f>'Tabell 4.1 DOK32019'!K114/'Tabell 4.1 DOK32019'!$S114*100</f>
        <v>2.1181188479766679</v>
      </c>
      <c r="L94" s="124">
        <f>'Tabell 4.1 DOK32019'!L114/'Tabell 4.1 DOK32019'!$S114*100</f>
        <v>7.8089682829019322</v>
      </c>
      <c r="M94" s="124">
        <f>'Tabell 4.1 DOK32019'!M114/'Tabell 4.1 DOK32019'!$S114*100</f>
        <v>7.2475391906671529</v>
      </c>
      <c r="N94" s="124">
        <f>'Tabell 4.1 DOK32019'!N114/'Tabell 4.1 DOK32019'!$S114*100</f>
        <v>12.026977761574917</v>
      </c>
      <c r="O94" s="124">
        <f>'Tabell 4.1 DOK32019'!O114/'Tabell 4.1 DOK32019'!$S114*100</f>
        <v>14.002916514764857</v>
      </c>
      <c r="P94" s="124">
        <f>'Tabell 4.1 DOK32019'!P114/'Tabell 4.1 DOK32019'!$S114*100</f>
        <v>5.9132336857455341</v>
      </c>
      <c r="Q94" s="124">
        <f>'Tabell 4.1 DOK32019'!Q114/'Tabell 4.1 DOK32019'!$S114*100</f>
        <v>2.6686110098432372</v>
      </c>
      <c r="R94" s="124">
        <f>'Tabell 4.1 DOK32019'!R114/'Tabell 4.1 DOK32019'!$S114*100</f>
        <v>13.463361283266497</v>
      </c>
      <c r="S94" s="124">
        <f>'Tabell 4.1 DOK32019'!S114/'Tabell 4.1 DOK32019'!$S114*100</f>
        <v>100</v>
      </c>
      <c r="U94" s="410"/>
      <c r="V94" s="410"/>
      <c r="W94" s="410"/>
      <c r="X94" s="410"/>
      <c r="Y94" s="410"/>
      <c r="Z94" s="410"/>
      <c r="AA94" s="410"/>
      <c r="AB94" s="410"/>
      <c r="AC94" s="410"/>
      <c r="AD94" s="410"/>
      <c r="AE94" s="410"/>
      <c r="AF94" s="410"/>
      <c r="AG94" s="410"/>
      <c r="AH94" s="410"/>
      <c r="AI94" s="410"/>
      <c r="AJ94" s="410"/>
    </row>
    <row r="95" spans="1:36" ht="16.5" customHeight="1" x14ac:dyDescent="0.35">
      <c r="A95" s="121" t="s">
        <v>165</v>
      </c>
      <c r="B95" s="122"/>
      <c r="C95" s="123">
        <v>0.06</v>
      </c>
      <c r="D95" s="124">
        <f>'Tabell 4.1 DOK32019'!D115/'Tabell 4.1 DOK32019'!$S115*100</f>
        <v>10.384635789697066</v>
      </c>
      <c r="E95" s="124">
        <f>'Tabell 4.1 DOK32019'!E115/'Tabell 4.1 DOK32019'!$S115*100</f>
        <v>9.2429306594514298</v>
      </c>
      <c r="F95" s="124">
        <f>'Tabell 4.1 DOK32019'!F115/'Tabell 4.1 DOK32019'!$S115*100</f>
        <v>4.9413762003289303</v>
      </c>
      <c r="G95" s="124">
        <f>'Tabell 4.1 DOK32019'!G115/'Tabell 4.1 DOK32019'!$S115*100</f>
        <v>4.36097405697915</v>
      </c>
      <c r="H95" s="124">
        <f>'Tabell 4.1 DOK32019'!H115/'Tabell 4.1 DOK32019'!$S115*100</f>
        <v>5.9164942437264578</v>
      </c>
      <c r="I95" s="124">
        <f>'Tabell 4.1 DOK32019'!I115/'Tabell 4.1 DOK32019'!$S115*100</f>
        <v>2.3767839142660088</v>
      </c>
      <c r="J95" s="124">
        <f>'Tabell 4.1 DOK32019'!J115/'Tabell 4.1 DOK32019'!$S115*100</f>
        <v>2.9561249933683484</v>
      </c>
      <c r="K95" s="124">
        <f>'Tabell 4.1 DOK32019'!K115/'Tabell 4.1 DOK32019'!$S115*100</f>
        <v>4.0214334977982915</v>
      </c>
      <c r="L95" s="124">
        <f>'Tabell 4.1 DOK32019'!L115/'Tabell 4.1 DOK32019'!$S115*100</f>
        <v>6.8247652395352532</v>
      </c>
      <c r="M95" s="124">
        <f>'Tabell 4.1 DOK32019'!M115/'Tabell 4.1 DOK32019'!$S115*100</f>
        <v>7.2470688100164464</v>
      </c>
      <c r="N95" s="124">
        <f>'Tabell 4.1 DOK32019'!N115/'Tabell 4.1 DOK32019'!$S115*100</f>
        <v>9.1813889330998997</v>
      </c>
      <c r="O95" s="124">
        <f>'Tabell 4.1 DOK32019'!O115/'Tabell 4.1 DOK32019'!$S115*100</f>
        <v>13.373653774736061</v>
      </c>
      <c r="P95" s="124">
        <f>'Tabell 4.1 DOK32019'!P115/'Tabell 4.1 DOK32019'!$S115*100</f>
        <v>5.9037614727571759</v>
      </c>
      <c r="Q95" s="124">
        <f>'Tabell 4.1 DOK32019'!Q115/'Tabell 4.1 DOK32019'!$S115*100</f>
        <v>3.3625126001379382</v>
      </c>
      <c r="R95" s="124">
        <f>'Tabell 4.1 DOK32019'!R115/'Tabell 4.1 DOK32019'!$S115*100</f>
        <v>9.9060958141015441</v>
      </c>
      <c r="S95" s="124">
        <f>'Tabell 4.1 DOK32019'!S115/'Tabell 4.1 DOK32019'!$S115*100</f>
        <v>100</v>
      </c>
      <c r="U95" s="410"/>
      <c r="V95" s="410"/>
      <c r="W95" s="410"/>
      <c r="X95" s="410"/>
      <c r="Y95" s="410"/>
      <c r="Z95" s="410"/>
      <c r="AA95" s="410"/>
      <c r="AB95" s="410"/>
      <c r="AC95" s="410"/>
      <c r="AD95" s="410"/>
      <c r="AE95" s="410"/>
      <c r="AF95" s="410"/>
      <c r="AG95" s="410"/>
      <c r="AH95" s="410"/>
      <c r="AI95" s="410"/>
      <c r="AJ95" s="410"/>
    </row>
    <row r="96" spans="1:36" ht="16.5" customHeight="1" x14ac:dyDescent="0.35">
      <c r="A96" s="121" t="s">
        <v>166</v>
      </c>
      <c r="B96" s="122"/>
      <c r="C96" s="123">
        <v>0.08</v>
      </c>
      <c r="D96" s="124">
        <f>'Tabell 4.1 DOK32019'!D116/'Tabell 4.1 DOK32019'!$S116*100</f>
        <v>12.564322469982848</v>
      </c>
      <c r="E96" s="124">
        <f>'Tabell 4.1 DOK32019'!E116/'Tabell 4.1 DOK32019'!$S116*100</f>
        <v>9.2838765008576321</v>
      </c>
      <c r="F96" s="124">
        <f>'Tabell 4.1 DOK32019'!F116/'Tabell 4.1 DOK32019'!$S116*100</f>
        <v>5.3709262435677534</v>
      </c>
      <c r="G96" s="124">
        <f>'Tabell 4.1 DOK32019'!G116/'Tabell 4.1 DOK32019'!$S116*100</f>
        <v>3.7843053173241854</v>
      </c>
      <c r="H96" s="124">
        <f>'Tabell 4.1 DOK32019'!H116/'Tabell 4.1 DOK32019'!$S116*100</f>
        <v>4.7384219554030871</v>
      </c>
      <c r="I96" s="124">
        <f>'Tabell 4.1 DOK32019'!I116/'Tabell 4.1 DOK32019'!$S116*100</f>
        <v>1.7688679245283019</v>
      </c>
      <c r="J96" s="124">
        <f>'Tabell 4.1 DOK32019'!J116/'Tabell 4.1 DOK32019'!$S116*100</f>
        <v>2.7551457975986278</v>
      </c>
      <c r="K96" s="124">
        <f>'Tabell 4.1 DOK32019'!K116/'Tabell 4.1 DOK32019'!$S116*100</f>
        <v>3.4626929674099487</v>
      </c>
      <c r="L96" s="124">
        <f>'Tabell 4.1 DOK32019'!L116/'Tabell 4.1 DOK32019'!$S116*100</f>
        <v>7.3220411663807896</v>
      </c>
      <c r="M96" s="124">
        <f>'Tabell 4.1 DOK32019'!M116/'Tabell 4.1 DOK32019'!$S116*100</f>
        <v>6.3143224699828471</v>
      </c>
      <c r="N96" s="124">
        <f>'Tabell 4.1 DOK32019'!N116/'Tabell 4.1 DOK32019'!$S116*100</f>
        <v>9.2838765008576321</v>
      </c>
      <c r="O96" s="124">
        <f>'Tabell 4.1 DOK32019'!O116/'Tabell 4.1 DOK32019'!$S116*100</f>
        <v>11.803173241852488</v>
      </c>
      <c r="P96" s="124">
        <f>'Tabell 4.1 DOK32019'!P116/'Tabell 4.1 DOK32019'!$S116*100</f>
        <v>6.0999142367066899</v>
      </c>
      <c r="Q96" s="124">
        <f>'Tabell 4.1 DOK32019'!Q116/'Tabell 4.1 DOK32019'!$S116*100</f>
        <v>3.891509433962264</v>
      </c>
      <c r="R96" s="124">
        <f>'Tabell 4.1 DOK32019'!R116/'Tabell 4.1 DOK32019'!$S116*100</f>
        <v>11.556603773584905</v>
      </c>
      <c r="S96" s="124">
        <f>'Tabell 4.1 DOK32019'!S116/'Tabell 4.1 DOK32019'!$S116*100</f>
        <v>100</v>
      </c>
      <c r="U96" s="410"/>
      <c r="V96" s="410"/>
      <c r="W96" s="410"/>
      <c r="X96" s="410"/>
      <c r="Y96" s="410"/>
      <c r="Z96" s="410"/>
      <c r="AA96" s="410"/>
      <c r="AB96" s="410"/>
      <c r="AC96" s="410"/>
      <c r="AD96" s="410"/>
      <c r="AE96" s="410"/>
      <c r="AF96" s="410"/>
      <c r="AG96" s="410"/>
      <c r="AH96" s="410"/>
      <c r="AI96" s="410"/>
      <c r="AJ96" s="410"/>
    </row>
    <row r="97" spans="1:36" ht="16.5" customHeight="1" x14ac:dyDescent="0.35">
      <c r="A97" s="121" t="s">
        <v>167</v>
      </c>
      <c r="B97" s="122"/>
      <c r="C97" s="123">
        <v>0.02</v>
      </c>
      <c r="D97" s="124">
        <f>'Tabell 4.1 DOK32019'!D117/'Tabell 4.1 DOK32019'!$S117*100</f>
        <v>14.960691823899372</v>
      </c>
      <c r="E97" s="124">
        <f>'Tabell 4.1 DOK32019'!E117/'Tabell 4.1 DOK32019'!$S117*100</f>
        <v>11.509433962264151</v>
      </c>
      <c r="F97" s="124">
        <f>'Tabell 4.1 DOK32019'!F117/'Tabell 4.1 DOK32019'!$S117*100</f>
        <v>18.113207547169811</v>
      </c>
      <c r="G97" s="124">
        <f>'Tabell 4.1 DOK32019'!G117/'Tabell 4.1 DOK32019'!$S117*100</f>
        <v>5.7075471698113205</v>
      </c>
      <c r="H97" s="124">
        <f>'Tabell 4.1 DOK32019'!H117/'Tabell 4.1 DOK32019'!$S117*100</f>
        <v>5.7232704402515724</v>
      </c>
      <c r="I97" s="124">
        <f>'Tabell 4.1 DOK32019'!I117/'Tabell 4.1 DOK32019'!$S117*100</f>
        <v>1.9654088050314464</v>
      </c>
      <c r="J97" s="124">
        <f>'Tabell 4.1 DOK32019'!J117/'Tabell 4.1 DOK32019'!$S117*100</f>
        <v>3.4276729559748427</v>
      </c>
      <c r="K97" s="124">
        <f>'Tabell 4.1 DOK32019'!K117/'Tabell 4.1 DOK32019'!$S117*100</f>
        <v>4.2374213836477983</v>
      </c>
      <c r="L97" s="124">
        <f>'Tabell 4.1 DOK32019'!L117/'Tabell 4.1 DOK32019'!$S117*100</f>
        <v>2.7515723270440251</v>
      </c>
      <c r="M97" s="124">
        <f>'Tabell 4.1 DOK32019'!M117/'Tabell 4.1 DOK32019'!$S117*100</f>
        <v>4.85062893081761</v>
      </c>
      <c r="N97" s="124">
        <f>'Tabell 4.1 DOK32019'!N117/'Tabell 4.1 DOK32019'!$S117*100</f>
        <v>4.6226415094339623</v>
      </c>
      <c r="O97" s="124">
        <f>'Tabell 4.1 DOK32019'!O117/'Tabell 4.1 DOK32019'!$S117*100</f>
        <v>6.682389937106918</v>
      </c>
      <c r="P97" s="124">
        <f>'Tabell 4.1 DOK32019'!P117/'Tabell 4.1 DOK32019'!$S117*100</f>
        <v>6.7531446540880502</v>
      </c>
      <c r="Q97" s="124">
        <f>'Tabell 4.1 DOK32019'!Q117/'Tabell 4.1 DOK32019'!$S117*100</f>
        <v>4.2138364779874209</v>
      </c>
      <c r="R97" s="124">
        <f>'Tabell 4.1 DOK32019'!R117/'Tabell 4.1 DOK32019'!$S117*100</f>
        <v>4.4811320754716979</v>
      </c>
      <c r="S97" s="124">
        <f>'Tabell 4.1 DOK32019'!S117/'Tabell 4.1 DOK32019'!$S117*100</f>
        <v>100</v>
      </c>
      <c r="U97" s="410"/>
      <c r="V97" s="410"/>
      <c r="W97" s="410"/>
      <c r="X97" s="410"/>
      <c r="Y97" s="410"/>
      <c r="Z97" s="410"/>
      <c r="AA97" s="410"/>
      <c r="AB97" s="410"/>
      <c r="AC97" s="410"/>
      <c r="AD97" s="410"/>
      <c r="AE97" s="410"/>
      <c r="AF97" s="410"/>
      <c r="AG97" s="410"/>
      <c r="AH97" s="410"/>
      <c r="AI97" s="410"/>
      <c r="AJ97" s="410"/>
    </row>
    <row r="98" spans="1:36" ht="16.5" customHeight="1" x14ac:dyDescent="0.35">
      <c r="A98" s="121" t="s">
        <v>160</v>
      </c>
      <c r="B98" s="122"/>
      <c r="C98" s="123">
        <v>0.05</v>
      </c>
      <c r="D98" s="124">
        <f>'Tabell 4.1 DOK32019'!D118/'Tabell 4.1 DOK32019'!$S118*100</f>
        <v>11.316661891703843</v>
      </c>
      <c r="E98" s="124">
        <f>'Tabell 4.1 DOK32019'!E118/'Tabell 4.1 DOK32019'!$S118*100</f>
        <v>11.414889698358778</v>
      </c>
      <c r="F98" s="124">
        <f>'Tabell 4.1 DOK32019'!F118/'Tabell 4.1 DOK32019'!$S118*100</f>
        <v>6.7940899602995941</v>
      </c>
      <c r="G98" s="124">
        <f>'Tabell 4.1 DOK32019'!G118/'Tabell 4.1 DOK32019'!$S118*100</f>
        <v>6.2129087709245692</v>
      </c>
      <c r="H98" s="124">
        <f>'Tabell 4.1 DOK32019'!H118/'Tabell 4.1 DOK32019'!$S118*100</f>
        <v>7.8786886587811562</v>
      </c>
      <c r="I98" s="124">
        <f>'Tabell 4.1 DOK32019'!I118/'Tabell 4.1 DOK32019'!$S118*100</f>
        <v>2.1978471739041461</v>
      </c>
      <c r="J98" s="124">
        <f>'Tabell 4.1 DOK32019'!J118/'Tabell 4.1 DOK32019'!$S118*100</f>
        <v>3.3438382515450416</v>
      </c>
      <c r="K98" s="124">
        <f>'Tabell 4.1 DOK32019'!K118/'Tabell 4.1 DOK32019'!$S118*100</f>
        <v>3.785863381492244</v>
      </c>
      <c r="L98" s="124">
        <f>'Tabell 4.1 DOK32019'!L118/'Tabell 4.1 DOK32019'!$S118*100</f>
        <v>5.1446813735521628</v>
      </c>
      <c r="M98" s="124">
        <f>'Tabell 4.1 DOK32019'!M118/'Tabell 4.1 DOK32019'!$S118*100</f>
        <v>5.7504195145909227</v>
      </c>
      <c r="N98" s="124">
        <f>'Tabell 4.1 DOK32019'!N118/'Tabell 4.1 DOK32019'!$S118*100</f>
        <v>6.9291531944501283</v>
      </c>
      <c r="O98" s="124">
        <f>'Tabell 4.1 DOK32019'!O118/'Tabell 4.1 DOK32019'!$S118*100</f>
        <v>10.743666352883395</v>
      </c>
      <c r="P98" s="124">
        <f>'Tabell 4.1 DOK32019'!P118/'Tabell 4.1 DOK32019'!$S118*100</f>
        <v>5.7995334179183891</v>
      </c>
      <c r="Q98" s="124">
        <f>'Tabell 4.1 DOK32019'!Q118/'Tabell 4.1 DOK32019'!$S118*100</f>
        <v>4.7517701469324276</v>
      </c>
      <c r="R98" s="124">
        <f>'Tabell 4.1 DOK32019'!R118/'Tabell 4.1 DOK32019'!$S118*100</f>
        <v>7.9359882126632018</v>
      </c>
      <c r="S98" s="124">
        <f>'Tabell 4.1 DOK32019'!S118/'Tabell 4.1 DOK32019'!$S118*100</f>
        <v>100</v>
      </c>
      <c r="U98" s="410"/>
      <c r="V98" s="410"/>
      <c r="W98" s="410"/>
      <c r="X98" s="410"/>
      <c r="Y98" s="410"/>
      <c r="Z98" s="410"/>
      <c r="AA98" s="410"/>
      <c r="AB98" s="410"/>
      <c r="AC98" s="410"/>
      <c r="AD98" s="410"/>
      <c r="AE98" s="410"/>
      <c r="AF98" s="410"/>
      <c r="AG98" s="410"/>
      <c r="AH98" s="410"/>
      <c r="AI98" s="410"/>
      <c r="AJ98" s="410"/>
    </row>
    <row r="99" spans="1:36" ht="16.5" customHeight="1" x14ac:dyDescent="0.35">
      <c r="A99" s="121" t="s">
        <v>161</v>
      </c>
      <c r="B99" s="122"/>
      <c r="C99" s="123">
        <v>0.05</v>
      </c>
      <c r="D99" s="124">
        <f>'Tabell 4.1 DOK32019'!D119/'Tabell 4.1 DOK32019'!$S119*100</f>
        <v>12.116098548768141</v>
      </c>
      <c r="E99" s="124">
        <f>'Tabell 4.1 DOK32019'!E119/'Tabell 4.1 DOK32019'!$S119*100</f>
        <v>13.094836314546068</v>
      </c>
      <c r="F99" s="124">
        <f>'Tabell 4.1 DOK32019'!F119/'Tabell 4.1 DOK32019'!$S119*100</f>
        <v>7.0874114073574077</v>
      </c>
      <c r="G99" s="124">
        <f>'Tabell 4.1 DOK32019'!G119/'Tabell 4.1 DOK32019'!$S119*100</f>
        <v>9.7873776577792775</v>
      </c>
      <c r="H99" s="124">
        <f>'Tabell 4.1 DOK32019'!H119/'Tabell 4.1 DOK32019'!$S119*100</f>
        <v>12.352345595680054</v>
      </c>
      <c r="I99" s="124">
        <f>'Tabell 4.1 DOK32019'!I119/'Tabell 4.1 DOK32019'!$S119*100</f>
        <v>3.3074586567667903</v>
      </c>
      <c r="J99" s="124">
        <f>'Tabell 4.1 DOK32019'!J119/'Tabell 4.1 DOK32019'!$S119*100</f>
        <v>3.8474519068511648</v>
      </c>
      <c r="K99" s="124">
        <f>'Tabell 4.1 DOK32019'!K119/'Tabell 4.1 DOK32019'!$S119*100</f>
        <v>4.1849476881538985</v>
      </c>
      <c r="L99" s="124">
        <f>'Tabell 4.1 DOK32019'!L119/'Tabell 4.1 DOK32019'!$S119*100</f>
        <v>6.074924063449207</v>
      </c>
      <c r="M99" s="124">
        <f>'Tabell 4.1 DOK32019'!M119/'Tabell 4.1 DOK32019'!$S119*100</f>
        <v>4.5224434694566318</v>
      </c>
      <c r="N99" s="124">
        <f>'Tabell 4.1 DOK32019'!N119/'Tabell 4.1 DOK32019'!$S119*100</f>
        <v>3.7124535943300709</v>
      </c>
      <c r="O99" s="124">
        <f>'Tabell 4.1 DOK32019'!O119/'Tabell 4.1 DOK32019'!$S119*100</f>
        <v>5.8386770165372939</v>
      </c>
      <c r="P99" s="124">
        <f>'Tabell 4.1 DOK32019'!P119/'Tabell 4.1 DOK32019'!$S119*100</f>
        <v>4.9274384070199124</v>
      </c>
      <c r="Q99" s="124">
        <f>'Tabell 4.1 DOK32019'!Q119/'Tabell 4.1 DOK32019'!$S119*100</f>
        <v>5.0624367195410063</v>
      </c>
      <c r="R99" s="124">
        <f>'Tabell 4.1 DOK32019'!R119/'Tabell 4.1 DOK32019'!$S119*100</f>
        <v>4.0836989537630775</v>
      </c>
      <c r="S99" s="124">
        <f>'Tabell 4.1 DOK32019'!S119/'Tabell 4.1 DOK32019'!$S119*100</f>
        <v>100</v>
      </c>
      <c r="U99" s="410"/>
      <c r="V99" s="410"/>
      <c r="W99" s="410"/>
      <c r="X99" s="410"/>
      <c r="Y99" s="410"/>
      <c r="Z99" s="410"/>
      <c r="AA99" s="410"/>
      <c r="AB99" s="410"/>
      <c r="AC99" s="410"/>
      <c r="AD99" s="410"/>
      <c r="AE99" s="410"/>
      <c r="AF99" s="410"/>
      <c r="AG99" s="410"/>
      <c r="AH99" s="410"/>
      <c r="AI99" s="410"/>
      <c r="AJ99" s="410"/>
    </row>
    <row r="100" spans="1:36" s="139" customFormat="1" ht="16.5" customHeight="1" x14ac:dyDescent="0.35">
      <c r="A100" s="121" t="s">
        <v>162</v>
      </c>
      <c r="B100" s="127"/>
      <c r="C100" s="128">
        <v>0.12</v>
      </c>
      <c r="D100" s="124">
        <f>'Tabell 4.1 DOK32019'!D120/'Tabell 4.1 DOK32019'!$S120*100</f>
        <v>17.448856799037301</v>
      </c>
      <c r="E100" s="124">
        <f>'Tabell 4.1 DOK32019'!E120/'Tabell 4.1 DOK32019'!$S120*100</f>
        <v>8.5439229843561968</v>
      </c>
      <c r="F100" s="124">
        <f>'Tabell 4.1 DOK32019'!F120/'Tabell 4.1 DOK32019'!$S120*100</f>
        <v>6.0168471720818291</v>
      </c>
      <c r="G100" s="124">
        <f>'Tabell 4.1 DOK32019'!G120/'Tabell 4.1 DOK32019'!$S120*100</f>
        <v>3.4897713598074609</v>
      </c>
      <c r="H100" s="124">
        <f>'Tabell 4.1 DOK32019'!H120/'Tabell 4.1 DOK32019'!$S120*100</f>
        <v>3.369434416365825</v>
      </c>
      <c r="I100" s="124">
        <f>'Tabell 4.1 DOK32019'!I120/'Tabell 4.1 DOK32019'!$S120*100</f>
        <v>1.3237063778580023</v>
      </c>
      <c r="J100" s="124">
        <f>'Tabell 4.1 DOK32019'!J120/'Tabell 4.1 DOK32019'!$S120*100</f>
        <v>2.1660649819494591</v>
      </c>
      <c r="K100" s="124">
        <f>'Tabell 4.1 DOK32019'!K120/'Tabell 4.1 DOK32019'!$S120*100</f>
        <v>2.4067388688327318</v>
      </c>
      <c r="L100" s="124">
        <f>'Tabell 4.1 DOK32019'!L120/'Tabell 4.1 DOK32019'!$S120*100</f>
        <v>8.3032490974729249</v>
      </c>
      <c r="M100" s="124">
        <f>'Tabell 4.1 DOK32019'!M120/'Tabell 4.1 DOK32019'!$S120*100</f>
        <v>4.9338146811071004</v>
      </c>
      <c r="N100" s="124">
        <f>'Tabell 4.1 DOK32019'!N120/'Tabell 4.1 DOK32019'!$S120*100</f>
        <v>7.4608904933814681</v>
      </c>
      <c r="O100" s="124">
        <f>'Tabell 4.1 DOK32019'!O120/'Tabell 4.1 DOK32019'!$S120*100</f>
        <v>11.070998796630565</v>
      </c>
      <c r="P100" s="124">
        <f>'Tabell 4.1 DOK32019'!P120/'Tabell 4.1 DOK32019'!$S120*100</f>
        <v>6.2575210589651018</v>
      </c>
      <c r="Q100" s="124">
        <f>'Tabell 4.1 DOK32019'!Q120/'Tabell 4.1 DOK32019'!$S120*100</f>
        <v>3.9711191335740073</v>
      </c>
      <c r="R100" s="124">
        <f>'Tabell 4.1 DOK32019'!R120/'Tabell 4.1 DOK32019'!$S120*100</f>
        <v>13.237063778580021</v>
      </c>
      <c r="S100" s="124">
        <f>'Tabell 4.1 DOK32019'!S120/'Tabell 4.1 DOK32019'!$S120*100</f>
        <v>100</v>
      </c>
      <c r="U100" s="411"/>
      <c r="V100" s="411"/>
      <c r="W100" s="411"/>
      <c r="X100" s="411"/>
      <c r="Y100" s="411"/>
      <c r="Z100" s="411"/>
      <c r="AA100" s="411"/>
      <c r="AB100" s="411"/>
      <c r="AC100" s="411"/>
      <c r="AD100" s="411"/>
      <c r="AE100" s="411"/>
      <c r="AF100" s="411"/>
      <c r="AG100" s="411"/>
      <c r="AH100" s="411"/>
      <c r="AI100" s="411"/>
      <c r="AJ100" s="411"/>
    </row>
    <row r="101" spans="1:36" ht="16.5" customHeight="1" thickBot="1" x14ac:dyDescent="0.4">
      <c r="A101" s="348" t="s">
        <v>125</v>
      </c>
      <c r="B101" s="349"/>
      <c r="C101" s="350" t="s">
        <v>28</v>
      </c>
      <c r="D101" s="351">
        <f>SUMPRODUCT($C92:$C100,D92:D100)</f>
        <v>14.104989802584299</v>
      </c>
      <c r="E101" s="351">
        <f t="shared" ref="E101:R101" si="22">SUMPRODUCT($C92:$C100,E92:E100)</f>
        <v>11.738823136095087</v>
      </c>
      <c r="F101" s="351">
        <f t="shared" si="22"/>
        <v>7.6998625723428029</v>
      </c>
      <c r="G101" s="351">
        <f t="shared" si="22"/>
        <v>6.5392951091741605</v>
      </c>
      <c r="H101" s="351">
        <f t="shared" si="22"/>
        <v>6.3120212605896793</v>
      </c>
      <c r="I101" s="351">
        <f t="shared" si="22"/>
        <v>1.5228908259155083</v>
      </c>
      <c r="J101" s="351">
        <f t="shared" si="22"/>
        <v>2.2292651632691656</v>
      </c>
      <c r="K101" s="351">
        <f t="shared" si="22"/>
        <v>2.8087491442703589</v>
      </c>
      <c r="L101" s="351">
        <f t="shared" si="22"/>
        <v>6.2817887497044866</v>
      </c>
      <c r="M101" s="351">
        <f t="shared" si="22"/>
        <v>5.6621882458478545</v>
      </c>
      <c r="N101" s="351">
        <f t="shared" si="22"/>
        <v>7.6725682532345996</v>
      </c>
      <c r="O101" s="351">
        <f t="shared" si="22"/>
        <v>10.242163946362092</v>
      </c>
      <c r="P101" s="351">
        <f t="shared" si="22"/>
        <v>5.0510693956724735</v>
      </c>
      <c r="Q101" s="351">
        <f t="shared" si="22"/>
        <v>3.1997770821703289</v>
      </c>
      <c r="R101" s="351">
        <f t="shared" si="22"/>
        <v>8.9345473127671067</v>
      </c>
      <c r="S101" s="351">
        <f>SUM(D101:R101)</f>
        <v>100.00000000000001</v>
      </c>
      <c r="U101" s="410"/>
      <c r="V101" s="410"/>
      <c r="W101" s="410"/>
      <c r="X101" s="410"/>
      <c r="Y101" s="410"/>
      <c r="Z101" s="410"/>
      <c r="AA101" s="410"/>
      <c r="AB101" s="410"/>
      <c r="AC101" s="410"/>
      <c r="AD101" s="410"/>
      <c r="AE101" s="410"/>
      <c r="AF101" s="410"/>
      <c r="AG101" s="410"/>
      <c r="AH101" s="410"/>
      <c r="AI101" s="410"/>
      <c r="AJ101" s="410"/>
    </row>
    <row r="102" spans="1:36" ht="16.5" customHeight="1" x14ac:dyDescent="0.35">
      <c r="A102" s="107"/>
      <c r="B102" s="22"/>
      <c r="C102" s="108"/>
      <c r="D102" s="22"/>
      <c r="E102" s="22"/>
      <c r="F102" s="22"/>
      <c r="G102" s="22"/>
      <c r="H102" s="22"/>
      <c r="I102" s="22"/>
      <c r="J102" s="22"/>
      <c r="K102" s="22"/>
      <c r="L102" s="22"/>
      <c r="M102" s="22"/>
      <c r="N102" s="22"/>
      <c r="O102" s="22"/>
      <c r="P102" s="22"/>
      <c r="Q102" s="22"/>
      <c r="R102" s="22"/>
      <c r="S102" s="22"/>
      <c r="U102" s="410"/>
      <c r="V102" s="410"/>
      <c r="W102" s="410"/>
      <c r="X102" s="410"/>
      <c r="Y102" s="410"/>
      <c r="Z102" s="410"/>
      <c r="AA102" s="410"/>
      <c r="AB102" s="410"/>
      <c r="AC102" s="410"/>
      <c r="AD102" s="410"/>
      <c r="AE102" s="410"/>
      <c r="AF102" s="410"/>
      <c r="AG102" s="410"/>
      <c r="AH102" s="410"/>
      <c r="AI102" s="410"/>
      <c r="AJ102" s="410"/>
    </row>
    <row r="103" spans="1:36" ht="16.5" customHeight="1" x14ac:dyDescent="0.35">
      <c r="A103" s="126" t="s">
        <v>125</v>
      </c>
      <c r="B103" s="127"/>
      <c r="C103" s="128">
        <v>0.8</v>
      </c>
      <c r="D103" s="129">
        <f>D101</f>
        <v>14.104989802584299</v>
      </c>
      <c r="E103" s="129">
        <f t="shared" ref="E103:S103" si="23">E101</f>
        <v>11.738823136095087</v>
      </c>
      <c r="F103" s="129">
        <f t="shared" si="23"/>
        <v>7.6998625723428029</v>
      </c>
      <c r="G103" s="129">
        <f t="shared" si="23"/>
        <v>6.5392951091741605</v>
      </c>
      <c r="H103" s="129">
        <f t="shared" si="23"/>
        <v>6.3120212605896793</v>
      </c>
      <c r="I103" s="129">
        <f t="shared" si="23"/>
        <v>1.5228908259155083</v>
      </c>
      <c r="J103" s="129">
        <f t="shared" si="23"/>
        <v>2.2292651632691656</v>
      </c>
      <c r="K103" s="129">
        <f t="shared" si="23"/>
        <v>2.8087491442703589</v>
      </c>
      <c r="L103" s="129">
        <f t="shared" si="23"/>
        <v>6.2817887497044866</v>
      </c>
      <c r="M103" s="129">
        <f t="shared" si="23"/>
        <v>5.6621882458478545</v>
      </c>
      <c r="N103" s="129">
        <f t="shared" si="23"/>
        <v>7.6725682532345996</v>
      </c>
      <c r="O103" s="129">
        <f t="shared" si="23"/>
        <v>10.242163946362092</v>
      </c>
      <c r="P103" s="129">
        <f t="shared" si="23"/>
        <v>5.0510693956724735</v>
      </c>
      <c r="Q103" s="129">
        <f t="shared" si="23"/>
        <v>3.1997770821703289</v>
      </c>
      <c r="R103" s="129">
        <f t="shared" si="23"/>
        <v>8.9345473127671067</v>
      </c>
      <c r="S103" s="129">
        <f t="shared" si="23"/>
        <v>100.00000000000001</v>
      </c>
      <c r="U103" s="410"/>
      <c r="V103" s="410"/>
      <c r="W103" s="410"/>
      <c r="X103" s="410"/>
      <c r="Y103" s="410"/>
      <c r="Z103" s="410"/>
      <c r="AA103" s="410"/>
      <c r="AB103" s="410"/>
      <c r="AC103" s="410"/>
      <c r="AD103" s="410"/>
      <c r="AE103" s="410"/>
      <c r="AF103" s="410"/>
      <c r="AG103" s="410"/>
      <c r="AH103" s="410"/>
      <c r="AI103" s="410"/>
      <c r="AJ103" s="410"/>
    </row>
    <row r="104" spans="1:36" ht="16.5" customHeight="1" x14ac:dyDescent="0.35">
      <c r="A104" s="126" t="s">
        <v>242</v>
      </c>
      <c r="B104" s="127"/>
      <c r="C104" s="128">
        <v>0.2</v>
      </c>
      <c r="D104" s="129">
        <f>'Tabell 4.1 DOK32019'!D124</f>
        <v>15.008598539174708</v>
      </c>
      <c r="E104" s="129">
        <f>'Tabell 4.1 DOK32019'!E124</f>
        <v>12.553865555462377</v>
      </c>
      <c r="F104" s="129">
        <f>'Tabell 4.1 DOK32019'!F124</f>
        <v>9.3443199665384551</v>
      </c>
      <c r="G104" s="129">
        <f>'Tabell 4.1 DOK32019'!G124</f>
        <v>5.7030136406475433</v>
      </c>
      <c r="H104" s="129">
        <f>'Tabell 4.1 DOK32019'!H124</f>
        <v>5.9636562351985445</v>
      </c>
      <c r="I104" s="129">
        <f>'Tabell 4.1 DOK32019'!I124</f>
        <v>2.0459264099138617</v>
      </c>
      <c r="J104" s="129">
        <f>'Tabell 4.1 DOK32019'!J124</f>
        <v>3.083904743688437</v>
      </c>
      <c r="K104" s="129">
        <f>'Tabell 4.1 DOK32019'!K124</f>
        <v>3.4937548643450529</v>
      </c>
      <c r="L104" s="129">
        <f>'Tabell 4.1 DOK32019'!L124</f>
        <v>7.3189144579146008</v>
      </c>
      <c r="M104" s="129">
        <f>'Tabell 4.1 DOK32019'!M124</f>
        <v>6.0076565817235101</v>
      </c>
      <c r="N104" s="129">
        <f>'Tabell 4.1 DOK32019'!N124</f>
        <v>6.1540540552792073</v>
      </c>
      <c r="O104" s="129">
        <f>'Tabell 4.1 DOK32019'!O124</f>
        <v>5.962354978043682</v>
      </c>
      <c r="P104" s="129">
        <f>'Tabell 4.1 DOK32019'!P124</f>
        <v>5.8764701368000667</v>
      </c>
      <c r="Q104" s="129">
        <f>'Tabell 4.1 DOK32019'!Q124</f>
        <v>2.9475432842249307</v>
      </c>
      <c r="R104" s="129">
        <f>'Tabell 4.1 DOK32019'!R124</f>
        <v>8.5359665510450107</v>
      </c>
      <c r="S104" s="129">
        <f>'Tabell 4.1 DOK32019'!S124</f>
        <v>99.999999999999972</v>
      </c>
      <c r="U104" s="410"/>
      <c r="V104" s="410"/>
      <c r="W104" s="410"/>
      <c r="X104" s="410"/>
      <c r="Y104" s="410"/>
      <c r="Z104" s="410"/>
      <c r="AA104" s="410"/>
      <c r="AB104" s="410"/>
      <c r="AC104" s="410"/>
      <c r="AD104" s="410"/>
      <c r="AE104" s="410"/>
      <c r="AF104" s="410"/>
      <c r="AG104" s="410"/>
      <c r="AH104" s="410"/>
      <c r="AI104" s="410"/>
      <c r="AJ104" s="410"/>
    </row>
    <row r="105" spans="1:36" ht="16.5" customHeight="1" thickBot="1" x14ac:dyDescent="0.4">
      <c r="A105" s="348" t="s">
        <v>117</v>
      </c>
      <c r="B105" s="349"/>
      <c r="C105" s="350" t="s">
        <v>28</v>
      </c>
      <c r="D105" s="351">
        <f>SUMPRODUCT($C103:$C104,D103:D104)</f>
        <v>14.285711549902382</v>
      </c>
      <c r="E105" s="351">
        <f t="shared" ref="E105:R105" si="24">SUMPRODUCT($C103:$C104,E103:E104)</f>
        <v>11.901831619968545</v>
      </c>
      <c r="F105" s="351">
        <f t="shared" si="24"/>
        <v>8.0287540511819344</v>
      </c>
      <c r="G105" s="351">
        <f t="shared" si="24"/>
        <v>6.3720388154688381</v>
      </c>
      <c r="H105" s="351">
        <f t="shared" si="24"/>
        <v>6.2423482555114527</v>
      </c>
      <c r="I105" s="351">
        <f t="shared" si="24"/>
        <v>1.627497942715179</v>
      </c>
      <c r="J105" s="351">
        <f t="shared" si="24"/>
        <v>2.40019307935302</v>
      </c>
      <c r="K105" s="351">
        <f t="shared" si="24"/>
        <v>2.9457502882852977</v>
      </c>
      <c r="L105" s="351">
        <f t="shared" si="24"/>
        <v>6.4892138913465098</v>
      </c>
      <c r="M105" s="351">
        <f t="shared" si="24"/>
        <v>5.7312819130229862</v>
      </c>
      <c r="N105" s="351">
        <f t="shared" si="24"/>
        <v>7.3688654136435208</v>
      </c>
      <c r="O105" s="351">
        <f t="shared" si="24"/>
        <v>9.3862021526984112</v>
      </c>
      <c r="P105" s="351">
        <f t="shared" si="24"/>
        <v>5.216149543897993</v>
      </c>
      <c r="Q105" s="351">
        <f t="shared" si="24"/>
        <v>3.1493303225812497</v>
      </c>
      <c r="R105" s="351">
        <f t="shared" si="24"/>
        <v>8.8548311604226875</v>
      </c>
      <c r="S105" s="351">
        <v>100.00000000000003</v>
      </c>
      <c r="U105" s="410"/>
      <c r="V105" s="410"/>
      <c r="W105" s="410"/>
      <c r="X105" s="410"/>
      <c r="Y105" s="410"/>
      <c r="Z105" s="410"/>
      <c r="AA105" s="410"/>
      <c r="AB105" s="410"/>
      <c r="AC105" s="410"/>
      <c r="AD105" s="410"/>
      <c r="AE105" s="410"/>
      <c r="AF105" s="410"/>
      <c r="AG105" s="410"/>
      <c r="AH105" s="410"/>
      <c r="AI105" s="410"/>
      <c r="AJ105" s="410"/>
    </row>
    <row r="107" spans="1:36" x14ac:dyDescent="0.35">
      <c r="D107" s="141"/>
      <c r="E107" s="141"/>
      <c r="F107" s="141"/>
      <c r="G107" s="141"/>
      <c r="H107" s="141"/>
      <c r="I107" s="141"/>
      <c r="J107" s="141"/>
      <c r="K107" s="141"/>
      <c r="L107" s="141"/>
      <c r="M107" s="141"/>
      <c r="N107" s="141"/>
      <c r="O107" s="141"/>
      <c r="P107" s="141"/>
      <c r="Q107" s="141"/>
    </row>
    <row r="108" spans="1:36" x14ac:dyDescent="0.35">
      <c r="D108" s="141"/>
      <c r="E108" s="141"/>
      <c r="F108" s="141"/>
      <c r="G108" s="141"/>
      <c r="H108" s="141"/>
      <c r="I108" s="141"/>
      <c r="J108" s="141"/>
      <c r="K108" s="141"/>
      <c r="L108" s="141"/>
      <c r="M108" s="141"/>
      <c r="N108" s="141"/>
      <c r="O108" s="141"/>
      <c r="P108" s="141"/>
      <c r="Q108" s="141"/>
    </row>
    <row r="109" spans="1:36" x14ac:dyDescent="0.35">
      <c r="D109" s="141"/>
      <c r="E109" s="141"/>
      <c r="F109" s="141"/>
      <c r="G109" s="141"/>
      <c r="H109" s="141"/>
      <c r="I109" s="141"/>
      <c r="J109" s="141"/>
      <c r="K109" s="141"/>
      <c r="L109" s="141"/>
      <c r="M109" s="141"/>
      <c r="N109" s="141"/>
      <c r="O109" s="141"/>
      <c r="P109" s="141"/>
      <c r="Q109" s="141"/>
    </row>
  </sheetData>
  <pageMargins left="0.51181102362204722" right="0.39370078740157483" top="0.74803149606299213" bottom="0.74803149606299213" header="0.31496062992125984" footer="0.31496062992125984"/>
  <pageSetup paperSize="9" scale="6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BH161"/>
  <sheetViews>
    <sheetView zoomScale="85" zoomScaleNormal="85" workbookViewId="0"/>
  </sheetViews>
  <sheetFormatPr baseColWidth="10" defaultRowHeight="15.75" x14ac:dyDescent="0.35"/>
  <cols>
    <col min="1" max="1" width="48.42578125" style="23" customWidth="1"/>
    <col min="2" max="2" width="25.85546875" style="23" customWidth="1"/>
    <col min="3" max="3" width="16.140625" style="23" customWidth="1"/>
    <col min="4" max="20" width="13.28515625" style="23" customWidth="1"/>
    <col min="21" max="21" width="48.42578125" style="23" customWidth="1"/>
    <col min="22" max="22" width="21.140625" style="23" customWidth="1"/>
    <col min="23" max="23" width="16.140625" style="23" customWidth="1"/>
    <col min="24" max="39" width="13.28515625" style="23" customWidth="1"/>
    <col min="40" max="16384" width="11.42578125" style="23"/>
  </cols>
  <sheetData>
    <row r="1" spans="1:57" ht="16.5" customHeight="1" x14ac:dyDescent="0.35">
      <c r="A1" s="24" t="s">
        <v>198</v>
      </c>
      <c r="B1" s="422"/>
      <c r="C1" s="422"/>
      <c r="D1" s="422"/>
      <c r="E1" s="422"/>
      <c r="F1" s="422"/>
      <c r="G1" s="422"/>
      <c r="H1" s="422"/>
      <c r="I1" s="422"/>
      <c r="J1" s="422"/>
      <c r="K1" s="422"/>
      <c r="L1" s="422"/>
      <c r="M1" s="422"/>
      <c r="N1" s="422"/>
      <c r="O1" s="422"/>
      <c r="P1" s="422"/>
      <c r="Q1" s="422"/>
      <c r="R1" s="422"/>
      <c r="S1" s="422"/>
      <c r="T1" s="422"/>
      <c r="U1" s="422"/>
      <c r="V1" s="422"/>
      <c r="W1" s="422"/>
      <c r="X1" s="422"/>
      <c r="Y1" s="422"/>
      <c r="Z1" s="422"/>
      <c r="AA1" s="422"/>
      <c r="AB1" s="422"/>
      <c r="AC1" s="422"/>
      <c r="AD1" s="422"/>
      <c r="AE1" s="422"/>
      <c r="AF1" s="422"/>
      <c r="AG1" s="422"/>
      <c r="AH1" s="422"/>
      <c r="AI1" s="422"/>
      <c r="AJ1" s="422"/>
      <c r="AK1" s="422"/>
      <c r="AL1" s="422"/>
      <c r="AM1" s="422"/>
    </row>
    <row r="2" spans="1:57" ht="54.75" customHeight="1" x14ac:dyDescent="0.35">
      <c r="A2" s="61"/>
      <c r="B2" s="61"/>
      <c r="C2" s="61" t="s">
        <v>27</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c r="T2" s="422"/>
      <c r="U2" s="61"/>
      <c r="V2" s="425"/>
      <c r="W2" s="61" t="s">
        <v>27</v>
      </c>
      <c r="X2" s="61" t="s">
        <v>40</v>
      </c>
      <c r="Y2" s="61" t="s">
        <v>171</v>
      </c>
      <c r="Z2" s="61" t="s">
        <v>41</v>
      </c>
      <c r="AA2" s="61" t="s">
        <v>42</v>
      </c>
      <c r="AB2" s="61" t="s">
        <v>43</v>
      </c>
      <c r="AC2" s="61" t="s">
        <v>44</v>
      </c>
      <c r="AD2" s="61" t="s">
        <v>45</v>
      </c>
      <c r="AE2" s="61" t="s">
        <v>46</v>
      </c>
      <c r="AF2" s="61" t="s">
        <v>47</v>
      </c>
      <c r="AG2" s="61" t="s">
        <v>48</v>
      </c>
      <c r="AH2" s="61" t="s">
        <v>49</v>
      </c>
      <c r="AI2" s="61" t="s">
        <v>50</v>
      </c>
      <c r="AJ2" s="61" t="s">
        <v>74</v>
      </c>
      <c r="AK2" s="61" t="s">
        <v>176</v>
      </c>
      <c r="AL2" s="61" t="s">
        <v>51</v>
      </c>
      <c r="AM2" s="61" t="s">
        <v>0</v>
      </c>
    </row>
    <row r="3" spans="1:57" ht="16.5" customHeight="1" x14ac:dyDescent="0.35">
      <c r="A3" s="209" t="s">
        <v>216</v>
      </c>
      <c r="B3" s="67"/>
      <c r="C3" s="67"/>
      <c r="D3" s="67"/>
      <c r="E3" s="67"/>
      <c r="F3" s="67"/>
      <c r="G3" s="67"/>
      <c r="H3" s="67"/>
      <c r="I3" s="67"/>
      <c r="J3" s="67"/>
      <c r="K3" s="67"/>
      <c r="L3" s="67"/>
      <c r="M3" s="67"/>
      <c r="N3" s="67"/>
      <c r="O3" s="67"/>
      <c r="P3" s="67"/>
      <c r="Q3" s="67"/>
      <c r="R3" s="67"/>
      <c r="S3" s="67"/>
      <c r="T3" s="422"/>
      <c r="U3" s="209" t="s">
        <v>395</v>
      </c>
      <c r="V3" s="209"/>
      <c r="W3" s="209"/>
      <c r="Y3" s="67"/>
      <c r="Z3" s="67"/>
      <c r="AA3" s="67"/>
      <c r="AB3" s="67"/>
      <c r="AC3" s="67"/>
      <c r="AD3" s="67"/>
      <c r="AE3" s="67"/>
      <c r="AF3" s="67"/>
      <c r="AG3" s="67"/>
      <c r="AH3" s="67"/>
      <c r="AI3" s="67"/>
      <c r="AJ3" s="67"/>
      <c r="AK3" s="67"/>
      <c r="AL3" s="67"/>
      <c r="AM3" s="67"/>
    </row>
    <row r="4" spans="1:57" ht="16.5" customHeight="1" thickBot="1" x14ac:dyDescent="0.4">
      <c r="A4" s="113"/>
      <c r="B4" s="113"/>
      <c r="C4" s="142"/>
      <c r="E4" s="98"/>
      <c r="F4" s="98"/>
      <c r="G4" s="98"/>
      <c r="H4" s="67"/>
      <c r="I4" s="67"/>
      <c r="J4" s="67"/>
      <c r="K4" s="67"/>
      <c r="L4" s="67"/>
      <c r="M4" s="67"/>
      <c r="N4" s="67"/>
      <c r="O4" s="67"/>
      <c r="P4" s="67"/>
      <c r="Q4" s="67"/>
      <c r="R4" s="67"/>
      <c r="S4" s="67"/>
      <c r="T4" s="422"/>
      <c r="U4" s="422"/>
      <c r="V4" s="422"/>
      <c r="X4" s="67"/>
      <c r="Y4" s="98"/>
      <c r="Z4" s="98"/>
      <c r="AA4" s="98"/>
      <c r="AB4" s="67"/>
      <c r="AC4" s="67"/>
      <c r="AD4" s="67"/>
      <c r="AE4" s="67"/>
      <c r="AF4" s="67"/>
      <c r="AG4" s="67"/>
      <c r="AH4" s="67"/>
      <c r="AI4" s="67"/>
      <c r="AJ4" s="67"/>
      <c r="AK4" s="67"/>
      <c r="AL4" s="67"/>
      <c r="AM4" s="67"/>
    </row>
    <row r="5" spans="1:57" ht="16.5" customHeight="1" x14ac:dyDescent="0.35">
      <c r="A5" s="243" t="s">
        <v>8</v>
      </c>
      <c r="B5" s="244"/>
      <c r="C5" s="244"/>
      <c r="D5" s="244"/>
      <c r="E5" s="244"/>
      <c r="F5" s="244"/>
      <c r="G5" s="244"/>
      <c r="H5" s="244"/>
      <c r="I5" s="244"/>
      <c r="J5" s="244"/>
      <c r="K5" s="244"/>
      <c r="L5" s="244"/>
      <c r="M5" s="244"/>
      <c r="N5" s="244"/>
      <c r="O5" s="244"/>
      <c r="P5" s="244"/>
      <c r="Q5" s="244"/>
      <c r="R5" s="244"/>
      <c r="S5" s="244"/>
      <c r="T5" s="422"/>
      <c r="U5" s="387" t="s">
        <v>8</v>
      </c>
      <c r="V5" s="387"/>
      <c r="W5" s="387"/>
      <c r="X5" s="244"/>
      <c r="Y5" s="244"/>
      <c r="Z5" s="244"/>
      <c r="AA5" s="244"/>
      <c r="AB5" s="244"/>
      <c r="AC5" s="244"/>
      <c r="AD5" s="244"/>
      <c r="AE5" s="244"/>
      <c r="AF5" s="244"/>
      <c r="AG5" s="244"/>
      <c r="AH5" s="244"/>
      <c r="AI5" s="244"/>
      <c r="AJ5" s="244"/>
      <c r="AK5" s="244"/>
      <c r="AL5" s="244"/>
      <c r="AM5" s="244"/>
    </row>
    <row r="6" spans="1:57" ht="16.5" customHeight="1" x14ac:dyDescent="0.35">
      <c r="A6" s="100" t="s">
        <v>25</v>
      </c>
      <c r="B6" s="100"/>
      <c r="C6" s="102">
        <v>0.5</v>
      </c>
      <c r="D6" s="210">
        <v>6.666666666666667</v>
      </c>
      <c r="E6" s="211">
        <v>6.666666666666667</v>
      </c>
      <c r="F6" s="211">
        <v>6.666666666666667</v>
      </c>
      <c r="G6" s="211">
        <v>6.666666666666667</v>
      </c>
      <c r="H6" s="211">
        <v>6.666666666666667</v>
      </c>
      <c r="I6" s="211">
        <v>6.666666666666667</v>
      </c>
      <c r="J6" s="211">
        <v>6.666666666666667</v>
      </c>
      <c r="K6" s="211">
        <v>6.666666666666667</v>
      </c>
      <c r="L6" s="211">
        <v>6.666666666666667</v>
      </c>
      <c r="M6" s="211">
        <v>6.666666666666667</v>
      </c>
      <c r="N6" s="211">
        <v>6.666666666666667</v>
      </c>
      <c r="O6" s="211">
        <v>6.666666666666667</v>
      </c>
      <c r="P6" s="211">
        <v>6.666666666666667</v>
      </c>
      <c r="Q6" s="211">
        <v>6.666666666666667</v>
      </c>
      <c r="R6" s="211">
        <v>6.666666666666667</v>
      </c>
      <c r="S6" s="211">
        <f>SUM(D6:R6)</f>
        <v>100.00000000000001</v>
      </c>
      <c r="T6" s="422"/>
      <c r="U6" s="212" t="s">
        <v>25</v>
      </c>
      <c r="V6" s="212"/>
      <c r="W6" s="102">
        <v>0.5</v>
      </c>
      <c r="X6" s="143">
        <v>6.666666666666667</v>
      </c>
      <c r="Y6" s="144">
        <v>6.666666666666667</v>
      </c>
      <c r="Z6" s="144">
        <v>6.666666666666667</v>
      </c>
      <c r="AA6" s="144">
        <v>6.666666666666667</v>
      </c>
      <c r="AB6" s="144">
        <v>6.666666666666667</v>
      </c>
      <c r="AC6" s="144">
        <v>6.666666666666667</v>
      </c>
      <c r="AD6" s="144">
        <v>6.666666666666667</v>
      </c>
      <c r="AE6" s="144">
        <v>6.666666666666667</v>
      </c>
      <c r="AF6" s="144">
        <v>6.666666666666667</v>
      </c>
      <c r="AG6" s="144">
        <v>6.666666666666667</v>
      </c>
      <c r="AH6" s="144">
        <v>6.666666666666667</v>
      </c>
      <c r="AI6" s="144">
        <v>6.666666666666667</v>
      </c>
      <c r="AJ6" s="144">
        <v>6.666666666666667</v>
      </c>
      <c r="AK6" s="144">
        <v>6.666666666666667</v>
      </c>
      <c r="AL6" s="144">
        <v>6.666666666666667</v>
      </c>
      <c r="AM6" s="144">
        <f>SUM(X6:AL6)</f>
        <v>100.00000000000001</v>
      </c>
      <c r="AN6" s="213"/>
      <c r="AP6" s="145"/>
      <c r="AQ6" s="145"/>
      <c r="AR6" s="145"/>
      <c r="AS6" s="145"/>
      <c r="AT6" s="145"/>
      <c r="AU6" s="145"/>
      <c r="AV6" s="145"/>
      <c r="AW6" s="145"/>
      <c r="AX6" s="145"/>
      <c r="AY6" s="145"/>
      <c r="AZ6" s="145"/>
      <c r="BA6" s="145"/>
      <c r="BB6" s="145"/>
      <c r="BC6" s="145"/>
      <c r="BD6" s="145"/>
      <c r="BE6" s="145"/>
    </row>
    <row r="7" spans="1:57" ht="16.5" customHeight="1" x14ac:dyDescent="0.35">
      <c r="A7" s="100" t="s">
        <v>126</v>
      </c>
      <c r="B7" s="104"/>
      <c r="C7" s="102">
        <v>0.5</v>
      </c>
      <c r="D7" s="214">
        <f>D8+D9</f>
        <v>54613</v>
      </c>
      <c r="E7" s="214">
        <f t="shared" ref="E7:R7" si="0">E8+E9</f>
        <v>58881</v>
      </c>
      <c r="F7" s="214">
        <f t="shared" si="0"/>
        <v>43067</v>
      </c>
      <c r="G7" s="214">
        <f t="shared" si="0"/>
        <v>39094</v>
      </c>
      <c r="H7" s="214">
        <f t="shared" si="0"/>
        <v>58293</v>
      </c>
      <c r="I7" s="214">
        <f t="shared" si="0"/>
        <v>33354</v>
      </c>
      <c r="J7" s="214">
        <f t="shared" si="0"/>
        <v>49414</v>
      </c>
      <c r="K7" s="214">
        <f t="shared" si="0"/>
        <v>51598</v>
      </c>
      <c r="L7" s="214">
        <f t="shared" si="0"/>
        <v>32072</v>
      </c>
      <c r="M7" s="214">
        <f t="shared" si="0"/>
        <v>27405</v>
      </c>
      <c r="N7" s="214">
        <f t="shared" si="0"/>
        <v>32751</v>
      </c>
      <c r="O7" s="214">
        <f t="shared" si="0"/>
        <v>49427</v>
      </c>
      <c r="P7" s="214">
        <f t="shared" si="0"/>
        <v>50163</v>
      </c>
      <c r="Q7" s="214">
        <f t="shared" si="0"/>
        <v>51294</v>
      </c>
      <c r="R7" s="214">
        <f t="shared" si="0"/>
        <v>38965</v>
      </c>
      <c r="S7" s="154">
        <f>SUM(D7:R7)</f>
        <v>670391</v>
      </c>
      <c r="T7" s="422"/>
      <c r="U7" s="212" t="s">
        <v>126</v>
      </c>
      <c r="V7" s="212"/>
      <c r="W7" s="102">
        <v>0.5</v>
      </c>
      <c r="X7" s="146">
        <f>X8+X9</f>
        <v>55739</v>
      </c>
      <c r="Y7" s="146">
        <f t="shared" ref="Y7:AL7" si="1">Y8+Y9</f>
        <v>60823</v>
      </c>
      <c r="Z7" s="146">
        <f t="shared" si="1"/>
        <v>43767</v>
      </c>
      <c r="AA7" s="146">
        <f t="shared" si="1"/>
        <v>39673</v>
      </c>
      <c r="AB7" s="146">
        <f t="shared" si="1"/>
        <v>58938</v>
      </c>
      <c r="AC7" s="146">
        <f t="shared" si="1"/>
        <v>33659</v>
      </c>
      <c r="AD7" s="146">
        <f t="shared" si="1"/>
        <v>49898</v>
      </c>
      <c r="AE7" s="146">
        <f t="shared" si="1"/>
        <v>52443</v>
      </c>
      <c r="AF7" s="146">
        <f t="shared" si="1"/>
        <v>32580</v>
      </c>
      <c r="AG7" s="146">
        <f t="shared" si="1"/>
        <v>27485</v>
      </c>
      <c r="AH7" s="146">
        <f t="shared" si="1"/>
        <v>32839</v>
      </c>
      <c r="AI7" s="146">
        <f t="shared" si="1"/>
        <v>49507</v>
      </c>
      <c r="AJ7" s="146">
        <f t="shared" si="1"/>
        <v>50580</v>
      </c>
      <c r="AK7" s="146">
        <f t="shared" si="1"/>
        <v>51952</v>
      </c>
      <c r="AL7" s="146">
        <f t="shared" si="1"/>
        <v>38847</v>
      </c>
      <c r="AM7" s="147">
        <f t="shared" ref="AM7:AM9" si="2">SUM(X7:AL7)</f>
        <v>678730</v>
      </c>
      <c r="AN7" s="60"/>
      <c r="AP7" s="145"/>
      <c r="AQ7" s="145"/>
      <c r="AR7" s="145"/>
      <c r="AS7" s="145"/>
      <c r="AT7" s="145"/>
      <c r="AU7" s="145"/>
      <c r="AV7" s="145"/>
      <c r="AW7" s="145"/>
      <c r="AX7" s="145"/>
      <c r="AY7" s="145"/>
      <c r="AZ7" s="145"/>
      <c r="BA7" s="145"/>
      <c r="BB7" s="145"/>
      <c r="BC7" s="145"/>
      <c r="BD7" s="145"/>
      <c r="BE7" s="145"/>
    </row>
    <row r="8" spans="1:57" ht="16.5" customHeight="1" x14ac:dyDescent="0.35">
      <c r="A8" s="104" t="s">
        <v>320</v>
      </c>
      <c r="B8" s="104"/>
      <c r="C8" s="148" t="s">
        <v>28</v>
      </c>
      <c r="D8" s="151">
        <v>54575</v>
      </c>
      <c r="E8" s="151">
        <v>58906</v>
      </c>
      <c r="F8" s="151">
        <v>43131</v>
      </c>
      <c r="G8" s="151">
        <v>39223</v>
      </c>
      <c r="H8" s="151">
        <v>58283</v>
      </c>
      <c r="I8" s="151">
        <v>33463</v>
      </c>
      <c r="J8" s="151">
        <v>49362</v>
      </c>
      <c r="K8" s="151">
        <v>51525</v>
      </c>
      <c r="L8" s="151">
        <v>31973</v>
      </c>
      <c r="M8" s="151">
        <v>27529</v>
      </c>
      <c r="N8" s="151">
        <v>32850</v>
      </c>
      <c r="O8" s="151">
        <v>49368</v>
      </c>
      <c r="P8" s="151">
        <v>49995</v>
      </c>
      <c r="Q8" s="151">
        <v>51169</v>
      </c>
      <c r="R8" s="151">
        <v>38970</v>
      </c>
      <c r="S8" s="154">
        <f t="shared" ref="S8:S9" si="3">SUM(D8:R8)</f>
        <v>670322</v>
      </c>
      <c r="T8" s="422"/>
      <c r="U8" s="215" t="s">
        <v>397</v>
      </c>
      <c r="V8" s="215"/>
      <c r="W8" s="148" t="s">
        <v>28</v>
      </c>
      <c r="X8" s="149">
        <v>55683</v>
      </c>
      <c r="Y8" s="149">
        <v>60844</v>
      </c>
      <c r="Z8" s="149">
        <v>43801</v>
      </c>
      <c r="AA8" s="149">
        <v>39782</v>
      </c>
      <c r="AB8" s="149">
        <v>58897</v>
      </c>
      <c r="AC8" s="149">
        <v>33760</v>
      </c>
      <c r="AD8" s="149">
        <v>49876</v>
      </c>
      <c r="AE8" s="149">
        <v>52386</v>
      </c>
      <c r="AF8" s="149">
        <v>32500</v>
      </c>
      <c r="AG8" s="149">
        <v>27588</v>
      </c>
      <c r="AH8" s="149">
        <v>32909</v>
      </c>
      <c r="AI8" s="149">
        <v>49465</v>
      </c>
      <c r="AJ8" s="149">
        <v>50453</v>
      </c>
      <c r="AK8" s="149">
        <v>51882</v>
      </c>
      <c r="AL8" s="149">
        <v>38846</v>
      </c>
      <c r="AM8" s="149">
        <f t="shared" si="2"/>
        <v>678672</v>
      </c>
      <c r="AN8" s="216"/>
      <c r="AP8" s="145"/>
      <c r="AQ8" s="145"/>
      <c r="AR8" s="145"/>
      <c r="AS8" s="145"/>
      <c r="AT8" s="145"/>
      <c r="AU8" s="145"/>
      <c r="AV8" s="145"/>
      <c r="AW8" s="145"/>
      <c r="AX8" s="145"/>
      <c r="AY8" s="145"/>
      <c r="AZ8" s="145"/>
      <c r="BA8" s="145"/>
      <c r="BB8" s="145"/>
      <c r="BC8" s="145"/>
      <c r="BD8" s="145"/>
      <c r="BE8" s="145"/>
    </row>
    <row r="9" spans="1:57" ht="16.5" customHeight="1" x14ac:dyDescent="0.35">
      <c r="A9" s="104" t="s">
        <v>321</v>
      </c>
      <c r="B9" s="104"/>
      <c r="C9" s="148" t="s">
        <v>28</v>
      </c>
      <c r="D9" s="151">
        <v>38</v>
      </c>
      <c r="E9" s="151">
        <v>-25</v>
      </c>
      <c r="F9" s="151">
        <v>-64</v>
      </c>
      <c r="G9" s="151">
        <v>-129</v>
      </c>
      <c r="H9" s="151">
        <v>10</v>
      </c>
      <c r="I9" s="151">
        <v>-109</v>
      </c>
      <c r="J9" s="151">
        <v>52</v>
      </c>
      <c r="K9" s="151">
        <v>73</v>
      </c>
      <c r="L9" s="151">
        <v>99</v>
      </c>
      <c r="M9" s="151">
        <v>-124</v>
      </c>
      <c r="N9" s="151">
        <v>-99</v>
      </c>
      <c r="O9" s="151">
        <v>59</v>
      </c>
      <c r="P9" s="151">
        <v>168</v>
      </c>
      <c r="Q9" s="151">
        <v>125</v>
      </c>
      <c r="R9" s="151">
        <v>-5</v>
      </c>
      <c r="S9" s="154">
        <f t="shared" si="3"/>
        <v>69</v>
      </c>
      <c r="T9" s="422"/>
      <c r="U9" s="215" t="s">
        <v>398</v>
      </c>
      <c r="V9" s="215"/>
      <c r="W9" s="148" t="s">
        <v>28</v>
      </c>
      <c r="X9" s="149">
        <v>56</v>
      </c>
      <c r="Y9" s="149">
        <v>-21</v>
      </c>
      <c r="Z9" s="149">
        <v>-34</v>
      </c>
      <c r="AA9" s="149">
        <v>-109</v>
      </c>
      <c r="AB9" s="149">
        <v>41</v>
      </c>
      <c r="AC9" s="149">
        <v>-101</v>
      </c>
      <c r="AD9" s="149">
        <v>22</v>
      </c>
      <c r="AE9" s="149">
        <v>57</v>
      </c>
      <c r="AF9" s="149">
        <v>80</v>
      </c>
      <c r="AG9" s="149">
        <v>-103</v>
      </c>
      <c r="AH9" s="149">
        <v>-70</v>
      </c>
      <c r="AI9" s="149">
        <v>42</v>
      </c>
      <c r="AJ9" s="149">
        <v>127</v>
      </c>
      <c r="AK9" s="149">
        <v>70</v>
      </c>
      <c r="AL9" s="149">
        <v>1</v>
      </c>
      <c r="AM9" s="149">
        <f t="shared" si="2"/>
        <v>58</v>
      </c>
      <c r="AN9" s="216"/>
      <c r="AP9" s="145"/>
      <c r="AQ9" s="145"/>
      <c r="AR9" s="145"/>
      <c r="AS9" s="145"/>
      <c r="AT9" s="145"/>
      <c r="AU9" s="145"/>
      <c r="AV9" s="145"/>
      <c r="AW9" s="145"/>
      <c r="AX9" s="145"/>
      <c r="AY9" s="145"/>
      <c r="AZ9" s="145"/>
      <c r="BA9" s="145"/>
      <c r="BB9" s="145"/>
      <c r="BC9" s="145"/>
      <c r="BD9" s="145"/>
      <c r="BE9" s="145"/>
    </row>
    <row r="10" spans="1:57" ht="16.5" customHeight="1" thickBot="1" x14ac:dyDescent="0.4">
      <c r="A10" s="352" t="s">
        <v>123</v>
      </c>
      <c r="B10" s="315"/>
      <c r="C10" s="353" t="s">
        <v>28</v>
      </c>
      <c r="D10" s="317">
        <f>(D6/$S$6*$C$6+D7/$S$7*$C$7)*100</f>
        <v>7.4065532900451618</v>
      </c>
      <c r="E10" s="317">
        <f t="shared" ref="E10:R10" si="4">(E6/$S$6*$C$6+E7/$S$7*$C$7)*100</f>
        <v>7.7248749858913186</v>
      </c>
      <c r="F10" s="317">
        <f t="shared" si="4"/>
        <v>6.5454140444407312</v>
      </c>
      <c r="G10" s="317">
        <f t="shared" si="4"/>
        <v>6.2490944339447667</v>
      </c>
      <c r="H10" s="317">
        <f t="shared" si="4"/>
        <v>7.6810199818712759</v>
      </c>
      <c r="I10" s="317">
        <f t="shared" si="4"/>
        <v>5.8209860613681661</v>
      </c>
      <c r="J10" s="317">
        <f t="shared" si="4"/>
        <v>7.0187945045006073</v>
      </c>
      <c r="K10" s="317">
        <f t="shared" si="4"/>
        <v>7.1816845194321912</v>
      </c>
      <c r="L10" s="317">
        <f t="shared" si="4"/>
        <v>5.7253702192700473</v>
      </c>
      <c r="M10" s="317">
        <f t="shared" si="4"/>
        <v>5.3772897706960068</v>
      </c>
      <c r="N10" s="317">
        <f t="shared" si="4"/>
        <v>5.7760123072455727</v>
      </c>
      <c r="O10" s="317">
        <f t="shared" si="4"/>
        <v>7.0197640879228196</v>
      </c>
      <c r="P10" s="317">
        <f t="shared" si="4"/>
        <v>7.0746574262880415</v>
      </c>
      <c r="Q10" s="317">
        <f t="shared" si="4"/>
        <v>7.1590111840204695</v>
      </c>
      <c r="R10" s="317">
        <f t="shared" si="4"/>
        <v>6.2394731830628203</v>
      </c>
      <c r="S10" s="317">
        <f>SUM(D10:R10)</f>
        <v>100</v>
      </c>
      <c r="T10" s="422"/>
      <c r="U10" s="388" t="s">
        <v>123</v>
      </c>
      <c r="V10" s="388"/>
      <c r="W10" s="353" t="s">
        <v>28</v>
      </c>
      <c r="X10" s="317">
        <f t="shared" ref="X10:AM10" si="5">(X6/$AM$6*$C$6+X7/$AM$7*$C$7)*100</f>
        <v>7.4394580073568779</v>
      </c>
      <c r="Y10" s="317">
        <f t="shared" si="5"/>
        <v>7.8139810135596388</v>
      </c>
      <c r="Z10" s="317">
        <f t="shared" si="5"/>
        <v>6.5575167346858585</v>
      </c>
      <c r="AA10" s="317">
        <f t="shared" si="5"/>
        <v>6.2559240542385544</v>
      </c>
      <c r="AB10" s="317">
        <f t="shared" si="5"/>
        <v>7.6751187266414238</v>
      </c>
      <c r="AC10" s="317">
        <f t="shared" si="5"/>
        <v>5.8128907420230922</v>
      </c>
      <c r="AD10" s="317">
        <f t="shared" si="5"/>
        <v>7.0091690853996926</v>
      </c>
      <c r="AE10" s="317">
        <f t="shared" si="5"/>
        <v>7.1966515894882104</v>
      </c>
      <c r="AF10" s="317">
        <f t="shared" si="5"/>
        <v>5.7334040536492177</v>
      </c>
      <c r="AG10" s="317">
        <f t="shared" si="5"/>
        <v>5.3580707104936174</v>
      </c>
      <c r="AH10" s="317">
        <f t="shared" si="5"/>
        <v>5.7524838055387759</v>
      </c>
      <c r="AI10" s="317">
        <f t="shared" si="5"/>
        <v>6.9803652900760742</v>
      </c>
      <c r="AJ10" s="317">
        <f t="shared" si="5"/>
        <v>7.0594099764756724</v>
      </c>
      <c r="AK10" s="317">
        <f t="shared" si="5"/>
        <v>7.1604810945933339</v>
      </c>
      <c r="AL10" s="317">
        <f t="shared" si="5"/>
        <v>6.1950751157799617</v>
      </c>
      <c r="AM10" s="317">
        <f t="shared" si="5"/>
        <v>100</v>
      </c>
      <c r="AN10" s="217"/>
      <c r="AP10" s="145"/>
      <c r="AQ10" s="145"/>
      <c r="AR10" s="145"/>
      <c r="AS10" s="145"/>
      <c r="AT10" s="145"/>
      <c r="AU10" s="145"/>
      <c r="AV10" s="145"/>
      <c r="AW10" s="145"/>
      <c r="AX10" s="145"/>
      <c r="AY10" s="145"/>
      <c r="AZ10" s="145"/>
      <c r="BA10" s="145"/>
      <c r="BB10" s="145"/>
      <c r="BC10" s="145"/>
      <c r="BD10" s="145"/>
      <c r="BE10" s="145"/>
    </row>
    <row r="11" spans="1:57" ht="16.5" customHeight="1" thickBot="1" x14ac:dyDescent="0.4">
      <c r="A11" s="22"/>
      <c r="B11" s="22"/>
      <c r="C11" s="22"/>
      <c r="D11" s="22"/>
      <c r="E11" s="22"/>
      <c r="F11" s="22"/>
      <c r="G11" s="22"/>
      <c r="H11" s="22"/>
      <c r="I11" s="22"/>
      <c r="J11" s="22"/>
      <c r="K11" s="22"/>
      <c r="L11" s="22"/>
      <c r="M11" s="22"/>
      <c r="N11" s="22"/>
      <c r="O11" s="22"/>
      <c r="P11" s="22"/>
      <c r="Q11" s="22"/>
      <c r="R11" s="22"/>
      <c r="S11" s="22"/>
      <c r="T11" s="422"/>
      <c r="U11" s="150"/>
      <c r="V11" s="150"/>
      <c r="W11" s="22"/>
      <c r="X11" s="22"/>
      <c r="Y11" s="22"/>
      <c r="Z11" s="22"/>
      <c r="AA11" s="22"/>
      <c r="AB11" s="22"/>
      <c r="AC11" s="22"/>
      <c r="AD11" s="22"/>
      <c r="AE11" s="22"/>
      <c r="AF11" s="22"/>
      <c r="AG11" s="22"/>
      <c r="AH11" s="22"/>
      <c r="AI11" s="22"/>
      <c r="AJ11" s="22"/>
      <c r="AK11" s="22"/>
      <c r="AL11" s="22"/>
      <c r="AM11" s="22"/>
    </row>
    <row r="12" spans="1:57" ht="16.5" customHeight="1" x14ac:dyDescent="0.35">
      <c r="A12" s="249" t="s">
        <v>32</v>
      </c>
      <c r="B12" s="290"/>
      <c r="C12" s="292"/>
      <c r="D12" s="292"/>
      <c r="E12" s="292"/>
      <c r="F12" s="292"/>
      <c r="G12" s="292"/>
      <c r="H12" s="292"/>
      <c r="I12" s="292"/>
      <c r="J12" s="292"/>
      <c r="K12" s="292"/>
      <c r="L12" s="292"/>
      <c r="M12" s="292"/>
      <c r="N12" s="292"/>
      <c r="O12" s="292"/>
      <c r="P12" s="292"/>
      <c r="Q12" s="292"/>
      <c r="R12" s="292"/>
      <c r="S12" s="292"/>
      <c r="T12" s="422"/>
      <c r="U12" s="249" t="s">
        <v>32</v>
      </c>
      <c r="V12" s="424"/>
      <c r="W12" s="292"/>
      <c r="X12" s="292"/>
      <c r="Y12" s="292"/>
      <c r="Z12" s="292"/>
      <c r="AA12" s="292"/>
      <c r="AB12" s="292"/>
      <c r="AC12" s="292"/>
      <c r="AD12" s="292"/>
      <c r="AE12" s="292"/>
      <c r="AF12" s="292"/>
      <c r="AG12" s="292"/>
      <c r="AH12" s="292"/>
      <c r="AI12" s="292"/>
      <c r="AJ12" s="292"/>
      <c r="AK12" s="292"/>
      <c r="AL12" s="292"/>
      <c r="AM12" s="292"/>
    </row>
    <row r="13" spans="1:57" ht="16.5" customHeight="1" x14ac:dyDescent="0.35">
      <c r="A13" s="104" t="s">
        <v>322</v>
      </c>
      <c r="B13" s="104"/>
      <c r="C13" s="111">
        <f>S13/(S13+S14)</f>
        <v>0.54204441695062522</v>
      </c>
      <c r="D13" s="151">
        <f>'Tabell 4.5-4.7 DOK32019'!D54</f>
        <v>1603.68</v>
      </c>
      <c r="E13" s="151">
        <f>'Tabell 4.5-4.7 DOK32019'!E54</f>
        <v>1838.72</v>
      </c>
      <c r="F13" s="151">
        <f>'Tabell 4.5-4.7 DOK32019'!F54</f>
        <v>1550.2933333333335</v>
      </c>
      <c r="G13" s="151">
        <f>'Tabell 4.5-4.7 DOK32019'!G54</f>
        <v>742.56000000000006</v>
      </c>
      <c r="H13" s="151">
        <f>'Tabell 4.5-4.7 DOK32019'!H54</f>
        <v>981.76</v>
      </c>
      <c r="I13" s="151">
        <f>'Tabell 4.5-4.7 DOK32019'!I54</f>
        <v>832</v>
      </c>
      <c r="J13" s="151">
        <f>'Tabell 4.5-4.7 DOK32019'!J54</f>
        <v>996.32</v>
      </c>
      <c r="K13" s="151">
        <f>'Tabell 4.5-4.7 DOK32019'!K54</f>
        <v>1243.8400000000001</v>
      </c>
      <c r="L13" s="151">
        <f>'Tabell 4.5-4.7 DOK32019'!L54</f>
        <v>605.28</v>
      </c>
      <c r="M13" s="151">
        <f>'Tabell 4.5-4.7 DOK32019'!M54</f>
        <v>763.36</v>
      </c>
      <c r="N13" s="151">
        <f>'Tabell 4.5-4.7 DOK32019'!N54</f>
        <v>559.52</v>
      </c>
      <c r="O13" s="151">
        <f>'Tabell 4.5-4.7 DOK32019'!O54</f>
        <v>954.72</v>
      </c>
      <c r="P13" s="151">
        <f>'Tabell 4.5-4.7 DOK32019'!P54</f>
        <v>1603.68</v>
      </c>
      <c r="Q13" s="151">
        <f>'Tabell 4.5-4.7 DOK32019'!Q54</f>
        <v>1263.1608888888888</v>
      </c>
      <c r="R13" s="151">
        <f>'Tabell 4.5-4.7 DOK32019'!R54</f>
        <v>767.52</v>
      </c>
      <c r="S13" s="151">
        <f>SUM(D13:R13)</f>
        <v>16306.414222222225</v>
      </c>
      <c r="T13" s="422"/>
      <c r="U13" s="104" t="s">
        <v>418</v>
      </c>
      <c r="V13" s="104"/>
      <c r="W13" s="111">
        <f>AM13/(AM13+AM14)</f>
        <v>0.54690509875225446</v>
      </c>
      <c r="X13" s="151">
        <f>'Tabell 4.5-4.7'!D58</f>
        <v>1585.62</v>
      </c>
      <c r="Y13" s="151">
        <f>'Tabell 4.5-4.7'!E58</f>
        <v>1887.84</v>
      </c>
      <c r="Z13" s="151">
        <f>'Tabell 4.5-4.7'!F58</f>
        <v>1503.1419999999998</v>
      </c>
      <c r="AA13" s="151">
        <f>'Tabell 4.5-4.7'!G58</f>
        <v>738.25399999999991</v>
      </c>
      <c r="AB13" s="151">
        <f>'Tabell 4.5-4.7'!H58</f>
        <v>1024.6499999999999</v>
      </c>
      <c r="AC13" s="151">
        <f>'Tabell 4.5-4.7'!I58</f>
        <v>790.7399999999999</v>
      </c>
      <c r="AD13" s="151">
        <f>'Tabell 4.5-4.7'!J58</f>
        <v>993.59999999999991</v>
      </c>
      <c r="AE13" s="151">
        <f>'Tabell 4.5-4.7'!K58</f>
        <v>1181.9699999999998</v>
      </c>
      <c r="AF13" s="151">
        <f>'Tabell 4.5-4.7'!L58</f>
        <v>678.95999999999992</v>
      </c>
      <c r="AG13" s="151">
        <f>'Tabell 4.5-4.7'!M58</f>
        <v>786.59999999999991</v>
      </c>
      <c r="AH13" s="151">
        <f>'Tabell 4.5-4.7'!N58</f>
        <v>621</v>
      </c>
      <c r="AI13" s="151">
        <f>'Tabell 4.5-4.7'!O58</f>
        <v>1006.0199999999999</v>
      </c>
      <c r="AJ13" s="151">
        <f>'Tabell 4.5-4.7'!P58</f>
        <v>1540.08</v>
      </c>
      <c r="AK13" s="151">
        <f>'Tabell 4.5-4.7'!Q58</f>
        <v>1283.3999999999999</v>
      </c>
      <c r="AL13" s="151">
        <f>'Tabell 4.5-4.7'!R58</f>
        <v>745.19999999999993</v>
      </c>
      <c r="AM13" s="151">
        <f>SUM(X13:AL13)</f>
        <v>16367.075999999999</v>
      </c>
      <c r="AN13" s="145"/>
    </row>
    <row r="14" spans="1:57" ht="16.5" customHeight="1" x14ac:dyDescent="0.35">
      <c r="A14" s="104" t="s">
        <v>323</v>
      </c>
      <c r="B14" s="104"/>
      <c r="C14" s="111">
        <f>1-C13</f>
        <v>0.45795558304937478</v>
      </c>
      <c r="D14" s="151">
        <f>'Tabell 4.5-4.7 DOK32019'!D55</f>
        <v>1084.9777777777779</v>
      </c>
      <c r="E14" s="151">
        <f>'Tabell 4.5-4.7 DOK32019'!E55</f>
        <v>1217.4666666666667</v>
      </c>
      <c r="F14" s="151">
        <f>'Tabell 4.5-4.7 DOK32019'!F55</f>
        <v>846.04444444444448</v>
      </c>
      <c r="G14" s="151">
        <f>'Tabell 4.5-4.7 DOK32019'!G55</f>
        <v>516</v>
      </c>
      <c r="H14" s="151">
        <f>'Tabell 4.5-4.7 DOK32019'!H55</f>
        <v>606</v>
      </c>
      <c r="I14" s="151">
        <f>'Tabell 4.5-4.7 DOK32019'!I55</f>
        <v>693</v>
      </c>
      <c r="J14" s="151">
        <f>'Tabell 4.5-4.7 DOK32019'!J55</f>
        <v>719</v>
      </c>
      <c r="K14" s="151">
        <f>'Tabell 4.5-4.7 DOK32019'!K55</f>
        <v>900</v>
      </c>
      <c r="L14" s="151">
        <f>'Tabell 4.5-4.7 DOK32019'!L55</f>
        <v>765.95555555555552</v>
      </c>
      <c r="M14" s="151">
        <f>'Tabell 4.5-4.7 DOK32019'!M55</f>
        <v>842.66666666666663</v>
      </c>
      <c r="N14" s="151">
        <f>'Tabell 4.5-4.7 DOK32019'!N55</f>
        <v>857</v>
      </c>
      <c r="O14" s="151">
        <f>'Tabell 4.5-4.7 DOK32019'!O55</f>
        <v>1178.2666666666667</v>
      </c>
      <c r="P14" s="151">
        <f>'Tabell 4.5-4.7 DOK32019'!P55</f>
        <v>1378</v>
      </c>
      <c r="Q14" s="151">
        <f>'Tabell 4.5-4.7 DOK32019'!Q55</f>
        <v>1206.6444444444444</v>
      </c>
      <c r="R14" s="151">
        <f>'Tabell 4.5-4.7 DOK32019'!R55</f>
        <v>965.73333333333335</v>
      </c>
      <c r="S14" s="151">
        <f>SUM(D14:R14)</f>
        <v>13776.755555555555</v>
      </c>
      <c r="T14" s="152"/>
      <c r="U14" s="104" t="s">
        <v>419</v>
      </c>
      <c r="V14" s="104"/>
      <c r="W14" s="111">
        <f>1-W13</f>
        <v>0.45309490124774554</v>
      </c>
      <c r="X14" s="151">
        <f>'Tabell 4.5-4.7'!D59</f>
        <v>1074.3333333333333</v>
      </c>
      <c r="Y14" s="151">
        <f>'Tabell 4.5-4.7'!E59</f>
        <v>1161</v>
      </c>
      <c r="Z14" s="151">
        <f>'Tabell 4.5-4.7'!F59</f>
        <v>821.11111111111109</v>
      </c>
      <c r="AA14" s="151">
        <f>'Tabell 4.5-4.7'!G59</f>
        <v>520.28888888888889</v>
      </c>
      <c r="AB14" s="151">
        <f>'Tabell 4.5-4.7'!H59</f>
        <v>558</v>
      </c>
      <c r="AC14" s="151">
        <f>'Tabell 4.5-4.7'!I59</f>
        <v>708</v>
      </c>
      <c r="AD14" s="151">
        <f>'Tabell 4.5-4.7'!J59</f>
        <v>711</v>
      </c>
      <c r="AE14" s="151">
        <f>'Tabell 4.5-4.7'!K59</f>
        <v>943</v>
      </c>
      <c r="AF14" s="151">
        <f>'Tabell 4.5-4.7'!L59</f>
        <v>721.6</v>
      </c>
      <c r="AG14" s="151">
        <f>'Tabell 4.5-4.7'!M59</f>
        <v>818.44444444444446</v>
      </c>
      <c r="AH14" s="151">
        <f>'Tabell 4.5-4.7'!N59</f>
        <v>935</v>
      </c>
      <c r="AI14" s="151">
        <f>'Tabell 4.5-4.7'!O59</f>
        <v>1145</v>
      </c>
      <c r="AJ14" s="151">
        <f>'Tabell 4.5-4.7'!P59</f>
        <v>1338</v>
      </c>
      <c r="AK14" s="151">
        <f>'Tabell 4.5-4.7'!Q59</f>
        <v>1178</v>
      </c>
      <c r="AL14" s="151">
        <f>'Tabell 4.5-4.7'!R59</f>
        <v>926.86666666666667</v>
      </c>
      <c r="AM14" s="151">
        <f>SUM(X14:AL14)</f>
        <v>13559.644444444444</v>
      </c>
      <c r="AN14" s="145"/>
    </row>
    <row r="15" spans="1:57" ht="16.5" customHeight="1" x14ac:dyDescent="0.35">
      <c r="A15" s="354" t="str">
        <f>'Tabell 3.1 DOK32019'!A12</f>
        <v>Kriterienøkkel FO2A kommunale barnehager</v>
      </c>
      <c r="B15" s="355"/>
      <c r="C15" s="356" t="s">
        <v>28</v>
      </c>
      <c r="D15" s="357">
        <f>(D13/$S$13*$C$13+D14/$S$14*$C$14)*100</f>
        <v>8.937415164820397</v>
      </c>
      <c r="E15" s="357">
        <f t="shared" ref="E15:R15" si="6">(E13/$S$13*$C$13+E14/$S$14*$C$14)*100</f>
        <v>10.159124484695258</v>
      </c>
      <c r="F15" s="357">
        <f t="shared" si="6"/>
        <v>7.9657090508724755</v>
      </c>
      <c r="G15" s="357">
        <f t="shared" si="6"/>
        <v>4.1836016925639576</v>
      </c>
      <c r="H15" s="357">
        <f t="shared" si="6"/>
        <v>5.2779012708058</v>
      </c>
      <c r="I15" s="357">
        <f t="shared" si="6"/>
        <v>5.0692796379672274</v>
      </c>
      <c r="J15" s="357">
        <f t="shared" si="6"/>
        <v>5.7019257367855385</v>
      </c>
      <c r="K15" s="357">
        <f t="shared" si="6"/>
        <v>7.1263766944653533</v>
      </c>
      <c r="L15" s="357">
        <f t="shared" si="6"/>
        <v>4.5581485118914467</v>
      </c>
      <c r="M15" s="357">
        <f t="shared" si="6"/>
        <v>5.3386218225348951</v>
      </c>
      <c r="N15" s="357">
        <f t="shared" si="6"/>
        <v>4.7086793395235</v>
      </c>
      <c r="O15" s="357">
        <f t="shared" si="6"/>
        <v>7.0902989359927364</v>
      </c>
      <c r="P15" s="357">
        <f t="shared" si="6"/>
        <v>9.9114555481535245</v>
      </c>
      <c r="Q15" s="357">
        <f t="shared" si="6"/>
        <v>8.2099238596783799</v>
      </c>
      <c r="R15" s="357">
        <f t="shared" si="6"/>
        <v>5.7615382492495026</v>
      </c>
      <c r="S15" s="357">
        <f>SUM(D15:R15)</f>
        <v>99.999999999999986</v>
      </c>
      <c r="T15" s="422"/>
      <c r="U15" s="354" t="s">
        <v>119</v>
      </c>
      <c r="V15" s="427"/>
      <c r="W15" s="356" t="s">
        <v>28</v>
      </c>
      <c r="X15" s="357">
        <f>(X13/$AM$13*$W$13+X14/$AM$14*$W$14)*100</f>
        <v>8.8882219428996052</v>
      </c>
      <c r="Y15" s="357">
        <f t="shared" ref="Y15:AL15" si="7">(Y13/$AM$13*$W$13+Y14/$AM$14*$W$14)*100</f>
        <v>10.187684967552075</v>
      </c>
      <c r="Z15" s="357">
        <f t="shared" si="7"/>
        <v>7.7664811800070872</v>
      </c>
      <c r="AA15" s="357">
        <f t="shared" si="7"/>
        <v>4.2054153285029372</v>
      </c>
      <c r="AB15" s="357">
        <f t="shared" si="7"/>
        <v>5.288417763443241</v>
      </c>
      <c r="AC15" s="357">
        <f t="shared" si="7"/>
        <v>5.0080328807903971</v>
      </c>
      <c r="AD15" s="357">
        <f t="shared" si="7"/>
        <v>5.6959131327617278</v>
      </c>
      <c r="AE15" s="357">
        <f t="shared" si="7"/>
        <v>7.1005775722895041</v>
      </c>
      <c r="AF15" s="357">
        <f t="shared" si="7"/>
        <v>4.6799648581607212</v>
      </c>
      <c r="AG15" s="357">
        <f t="shared" si="7"/>
        <v>5.3632486975110654</v>
      </c>
      <c r="AH15" s="357">
        <f t="shared" si="7"/>
        <v>5.1993669098775372</v>
      </c>
      <c r="AI15" s="357">
        <f t="shared" si="7"/>
        <v>7.1876235285891887</v>
      </c>
      <c r="AJ15" s="357">
        <f t="shared" si="7"/>
        <v>9.6170912056428914</v>
      </c>
      <c r="AK15" s="357">
        <f t="shared" si="7"/>
        <v>8.2247568843011365</v>
      </c>
      <c r="AL15" s="357">
        <f t="shared" si="7"/>
        <v>5.5872031476708859</v>
      </c>
      <c r="AM15" s="357">
        <f>SUM(X15:AL15)</f>
        <v>100</v>
      </c>
      <c r="AN15" s="145"/>
    </row>
    <row r="16" spans="1:57" ht="16.5" customHeight="1" thickBot="1" x14ac:dyDescent="0.4">
      <c r="A16" s="22"/>
      <c r="B16" s="22"/>
      <c r="C16" s="22"/>
      <c r="D16" s="22"/>
      <c r="E16" s="22"/>
      <c r="F16" s="22"/>
      <c r="G16" s="22"/>
      <c r="H16" s="22"/>
      <c r="I16" s="22"/>
      <c r="J16" s="22"/>
      <c r="K16" s="22"/>
      <c r="L16" s="22"/>
      <c r="M16" s="22"/>
      <c r="N16" s="22"/>
      <c r="O16" s="22"/>
      <c r="P16" s="22"/>
      <c r="Q16" s="22"/>
      <c r="R16" s="22"/>
      <c r="S16" s="22"/>
      <c r="T16" s="422"/>
      <c r="U16" s="22"/>
      <c r="V16" s="422"/>
      <c r="W16" s="22"/>
      <c r="X16" s="22"/>
      <c r="Y16" s="22"/>
      <c r="Z16" s="22"/>
      <c r="AA16" s="22"/>
      <c r="AB16" s="22"/>
      <c r="AC16" s="22"/>
      <c r="AD16" s="22"/>
      <c r="AE16" s="22"/>
      <c r="AF16" s="22"/>
      <c r="AG16" s="22"/>
      <c r="AH16" s="22"/>
      <c r="AI16" s="22"/>
      <c r="AJ16" s="22"/>
      <c r="AK16" s="22"/>
      <c r="AL16" s="22"/>
      <c r="AM16" s="22"/>
    </row>
    <row r="17" spans="1:57" ht="16.5" customHeight="1" x14ac:dyDescent="0.35">
      <c r="A17" s="249" t="s">
        <v>33</v>
      </c>
      <c r="B17" s="290"/>
      <c r="C17" s="290"/>
      <c r="D17" s="290"/>
      <c r="E17" s="290"/>
      <c r="F17" s="290"/>
      <c r="G17" s="290"/>
      <c r="H17" s="290"/>
      <c r="I17" s="290"/>
      <c r="J17" s="290"/>
      <c r="K17" s="290"/>
      <c r="L17" s="290"/>
      <c r="M17" s="290"/>
      <c r="N17" s="290"/>
      <c r="O17" s="290"/>
      <c r="P17" s="290"/>
      <c r="Q17" s="290"/>
      <c r="R17" s="290"/>
      <c r="S17" s="290"/>
      <c r="T17" s="422"/>
      <c r="U17" s="249" t="s">
        <v>33</v>
      </c>
      <c r="V17" s="424"/>
      <c r="W17" s="290"/>
      <c r="X17" s="290"/>
      <c r="Y17" s="290"/>
      <c r="Z17" s="290"/>
      <c r="AA17" s="290"/>
      <c r="AB17" s="290"/>
      <c r="AC17" s="290"/>
      <c r="AD17" s="290"/>
      <c r="AE17" s="290"/>
      <c r="AF17" s="290"/>
      <c r="AG17" s="290"/>
      <c r="AH17" s="290"/>
      <c r="AI17" s="290"/>
      <c r="AJ17" s="290"/>
      <c r="AK17" s="290"/>
      <c r="AL17" s="290"/>
      <c r="AM17" s="290"/>
    </row>
    <row r="18" spans="1:57" ht="16.5" customHeight="1" x14ac:dyDescent="0.35">
      <c r="A18" s="104" t="s">
        <v>322</v>
      </c>
      <c r="B18" s="104"/>
      <c r="C18" s="111">
        <f>S18/(S18+S19)</f>
        <v>0.56168811293264931</v>
      </c>
      <c r="D18" s="151">
        <f>'Tabell 4.5-4.7 DOK32019'!D58</f>
        <v>883.27199999999993</v>
      </c>
      <c r="E18" s="151">
        <f>'Tabell 4.5-4.7 DOK32019'!E58</f>
        <v>758.78399999999999</v>
      </c>
      <c r="F18" s="151">
        <f>'Tabell 4.5-4.7 DOK32019'!F58</f>
        <v>849.68</v>
      </c>
      <c r="G18" s="151">
        <f>'Tabell 4.5-4.7 DOK32019'!G58</f>
        <v>1030.1546666666668</v>
      </c>
      <c r="H18" s="151">
        <f>'Tabell 4.5-4.7 DOK32019'!H58</f>
        <v>980.096</v>
      </c>
      <c r="I18" s="151">
        <f>'Tabell 4.5-4.7 DOK32019'!I58</f>
        <v>618.48800000000006</v>
      </c>
      <c r="J18" s="151">
        <f>'Tabell 4.5-4.7 DOK32019'!J58</f>
        <v>1061.1120000000001</v>
      </c>
      <c r="K18" s="151">
        <f>'Tabell 4.5-4.7 DOK32019'!K58</f>
        <v>1740.856</v>
      </c>
      <c r="L18" s="151">
        <f>'Tabell 4.5-4.7 DOK32019'!L58</f>
        <v>511.08142222222227</v>
      </c>
      <c r="M18" s="151">
        <f>'Tabell 4.5-4.7 DOK32019'!M58</f>
        <v>29.64</v>
      </c>
      <c r="N18" s="151">
        <f>'Tabell 4.5-4.7 DOK32019'!N58</f>
        <v>124.48799999999999</v>
      </c>
      <c r="O18" s="151">
        <f>'Tabell 4.5-4.7 DOK32019'!O58</f>
        <v>689.62400000000002</v>
      </c>
      <c r="P18" s="151">
        <f>'Tabell 4.5-4.7 DOK32019'!P58</f>
        <v>484.12</v>
      </c>
      <c r="Q18" s="151">
        <f>'Tabell 4.5-4.7 DOK32019'!Q58</f>
        <v>697.52800000000002</v>
      </c>
      <c r="R18" s="151">
        <f>'Tabell 4.5-4.7 DOK32019'!R58</f>
        <v>543.4</v>
      </c>
      <c r="S18" s="151">
        <f>SUM(D18:R18)</f>
        <v>11002.324088888889</v>
      </c>
      <c r="T18" s="422"/>
      <c r="U18" s="104" t="s">
        <v>418</v>
      </c>
      <c r="V18" s="104"/>
      <c r="W18" s="111">
        <f>AM18/(AM18+AM19)</f>
        <v>0.55947367192413411</v>
      </c>
      <c r="X18" s="151">
        <f>'Tabell 4.5-4.7'!D62</f>
        <v>1020.3857999999998</v>
      </c>
      <c r="Y18" s="151">
        <f>'Tabell 4.5-4.7'!E62</f>
        <v>764.78219999999999</v>
      </c>
      <c r="Z18" s="151">
        <f>'Tabell 4.5-4.7'!F62</f>
        <v>766.81079999999986</v>
      </c>
      <c r="AA18" s="151">
        <f>'Tabell 4.5-4.7'!G62</f>
        <v>1025.9757199999997</v>
      </c>
      <c r="AB18" s="151">
        <f>'Tabell 4.5-4.7'!H62</f>
        <v>985.89959999999985</v>
      </c>
      <c r="AC18" s="151">
        <f>'Tabell 4.5-4.7'!I62</f>
        <v>651.18059999999991</v>
      </c>
      <c r="AD18" s="151">
        <f>'Tabell 4.5-4.7'!J62</f>
        <v>1123.8444</v>
      </c>
      <c r="AE18" s="151">
        <f>'Tabell 4.5-4.7'!K62</f>
        <v>1768.9392</v>
      </c>
      <c r="AF18" s="151">
        <f>'Tabell 4.5-4.7'!L62</f>
        <v>523.01815999999985</v>
      </c>
      <c r="AG18" s="151">
        <f>'Tabell 4.5-4.7'!M62</f>
        <v>83.172599999999989</v>
      </c>
      <c r="AH18" s="151">
        <f>'Tabell 4.5-4.7'!N62</f>
        <v>131.85899999999998</v>
      </c>
      <c r="AI18" s="151">
        <f>'Tabell 4.5-4.7'!O62</f>
        <v>724.21019999999987</v>
      </c>
      <c r="AJ18" s="151">
        <f>'Tabell 4.5-4.7'!P62</f>
        <v>488.89259999999996</v>
      </c>
      <c r="AK18" s="151">
        <f>'Tabell 4.5-4.7'!Q62</f>
        <v>716.09579999999994</v>
      </c>
      <c r="AL18" s="151">
        <f>'Tabell 4.5-4.7'!R62</f>
        <v>582.20819999999992</v>
      </c>
      <c r="AM18" s="151">
        <f>SUM(X18:AL18)</f>
        <v>11357.274879999995</v>
      </c>
      <c r="AN18" s="145"/>
    </row>
    <row r="19" spans="1:57" ht="16.5" customHeight="1" x14ac:dyDescent="0.35">
      <c r="A19" s="104" t="s">
        <v>323</v>
      </c>
      <c r="B19" s="104"/>
      <c r="C19" s="111">
        <f>1-C18</f>
        <v>0.43831188706735069</v>
      </c>
      <c r="D19" s="151">
        <f>'Tabell 4.5-4.7 DOK32019'!D59</f>
        <v>687.8</v>
      </c>
      <c r="E19" s="151">
        <f>'Tabell 4.5-4.7 DOK32019'!E59</f>
        <v>456</v>
      </c>
      <c r="F19" s="151">
        <f>'Tabell 4.5-4.7 DOK32019'!F59</f>
        <v>404.7</v>
      </c>
      <c r="G19" s="151">
        <f>'Tabell 4.5-4.7 DOK32019'!G59</f>
        <v>553.99777777777774</v>
      </c>
      <c r="H19" s="151">
        <f>'Tabell 4.5-4.7 DOK32019'!H59</f>
        <v>801.52555555555557</v>
      </c>
      <c r="I19" s="151">
        <f>'Tabell 4.5-4.7 DOK32019'!I59</f>
        <v>537.69999999999993</v>
      </c>
      <c r="J19" s="151">
        <f>'Tabell 4.5-4.7 DOK32019'!J59</f>
        <v>1093.45</v>
      </c>
      <c r="K19" s="151">
        <f>'Tabell 4.5-4.7 DOK32019'!K59</f>
        <v>1211.25</v>
      </c>
      <c r="L19" s="151">
        <f>'Tabell 4.5-4.7 DOK32019'!L59</f>
        <v>421.46222222222218</v>
      </c>
      <c r="M19" s="151">
        <f>'Tabell 4.5-4.7 DOK32019'!M59</f>
        <v>30.4</v>
      </c>
      <c r="N19" s="151">
        <f>'Tabell 4.5-4.7 DOK32019'!N59</f>
        <v>112.1</v>
      </c>
      <c r="O19" s="151">
        <f>'Tabell 4.5-4.7 DOK32019'!O59</f>
        <v>633.65</v>
      </c>
      <c r="P19" s="151">
        <f>'Tabell 4.5-4.7 DOK32019'!P59</f>
        <v>438.9</v>
      </c>
      <c r="Q19" s="151">
        <f>'Tabell 4.5-4.7 DOK32019'!Q59</f>
        <v>701.1</v>
      </c>
      <c r="R19" s="151">
        <f>'Tabell 4.5-4.7 DOK32019'!R59</f>
        <v>501.59999999999997</v>
      </c>
      <c r="S19" s="151">
        <f>SUM(D19:R19)</f>
        <v>8585.6355555555547</v>
      </c>
      <c r="T19" s="422"/>
      <c r="U19" s="104" t="s">
        <v>419</v>
      </c>
      <c r="V19" s="104"/>
      <c r="W19" s="111">
        <f>1-W18</f>
        <v>0.44052632807586589</v>
      </c>
      <c r="X19" s="151">
        <f>'Tabell 4.5-4.7'!D63</f>
        <v>708.54</v>
      </c>
      <c r="Y19" s="151">
        <f>'Tabell 4.5-4.7'!E63</f>
        <v>487.06</v>
      </c>
      <c r="Z19" s="151">
        <f>'Tabell 4.5-4.7'!F63</f>
        <v>463.53999999999996</v>
      </c>
      <c r="AA19" s="151">
        <f>'Tabell 4.5-4.7'!G63</f>
        <v>577.08933333333334</v>
      </c>
      <c r="AB19" s="151">
        <f>'Tabell 4.5-4.7'!H63</f>
        <v>857.5</v>
      </c>
      <c r="AC19" s="151">
        <f>'Tabell 4.5-4.7'!I63</f>
        <v>533.12</v>
      </c>
      <c r="AD19" s="151">
        <f>'Tabell 4.5-4.7'!J63</f>
        <v>1139.74</v>
      </c>
      <c r="AE19" s="151">
        <f>'Tabell 4.5-4.7'!K63</f>
        <v>1228.92</v>
      </c>
      <c r="AF19" s="151">
        <f>'Tabell 4.5-4.7'!L63</f>
        <v>434.4231111111111</v>
      </c>
      <c r="AG19" s="151">
        <f>'Tabell 4.5-4.7'!M63</f>
        <v>75.459999999999994</v>
      </c>
      <c r="AH19" s="151">
        <f>'Tabell 4.5-4.7'!N63</f>
        <v>109.75999999999999</v>
      </c>
      <c r="AI19" s="151">
        <f>'Tabell 4.5-4.7'!O63</f>
        <v>666.4</v>
      </c>
      <c r="AJ19" s="151">
        <f>'Tabell 4.5-4.7'!P63</f>
        <v>454.71999999999997</v>
      </c>
      <c r="AK19" s="151">
        <f>'Tabell 4.5-4.7'!Q63</f>
        <v>708.54</v>
      </c>
      <c r="AL19" s="151">
        <f>'Tabell 4.5-4.7'!R63</f>
        <v>497.84</v>
      </c>
      <c r="AM19" s="151">
        <f>SUM(X19:AL19)</f>
        <v>8942.652444444444</v>
      </c>
      <c r="AN19" s="145"/>
    </row>
    <row r="20" spans="1:57" ht="16.5" customHeight="1" x14ac:dyDescent="0.35">
      <c r="A20" s="354" t="str">
        <f>'Tabell 3.1 DOK32019'!A17</f>
        <v>Kriterienøkkel FO2A - Ordinære ikke-kommunale barnehager</v>
      </c>
      <c r="B20" s="355"/>
      <c r="C20" s="356" t="s">
        <v>28</v>
      </c>
      <c r="D20" s="357">
        <f>(D18/$S$18*$C$18+D19/$S$19*$C$19)*100</f>
        <v>8.0206005552272455</v>
      </c>
      <c r="E20" s="357">
        <f t="shared" ref="E20:R20" si="8">(E18/$S$18*$C$18+E19/$S$19*$C$19)*100</f>
        <v>6.2016872714179714</v>
      </c>
      <c r="F20" s="357">
        <f t="shared" si="8"/>
        <v>6.4038318577798803</v>
      </c>
      <c r="G20" s="357">
        <f t="shared" si="8"/>
        <v>8.0873785386511319</v>
      </c>
      <c r="H20" s="357">
        <f t="shared" si="8"/>
        <v>9.0954932922830523</v>
      </c>
      <c r="I20" s="357">
        <f t="shared" si="8"/>
        <v>5.9025443230781782</v>
      </c>
      <c r="J20" s="357">
        <f t="shared" si="8"/>
        <v>10.999420251568056</v>
      </c>
      <c r="K20" s="357">
        <f t="shared" si="8"/>
        <v>15.071023493951701</v>
      </c>
      <c r="L20" s="357">
        <f t="shared" si="8"/>
        <v>4.7608003149472156</v>
      </c>
      <c r="M20" s="357">
        <f t="shared" si="8"/>
        <v>0.30651482385011242</v>
      </c>
      <c r="N20" s="357">
        <f t="shared" si="8"/>
        <v>1.2078236033486076</v>
      </c>
      <c r="O20" s="357">
        <f t="shared" si="8"/>
        <v>6.755547918311688</v>
      </c>
      <c r="P20" s="357">
        <f t="shared" si="8"/>
        <v>4.7121804248855899</v>
      </c>
      <c r="Q20" s="357">
        <f t="shared" si="8"/>
        <v>7.1402434219159758</v>
      </c>
      <c r="R20" s="357">
        <f t="shared" si="8"/>
        <v>5.3349099087836027</v>
      </c>
      <c r="S20" s="357">
        <f>SUM(D20:R20)</f>
        <v>100</v>
      </c>
      <c r="T20" s="422"/>
      <c r="U20" s="354" t="s">
        <v>120</v>
      </c>
      <c r="V20" s="427"/>
      <c r="W20" s="356" t="s">
        <v>28</v>
      </c>
      <c r="X20" s="357">
        <f>(X18/$AM$18*$W$18+X19/$AM$19*$W$19)*100</f>
        <v>8.5169063532463483</v>
      </c>
      <c r="Y20" s="357">
        <f t="shared" ref="Y20:AL20" si="9">(Y18/$AM$18*$W$18+Y19/$AM$19*$W$19)*100</f>
        <v>6.1667324222022062</v>
      </c>
      <c r="Z20" s="357">
        <f t="shared" si="9"/>
        <v>6.0608630776645969</v>
      </c>
      <c r="AA20" s="357">
        <f t="shared" si="9"/>
        <v>7.8969004554168025</v>
      </c>
      <c r="AB20" s="357">
        <f t="shared" si="9"/>
        <v>9.0808187169234085</v>
      </c>
      <c r="AC20" s="357">
        <f t="shared" si="9"/>
        <v>5.8340139896654115</v>
      </c>
      <c r="AD20" s="357">
        <f t="shared" si="9"/>
        <v>11.150701989333102</v>
      </c>
      <c r="AE20" s="357">
        <f t="shared" si="9"/>
        <v>14.76783218031567</v>
      </c>
      <c r="AF20" s="357">
        <f t="shared" si="9"/>
        <v>4.7164763489482775</v>
      </c>
      <c r="AG20" s="357">
        <f t="shared" si="9"/>
        <v>0.78144417694037926</v>
      </c>
      <c r="AH20" s="357">
        <f t="shared" si="9"/>
        <v>1.1902456404809445</v>
      </c>
      <c r="AI20" s="357">
        <f t="shared" si="9"/>
        <v>6.8503210763985214</v>
      </c>
      <c r="AJ20" s="357">
        <f t="shared" si="9"/>
        <v>4.6483545725000495</v>
      </c>
      <c r="AK20" s="357">
        <f t="shared" si="9"/>
        <v>7.0179354695743417</v>
      </c>
      <c r="AL20" s="357">
        <f t="shared" si="9"/>
        <v>5.3204535303899574</v>
      </c>
      <c r="AM20" s="357">
        <f>SUM(X20:AL20)</f>
        <v>100</v>
      </c>
      <c r="AN20" s="145"/>
    </row>
    <row r="21" spans="1:57" ht="16.5" customHeight="1" x14ac:dyDescent="0.35">
      <c r="A21" s="22"/>
      <c r="B21" s="22"/>
      <c r="C21" s="22"/>
      <c r="D21" s="22"/>
      <c r="E21" s="22"/>
      <c r="F21" s="22"/>
      <c r="G21" s="22"/>
      <c r="H21" s="22"/>
      <c r="I21" s="22"/>
      <c r="J21" s="22"/>
      <c r="K21" s="22"/>
      <c r="L21" s="22"/>
      <c r="M21" s="22"/>
      <c r="N21" s="22"/>
      <c r="O21" s="22"/>
      <c r="P21" s="22"/>
      <c r="Q21" s="22"/>
      <c r="R21" s="22"/>
      <c r="S21" s="22"/>
      <c r="T21" s="422"/>
      <c r="U21" s="22"/>
      <c r="V21" s="422"/>
      <c r="W21" s="22"/>
      <c r="X21" s="22"/>
      <c r="Y21" s="22"/>
      <c r="Z21" s="22"/>
      <c r="AA21" s="22"/>
      <c r="AB21" s="22"/>
      <c r="AC21" s="22"/>
      <c r="AD21" s="22"/>
      <c r="AE21" s="22"/>
      <c r="AF21" s="22"/>
      <c r="AG21" s="22"/>
      <c r="AH21" s="22"/>
      <c r="AI21" s="22"/>
      <c r="AJ21" s="22"/>
      <c r="AK21" s="22"/>
      <c r="AL21" s="22"/>
      <c r="AM21" s="22"/>
    </row>
    <row r="22" spans="1:57" ht="16.5" customHeight="1" x14ac:dyDescent="0.35">
      <c r="A22" s="111" t="str">
        <f>'Tabell 3.1'!A19</f>
        <v>Kriterienøkkel FO2A - kommunale barnehager</v>
      </c>
      <c r="B22" s="111"/>
      <c r="C22" s="111">
        <f>SUM(S13:S14)/(SUM(S13:S14)+SUM(S18:S19))</f>
        <v>0.60564698503350234</v>
      </c>
      <c r="D22" s="111">
        <f>D15</f>
        <v>8.937415164820397</v>
      </c>
      <c r="E22" s="111">
        <f t="shared" ref="E22:S22" si="10">E15</f>
        <v>10.159124484695258</v>
      </c>
      <c r="F22" s="111">
        <f t="shared" si="10"/>
        <v>7.9657090508724755</v>
      </c>
      <c r="G22" s="111">
        <f t="shared" si="10"/>
        <v>4.1836016925639576</v>
      </c>
      <c r="H22" s="111">
        <f t="shared" si="10"/>
        <v>5.2779012708058</v>
      </c>
      <c r="I22" s="111">
        <f t="shared" si="10"/>
        <v>5.0692796379672274</v>
      </c>
      <c r="J22" s="111">
        <f t="shared" si="10"/>
        <v>5.7019257367855385</v>
      </c>
      <c r="K22" s="111">
        <f t="shared" si="10"/>
        <v>7.1263766944653533</v>
      </c>
      <c r="L22" s="111">
        <f t="shared" si="10"/>
        <v>4.5581485118914467</v>
      </c>
      <c r="M22" s="111">
        <f t="shared" si="10"/>
        <v>5.3386218225348951</v>
      </c>
      <c r="N22" s="111">
        <f t="shared" si="10"/>
        <v>4.7086793395235</v>
      </c>
      <c r="O22" s="111">
        <f t="shared" si="10"/>
        <v>7.0902989359927364</v>
      </c>
      <c r="P22" s="111">
        <f t="shared" si="10"/>
        <v>9.9114555481535245</v>
      </c>
      <c r="Q22" s="111">
        <f t="shared" si="10"/>
        <v>8.2099238596783799</v>
      </c>
      <c r="R22" s="111">
        <f t="shared" si="10"/>
        <v>5.7615382492495026</v>
      </c>
      <c r="S22" s="111">
        <f t="shared" si="10"/>
        <v>99.999999999999986</v>
      </c>
      <c r="T22" s="422"/>
      <c r="U22" s="111" t="s">
        <v>119</v>
      </c>
      <c r="V22" s="428"/>
      <c r="W22" s="111">
        <f>SUM(AM13:AM14)/(SUM(AM13:AM14)+SUM(AM18:AM19))</f>
        <v>0.59583352212053242</v>
      </c>
      <c r="X22" s="111">
        <f>X15</f>
        <v>8.8882219428996052</v>
      </c>
      <c r="Y22" s="111">
        <f t="shared" ref="Y22:AM22" si="11">Y15</f>
        <v>10.187684967552075</v>
      </c>
      <c r="Z22" s="111">
        <f t="shared" si="11"/>
        <v>7.7664811800070872</v>
      </c>
      <c r="AA22" s="111">
        <f t="shared" si="11"/>
        <v>4.2054153285029372</v>
      </c>
      <c r="AB22" s="111">
        <f t="shared" si="11"/>
        <v>5.288417763443241</v>
      </c>
      <c r="AC22" s="111">
        <f t="shared" si="11"/>
        <v>5.0080328807903971</v>
      </c>
      <c r="AD22" s="111">
        <f t="shared" si="11"/>
        <v>5.6959131327617278</v>
      </c>
      <c r="AE22" s="111">
        <f t="shared" si="11"/>
        <v>7.1005775722895041</v>
      </c>
      <c r="AF22" s="111">
        <f t="shared" si="11"/>
        <v>4.6799648581607212</v>
      </c>
      <c r="AG22" s="111">
        <f t="shared" si="11"/>
        <v>5.3632486975110654</v>
      </c>
      <c r="AH22" s="111">
        <f t="shared" si="11"/>
        <v>5.1993669098775372</v>
      </c>
      <c r="AI22" s="111">
        <f t="shared" si="11"/>
        <v>7.1876235285891887</v>
      </c>
      <c r="AJ22" s="111">
        <f t="shared" si="11"/>
        <v>9.6170912056428914</v>
      </c>
      <c r="AK22" s="111">
        <f t="shared" si="11"/>
        <v>8.2247568843011365</v>
      </c>
      <c r="AL22" s="111">
        <f t="shared" si="11"/>
        <v>5.5872031476708859</v>
      </c>
      <c r="AM22" s="111">
        <f t="shared" si="11"/>
        <v>100</v>
      </c>
      <c r="AN22" s="145"/>
    </row>
    <row r="23" spans="1:57" ht="16.5" customHeight="1" x14ac:dyDescent="0.35">
      <c r="A23" s="22" t="str">
        <f>'Tabell 3.1 DOK32019'!A20</f>
        <v>Kriterienøkkel FO2A - Ordinære ikke-kommunale barnehager</v>
      </c>
      <c r="B23" s="111"/>
      <c r="C23" s="111">
        <f>1-C22</f>
        <v>0.39435301496649766</v>
      </c>
      <c r="D23" s="111">
        <f>D20</f>
        <v>8.0206005552272455</v>
      </c>
      <c r="E23" s="111">
        <f t="shared" ref="E23:S23" si="12">E20</f>
        <v>6.2016872714179714</v>
      </c>
      <c r="F23" s="111">
        <f t="shared" si="12"/>
        <v>6.4038318577798803</v>
      </c>
      <c r="G23" s="111">
        <f t="shared" si="12"/>
        <v>8.0873785386511319</v>
      </c>
      <c r="H23" s="111">
        <f t="shared" si="12"/>
        <v>9.0954932922830523</v>
      </c>
      <c r="I23" s="111">
        <f t="shared" si="12"/>
        <v>5.9025443230781782</v>
      </c>
      <c r="J23" s="111">
        <f t="shared" si="12"/>
        <v>10.999420251568056</v>
      </c>
      <c r="K23" s="111">
        <f t="shared" si="12"/>
        <v>15.071023493951701</v>
      </c>
      <c r="L23" s="111">
        <f t="shared" si="12"/>
        <v>4.7608003149472156</v>
      </c>
      <c r="M23" s="111">
        <f t="shared" si="12"/>
        <v>0.30651482385011242</v>
      </c>
      <c r="N23" s="111">
        <f t="shared" si="12"/>
        <v>1.2078236033486076</v>
      </c>
      <c r="O23" s="111">
        <f t="shared" si="12"/>
        <v>6.755547918311688</v>
      </c>
      <c r="P23" s="111">
        <f t="shared" si="12"/>
        <v>4.7121804248855899</v>
      </c>
      <c r="Q23" s="111">
        <f t="shared" si="12"/>
        <v>7.1402434219159758</v>
      </c>
      <c r="R23" s="111">
        <f t="shared" si="12"/>
        <v>5.3349099087836027</v>
      </c>
      <c r="S23" s="111">
        <f t="shared" si="12"/>
        <v>100</v>
      </c>
      <c r="T23" s="152"/>
      <c r="U23" s="22" t="s">
        <v>120</v>
      </c>
      <c r="V23" s="422"/>
      <c r="W23" s="111">
        <f>1-W22</f>
        <v>0.40416647787946758</v>
      </c>
      <c r="X23" s="111">
        <f>X20</f>
        <v>8.5169063532463483</v>
      </c>
      <c r="Y23" s="111">
        <f t="shared" ref="Y23:AM23" si="13">Y20</f>
        <v>6.1667324222022062</v>
      </c>
      <c r="Z23" s="111">
        <f t="shared" si="13"/>
        <v>6.0608630776645969</v>
      </c>
      <c r="AA23" s="111">
        <f t="shared" si="13"/>
        <v>7.8969004554168025</v>
      </c>
      <c r="AB23" s="111">
        <f t="shared" si="13"/>
        <v>9.0808187169234085</v>
      </c>
      <c r="AC23" s="111">
        <f t="shared" si="13"/>
        <v>5.8340139896654115</v>
      </c>
      <c r="AD23" s="111">
        <f t="shared" si="13"/>
        <v>11.150701989333102</v>
      </c>
      <c r="AE23" s="111">
        <f t="shared" si="13"/>
        <v>14.76783218031567</v>
      </c>
      <c r="AF23" s="111">
        <f t="shared" si="13"/>
        <v>4.7164763489482775</v>
      </c>
      <c r="AG23" s="111">
        <f t="shared" si="13"/>
        <v>0.78144417694037926</v>
      </c>
      <c r="AH23" s="111">
        <f t="shared" si="13"/>
        <v>1.1902456404809445</v>
      </c>
      <c r="AI23" s="111">
        <f t="shared" si="13"/>
        <v>6.8503210763985214</v>
      </c>
      <c r="AJ23" s="111">
        <f t="shared" si="13"/>
        <v>4.6483545725000495</v>
      </c>
      <c r="AK23" s="111">
        <f t="shared" si="13"/>
        <v>7.0179354695743417</v>
      </c>
      <c r="AL23" s="111">
        <f t="shared" si="13"/>
        <v>5.3204535303899574</v>
      </c>
      <c r="AM23" s="111">
        <f t="shared" si="13"/>
        <v>100</v>
      </c>
      <c r="AN23" s="145"/>
    </row>
    <row r="24" spans="1:57" ht="16.5" customHeight="1" thickBot="1" x14ac:dyDescent="0.4">
      <c r="A24" s="358" t="str">
        <f>'Tabell 3.1'!A21</f>
        <v xml:space="preserve">Fordelingsnøkkel FO2A </v>
      </c>
      <c r="B24" s="320"/>
      <c r="C24" s="321" t="s">
        <v>28</v>
      </c>
      <c r="D24" s="359">
        <f>D22*$C$22+D23*$C$23</f>
        <v>8.5758665593620051</v>
      </c>
      <c r="E24" s="359">
        <f t="shared" ref="E24:R24" si="14">E22*$C$22+E23*$C$23</f>
        <v>8.5984971880987455</v>
      </c>
      <c r="F24" s="359">
        <f t="shared" si="14"/>
        <v>7.3497780707690001</v>
      </c>
      <c r="G24" s="359">
        <f t="shared" si="14"/>
        <v>5.7230678615748403</v>
      </c>
      <c r="H24" s="359">
        <f t="shared" si="14"/>
        <v>6.7833801943874006</v>
      </c>
      <c r="I24" s="359">
        <f t="shared" si="14"/>
        <v>5.3978800788058399</v>
      </c>
      <c r="J24" s="359">
        <f t="shared" si="14"/>
        <v>7.791008670458508</v>
      </c>
      <c r="K24" s="359">
        <f t="shared" si="14"/>
        <v>10.25937211268673</v>
      </c>
      <c r="L24" s="359">
        <f t="shared" si="14"/>
        <v>4.6380648614148861</v>
      </c>
      <c r="M24" s="359">
        <f t="shared" si="14"/>
        <v>3.3541952559695374</v>
      </c>
      <c r="N24" s="359">
        <f t="shared" si="14"/>
        <v>3.3281063250001734</v>
      </c>
      <c r="O24" s="359">
        <f t="shared" si="14"/>
        <v>6.9582888629071116</v>
      </c>
      <c r="P24" s="359">
        <f t="shared" si="14"/>
        <v>7.8611057276525056</v>
      </c>
      <c r="Q24" s="359">
        <f t="shared" si="14"/>
        <v>7.788092153996093</v>
      </c>
      <c r="R24" s="359">
        <f t="shared" si="14"/>
        <v>5.5932960769166211</v>
      </c>
      <c r="S24" s="359">
        <f t="shared" ref="S24" si="15">SUM(D24:R24)</f>
        <v>100</v>
      </c>
      <c r="T24" s="422"/>
      <c r="U24" s="358" t="s">
        <v>36</v>
      </c>
      <c r="V24" s="429"/>
      <c r="W24" s="321" t="s">
        <v>28</v>
      </c>
      <c r="X24" s="359">
        <f>X22*$W$22+X23*$W$23</f>
        <v>8.7381486288477106</v>
      </c>
      <c r="Y24" s="359">
        <f t="shared" ref="Y24:AL24" si="16">Y22*$W$22+Y23*$W$23</f>
        <v>8.5625507395775386</v>
      </c>
      <c r="Z24" s="359">
        <f t="shared" si="16"/>
        <v>7.0771275189758622</v>
      </c>
      <c r="AA24" s="359">
        <f t="shared" si="16"/>
        <v>5.6973898703921542</v>
      </c>
      <c r="AB24" s="359">
        <f t="shared" si="16"/>
        <v>6.821179099518055</v>
      </c>
      <c r="AC24" s="359">
        <f t="shared" si="16"/>
        <v>5.3418667563593889</v>
      </c>
      <c r="AD24" s="359">
        <f t="shared" si="16"/>
        <v>7.9005559324983485</v>
      </c>
      <c r="AE24" s="359">
        <f t="shared" si="16"/>
        <v>10.199424862220557</v>
      </c>
      <c r="AF24" s="359">
        <f t="shared" si="16"/>
        <v>4.6947215787944563</v>
      </c>
      <c r="AG24" s="359">
        <f t="shared" si="16"/>
        <v>3.5114369020997889</v>
      </c>
      <c r="AH24" s="359">
        <f t="shared" si="16"/>
        <v>3.5790144870338563</v>
      </c>
      <c r="AI24" s="359">
        <f t="shared" si="16"/>
        <v>7.0512971845071792</v>
      </c>
      <c r="AJ24" s="359">
        <f t="shared" si="16"/>
        <v>7.608894421114865</v>
      </c>
      <c r="AK24" s="359">
        <f t="shared" si="16"/>
        <v>7.7370001236814918</v>
      </c>
      <c r="AL24" s="359">
        <f t="shared" si="16"/>
        <v>5.4793918943787574</v>
      </c>
      <c r="AM24" s="359">
        <f t="shared" ref="AM24" si="17">SUM(X24:AL24)</f>
        <v>100.00000000000003</v>
      </c>
      <c r="AN24" s="145"/>
    </row>
    <row r="25" spans="1:57" ht="16.5" customHeight="1" thickBot="1" x14ac:dyDescent="0.4">
      <c r="A25" s="113"/>
      <c r="B25" s="113"/>
      <c r="C25" s="115"/>
      <c r="D25" s="152"/>
      <c r="E25" s="152"/>
      <c r="F25" s="152"/>
      <c r="G25" s="152"/>
      <c r="H25" s="152"/>
      <c r="I25" s="152"/>
      <c r="J25" s="152"/>
      <c r="K25" s="152"/>
      <c r="L25" s="152"/>
      <c r="M25" s="152"/>
      <c r="N25" s="152"/>
      <c r="O25" s="152"/>
      <c r="P25" s="152"/>
      <c r="Q25" s="22"/>
      <c r="R25" s="22"/>
      <c r="S25" s="22"/>
      <c r="T25" s="422"/>
      <c r="W25" s="115"/>
      <c r="X25" s="152"/>
      <c r="Y25" s="152"/>
      <c r="Z25" s="152"/>
      <c r="AA25" s="152"/>
      <c r="AB25" s="152"/>
      <c r="AC25" s="152"/>
      <c r="AD25" s="152"/>
      <c r="AE25" s="152"/>
      <c r="AF25" s="152"/>
      <c r="AG25" s="152"/>
      <c r="AH25" s="152"/>
      <c r="AI25" s="152"/>
      <c r="AJ25" s="152"/>
      <c r="AK25" s="22"/>
      <c r="AL25" s="22"/>
      <c r="AM25" s="22"/>
    </row>
    <row r="26" spans="1:57" ht="16.5" customHeight="1" x14ac:dyDescent="0.35">
      <c r="A26" s="255" t="s">
        <v>2</v>
      </c>
      <c r="B26" s="371"/>
      <c r="C26" s="373"/>
      <c r="D26" s="373"/>
      <c r="E26" s="373"/>
      <c r="F26" s="373"/>
      <c r="G26" s="373"/>
      <c r="H26" s="373"/>
      <c r="I26" s="373"/>
      <c r="J26" s="373"/>
      <c r="K26" s="373"/>
      <c r="L26" s="373"/>
      <c r="M26" s="373"/>
      <c r="N26" s="373"/>
      <c r="O26" s="373"/>
      <c r="P26" s="373"/>
      <c r="Q26" s="373"/>
      <c r="R26" s="373"/>
      <c r="S26" s="373"/>
      <c r="T26" s="422"/>
      <c r="U26" s="389" t="s">
        <v>2</v>
      </c>
      <c r="V26" s="389"/>
      <c r="W26" s="373"/>
      <c r="X26" s="373"/>
      <c r="Y26" s="373"/>
      <c r="Z26" s="373"/>
      <c r="AA26" s="373"/>
      <c r="AB26" s="373"/>
      <c r="AC26" s="373"/>
      <c r="AD26" s="373"/>
      <c r="AE26" s="373"/>
      <c r="AF26" s="373"/>
      <c r="AG26" s="373"/>
      <c r="AH26" s="373"/>
      <c r="AI26" s="373"/>
      <c r="AJ26" s="373"/>
      <c r="AK26" s="373"/>
      <c r="AL26" s="373"/>
      <c r="AM26" s="373"/>
    </row>
    <row r="27" spans="1:57" ht="16.5" customHeight="1" x14ac:dyDescent="0.35">
      <c r="A27" s="100"/>
      <c r="B27" s="100"/>
      <c r="C27" s="111"/>
      <c r="D27" s="218"/>
      <c r="E27" s="218"/>
      <c r="F27" s="218"/>
      <c r="G27" s="218"/>
      <c r="H27" s="218"/>
      <c r="I27" s="218"/>
      <c r="J27" s="218"/>
      <c r="K27" s="218"/>
      <c r="L27" s="218"/>
      <c r="M27" s="218"/>
      <c r="N27" s="218"/>
      <c r="O27" s="218"/>
      <c r="P27" s="218"/>
      <c r="Q27" s="31"/>
      <c r="R27" s="31"/>
      <c r="S27" s="31"/>
      <c r="T27" s="422"/>
      <c r="U27" s="212"/>
      <c r="V27" s="212"/>
      <c r="W27" s="111"/>
      <c r="X27" s="218"/>
      <c r="Y27" s="218"/>
      <c r="Z27" s="218"/>
      <c r="AA27" s="218"/>
      <c r="AB27" s="218"/>
      <c r="AC27" s="218"/>
      <c r="AD27" s="218"/>
      <c r="AE27" s="218"/>
      <c r="AF27" s="218"/>
      <c r="AG27" s="218"/>
      <c r="AH27" s="218"/>
      <c r="AI27" s="218"/>
      <c r="AJ27" s="218"/>
      <c r="AK27" s="31"/>
      <c r="AL27" s="31"/>
      <c r="AM27" s="31"/>
    </row>
    <row r="28" spans="1:57" ht="16.5" customHeight="1" x14ac:dyDescent="0.35">
      <c r="A28" s="367" t="s">
        <v>26</v>
      </c>
      <c r="B28" s="368"/>
      <c r="C28" s="390"/>
      <c r="D28" s="390"/>
      <c r="E28" s="390"/>
      <c r="F28" s="390"/>
      <c r="G28" s="390"/>
      <c r="H28" s="390"/>
      <c r="I28" s="390"/>
      <c r="J28" s="390"/>
      <c r="K28" s="390"/>
      <c r="L28" s="390"/>
      <c r="M28" s="390"/>
      <c r="N28" s="390"/>
      <c r="O28" s="390"/>
      <c r="P28" s="390"/>
      <c r="Q28" s="390"/>
      <c r="R28" s="390"/>
      <c r="S28" s="390"/>
      <c r="T28" s="422"/>
      <c r="U28" s="391" t="s">
        <v>26</v>
      </c>
      <c r="V28" s="391"/>
      <c r="W28" s="390"/>
      <c r="X28" s="390"/>
      <c r="Y28" s="390"/>
      <c r="Z28" s="390"/>
      <c r="AA28" s="390"/>
      <c r="AB28" s="390"/>
      <c r="AC28" s="390"/>
      <c r="AD28" s="390"/>
      <c r="AE28" s="390"/>
      <c r="AF28" s="390"/>
      <c r="AG28" s="390"/>
      <c r="AH28" s="390"/>
      <c r="AI28" s="390"/>
      <c r="AJ28" s="390"/>
      <c r="AK28" s="390"/>
      <c r="AL28" s="390"/>
      <c r="AM28" s="390"/>
    </row>
    <row r="29" spans="1:57" ht="16.5" customHeight="1" x14ac:dyDescent="0.35">
      <c r="A29" s="122" t="s">
        <v>324</v>
      </c>
      <c r="B29" s="122"/>
      <c r="C29" s="124">
        <v>0.01</v>
      </c>
      <c r="D29" s="154">
        <v>3579</v>
      </c>
      <c r="E29" s="154">
        <v>3385</v>
      </c>
      <c r="F29" s="154">
        <v>2646</v>
      </c>
      <c r="G29" s="154">
        <v>1751</v>
      </c>
      <c r="H29" s="154">
        <v>2382</v>
      </c>
      <c r="I29" s="154">
        <v>2095</v>
      </c>
      <c r="J29" s="154">
        <v>3424</v>
      </c>
      <c r="K29" s="154">
        <v>3257</v>
      </c>
      <c r="L29" s="154">
        <v>2380</v>
      </c>
      <c r="M29" s="154">
        <v>1710</v>
      </c>
      <c r="N29" s="154">
        <v>2138</v>
      </c>
      <c r="O29" s="154">
        <v>3312</v>
      </c>
      <c r="P29" s="154">
        <v>3386</v>
      </c>
      <c r="Q29" s="154">
        <v>3300</v>
      </c>
      <c r="R29" s="154">
        <v>2801</v>
      </c>
      <c r="S29" s="154">
        <f>SUM(D29:R29)</f>
        <v>41546</v>
      </c>
      <c r="T29" s="422"/>
      <c r="U29" s="153" t="s">
        <v>127</v>
      </c>
      <c r="V29" s="153"/>
      <c r="W29" s="124">
        <v>0.01</v>
      </c>
      <c r="X29" s="154">
        <v>3509</v>
      </c>
      <c r="Y29" s="154">
        <v>3428</v>
      </c>
      <c r="Z29" s="154">
        <v>2593</v>
      </c>
      <c r="AA29" s="154">
        <v>1711</v>
      </c>
      <c r="AB29" s="154">
        <v>2364</v>
      </c>
      <c r="AC29" s="154">
        <v>2070</v>
      </c>
      <c r="AD29" s="154">
        <v>3426</v>
      </c>
      <c r="AE29" s="154">
        <v>3223</v>
      </c>
      <c r="AF29" s="154">
        <v>2373</v>
      </c>
      <c r="AG29" s="154">
        <v>1681</v>
      </c>
      <c r="AH29" s="154">
        <v>2037</v>
      </c>
      <c r="AI29" s="154">
        <v>3301</v>
      </c>
      <c r="AJ29" s="154">
        <v>3255</v>
      </c>
      <c r="AK29" s="154">
        <v>3266</v>
      </c>
      <c r="AL29" s="154">
        <v>2705</v>
      </c>
      <c r="AM29" s="149">
        <f>SUM(X29:AL29)</f>
        <v>40942</v>
      </c>
      <c r="AN29" s="216"/>
      <c r="AP29" s="145"/>
      <c r="AQ29" s="145"/>
      <c r="AR29" s="145"/>
      <c r="AS29" s="145"/>
      <c r="AT29" s="145"/>
      <c r="AU29" s="145"/>
      <c r="AV29" s="145"/>
      <c r="AW29" s="145"/>
      <c r="AX29" s="145"/>
      <c r="AY29" s="145"/>
      <c r="AZ29" s="145"/>
      <c r="BA29" s="145"/>
      <c r="BB29" s="145"/>
      <c r="BC29" s="145"/>
      <c r="BD29" s="145"/>
      <c r="BE29" s="145"/>
    </row>
    <row r="30" spans="1:57" s="139" customFormat="1" ht="16.5" customHeight="1" x14ac:dyDescent="0.35">
      <c r="A30" s="122" t="s">
        <v>325</v>
      </c>
      <c r="B30" s="122"/>
      <c r="C30" s="124">
        <v>0.03</v>
      </c>
      <c r="D30" s="154">
        <v>3221</v>
      </c>
      <c r="E30" s="154">
        <v>2714</v>
      </c>
      <c r="F30" s="154">
        <v>1782</v>
      </c>
      <c r="G30" s="154">
        <v>1550</v>
      </c>
      <c r="H30" s="154">
        <v>2292</v>
      </c>
      <c r="I30" s="154">
        <v>2935</v>
      </c>
      <c r="J30" s="154">
        <v>4785</v>
      </c>
      <c r="K30" s="154">
        <v>4789</v>
      </c>
      <c r="L30" s="154">
        <v>3066</v>
      </c>
      <c r="M30" s="154">
        <v>2291</v>
      </c>
      <c r="N30" s="154">
        <v>3015</v>
      </c>
      <c r="O30" s="154">
        <v>4273</v>
      </c>
      <c r="P30" s="154">
        <v>4702</v>
      </c>
      <c r="Q30" s="154">
        <v>4807</v>
      </c>
      <c r="R30" s="154">
        <v>4017</v>
      </c>
      <c r="S30" s="154">
        <f t="shared" ref="S30:S41" si="18">SUM(D30:R30)</f>
        <v>50239</v>
      </c>
      <c r="T30" s="422"/>
      <c r="U30" s="153" t="s">
        <v>128</v>
      </c>
      <c r="V30" s="153"/>
      <c r="W30" s="124">
        <v>0.03</v>
      </c>
      <c r="X30" s="149">
        <v>3251</v>
      </c>
      <c r="Y30" s="149">
        <v>2825</v>
      </c>
      <c r="Z30" s="149">
        <v>1826</v>
      </c>
      <c r="AA30" s="149">
        <v>1584</v>
      </c>
      <c r="AB30" s="149">
        <v>2368</v>
      </c>
      <c r="AC30" s="149">
        <v>2965</v>
      </c>
      <c r="AD30" s="149">
        <v>4840</v>
      </c>
      <c r="AE30" s="149">
        <v>4819</v>
      </c>
      <c r="AF30" s="149">
        <v>3091</v>
      </c>
      <c r="AG30" s="149">
        <v>2255</v>
      </c>
      <c r="AH30" s="149">
        <v>3040</v>
      </c>
      <c r="AI30" s="149">
        <v>4238</v>
      </c>
      <c r="AJ30" s="149">
        <v>4777</v>
      </c>
      <c r="AK30" s="149">
        <v>4859</v>
      </c>
      <c r="AL30" s="149">
        <v>4037</v>
      </c>
      <c r="AM30" s="149">
        <f t="shared" ref="AM30:AM41" si="19">SUM(X30:AL30)</f>
        <v>50775</v>
      </c>
      <c r="AN30" s="216"/>
      <c r="AP30" s="145"/>
      <c r="AQ30" s="145"/>
      <c r="AR30" s="145"/>
      <c r="AS30" s="145"/>
      <c r="AT30" s="145"/>
      <c r="AU30" s="145"/>
      <c r="AV30" s="145"/>
      <c r="AW30" s="145"/>
      <c r="AX30" s="145"/>
      <c r="AY30" s="145"/>
      <c r="AZ30" s="145"/>
      <c r="BA30" s="145"/>
      <c r="BB30" s="145"/>
      <c r="BC30" s="145"/>
      <c r="BD30" s="145"/>
      <c r="BE30" s="145"/>
    </row>
    <row r="31" spans="1:57" s="139" customFormat="1" ht="16.5" customHeight="1" x14ac:dyDescent="0.35">
      <c r="A31" s="122" t="s">
        <v>326</v>
      </c>
      <c r="B31" s="122"/>
      <c r="C31" s="124">
        <v>0.06</v>
      </c>
      <c r="D31" s="154">
        <v>1563</v>
      </c>
      <c r="E31" s="154">
        <v>1325</v>
      </c>
      <c r="F31" s="154">
        <v>842</v>
      </c>
      <c r="G31" s="154">
        <v>836</v>
      </c>
      <c r="H31" s="154">
        <v>1474</v>
      </c>
      <c r="I31" s="154">
        <v>1703</v>
      </c>
      <c r="J31" s="154">
        <v>2921</v>
      </c>
      <c r="K31" s="154">
        <v>2943</v>
      </c>
      <c r="L31" s="154">
        <v>1726</v>
      </c>
      <c r="M31" s="154">
        <v>1572</v>
      </c>
      <c r="N31" s="154">
        <v>2381</v>
      </c>
      <c r="O31" s="154">
        <v>2805</v>
      </c>
      <c r="P31" s="154">
        <v>2741</v>
      </c>
      <c r="Q31" s="154">
        <v>2968</v>
      </c>
      <c r="R31" s="154">
        <v>2829</v>
      </c>
      <c r="S31" s="154">
        <f t="shared" si="18"/>
        <v>30629</v>
      </c>
      <c r="T31" s="422"/>
      <c r="U31" s="153" t="s">
        <v>129</v>
      </c>
      <c r="V31" s="153"/>
      <c r="W31" s="124">
        <v>0.06</v>
      </c>
      <c r="X31" s="149">
        <v>1589</v>
      </c>
      <c r="Y31" s="149">
        <v>1385</v>
      </c>
      <c r="Z31" s="149">
        <v>873</v>
      </c>
      <c r="AA31" s="149">
        <v>889</v>
      </c>
      <c r="AB31" s="149">
        <v>1480</v>
      </c>
      <c r="AC31" s="149">
        <v>1811</v>
      </c>
      <c r="AD31" s="149">
        <v>2977</v>
      </c>
      <c r="AE31" s="149">
        <v>3011</v>
      </c>
      <c r="AF31" s="149">
        <v>1801</v>
      </c>
      <c r="AG31" s="149">
        <v>1554</v>
      </c>
      <c r="AH31" s="149">
        <v>2315</v>
      </c>
      <c r="AI31" s="149">
        <v>2837</v>
      </c>
      <c r="AJ31" s="149">
        <v>2730</v>
      </c>
      <c r="AK31" s="149">
        <v>3052</v>
      </c>
      <c r="AL31" s="149">
        <v>2816</v>
      </c>
      <c r="AM31" s="149">
        <f t="shared" si="19"/>
        <v>31120</v>
      </c>
      <c r="AN31" s="216"/>
      <c r="AP31" s="145"/>
      <c r="AQ31" s="145"/>
      <c r="AR31" s="145"/>
      <c r="AS31" s="145"/>
      <c r="AT31" s="145"/>
      <c r="AU31" s="145"/>
      <c r="AV31" s="145"/>
      <c r="AW31" s="145"/>
      <c r="AX31" s="145"/>
      <c r="AY31" s="145"/>
      <c r="AZ31" s="145"/>
      <c r="BA31" s="145"/>
      <c r="BB31" s="145"/>
      <c r="BC31" s="145"/>
      <c r="BD31" s="145"/>
      <c r="BE31" s="145"/>
    </row>
    <row r="32" spans="1:57" ht="16.5" customHeight="1" x14ac:dyDescent="0.35">
      <c r="A32" s="122" t="s">
        <v>130</v>
      </c>
      <c r="B32" s="122"/>
      <c r="C32" s="124">
        <v>0.24</v>
      </c>
      <c r="D32" s="154">
        <f>D33*D34</f>
        <v>2124.9905884532091</v>
      </c>
      <c r="E32" s="154">
        <f t="shared" ref="E32:R32" si="20">E33*E34</f>
        <v>1502.1356215394237</v>
      </c>
      <c r="F32" s="154">
        <f t="shared" si="20"/>
        <v>1059.4625959418108</v>
      </c>
      <c r="G32" s="154">
        <f t="shared" si="20"/>
        <v>594.93642108410506</v>
      </c>
      <c r="H32" s="154">
        <f t="shared" si="20"/>
        <v>705.6396924006466</v>
      </c>
      <c r="I32" s="154">
        <f t="shared" si="20"/>
        <v>299.91555924987352</v>
      </c>
      <c r="J32" s="154">
        <f t="shared" si="20"/>
        <v>425.42209601873543</v>
      </c>
      <c r="K32" s="154">
        <f t="shared" si="20"/>
        <v>426.6947028766819</v>
      </c>
      <c r="L32" s="154">
        <f t="shared" si="20"/>
        <v>1405.1451784195981</v>
      </c>
      <c r="M32" s="154">
        <f t="shared" si="20"/>
        <v>1885.2144281672524</v>
      </c>
      <c r="N32" s="154">
        <f t="shared" si="20"/>
        <v>2286.5295202155803</v>
      </c>
      <c r="O32" s="154">
        <f t="shared" si="20"/>
        <v>2760.9171873030637</v>
      </c>
      <c r="P32" s="154">
        <f t="shared" si="20"/>
        <v>1375.8310577029554</v>
      </c>
      <c r="Q32" s="154">
        <f t="shared" si="20"/>
        <v>781.33770847632854</v>
      </c>
      <c r="R32" s="154">
        <f t="shared" si="20"/>
        <v>2684.2392872299956</v>
      </c>
      <c r="S32" s="154">
        <f t="shared" si="18"/>
        <v>20318.411645079261</v>
      </c>
      <c r="T32" s="422"/>
      <c r="U32" s="153" t="s">
        <v>130</v>
      </c>
      <c r="V32" s="153"/>
      <c r="W32" s="124">
        <v>0.24</v>
      </c>
      <c r="X32" s="149">
        <f>X33*X34</f>
        <v>2104.7004312241061</v>
      </c>
      <c r="Y32" s="149">
        <f>Y33*Y34</f>
        <v>1513.8298615899571</v>
      </c>
      <c r="Z32" s="149">
        <f t="shared" ref="Z32:AL32" si="21">Z33*Z34</f>
        <v>1115.3185731428343</v>
      </c>
      <c r="AA32" s="149">
        <f t="shared" si="21"/>
        <v>665.27898674033054</v>
      </c>
      <c r="AB32" s="149">
        <f t="shared" si="21"/>
        <v>743.28236521266638</v>
      </c>
      <c r="AC32" s="149">
        <f t="shared" si="21"/>
        <v>340.41271044899145</v>
      </c>
      <c r="AD32" s="149">
        <f t="shared" si="21"/>
        <v>467.74859568997829</v>
      </c>
      <c r="AE32" s="149">
        <f t="shared" si="21"/>
        <v>495.72544746618155</v>
      </c>
      <c r="AF32" s="149">
        <f t="shared" si="21"/>
        <v>1496.1784459711755</v>
      </c>
      <c r="AG32" s="149">
        <f t="shared" si="21"/>
        <v>1962.3655110607303</v>
      </c>
      <c r="AH32" s="149">
        <f t="shared" si="21"/>
        <v>2328.7083757556211</v>
      </c>
      <c r="AI32" s="149">
        <f t="shared" si="21"/>
        <v>3013.6777104969665</v>
      </c>
      <c r="AJ32" s="149">
        <f t="shared" si="21"/>
        <v>1450.5416503351614</v>
      </c>
      <c r="AK32" s="149">
        <f t="shared" si="21"/>
        <v>863.62098532737491</v>
      </c>
      <c r="AL32" s="149">
        <f t="shared" si="21"/>
        <v>2786.0703742821102</v>
      </c>
      <c r="AM32" s="149">
        <f t="shared" si="19"/>
        <v>21347.460024744185</v>
      </c>
      <c r="AN32" s="216"/>
      <c r="AP32" s="145"/>
      <c r="AQ32" s="145"/>
      <c r="AR32" s="145"/>
      <c r="AS32" s="145"/>
      <c r="AT32" s="145"/>
      <c r="AU32" s="145"/>
      <c r="AV32" s="145"/>
      <c r="AW32" s="145"/>
      <c r="AX32" s="145"/>
      <c r="AY32" s="145"/>
      <c r="AZ32" s="145"/>
      <c r="BA32" s="145"/>
      <c r="BB32" s="145"/>
      <c r="BC32" s="145"/>
      <c r="BD32" s="145"/>
      <c r="BE32" s="145"/>
    </row>
    <row r="33" spans="1:57" ht="16.5" customHeight="1" x14ac:dyDescent="0.35">
      <c r="A33" s="122" t="s">
        <v>327</v>
      </c>
      <c r="B33" s="122"/>
      <c r="C33" s="123" t="s">
        <v>28</v>
      </c>
      <c r="D33" s="154">
        <v>1742</v>
      </c>
      <c r="E33" s="154">
        <v>1505</v>
      </c>
      <c r="F33" s="154">
        <v>1148</v>
      </c>
      <c r="G33" s="154">
        <v>766</v>
      </c>
      <c r="H33" s="154">
        <v>1085</v>
      </c>
      <c r="I33" s="154">
        <v>767</v>
      </c>
      <c r="J33" s="154">
        <v>1100</v>
      </c>
      <c r="K33" s="154">
        <v>1083</v>
      </c>
      <c r="L33" s="154">
        <v>1144</v>
      </c>
      <c r="M33" s="154">
        <v>1016</v>
      </c>
      <c r="N33" s="154">
        <v>1042</v>
      </c>
      <c r="O33" s="154">
        <v>1563</v>
      </c>
      <c r="P33" s="154">
        <v>1565</v>
      </c>
      <c r="Q33" s="154">
        <v>1392</v>
      </c>
      <c r="R33" s="154">
        <v>1566</v>
      </c>
      <c r="S33" s="154">
        <f t="shared" si="18"/>
        <v>18484</v>
      </c>
      <c r="T33" s="422"/>
      <c r="U33" s="153" t="s">
        <v>399</v>
      </c>
      <c r="V33" s="153"/>
      <c r="W33" s="123" t="s">
        <v>28</v>
      </c>
      <c r="X33" s="149">
        <v>1772</v>
      </c>
      <c r="Y33" s="149">
        <v>1564</v>
      </c>
      <c r="Z33" s="149">
        <v>1201</v>
      </c>
      <c r="AA33" s="149">
        <v>839</v>
      </c>
      <c r="AB33" s="149">
        <v>1123</v>
      </c>
      <c r="AC33" s="149">
        <v>847</v>
      </c>
      <c r="AD33" s="149">
        <v>1223</v>
      </c>
      <c r="AE33" s="149">
        <v>1207</v>
      </c>
      <c r="AF33" s="149">
        <v>1208</v>
      </c>
      <c r="AG33" s="149">
        <v>1034</v>
      </c>
      <c r="AH33" s="149">
        <v>1046</v>
      </c>
      <c r="AI33" s="149">
        <v>1669</v>
      </c>
      <c r="AJ33" s="149">
        <v>1674</v>
      </c>
      <c r="AK33" s="149">
        <v>1606</v>
      </c>
      <c r="AL33" s="149">
        <v>1601</v>
      </c>
      <c r="AM33" s="149">
        <f t="shared" si="19"/>
        <v>19614</v>
      </c>
      <c r="AN33" s="216"/>
      <c r="AP33" s="145"/>
      <c r="AQ33" s="145"/>
      <c r="AR33" s="145"/>
      <c r="AS33" s="145"/>
      <c r="AT33" s="145"/>
      <c r="AU33" s="145"/>
      <c r="AV33" s="145"/>
      <c r="AW33" s="145"/>
      <c r="AX33" s="145"/>
      <c r="AY33" s="145"/>
      <c r="AZ33" s="145"/>
      <c r="BA33" s="145"/>
      <c r="BB33" s="145"/>
      <c r="BC33" s="145"/>
      <c r="BD33" s="145"/>
      <c r="BE33" s="145"/>
    </row>
    <row r="34" spans="1:57" ht="16.5" customHeight="1" x14ac:dyDescent="0.35">
      <c r="A34" s="122" t="s">
        <v>328</v>
      </c>
      <c r="B34" s="122"/>
      <c r="C34" s="123" t="s">
        <v>28</v>
      </c>
      <c r="D34" s="219">
        <v>1.2198568246000052</v>
      </c>
      <c r="E34" s="219">
        <v>0.99809675849795598</v>
      </c>
      <c r="F34" s="219">
        <v>0.92287682573328478</v>
      </c>
      <c r="G34" s="219">
        <v>0.77667940089308751</v>
      </c>
      <c r="H34" s="219">
        <v>0.65035916350290013</v>
      </c>
      <c r="I34" s="219">
        <v>0.391024197196706</v>
      </c>
      <c r="J34" s="219">
        <v>0.38674736001703219</v>
      </c>
      <c r="K34" s="219">
        <v>0.3939932621206666</v>
      </c>
      <c r="L34" s="219">
        <v>1.2282737573597886</v>
      </c>
      <c r="M34" s="219">
        <v>1.8555260119756423</v>
      </c>
      <c r="N34" s="219">
        <v>2.19436614224144</v>
      </c>
      <c r="O34" s="219">
        <v>1.7664217449155877</v>
      </c>
      <c r="P34" s="219">
        <v>0.87912527648751149</v>
      </c>
      <c r="Q34" s="219">
        <v>0.56130582505483373</v>
      </c>
      <c r="R34" s="219">
        <v>1.7140736189208146</v>
      </c>
      <c r="S34" s="219">
        <v>1</v>
      </c>
      <c r="T34" s="422"/>
      <c r="U34" s="125" t="s">
        <v>428</v>
      </c>
      <c r="V34" s="125"/>
      <c r="W34" s="123" t="s">
        <v>28</v>
      </c>
      <c r="X34" s="155">
        <f>'Tabell 4.2-4.4'!D7</f>
        <v>1.1877541936930622</v>
      </c>
      <c r="Y34" s="155">
        <f>'Tabell 4.2-4.4'!E7</f>
        <v>0.96792190638744058</v>
      </c>
      <c r="Z34" s="155">
        <f>'Tabell 4.2-4.4'!F7</f>
        <v>0.92865826240036164</v>
      </c>
      <c r="AA34" s="155">
        <f>'Tabell 4.2-4.4'!G7</f>
        <v>0.79294277323042972</v>
      </c>
      <c r="AB34" s="155">
        <f>'Tabell 4.2-4.4'!H7</f>
        <v>0.66187209725081597</v>
      </c>
      <c r="AC34" s="155">
        <f>'Tabell 4.2-4.4'!I7</f>
        <v>0.4019040265041221</v>
      </c>
      <c r="AD34" s="155">
        <f>'Tabell 4.2-4.4'!J7</f>
        <v>0.38246001282909098</v>
      </c>
      <c r="AE34" s="155">
        <f>'Tabell 4.2-4.4'!K7</f>
        <v>0.41070873858010071</v>
      </c>
      <c r="AF34" s="155">
        <f>'Tabell 4.2-4.4'!L7</f>
        <v>1.2385583162013043</v>
      </c>
      <c r="AG34" s="155">
        <f>'Tabell 4.2-4.4'!M7</f>
        <v>1.8978389855519635</v>
      </c>
      <c r="AH34" s="155">
        <f>'Tabell 4.2-4.4'!N7</f>
        <v>2.2262986383896952</v>
      </c>
      <c r="AI34" s="155">
        <f>'Tabell 4.2-4.4'!O7</f>
        <v>1.8056786761515677</v>
      </c>
      <c r="AJ34" s="155">
        <f>'Tabell 4.2-4.4'!P7</f>
        <v>0.86651233592303556</v>
      </c>
      <c r="AK34" s="155">
        <f>'Tabell 4.2-4.4'!Q7</f>
        <v>0.53774656620633554</v>
      </c>
      <c r="AL34" s="155">
        <f>'Tabell 4.2-4.4'!R7</f>
        <v>1.7402063549544722</v>
      </c>
      <c r="AM34" s="155">
        <f>'Tabell 4.2-4.4'!S7</f>
        <v>1</v>
      </c>
      <c r="AN34" s="216"/>
      <c r="AP34" s="145"/>
      <c r="AQ34" s="145"/>
      <c r="AR34" s="145"/>
      <c r="AS34" s="145"/>
      <c r="AT34" s="145"/>
      <c r="AU34" s="145"/>
      <c r="AV34" s="145"/>
      <c r="AW34" s="145"/>
      <c r="AX34" s="145"/>
      <c r="AY34" s="145"/>
      <c r="AZ34" s="145"/>
      <c r="BA34" s="145"/>
      <c r="BB34" s="145"/>
      <c r="BC34" s="145"/>
      <c r="BD34" s="145"/>
      <c r="BE34" s="145"/>
    </row>
    <row r="35" spans="1:57" ht="16.5" customHeight="1" x14ac:dyDescent="0.35">
      <c r="A35" s="122" t="s">
        <v>329</v>
      </c>
      <c r="B35" s="122"/>
      <c r="C35" s="124">
        <v>0.08</v>
      </c>
      <c r="D35" s="156">
        <v>171</v>
      </c>
      <c r="E35" s="156">
        <v>100</v>
      </c>
      <c r="F35" s="156">
        <v>71</v>
      </c>
      <c r="G35" s="156">
        <v>38</v>
      </c>
      <c r="H35" s="156">
        <v>46</v>
      </c>
      <c r="I35" s="156">
        <v>28</v>
      </c>
      <c r="J35" s="156">
        <v>47</v>
      </c>
      <c r="K35" s="156">
        <v>50</v>
      </c>
      <c r="L35" s="156">
        <v>98</v>
      </c>
      <c r="M35" s="156">
        <v>57</v>
      </c>
      <c r="N35" s="156">
        <v>91</v>
      </c>
      <c r="O35" s="156">
        <v>132</v>
      </c>
      <c r="P35" s="156">
        <v>73</v>
      </c>
      <c r="Q35" s="156">
        <v>55</v>
      </c>
      <c r="R35" s="156">
        <v>157</v>
      </c>
      <c r="S35" s="154">
        <f t="shared" si="18"/>
        <v>1214</v>
      </c>
      <c r="T35" s="422"/>
      <c r="U35" s="153" t="s">
        <v>131</v>
      </c>
      <c r="V35" s="153"/>
      <c r="W35" s="124">
        <v>0.08</v>
      </c>
      <c r="X35" s="156">
        <v>174</v>
      </c>
      <c r="Y35" s="156">
        <v>101</v>
      </c>
      <c r="Z35" s="156">
        <v>80</v>
      </c>
      <c r="AA35" s="156">
        <v>44</v>
      </c>
      <c r="AB35" s="156">
        <v>53</v>
      </c>
      <c r="AC35" s="156">
        <v>29</v>
      </c>
      <c r="AD35" s="156">
        <v>55</v>
      </c>
      <c r="AE35" s="156">
        <v>43</v>
      </c>
      <c r="AF35" s="156">
        <v>79</v>
      </c>
      <c r="AG35" s="156">
        <v>72</v>
      </c>
      <c r="AH35" s="156">
        <v>108</v>
      </c>
      <c r="AI35" s="156">
        <v>121</v>
      </c>
      <c r="AJ35" s="156">
        <v>69</v>
      </c>
      <c r="AK35" s="156">
        <v>64</v>
      </c>
      <c r="AL35" s="156">
        <v>173</v>
      </c>
      <c r="AM35" s="154">
        <f t="shared" ref="AM35" si="22">SUM(X35:AL35)</f>
        <v>1265</v>
      </c>
      <c r="AN35" s="216"/>
      <c r="AP35" s="145"/>
      <c r="AQ35" s="145"/>
      <c r="AR35" s="145"/>
      <c r="AS35" s="145"/>
      <c r="AT35" s="145"/>
      <c r="AU35" s="145"/>
      <c r="AV35" s="145"/>
      <c r="AW35" s="145"/>
      <c r="AX35" s="145"/>
      <c r="AY35" s="145"/>
      <c r="AZ35" s="145"/>
      <c r="BA35" s="145"/>
      <c r="BB35" s="145"/>
      <c r="BC35" s="145"/>
      <c r="BD35" s="145"/>
      <c r="BE35" s="145"/>
    </row>
    <row r="36" spans="1:57" ht="16.5" customHeight="1" x14ac:dyDescent="0.35">
      <c r="A36" s="122" t="s">
        <v>330</v>
      </c>
      <c r="B36" s="122"/>
      <c r="C36" s="124">
        <v>0.1</v>
      </c>
      <c r="D36" s="154">
        <v>1091</v>
      </c>
      <c r="E36" s="154">
        <v>983</v>
      </c>
      <c r="F36" s="154">
        <v>549</v>
      </c>
      <c r="G36" s="154">
        <v>586</v>
      </c>
      <c r="H36" s="154">
        <v>607</v>
      </c>
      <c r="I36" s="154">
        <v>301</v>
      </c>
      <c r="J36" s="154">
        <v>333</v>
      </c>
      <c r="K36" s="154">
        <v>575</v>
      </c>
      <c r="L36" s="154">
        <v>749</v>
      </c>
      <c r="M36" s="154">
        <v>713</v>
      </c>
      <c r="N36" s="154">
        <v>1046</v>
      </c>
      <c r="O36" s="154">
        <v>1371</v>
      </c>
      <c r="P36" s="154">
        <v>660</v>
      </c>
      <c r="Q36" s="154">
        <v>433</v>
      </c>
      <c r="R36" s="154">
        <v>1101</v>
      </c>
      <c r="S36" s="154">
        <f t="shared" si="18"/>
        <v>11098</v>
      </c>
      <c r="T36" s="422"/>
      <c r="U36" s="153" t="s">
        <v>132</v>
      </c>
      <c r="V36" s="153"/>
      <c r="W36" s="124">
        <v>0.1</v>
      </c>
      <c r="X36" s="149">
        <v>1104</v>
      </c>
      <c r="Y36" s="149">
        <v>993</v>
      </c>
      <c r="Z36" s="149">
        <v>573</v>
      </c>
      <c r="AA36" s="149">
        <v>556</v>
      </c>
      <c r="AB36" s="149">
        <v>658</v>
      </c>
      <c r="AC36" s="149">
        <v>315</v>
      </c>
      <c r="AD36" s="149">
        <v>345</v>
      </c>
      <c r="AE36" s="149">
        <v>612</v>
      </c>
      <c r="AF36" s="149">
        <v>715</v>
      </c>
      <c r="AG36" s="149">
        <v>700</v>
      </c>
      <c r="AH36" s="149">
        <v>1025</v>
      </c>
      <c r="AI36" s="149">
        <v>1334</v>
      </c>
      <c r="AJ36" s="149">
        <v>602</v>
      </c>
      <c r="AK36" s="149">
        <v>401</v>
      </c>
      <c r="AL36" s="149">
        <v>1113</v>
      </c>
      <c r="AM36" s="149">
        <f t="shared" si="19"/>
        <v>11046</v>
      </c>
      <c r="AN36" s="216"/>
      <c r="AP36" s="145"/>
      <c r="AQ36" s="145"/>
      <c r="AR36" s="145"/>
      <c r="AS36" s="145"/>
      <c r="AT36" s="145"/>
      <c r="AU36" s="145"/>
      <c r="AV36" s="145"/>
      <c r="AW36" s="145"/>
      <c r="AX36" s="145"/>
      <c r="AY36" s="145"/>
      <c r="AZ36" s="145"/>
      <c r="BA36" s="145"/>
      <c r="BB36" s="145"/>
      <c r="BC36" s="145"/>
      <c r="BD36" s="145"/>
      <c r="BE36" s="145"/>
    </row>
    <row r="37" spans="1:57" ht="16.5" customHeight="1" x14ac:dyDescent="0.35">
      <c r="A37" s="122" t="s">
        <v>331</v>
      </c>
      <c r="B37" s="122"/>
      <c r="C37" s="124">
        <v>0.2</v>
      </c>
      <c r="D37" s="154">
        <v>2504</v>
      </c>
      <c r="E37" s="154">
        <v>1602</v>
      </c>
      <c r="F37" s="154">
        <v>998</v>
      </c>
      <c r="G37" s="154">
        <v>509</v>
      </c>
      <c r="H37" s="154">
        <v>637</v>
      </c>
      <c r="I37" s="154">
        <v>327</v>
      </c>
      <c r="J37" s="154">
        <v>372</v>
      </c>
      <c r="K37" s="154">
        <v>498</v>
      </c>
      <c r="L37" s="154">
        <v>1881</v>
      </c>
      <c r="M37" s="154">
        <v>1944</v>
      </c>
      <c r="N37" s="154">
        <v>2837</v>
      </c>
      <c r="O37" s="154">
        <v>3873</v>
      </c>
      <c r="P37" s="154">
        <v>1500</v>
      </c>
      <c r="Q37" s="154">
        <v>597</v>
      </c>
      <c r="R37" s="154">
        <v>2951</v>
      </c>
      <c r="S37" s="154">
        <f t="shared" si="18"/>
        <v>23030</v>
      </c>
      <c r="T37" s="422"/>
      <c r="U37" s="153" t="s">
        <v>133</v>
      </c>
      <c r="V37" s="153"/>
      <c r="W37" s="124">
        <v>0.2</v>
      </c>
      <c r="X37" s="149">
        <v>2365</v>
      </c>
      <c r="Y37" s="149">
        <v>1633</v>
      </c>
      <c r="Z37" s="149">
        <v>959</v>
      </c>
      <c r="AA37" s="149">
        <v>510</v>
      </c>
      <c r="AB37" s="149">
        <v>666</v>
      </c>
      <c r="AC37" s="149">
        <v>350</v>
      </c>
      <c r="AD37" s="149">
        <v>403</v>
      </c>
      <c r="AE37" s="149">
        <v>468</v>
      </c>
      <c r="AF37" s="149">
        <v>1830</v>
      </c>
      <c r="AG37" s="149">
        <v>1887</v>
      </c>
      <c r="AH37" s="149">
        <v>2814</v>
      </c>
      <c r="AI37" s="149">
        <v>3767</v>
      </c>
      <c r="AJ37" s="149">
        <v>1517</v>
      </c>
      <c r="AK37" s="149">
        <v>586</v>
      </c>
      <c r="AL37" s="149">
        <v>2886</v>
      </c>
      <c r="AM37" s="149">
        <f t="shared" si="19"/>
        <v>22641</v>
      </c>
      <c r="AN37" s="216"/>
      <c r="AP37" s="145"/>
      <c r="AQ37" s="145"/>
      <c r="AR37" s="145"/>
      <c r="AS37" s="145"/>
      <c r="AT37" s="145"/>
      <c r="AU37" s="145"/>
      <c r="AV37" s="145"/>
      <c r="AW37" s="145"/>
      <c r="AX37" s="145"/>
      <c r="AY37" s="145"/>
      <c r="AZ37" s="145"/>
      <c r="BA37" s="145"/>
      <c r="BB37" s="145"/>
      <c r="BC37" s="145"/>
      <c r="BD37" s="145"/>
      <c r="BE37" s="145"/>
    </row>
    <row r="38" spans="1:57" ht="16.5" customHeight="1" x14ac:dyDescent="0.35">
      <c r="A38" s="122" t="s">
        <v>332</v>
      </c>
      <c r="B38" s="122"/>
      <c r="C38" s="124">
        <v>0.14000000000000001</v>
      </c>
      <c r="D38" s="154">
        <v>1554</v>
      </c>
      <c r="E38" s="154">
        <v>1126</v>
      </c>
      <c r="F38" s="154">
        <v>1607</v>
      </c>
      <c r="G38" s="154">
        <v>356</v>
      </c>
      <c r="H38" s="154">
        <v>412</v>
      </c>
      <c r="I38" s="154">
        <v>238</v>
      </c>
      <c r="J38" s="154">
        <v>309</v>
      </c>
      <c r="K38" s="154">
        <v>339</v>
      </c>
      <c r="L38" s="154">
        <v>247</v>
      </c>
      <c r="M38" s="154">
        <v>381</v>
      </c>
      <c r="N38" s="154">
        <v>545</v>
      </c>
      <c r="O38" s="154">
        <v>660</v>
      </c>
      <c r="P38" s="154">
        <v>608</v>
      </c>
      <c r="Q38" s="154">
        <v>379</v>
      </c>
      <c r="R38" s="154">
        <v>443</v>
      </c>
      <c r="S38" s="154">
        <f t="shared" si="18"/>
        <v>9204</v>
      </c>
      <c r="T38" s="422"/>
      <c r="U38" s="153" t="s">
        <v>134</v>
      </c>
      <c r="V38" s="153"/>
      <c r="W38" s="124">
        <v>0.14000000000000001</v>
      </c>
      <c r="X38" s="149">
        <v>1555</v>
      </c>
      <c r="Y38" s="149">
        <v>1135</v>
      </c>
      <c r="Z38" s="149">
        <v>1608</v>
      </c>
      <c r="AA38" s="149">
        <v>352</v>
      </c>
      <c r="AB38" s="149">
        <v>429</v>
      </c>
      <c r="AC38" s="149">
        <v>240</v>
      </c>
      <c r="AD38" s="149">
        <v>319</v>
      </c>
      <c r="AE38" s="149">
        <v>339</v>
      </c>
      <c r="AF38" s="149">
        <v>263</v>
      </c>
      <c r="AG38" s="149">
        <v>388</v>
      </c>
      <c r="AH38" s="149">
        <v>549</v>
      </c>
      <c r="AI38" s="149">
        <v>670</v>
      </c>
      <c r="AJ38" s="149">
        <v>615</v>
      </c>
      <c r="AK38" s="149">
        <v>381</v>
      </c>
      <c r="AL38" s="149">
        <v>445</v>
      </c>
      <c r="AM38" s="149">
        <f t="shared" si="19"/>
        <v>9288</v>
      </c>
      <c r="AN38" s="216"/>
      <c r="AP38" s="145"/>
      <c r="AQ38" s="145"/>
      <c r="AR38" s="145"/>
      <c r="AS38" s="145"/>
      <c r="AT38" s="145"/>
      <c r="AU38" s="145"/>
      <c r="AV38" s="145"/>
      <c r="AW38" s="145"/>
      <c r="AX38" s="145"/>
      <c r="AY38" s="145"/>
      <c r="AZ38" s="145"/>
      <c r="BA38" s="145"/>
      <c r="BB38" s="145"/>
      <c r="BC38" s="145"/>
      <c r="BD38" s="145"/>
      <c r="BE38" s="145"/>
    </row>
    <row r="39" spans="1:57" ht="16.5" customHeight="1" x14ac:dyDescent="0.35">
      <c r="A39" s="122" t="s">
        <v>333</v>
      </c>
      <c r="B39" s="122"/>
      <c r="C39" s="124">
        <v>0.06</v>
      </c>
      <c r="D39" s="156">
        <v>1172</v>
      </c>
      <c r="E39" s="156">
        <v>866</v>
      </c>
      <c r="F39" s="156">
        <v>501</v>
      </c>
      <c r="G39" s="156">
        <v>353</v>
      </c>
      <c r="H39" s="156">
        <v>442</v>
      </c>
      <c r="I39" s="156">
        <v>165</v>
      </c>
      <c r="J39" s="156">
        <v>257</v>
      </c>
      <c r="K39" s="156">
        <v>323</v>
      </c>
      <c r="L39" s="156">
        <v>683</v>
      </c>
      <c r="M39" s="156">
        <v>589</v>
      </c>
      <c r="N39" s="156">
        <v>866</v>
      </c>
      <c r="O39" s="156">
        <v>1101</v>
      </c>
      <c r="P39" s="156">
        <v>569</v>
      </c>
      <c r="Q39" s="156">
        <v>363</v>
      </c>
      <c r="R39" s="156">
        <v>1078</v>
      </c>
      <c r="S39" s="154">
        <f t="shared" si="18"/>
        <v>9328</v>
      </c>
      <c r="T39" s="422"/>
      <c r="U39" s="125" t="s">
        <v>135</v>
      </c>
      <c r="V39" s="125"/>
      <c r="W39" s="124">
        <v>0.06</v>
      </c>
      <c r="X39" s="157">
        <v>1165</v>
      </c>
      <c r="Y39" s="157">
        <v>882</v>
      </c>
      <c r="Z39" s="157">
        <v>521</v>
      </c>
      <c r="AA39" s="157">
        <v>389</v>
      </c>
      <c r="AB39" s="157">
        <v>473</v>
      </c>
      <c r="AC39" s="157">
        <v>171</v>
      </c>
      <c r="AD39" s="157">
        <v>275</v>
      </c>
      <c r="AE39" s="157">
        <v>348</v>
      </c>
      <c r="AF39" s="157">
        <v>692</v>
      </c>
      <c r="AG39" s="157">
        <v>603</v>
      </c>
      <c r="AH39" s="157">
        <v>894</v>
      </c>
      <c r="AI39" s="157">
        <v>1062</v>
      </c>
      <c r="AJ39" s="157">
        <v>528</v>
      </c>
      <c r="AK39" s="157">
        <v>372</v>
      </c>
      <c r="AL39" s="157">
        <v>1050</v>
      </c>
      <c r="AM39" s="154">
        <f t="shared" si="19"/>
        <v>9425</v>
      </c>
      <c r="AN39" s="216"/>
      <c r="AP39" s="145"/>
      <c r="AQ39" s="145"/>
      <c r="AR39" s="145"/>
      <c r="AS39" s="145"/>
      <c r="AT39" s="145"/>
      <c r="AU39" s="145"/>
      <c r="AV39" s="145"/>
      <c r="AW39" s="145"/>
      <c r="AX39" s="145"/>
      <c r="AY39" s="145"/>
      <c r="AZ39" s="145"/>
      <c r="BA39" s="145"/>
      <c r="BB39" s="145"/>
      <c r="BC39" s="145"/>
      <c r="BD39" s="145"/>
      <c r="BE39" s="145"/>
    </row>
    <row r="40" spans="1:57" ht="16.5" customHeight="1" x14ac:dyDescent="0.35">
      <c r="A40" s="122" t="s">
        <v>334</v>
      </c>
      <c r="B40" s="122"/>
      <c r="C40" s="124">
        <v>0.05</v>
      </c>
      <c r="D40" s="156">
        <v>92</v>
      </c>
      <c r="E40" s="156">
        <v>70</v>
      </c>
      <c r="F40" s="156">
        <v>34</v>
      </c>
      <c r="G40" s="156">
        <v>37</v>
      </c>
      <c r="H40" s="156">
        <v>44</v>
      </c>
      <c r="I40" s="156">
        <v>40</v>
      </c>
      <c r="J40" s="156">
        <v>62</v>
      </c>
      <c r="K40" s="156">
        <v>67</v>
      </c>
      <c r="L40" s="156">
        <v>76</v>
      </c>
      <c r="M40" s="156">
        <v>92</v>
      </c>
      <c r="N40" s="156">
        <v>115</v>
      </c>
      <c r="O40" s="156">
        <v>136</v>
      </c>
      <c r="P40" s="156">
        <v>107</v>
      </c>
      <c r="Q40" s="156">
        <v>91</v>
      </c>
      <c r="R40" s="156">
        <v>141</v>
      </c>
      <c r="S40" s="154">
        <f t="shared" si="18"/>
        <v>1204</v>
      </c>
      <c r="T40" s="422"/>
      <c r="U40" s="125" t="s">
        <v>136</v>
      </c>
      <c r="V40" s="125"/>
      <c r="W40" s="124">
        <v>0.05</v>
      </c>
      <c r="X40" s="156">
        <v>84</v>
      </c>
      <c r="Y40" s="156">
        <v>69</v>
      </c>
      <c r="Z40" s="156">
        <v>43</v>
      </c>
      <c r="AA40" s="156">
        <v>33</v>
      </c>
      <c r="AB40" s="156">
        <v>42</v>
      </c>
      <c r="AC40" s="156">
        <v>39</v>
      </c>
      <c r="AD40" s="156">
        <v>53</v>
      </c>
      <c r="AE40" s="156">
        <v>63</v>
      </c>
      <c r="AF40" s="156">
        <v>67</v>
      </c>
      <c r="AG40" s="156">
        <v>85</v>
      </c>
      <c r="AH40" s="156">
        <v>110</v>
      </c>
      <c r="AI40" s="156">
        <v>127</v>
      </c>
      <c r="AJ40" s="156">
        <v>88</v>
      </c>
      <c r="AK40" s="156">
        <v>79</v>
      </c>
      <c r="AL40" s="156">
        <v>120</v>
      </c>
      <c r="AM40" s="154">
        <f t="shared" si="19"/>
        <v>1102</v>
      </c>
      <c r="AN40" s="216"/>
      <c r="AP40" s="145"/>
      <c r="AQ40" s="145"/>
      <c r="AR40" s="145"/>
      <c r="AS40" s="145"/>
      <c r="AT40" s="145"/>
      <c r="AU40" s="145"/>
      <c r="AV40" s="145"/>
      <c r="AW40" s="145"/>
      <c r="AX40" s="145"/>
      <c r="AY40" s="145"/>
      <c r="AZ40" s="145"/>
      <c r="BA40" s="145"/>
      <c r="BB40" s="145"/>
      <c r="BC40" s="145"/>
      <c r="BD40" s="145"/>
      <c r="BE40" s="145"/>
    </row>
    <row r="41" spans="1:57" ht="16.5" customHeight="1" x14ac:dyDescent="0.35">
      <c r="A41" s="122" t="s">
        <v>335</v>
      </c>
      <c r="B41" s="122"/>
      <c r="C41" s="124">
        <v>0.03</v>
      </c>
      <c r="D41" s="156">
        <v>737</v>
      </c>
      <c r="E41" s="156">
        <v>678</v>
      </c>
      <c r="F41" s="156">
        <v>471</v>
      </c>
      <c r="G41" s="156">
        <v>428</v>
      </c>
      <c r="H41" s="156">
        <v>472</v>
      </c>
      <c r="I41" s="156">
        <v>148</v>
      </c>
      <c r="J41" s="156">
        <v>259</v>
      </c>
      <c r="K41" s="156">
        <v>329</v>
      </c>
      <c r="L41" s="156">
        <v>307</v>
      </c>
      <c r="M41" s="156">
        <v>333</v>
      </c>
      <c r="N41" s="156">
        <v>353</v>
      </c>
      <c r="O41" s="156">
        <v>552</v>
      </c>
      <c r="P41" s="156">
        <v>403</v>
      </c>
      <c r="Q41" s="156">
        <v>313</v>
      </c>
      <c r="R41" s="156">
        <v>404</v>
      </c>
      <c r="S41" s="154">
        <f t="shared" si="18"/>
        <v>6187</v>
      </c>
      <c r="T41" s="422"/>
      <c r="U41" s="125" t="s">
        <v>137</v>
      </c>
      <c r="V41" s="125"/>
      <c r="W41" s="124">
        <v>0.03</v>
      </c>
      <c r="X41" s="157">
        <v>779</v>
      </c>
      <c r="Y41" s="157">
        <v>718</v>
      </c>
      <c r="Z41" s="157">
        <v>502</v>
      </c>
      <c r="AA41" s="157">
        <v>472</v>
      </c>
      <c r="AB41" s="157">
        <v>495</v>
      </c>
      <c r="AC41" s="157">
        <v>158</v>
      </c>
      <c r="AD41" s="157">
        <v>278</v>
      </c>
      <c r="AE41" s="157">
        <v>344</v>
      </c>
      <c r="AF41" s="157">
        <v>313</v>
      </c>
      <c r="AG41" s="157">
        <v>344</v>
      </c>
      <c r="AH41" s="157">
        <v>363</v>
      </c>
      <c r="AI41" s="157">
        <v>575</v>
      </c>
      <c r="AJ41" s="157">
        <v>417</v>
      </c>
      <c r="AK41" s="157">
        <v>321</v>
      </c>
      <c r="AL41" s="157">
        <v>412</v>
      </c>
      <c r="AM41" s="154">
        <f t="shared" si="19"/>
        <v>6491</v>
      </c>
      <c r="AN41" s="216"/>
      <c r="AP41" s="145"/>
      <c r="AQ41" s="145"/>
      <c r="AR41" s="145"/>
      <c r="AS41" s="145"/>
      <c r="AT41" s="145"/>
      <c r="AU41" s="145"/>
      <c r="AV41" s="145"/>
      <c r="AW41" s="145"/>
      <c r="AX41" s="145"/>
      <c r="AY41" s="145"/>
      <c r="AZ41" s="145"/>
      <c r="BA41" s="145"/>
      <c r="BB41" s="145"/>
      <c r="BC41" s="145"/>
      <c r="BD41" s="145"/>
      <c r="BE41" s="145"/>
    </row>
    <row r="42" spans="1:57" ht="16.5" customHeight="1" x14ac:dyDescent="0.35">
      <c r="A42" s="360" t="str">
        <f>'Tabell 3.1'!A35</f>
        <v>Kriterienøkkel FO2B</v>
      </c>
      <c r="B42" s="326"/>
      <c r="C42" s="327" t="s">
        <v>28</v>
      </c>
      <c r="D42" s="328">
        <f>(D29/$S$29*$C$29+D30/$S$30*$C$30+D31/$S$31*$C$31+D32/$S$32*$C$32+D35/$S$35*$C$35+D36/$S$36*$C$36+D37/$S$37*$C$37+D38/$S$38*$C$38+D39/$S$39*$C$39+D40/$S$40*$C$40+D41/$S$41*$C$41)*100</f>
        <v>11.236198677186868</v>
      </c>
      <c r="E42" s="328">
        <f t="shared" ref="E42:R42" si="23">(E29/$S$29*$C$29+E30/$S$30*$C$30+E31/$S$31*$C$31+E32/$S$32*$C$32+E35/$S$35*$C$35+E36/$S$36*$C$36+E37/$S$37*$C$37+E38/$S$38*$C$38+E39/$S$39*$C$39+E40/$S$40*$C$40+E41/$S$41*$C$41)*100</f>
        <v>8.1025841330395121</v>
      </c>
      <c r="F42" s="328">
        <f t="shared" si="23"/>
        <v>6.5519329396697623</v>
      </c>
      <c r="G42" s="328">
        <f t="shared" si="23"/>
        <v>3.3514212188196044</v>
      </c>
      <c r="H42" s="328">
        <f t="shared" si="23"/>
        <v>4.0422912728785239</v>
      </c>
      <c r="I42" s="328">
        <f t="shared" si="23"/>
        <v>2.3592887391081443</v>
      </c>
      <c r="J42" s="328">
        <f t="shared" si="23"/>
        <v>3.3940716546568273</v>
      </c>
      <c r="K42" s="328">
        <f t="shared" si="23"/>
        <v>3.886144287506986</v>
      </c>
      <c r="L42" s="328">
        <f t="shared" si="23"/>
        <v>6.4719524218023698</v>
      </c>
      <c r="M42" s="328">
        <f t="shared" si="23"/>
        <v>6.9209400074811303</v>
      </c>
      <c r="N42" s="328">
        <f t="shared" si="23"/>
        <v>9.439443392628224</v>
      </c>
      <c r="O42" s="328">
        <f t="shared" si="23"/>
        <v>12.158731407533283</v>
      </c>
      <c r="P42" s="328">
        <f t="shared" si="23"/>
        <v>6.8333212372433465</v>
      </c>
      <c r="Q42" s="328">
        <f t="shared" si="23"/>
        <v>4.4815083361283383</v>
      </c>
      <c r="R42" s="328">
        <f t="shared" si="23"/>
        <v>10.770170274317078</v>
      </c>
      <c r="S42" s="328">
        <f>SUM(D42:R42)</f>
        <v>100</v>
      </c>
      <c r="T42" s="422"/>
      <c r="U42" s="392" t="s">
        <v>121</v>
      </c>
      <c r="V42" s="392"/>
      <c r="W42" s="327" t="s">
        <v>28</v>
      </c>
      <c r="X42" s="328">
        <f t="shared" ref="X42:AM42" si="24">(X29/$AM$29*$C$29+X30/$AM$30*$C$30+X31/$AM$31*$C$31+X32/$AM$32*$C$32+X35/$AM$35*$C$35+X36/$AM$36*$C$36+X37/$AM$37*$C$37+X38/$AM$38*$C$38+X39/$AM$39*$C$39+X40/$AM$40*$C$40+X41/$AM$41*$C$41)*100</f>
        <v>10.966046653790276</v>
      </c>
      <c r="Y42" s="328">
        <f t="shared" si="24"/>
        <v>8.1170287149534204</v>
      </c>
      <c r="Z42" s="328">
        <f t="shared" si="24"/>
        <v>6.6478019753472326</v>
      </c>
      <c r="AA42" s="328">
        <f t="shared" si="24"/>
        <v>3.432937753276454</v>
      </c>
      <c r="AB42" s="328">
        <f t="shared" si="24"/>
        <v>4.2049156027964223</v>
      </c>
      <c r="AC42" s="328">
        <f t="shared" si="24"/>
        <v>2.4559550059470276</v>
      </c>
      <c r="AD42" s="328">
        <f t="shared" si="24"/>
        <v>3.5104944728402474</v>
      </c>
      <c r="AE42" s="328">
        <f t="shared" si="24"/>
        <v>3.9180433596758464</v>
      </c>
      <c r="AF42" s="328">
        <f t="shared" si="24"/>
        <v>6.3189575165405989</v>
      </c>
      <c r="AG42" s="328">
        <f t="shared" si="24"/>
        <v>6.9494097871744032</v>
      </c>
      <c r="AH42" s="328">
        <f t="shared" si="24"/>
        <v>9.4539742579985298</v>
      </c>
      <c r="AI42" s="328">
        <f t="shared" si="24"/>
        <v>12.094591404860163</v>
      </c>
      <c r="AJ42" s="328">
        <f t="shared" si="24"/>
        <v>6.6954134601397177</v>
      </c>
      <c r="AK42" s="328">
        <f t="shared" si="24"/>
        <v>4.5295442866314932</v>
      </c>
      <c r="AL42" s="328">
        <f t="shared" si="24"/>
        <v>10.704885748028175</v>
      </c>
      <c r="AM42" s="328">
        <f t="shared" si="24"/>
        <v>100</v>
      </c>
      <c r="AN42" s="217"/>
      <c r="AP42" s="145"/>
      <c r="AQ42" s="145"/>
      <c r="AR42" s="145"/>
      <c r="AS42" s="145"/>
      <c r="AT42" s="145"/>
      <c r="AU42" s="145"/>
      <c r="AV42" s="145"/>
      <c r="AW42" s="145"/>
      <c r="AX42" s="145"/>
      <c r="AY42" s="145"/>
      <c r="AZ42" s="145"/>
      <c r="BA42" s="145"/>
      <c r="BB42" s="145"/>
      <c r="BC42" s="145"/>
      <c r="BD42" s="145"/>
      <c r="BE42" s="145"/>
    </row>
    <row r="43" spans="1:57" ht="16.5" customHeight="1" x14ac:dyDescent="0.35">
      <c r="A43" s="22"/>
      <c r="B43" s="22"/>
      <c r="C43" s="22"/>
      <c r="D43" s="22"/>
      <c r="E43" s="22"/>
      <c r="F43" s="22"/>
      <c r="G43" s="22"/>
      <c r="H43" s="22"/>
      <c r="I43" s="22"/>
      <c r="J43" s="22"/>
      <c r="K43" s="22"/>
      <c r="L43" s="22"/>
      <c r="M43" s="22"/>
      <c r="N43" s="22"/>
      <c r="O43" s="22"/>
      <c r="P43" s="22"/>
      <c r="Q43" s="22"/>
      <c r="R43" s="22"/>
      <c r="S43" s="22"/>
      <c r="T43" s="422"/>
      <c r="U43" s="220"/>
      <c r="V43" s="220"/>
      <c r="W43" s="22"/>
      <c r="X43" s="220"/>
      <c r="Y43" s="220"/>
      <c r="Z43" s="220"/>
      <c r="AA43" s="220"/>
      <c r="AB43" s="220"/>
      <c r="AC43" s="220"/>
      <c r="AD43" s="220"/>
      <c r="AE43" s="220"/>
      <c r="AF43" s="220"/>
      <c r="AG43" s="220"/>
      <c r="AH43" s="220"/>
      <c r="AI43" s="220"/>
      <c r="AJ43" s="220"/>
      <c r="AK43" s="220"/>
      <c r="AL43" s="220"/>
      <c r="AM43" s="220"/>
      <c r="AN43" s="221"/>
      <c r="AP43" s="145"/>
      <c r="AQ43" s="145"/>
      <c r="AR43" s="145"/>
      <c r="AS43" s="145"/>
      <c r="AT43" s="145"/>
      <c r="AU43" s="145"/>
      <c r="AV43" s="145"/>
      <c r="AW43" s="145"/>
      <c r="AX43" s="145"/>
      <c r="AY43" s="145"/>
      <c r="AZ43" s="145"/>
      <c r="BA43" s="145"/>
      <c r="BB43" s="145"/>
      <c r="BC43" s="145"/>
      <c r="BD43" s="145"/>
      <c r="BE43" s="145"/>
    </row>
    <row r="44" spans="1:57" ht="16.5" customHeight="1" x14ac:dyDescent="0.35">
      <c r="A44" s="127" t="s">
        <v>121</v>
      </c>
      <c r="B44" s="127"/>
      <c r="C44" s="129">
        <v>0.8</v>
      </c>
      <c r="D44" s="129">
        <f t="shared" ref="D44:R44" si="25">D42</f>
        <v>11.236198677186868</v>
      </c>
      <c r="E44" s="129">
        <f t="shared" si="25"/>
        <v>8.1025841330395121</v>
      </c>
      <c r="F44" s="129">
        <f t="shared" si="25"/>
        <v>6.5519329396697623</v>
      </c>
      <c r="G44" s="129">
        <f t="shared" si="25"/>
        <v>3.3514212188196044</v>
      </c>
      <c r="H44" s="129">
        <f t="shared" si="25"/>
        <v>4.0422912728785239</v>
      </c>
      <c r="I44" s="129">
        <f t="shared" si="25"/>
        <v>2.3592887391081443</v>
      </c>
      <c r="J44" s="129">
        <f t="shared" si="25"/>
        <v>3.3940716546568273</v>
      </c>
      <c r="K44" s="129">
        <f t="shared" si="25"/>
        <v>3.886144287506986</v>
      </c>
      <c r="L44" s="129">
        <f t="shared" si="25"/>
        <v>6.4719524218023698</v>
      </c>
      <c r="M44" s="129">
        <f t="shared" si="25"/>
        <v>6.9209400074811303</v>
      </c>
      <c r="N44" s="129">
        <f t="shared" si="25"/>
        <v>9.439443392628224</v>
      </c>
      <c r="O44" s="129">
        <f t="shared" si="25"/>
        <v>12.158731407533283</v>
      </c>
      <c r="P44" s="129">
        <f t="shared" si="25"/>
        <v>6.8333212372433465</v>
      </c>
      <c r="Q44" s="129">
        <f t="shared" si="25"/>
        <v>4.4815083361283383</v>
      </c>
      <c r="R44" s="129">
        <f t="shared" si="25"/>
        <v>10.770170274317078</v>
      </c>
      <c r="S44" s="106">
        <f>SUM(D44:R44)</f>
        <v>100</v>
      </c>
      <c r="T44" s="422"/>
      <c r="U44" s="222" t="s">
        <v>121</v>
      </c>
      <c r="V44" s="222"/>
      <c r="W44" s="129">
        <v>0.8</v>
      </c>
      <c r="X44" s="168">
        <f t="shared" ref="X44:AM44" si="26">X42</f>
        <v>10.966046653790276</v>
      </c>
      <c r="Y44" s="168">
        <f t="shared" si="26"/>
        <v>8.1170287149534204</v>
      </c>
      <c r="Z44" s="168">
        <f t="shared" si="26"/>
        <v>6.6478019753472326</v>
      </c>
      <c r="AA44" s="168">
        <f t="shared" si="26"/>
        <v>3.432937753276454</v>
      </c>
      <c r="AB44" s="168">
        <f t="shared" si="26"/>
        <v>4.2049156027964223</v>
      </c>
      <c r="AC44" s="168">
        <f t="shared" si="26"/>
        <v>2.4559550059470276</v>
      </c>
      <c r="AD44" s="168">
        <f t="shared" si="26"/>
        <v>3.5104944728402474</v>
      </c>
      <c r="AE44" s="168">
        <f t="shared" si="26"/>
        <v>3.9180433596758464</v>
      </c>
      <c r="AF44" s="168">
        <f t="shared" si="26"/>
        <v>6.3189575165405989</v>
      </c>
      <c r="AG44" s="168">
        <f t="shared" si="26"/>
        <v>6.9494097871744032</v>
      </c>
      <c r="AH44" s="168">
        <f t="shared" si="26"/>
        <v>9.4539742579985298</v>
      </c>
      <c r="AI44" s="168">
        <f t="shared" si="26"/>
        <v>12.094591404860163</v>
      </c>
      <c r="AJ44" s="168">
        <f t="shared" si="26"/>
        <v>6.6954134601397177</v>
      </c>
      <c r="AK44" s="168">
        <f t="shared" si="26"/>
        <v>4.5295442866314932</v>
      </c>
      <c r="AL44" s="168">
        <f t="shared" si="26"/>
        <v>10.704885748028175</v>
      </c>
      <c r="AM44" s="168">
        <f t="shared" si="26"/>
        <v>100</v>
      </c>
      <c r="AN44" s="223"/>
      <c r="AP44" s="145"/>
      <c r="AQ44" s="145"/>
      <c r="AR44" s="145"/>
      <c r="AS44" s="145"/>
      <c r="AT44" s="145"/>
      <c r="AU44" s="145"/>
      <c r="AV44" s="145"/>
      <c r="AW44" s="145"/>
      <c r="AX44" s="145"/>
      <c r="AY44" s="145"/>
      <c r="AZ44" s="145"/>
      <c r="BA44" s="145"/>
      <c r="BB44" s="145"/>
      <c r="BC44" s="145"/>
      <c r="BD44" s="145"/>
      <c r="BE44" s="145"/>
    </row>
    <row r="45" spans="1:57" ht="16.5" customHeight="1" x14ac:dyDescent="0.35">
      <c r="A45" s="127" t="s">
        <v>243</v>
      </c>
      <c r="B45" s="127"/>
      <c r="C45" s="129">
        <v>0.2</v>
      </c>
      <c r="D45" s="129">
        <v>10.303112401778456</v>
      </c>
      <c r="E45" s="129">
        <v>7.3241260373128503</v>
      </c>
      <c r="F45" s="129">
        <v>6.4209184808071109</v>
      </c>
      <c r="G45" s="129">
        <v>3.8611595589494674</v>
      </c>
      <c r="H45" s="129">
        <v>3.6317501051332726</v>
      </c>
      <c r="I45" s="129">
        <v>1.3666241630595133</v>
      </c>
      <c r="J45" s="129">
        <v>4.8749415293514495</v>
      </c>
      <c r="K45" s="129">
        <v>2.4689901655208586</v>
      </c>
      <c r="L45" s="129">
        <v>4.0895715522789189</v>
      </c>
      <c r="M45" s="129">
        <v>7.7791392351496595</v>
      </c>
      <c r="N45" s="129">
        <v>7.7187714137249523</v>
      </c>
      <c r="O45" s="129">
        <v>12.625117658729188</v>
      </c>
      <c r="P45" s="129">
        <v>10.193823163108492</v>
      </c>
      <c r="Q45" s="129">
        <v>4.8812842621654182</v>
      </c>
      <c r="R45" s="129">
        <v>12.460670272930397</v>
      </c>
      <c r="S45" s="106">
        <f>SUM(D45:R45)</f>
        <v>100.00000000000001</v>
      </c>
      <c r="T45" s="422"/>
      <c r="U45" s="127" t="s">
        <v>400</v>
      </c>
      <c r="V45" s="426"/>
      <c r="W45" s="129">
        <v>0.2</v>
      </c>
      <c r="X45" s="129">
        <v>11.8840238</v>
      </c>
      <c r="Y45" s="129">
        <v>7.5063368700000002</v>
      </c>
      <c r="Z45" s="129">
        <v>6.2796106099999998</v>
      </c>
      <c r="AA45" s="129">
        <v>3.9508613499999998</v>
      </c>
      <c r="AB45" s="129">
        <v>4.1618632699999996</v>
      </c>
      <c r="AC45" s="129">
        <v>1.5391064699999999</v>
      </c>
      <c r="AD45" s="129">
        <v>3.43901586</v>
      </c>
      <c r="AE45" s="129">
        <v>2.6941201299999999</v>
      </c>
      <c r="AF45" s="129">
        <v>4.2465103600000003</v>
      </c>
      <c r="AG45" s="129">
        <v>8.36753049</v>
      </c>
      <c r="AH45" s="129">
        <v>8.2088886599999995</v>
      </c>
      <c r="AI45" s="129">
        <v>10.9237783</v>
      </c>
      <c r="AJ45" s="129">
        <v>9.9586904100000009</v>
      </c>
      <c r="AK45" s="129">
        <v>5.1796507199999997</v>
      </c>
      <c r="AL45" s="129">
        <v>11.660012699999999</v>
      </c>
      <c r="AM45" s="106">
        <f>SUM(X45:AL45)</f>
        <v>100</v>
      </c>
      <c r="AN45" s="217"/>
      <c r="AP45" s="145"/>
      <c r="AQ45" s="145"/>
      <c r="AR45" s="145"/>
      <c r="AS45" s="145"/>
      <c r="AT45" s="145"/>
      <c r="AU45" s="145"/>
      <c r="AV45" s="145"/>
      <c r="AW45" s="145"/>
      <c r="AX45" s="145"/>
      <c r="AY45" s="145"/>
      <c r="AZ45" s="145"/>
      <c r="BA45" s="145"/>
      <c r="BB45" s="145"/>
      <c r="BC45" s="145"/>
      <c r="BD45" s="145"/>
      <c r="BE45" s="145"/>
    </row>
    <row r="46" spans="1:57" ht="16.5" customHeight="1" x14ac:dyDescent="0.35">
      <c r="A46" s="360" t="str">
        <f>'Tabell 3.1'!A39</f>
        <v>Fordelingsnøkkel FO2B</v>
      </c>
      <c r="B46" s="326"/>
      <c r="C46" s="327" t="s">
        <v>28</v>
      </c>
      <c r="D46" s="328">
        <f t="shared" ref="D46:R46" si="27">(D45/$S$45*$C$45+D44/$S$44*$C$44)*100</f>
        <v>11.049581422105186</v>
      </c>
      <c r="E46" s="328">
        <f t="shared" si="27"/>
        <v>7.9468925138941788</v>
      </c>
      <c r="F46" s="328">
        <f t="shared" si="27"/>
        <v>6.5257300478972322</v>
      </c>
      <c r="G46" s="328">
        <f t="shared" si="27"/>
        <v>3.4533688868455772</v>
      </c>
      <c r="H46" s="328">
        <f t="shared" si="27"/>
        <v>3.9601830393294741</v>
      </c>
      <c r="I46" s="328">
        <f t="shared" si="27"/>
        <v>2.1607558238984179</v>
      </c>
      <c r="J46" s="328">
        <f t="shared" si="27"/>
        <v>3.6902456295957515</v>
      </c>
      <c r="K46" s="328">
        <f t="shared" si="27"/>
        <v>3.6027134631097608</v>
      </c>
      <c r="L46" s="328">
        <f t="shared" si="27"/>
        <v>5.9954762478976793</v>
      </c>
      <c r="M46" s="328">
        <f t="shared" si="27"/>
        <v>7.0925798530148372</v>
      </c>
      <c r="N46" s="328">
        <f t="shared" si="27"/>
        <v>9.0953089968475709</v>
      </c>
      <c r="O46" s="328">
        <f t="shared" si="27"/>
        <v>12.252008657772464</v>
      </c>
      <c r="P46" s="328">
        <f t="shared" si="27"/>
        <v>7.5054216224163746</v>
      </c>
      <c r="Q46" s="328">
        <f t="shared" si="27"/>
        <v>4.5614635213357539</v>
      </c>
      <c r="R46" s="328">
        <f t="shared" si="27"/>
        <v>11.108270274039741</v>
      </c>
      <c r="S46" s="328">
        <f>SUM(D46:R46)</f>
        <v>100</v>
      </c>
      <c r="T46" s="422"/>
      <c r="U46" s="392" t="s">
        <v>31</v>
      </c>
      <c r="V46" s="392"/>
      <c r="W46" s="327" t="s">
        <v>28</v>
      </c>
      <c r="X46" s="328">
        <f>SUMPRODUCT($C$44:$C$45,X44:X45)</f>
        <v>11.149642083032221</v>
      </c>
      <c r="Y46" s="328">
        <f t="shared" ref="Y46:AM46" si="28">SUMPRODUCT($C$44:$C$45,Y44:Y45)</f>
        <v>7.9948903459627365</v>
      </c>
      <c r="Z46" s="328">
        <f t="shared" si="28"/>
        <v>6.5741637022777866</v>
      </c>
      <c r="AA46" s="328">
        <f t="shared" si="28"/>
        <v>3.5365224726211633</v>
      </c>
      <c r="AB46" s="328">
        <f t="shared" si="28"/>
        <v>4.1963051362371377</v>
      </c>
      <c r="AC46" s="328">
        <f t="shared" si="28"/>
        <v>2.2725852987576225</v>
      </c>
      <c r="AD46" s="328">
        <f t="shared" si="28"/>
        <v>3.4961987502721983</v>
      </c>
      <c r="AE46" s="328">
        <f t="shared" si="28"/>
        <v>3.6732587137406774</v>
      </c>
      <c r="AF46" s="328">
        <f t="shared" si="28"/>
        <v>5.9044680852324802</v>
      </c>
      <c r="AG46" s="328">
        <f t="shared" si="28"/>
        <v>7.2330339277395224</v>
      </c>
      <c r="AH46" s="328">
        <f t="shared" si="28"/>
        <v>9.2049571383988233</v>
      </c>
      <c r="AI46" s="328">
        <f t="shared" si="28"/>
        <v>11.860428783888132</v>
      </c>
      <c r="AJ46" s="328">
        <f t="shared" si="28"/>
        <v>7.3480688501117752</v>
      </c>
      <c r="AK46" s="328">
        <f t="shared" si="28"/>
        <v>4.6595655733051942</v>
      </c>
      <c r="AL46" s="328">
        <f t="shared" si="28"/>
        <v>10.895911138422541</v>
      </c>
      <c r="AM46" s="328">
        <f t="shared" si="28"/>
        <v>100</v>
      </c>
      <c r="AN46" s="217"/>
      <c r="AP46" s="145"/>
      <c r="AQ46" s="145"/>
      <c r="AR46" s="145"/>
      <c r="AS46" s="145"/>
      <c r="AT46" s="145"/>
      <c r="AU46" s="145"/>
      <c r="AV46" s="145"/>
      <c r="AW46" s="145"/>
      <c r="AX46" s="145"/>
      <c r="AY46" s="145"/>
      <c r="AZ46" s="145"/>
      <c r="BA46" s="145"/>
      <c r="BB46" s="145"/>
      <c r="BC46" s="145"/>
      <c r="BD46" s="145"/>
      <c r="BE46" s="145"/>
    </row>
    <row r="47" spans="1:57" ht="16.5" customHeight="1" x14ac:dyDescent="0.35">
      <c r="A47" s="158"/>
      <c r="B47" s="158"/>
      <c r="C47" s="159"/>
      <c r="D47" s="31"/>
      <c r="E47" s="31"/>
      <c r="F47" s="31"/>
      <c r="G47" s="31"/>
      <c r="H47" s="31"/>
      <c r="I47" s="31"/>
      <c r="J47" s="31"/>
      <c r="K47" s="31"/>
      <c r="L47" s="31"/>
      <c r="M47" s="31"/>
      <c r="N47" s="31"/>
      <c r="O47" s="31"/>
      <c r="P47" s="31"/>
      <c r="Q47" s="31"/>
      <c r="R47" s="31"/>
      <c r="S47" s="31"/>
      <c r="T47" s="422"/>
      <c r="U47" s="224"/>
      <c r="V47" s="224"/>
      <c r="W47" s="159"/>
      <c r="X47" s="225"/>
      <c r="Y47" s="225"/>
      <c r="Z47" s="225"/>
      <c r="AA47" s="225"/>
      <c r="AB47" s="225"/>
      <c r="AC47" s="225"/>
      <c r="AD47" s="225"/>
      <c r="AE47" s="225"/>
      <c r="AF47" s="225"/>
      <c r="AG47" s="225"/>
      <c r="AH47" s="225"/>
      <c r="AI47" s="225"/>
      <c r="AJ47" s="225"/>
      <c r="AK47" s="225"/>
      <c r="AL47" s="225"/>
      <c r="AM47" s="225"/>
      <c r="AN47" s="221"/>
      <c r="AP47" s="145"/>
      <c r="AQ47" s="145"/>
      <c r="AR47" s="145"/>
      <c r="AS47" s="145"/>
      <c r="AT47" s="145"/>
      <c r="AU47" s="145"/>
      <c r="AV47" s="145"/>
      <c r="AW47" s="145"/>
      <c r="AX47" s="145"/>
      <c r="AY47" s="145"/>
      <c r="AZ47" s="145"/>
      <c r="BA47" s="145"/>
      <c r="BB47" s="145"/>
      <c r="BC47" s="145"/>
      <c r="BD47" s="145"/>
      <c r="BE47" s="145"/>
    </row>
    <row r="48" spans="1:57" ht="16.5" customHeight="1" x14ac:dyDescent="0.35">
      <c r="A48" s="367" t="str">
        <f>'Tabell 3.1 DOK32019'!A43</f>
        <v>FO2B Oppvekst: Delkriteriesett for Aktivitetstilbud, skolehelsetjeneste og helsestasjon</v>
      </c>
      <c r="B48" s="368"/>
      <c r="C48" s="368"/>
      <c r="D48" s="368"/>
      <c r="E48" s="368"/>
      <c r="F48" s="368"/>
      <c r="G48" s="368"/>
      <c r="H48" s="368"/>
      <c r="I48" s="368"/>
      <c r="J48" s="368"/>
      <c r="K48" s="368"/>
      <c r="L48" s="368"/>
      <c r="M48" s="368"/>
      <c r="N48" s="368"/>
      <c r="O48" s="368"/>
      <c r="P48" s="368"/>
      <c r="Q48" s="368"/>
      <c r="R48" s="368"/>
      <c r="S48" s="368"/>
      <c r="T48" s="422"/>
      <c r="U48" s="391" t="s">
        <v>209</v>
      </c>
      <c r="V48" s="391"/>
      <c r="W48" s="368"/>
      <c r="X48" s="393"/>
      <c r="Y48" s="393"/>
      <c r="Z48" s="393"/>
      <c r="AA48" s="393"/>
      <c r="AB48" s="393"/>
      <c r="AC48" s="393"/>
      <c r="AD48" s="393"/>
      <c r="AE48" s="393"/>
      <c r="AF48" s="393"/>
      <c r="AG48" s="393"/>
      <c r="AH48" s="393"/>
      <c r="AI48" s="393"/>
      <c r="AJ48" s="393"/>
      <c r="AK48" s="393"/>
      <c r="AL48" s="393"/>
      <c r="AM48" s="393"/>
      <c r="AN48" s="226"/>
      <c r="AP48" s="145"/>
      <c r="AQ48" s="145"/>
      <c r="AR48" s="145"/>
      <c r="AS48" s="145"/>
      <c r="AT48" s="145"/>
      <c r="AU48" s="145"/>
      <c r="AV48" s="145"/>
      <c r="AW48" s="145"/>
      <c r="AX48" s="145"/>
      <c r="AY48" s="145"/>
      <c r="AZ48" s="145"/>
      <c r="BA48" s="145"/>
      <c r="BB48" s="145"/>
      <c r="BC48" s="145"/>
      <c r="BD48" s="145"/>
      <c r="BE48" s="145"/>
    </row>
    <row r="49" spans="1:57" ht="16.5" customHeight="1" x14ac:dyDescent="0.35">
      <c r="A49" s="122" t="s">
        <v>319</v>
      </c>
      <c r="B49" s="122"/>
      <c r="C49" s="124">
        <v>0.28000000000000003</v>
      </c>
      <c r="D49" s="156">
        <v>988</v>
      </c>
      <c r="E49" s="156">
        <v>1122</v>
      </c>
      <c r="F49" s="156">
        <v>904</v>
      </c>
      <c r="G49" s="156">
        <v>627</v>
      </c>
      <c r="H49" s="156">
        <v>699</v>
      </c>
      <c r="I49" s="156">
        <v>405</v>
      </c>
      <c r="J49" s="156">
        <v>641</v>
      </c>
      <c r="K49" s="156">
        <v>558</v>
      </c>
      <c r="L49" s="156">
        <v>494</v>
      </c>
      <c r="M49" s="156">
        <v>337</v>
      </c>
      <c r="N49" s="156">
        <v>345</v>
      </c>
      <c r="O49" s="156">
        <v>658</v>
      </c>
      <c r="P49" s="156">
        <v>612</v>
      </c>
      <c r="Q49" s="156">
        <v>606</v>
      </c>
      <c r="R49" s="156">
        <v>538</v>
      </c>
      <c r="S49" s="156">
        <f>SUM(D49:R49)</f>
        <v>9534</v>
      </c>
      <c r="T49" s="422"/>
      <c r="U49" s="153" t="s">
        <v>493</v>
      </c>
      <c r="V49" s="153"/>
      <c r="W49" s="124">
        <v>0.28000000000000003</v>
      </c>
      <c r="X49" s="160">
        <v>1002</v>
      </c>
      <c r="Y49" s="160">
        <v>1044</v>
      </c>
      <c r="Z49" s="160">
        <v>848</v>
      </c>
      <c r="AA49" s="160">
        <v>570</v>
      </c>
      <c r="AB49" s="160">
        <v>709</v>
      </c>
      <c r="AC49" s="160">
        <v>432</v>
      </c>
      <c r="AD49" s="160">
        <v>603</v>
      </c>
      <c r="AE49" s="160">
        <v>605</v>
      </c>
      <c r="AF49" s="160">
        <v>541</v>
      </c>
      <c r="AG49" s="160">
        <v>341</v>
      </c>
      <c r="AH49" s="160">
        <v>346</v>
      </c>
      <c r="AI49" s="160">
        <v>641</v>
      </c>
      <c r="AJ49" s="160">
        <v>606</v>
      </c>
      <c r="AK49" s="160">
        <v>560</v>
      </c>
      <c r="AL49" s="160">
        <v>451</v>
      </c>
      <c r="AM49" s="160">
        <f>SUM(X49:AL49)</f>
        <v>9299</v>
      </c>
      <c r="AN49" s="216"/>
      <c r="AP49" s="145"/>
      <c r="AQ49" s="145"/>
      <c r="AR49" s="145"/>
      <c r="AS49" s="145"/>
      <c r="AT49" s="145"/>
      <c r="AU49" s="145"/>
      <c r="AV49" s="145"/>
      <c r="AW49" s="145"/>
      <c r="AX49" s="145"/>
      <c r="AY49" s="145"/>
      <c r="AZ49" s="145"/>
      <c r="BA49" s="145"/>
      <c r="BB49" s="145"/>
      <c r="BC49" s="145"/>
      <c r="BD49" s="145"/>
      <c r="BE49" s="145"/>
    </row>
    <row r="50" spans="1:57" s="139" customFormat="1" ht="16.5" customHeight="1" x14ac:dyDescent="0.35">
      <c r="A50" s="122" t="s">
        <v>336</v>
      </c>
      <c r="B50" s="122"/>
      <c r="C50" s="124">
        <v>0.12</v>
      </c>
      <c r="D50" s="156">
        <v>3579</v>
      </c>
      <c r="E50" s="156">
        <v>3385</v>
      </c>
      <c r="F50" s="156">
        <v>2646</v>
      </c>
      <c r="G50" s="156">
        <v>1751</v>
      </c>
      <c r="H50" s="156">
        <v>2382</v>
      </c>
      <c r="I50" s="156">
        <v>2095</v>
      </c>
      <c r="J50" s="156">
        <v>3424</v>
      </c>
      <c r="K50" s="156">
        <v>3257</v>
      </c>
      <c r="L50" s="156">
        <v>2380</v>
      </c>
      <c r="M50" s="156">
        <v>1710</v>
      </c>
      <c r="N50" s="156">
        <v>2138</v>
      </c>
      <c r="O50" s="156">
        <v>3312</v>
      </c>
      <c r="P50" s="156">
        <v>3386</v>
      </c>
      <c r="Q50" s="156">
        <v>3300</v>
      </c>
      <c r="R50" s="156">
        <v>2801</v>
      </c>
      <c r="S50" s="156">
        <f t="shared" ref="S50:S58" si="29">SUM(D50:R50)</f>
        <v>41546</v>
      </c>
      <c r="T50" s="422"/>
      <c r="U50" s="153" t="s">
        <v>138</v>
      </c>
      <c r="V50" s="153"/>
      <c r="W50" s="124">
        <v>0.12</v>
      </c>
      <c r="X50" s="154">
        <v>3509</v>
      </c>
      <c r="Y50" s="154">
        <v>3428</v>
      </c>
      <c r="Z50" s="154">
        <v>2593</v>
      </c>
      <c r="AA50" s="154">
        <v>1711</v>
      </c>
      <c r="AB50" s="154">
        <v>2364</v>
      </c>
      <c r="AC50" s="154">
        <v>2070</v>
      </c>
      <c r="AD50" s="154">
        <v>3426</v>
      </c>
      <c r="AE50" s="154">
        <v>3223</v>
      </c>
      <c r="AF50" s="154">
        <v>2373</v>
      </c>
      <c r="AG50" s="154">
        <v>1681</v>
      </c>
      <c r="AH50" s="154">
        <v>2037</v>
      </c>
      <c r="AI50" s="154">
        <v>3301</v>
      </c>
      <c r="AJ50" s="154">
        <v>3255</v>
      </c>
      <c r="AK50" s="154">
        <v>3266</v>
      </c>
      <c r="AL50" s="154">
        <v>2705</v>
      </c>
      <c r="AM50" s="160">
        <f t="shared" ref="AM50:AM56" si="30">SUM(X50:AL50)</f>
        <v>40942</v>
      </c>
      <c r="AN50" s="216"/>
      <c r="AP50" s="145"/>
      <c r="AQ50" s="145"/>
      <c r="AR50" s="145"/>
      <c r="AS50" s="145"/>
      <c r="AT50" s="145"/>
      <c r="AU50" s="145"/>
      <c r="AV50" s="145"/>
      <c r="AW50" s="145"/>
      <c r="AX50" s="145"/>
      <c r="AY50" s="145"/>
      <c r="AZ50" s="145"/>
      <c r="BA50" s="145"/>
      <c r="BB50" s="145"/>
      <c r="BC50" s="145"/>
      <c r="BD50" s="145"/>
      <c r="BE50" s="145"/>
    </row>
    <row r="51" spans="1:57" s="139" customFormat="1" ht="16.5" customHeight="1" x14ac:dyDescent="0.35">
      <c r="A51" s="122" t="s">
        <v>337</v>
      </c>
      <c r="B51" s="122"/>
      <c r="C51" s="124">
        <v>0.16</v>
      </c>
      <c r="D51" s="156">
        <v>3221</v>
      </c>
      <c r="E51" s="156">
        <v>2714</v>
      </c>
      <c r="F51" s="156">
        <v>1782</v>
      </c>
      <c r="G51" s="156">
        <v>1550</v>
      </c>
      <c r="H51" s="156">
        <v>2292</v>
      </c>
      <c r="I51" s="156">
        <v>2935</v>
      </c>
      <c r="J51" s="156">
        <v>4785</v>
      </c>
      <c r="K51" s="156">
        <v>4789</v>
      </c>
      <c r="L51" s="156">
        <v>3066</v>
      </c>
      <c r="M51" s="156">
        <v>2291</v>
      </c>
      <c r="N51" s="156">
        <v>3015</v>
      </c>
      <c r="O51" s="156">
        <v>4273</v>
      </c>
      <c r="P51" s="156">
        <v>4702</v>
      </c>
      <c r="Q51" s="156">
        <v>4807</v>
      </c>
      <c r="R51" s="156">
        <v>4017</v>
      </c>
      <c r="S51" s="156">
        <f t="shared" si="29"/>
        <v>50239</v>
      </c>
      <c r="T51" s="422"/>
      <c r="U51" s="153" t="s">
        <v>139</v>
      </c>
      <c r="V51" s="153"/>
      <c r="W51" s="124">
        <v>0.16</v>
      </c>
      <c r="X51" s="149">
        <v>3251</v>
      </c>
      <c r="Y51" s="149">
        <v>2825</v>
      </c>
      <c r="Z51" s="149">
        <v>1826</v>
      </c>
      <c r="AA51" s="149">
        <v>1584</v>
      </c>
      <c r="AB51" s="149">
        <v>2368</v>
      </c>
      <c r="AC51" s="149">
        <v>2965</v>
      </c>
      <c r="AD51" s="149">
        <v>4840</v>
      </c>
      <c r="AE51" s="149">
        <v>4819</v>
      </c>
      <c r="AF51" s="149">
        <v>3091</v>
      </c>
      <c r="AG51" s="149">
        <v>2255</v>
      </c>
      <c r="AH51" s="149">
        <v>3040</v>
      </c>
      <c r="AI51" s="149">
        <v>4238</v>
      </c>
      <c r="AJ51" s="149">
        <v>4777</v>
      </c>
      <c r="AK51" s="149">
        <v>4859</v>
      </c>
      <c r="AL51" s="149">
        <v>4037</v>
      </c>
      <c r="AM51" s="160">
        <f t="shared" si="30"/>
        <v>50775</v>
      </c>
      <c r="AN51" s="216"/>
      <c r="AP51" s="145"/>
      <c r="AQ51" s="145"/>
      <c r="AR51" s="145"/>
      <c r="AS51" s="145"/>
      <c r="AT51" s="145"/>
      <c r="AU51" s="145"/>
      <c r="AV51" s="145"/>
      <c r="AW51" s="145"/>
      <c r="AX51" s="145"/>
      <c r="AY51" s="145"/>
      <c r="AZ51" s="145"/>
      <c r="BA51" s="145"/>
      <c r="BB51" s="145"/>
      <c r="BC51" s="145"/>
      <c r="BD51" s="145"/>
      <c r="BE51" s="145"/>
    </row>
    <row r="52" spans="1:57" s="139" customFormat="1" ht="16.5" customHeight="1" x14ac:dyDescent="0.35">
      <c r="A52" s="122" t="s">
        <v>338</v>
      </c>
      <c r="B52" s="122"/>
      <c r="C52" s="124">
        <v>0.28999999999999998</v>
      </c>
      <c r="D52" s="156">
        <v>1563</v>
      </c>
      <c r="E52" s="156">
        <v>1325</v>
      </c>
      <c r="F52" s="156">
        <v>842</v>
      </c>
      <c r="G52" s="156">
        <v>836</v>
      </c>
      <c r="H52" s="156">
        <v>1474</v>
      </c>
      <c r="I52" s="156">
        <v>1703</v>
      </c>
      <c r="J52" s="156">
        <v>2921</v>
      </c>
      <c r="K52" s="156">
        <v>2943</v>
      </c>
      <c r="L52" s="156">
        <v>1726</v>
      </c>
      <c r="M52" s="156">
        <v>1572</v>
      </c>
      <c r="N52" s="156">
        <v>2381</v>
      </c>
      <c r="O52" s="156">
        <v>2805</v>
      </c>
      <c r="P52" s="156">
        <v>2741</v>
      </c>
      <c r="Q52" s="156">
        <v>2968</v>
      </c>
      <c r="R52" s="156">
        <v>2829</v>
      </c>
      <c r="S52" s="156">
        <f t="shared" si="29"/>
        <v>30629</v>
      </c>
      <c r="T52" s="422"/>
      <c r="U52" s="153" t="s">
        <v>140</v>
      </c>
      <c r="V52" s="153"/>
      <c r="W52" s="124">
        <v>0.28999999999999998</v>
      </c>
      <c r="X52" s="149">
        <v>1589</v>
      </c>
      <c r="Y52" s="149">
        <v>1385</v>
      </c>
      <c r="Z52" s="149">
        <v>873</v>
      </c>
      <c r="AA52" s="149">
        <v>889</v>
      </c>
      <c r="AB52" s="149">
        <v>1480</v>
      </c>
      <c r="AC52" s="149">
        <v>1811</v>
      </c>
      <c r="AD52" s="149">
        <v>2977</v>
      </c>
      <c r="AE52" s="149">
        <v>3011</v>
      </c>
      <c r="AF52" s="149">
        <v>1801</v>
      </c>
      <c r="AG52" s="149">
        <v>1554</v>
      </c>
      <c r="AH52" s="149">
        <v>2315</v>
      </c>
      <c r="AI52" s="149">
        <v>2837</v>
      </c>
      <c r="AJ52" s="149">
        <v>2730</v>
      </c>
      <c r="AK52" s="149">
        <v>3052</v>
      </c>
      <c r="AL52" s="149">
        <v>2816</v>
      </c>
      <c r="AM52" s="160">
        <f t="shared" si="30"/>
        <v>31120</v>
      </c>
      <c r="AN52" s="216"/>
      <c r="AP52" s="145"/>
      <c r="AQ52" s="145"/>
      <c r="AR52" s="145"/>
      <c r="AS52" s="145"/>
      <c r="AT52" s="145"/>
      <c r="AU52" s="145"/>
      <c r="AV52" s="145"/>
      <c r="AW52" s="145"/>
      <c r="AX52" s="145"/>
      <c r="AY52" s="145"/>
      <c r="AZ52" s="145"/>
      <c r="BA52" s="145"/>
      <c r="BB52" s="145"/>
      <c r="BC52" s="145"/>
      <c r="BD52" s="145"/>
      <c r="BE52" s="145"/>
    </row>
    <row r="53" spans="1:57" ht="16.5" customHeight="1" x14ac:dyDescent="0.35">
      <c r="A53" s="122" t="s">
        <v>141</v>
      </c>
      <c r="B53" s="122"/>
      <c r="C53" s="124">
        <v>0.06</v>
      </c>
      <c r="D53" s="156">
        <f>D54*D55</f>
        <v>2124.9905884532091</v>
      </c>
      <c r="E53" s="156">
        <f t="shared" ref="E53:R53" si="31">E54*E55</f>
        <v>1502.1356215394237</v>
      </c>
      <c r="F53" s="156">
        <f t="shared" si="31"/>
        <v>1059.4625959418108</v>
      </c>
      <c r="G53" s="156">
        <f t="shared" si="31"/>
        <v>594.93642108410506</v>
      </c>
      <c r="H53" s="156">
        <f t="shared" si="31"/>
        <v>705.6396924006466</v>
      </c>
      <c r="I53" s="156">
        <f t="shared" si="31"/>
        <v>299.91555924987352</v>
      </c>
      <c r="J53" s="156">
        <f t="shared" si="31"/>
        <v>425.42209601873543</v>
      </c>
      <c r="K53" s="156">
        <f t="shared" si="31"/>
        <v>426.6947028766819</v>
      </c>
      <c r="L53" s="156">
        <f t="shared" si="31"/>
        <v>1405.1451784195981</v>
      </c>
      <c r="M53" s="156">
        <f t="shared" si="31"/>
        <v>1885.2144281672524</v>
      </c>
      <c r="N53" s="156">
        <f t="shared" si="31"/>
        <v>2286.5295202155803</v>
      </c>
      <c r="O53" s="156">
        <f t="shared" si="31"/>
        <v>2760.9171873030637</v>
      </c>
      <c r="P53" s="156">
        <f t="shared" si="31"/>
        <v>1375.8310577029554</v>
      </c>
      <c r="Q53" s="156">
        <f t="shared" si="31"/>
        <v>781.33770847632854</v>
      </c>
      <c r="R53" s="156">
        <f t="shared" si="31"/>
        <v>2684.2392872299956</v>
      </c>
      <c r="S53" s="156">
        <f t="shared" si="29"/>
        <v>20318.411645079261</v>
      </c>
      <c r="T53" s="422"/>
      <c r="U53" s="153" t="s">
        <v>141</v>
      </c>
      <c r="V53" s="153"/>
      <c r="W53" s="124">
        <v>0.06</v>
      </c>
      <c r="X53" s="160">
        <f>X54*X55</f>
        <v>2104.7004312241061</v>
      </c>
      <c r="Y53" s="160">
        <f t="shared" ref="Y53:AL53" si="32">Y54*Y55</f>
        <v>1513.8298615899571</v>
      </c>
      <c r="Z53" s="160">
        <f t="shared" si="32"/>
        <v>1115.3185731428343</v>
      </c>
      <c r="AA53" s="160">
        <f t="shared" si="32"/>
        <v>665.27898674033054</v>
      </c>
      <c r="AB53" s="160">
        <f t="shared" si="32"/>
        <v>743.28236521266638</v>
      </c>
      <c r="AC53" s="160">
        <f t="shared" si="32"/>
        <v>340.41271044899145</v>
      </c>
      <c r="AD53" s="160">
        <f t="shared" si="32"/>
        <v>467.74859568997829</v>
      </c>
      <c r="AE53" s="160">
        <f t="shared" si="32"/>
        <v>495.72544746618155</v>
      </c>
      <c r="AF53" s="160">
        <f t="shared" si="32"/>
        <v>1496.1784459711755</v>
      </c>
      <c r="AG53" s="160">
        <f t="shared" si="32"/>
        <v>1962.3655110607303</v>
      </c>
      <c r="AH53" s="160">
        <f t="shared" si="32"/>
        <v>2328.7083757556211</v>
      </c>
      <c r="AI53" s="160">
        <f t="shared" si="32"/>
        <v>3013.6777104969665</v>
      </c>
      <c r="AJ53" s="160">
        <f t="shared" si="32"/>
        <v>1450.5416503351614</v>
      </c>
      <c r="AK53" s="160">
        <f t="shared" si="32"/>
        <v>863.62098532737491</v>
      </c>
      <c r="AL53" s="160">
        <f t="shared" si="32"/>
        <v>2786.0703742821102</v>
      </c>
      <c r="AM53" s="160">
        <f t="shared" si="30"/>
        <v>21347.460024744185</v>
      </c>
      <c r="AN53" s="216"/>
      <c r="AP53" s="145"/>
      <c r="AQ53" s="145"/>
      <c r="AR53" s="145"/>
      <c r="AS53" s="145"/>
      <c r="AT53" s="145"/>
      <c r="AU53" s="145"/>
      <c r="AV53" s="145"/>
      <c r="AW53" s="145"/>
      <c r="AX53" s="145"/>
      <c r="AY53" s="145"/>
      <c r="AZ53" s="145"/>
      <c r="BA53" s="145"/>
      <c r="BB53" s="145"/>
      <c r="BC53" s="145"/>
      <c r="BD53" s="145"/>
      <c r="BE53" s="145"/>
    </row>
    <row r="54" spans="1:57" ht="16.5" customHeight="1" x14ac:dyDescent="0.35">
      <c r="A54" s="122" t="s">
        <v>339</v>
      </c>
      <c r="B54" s="122"/>
      <c r="C54" s="123" t="s">
        <v>28</v>
      </c>
      <c r="D54" s="156">
        <v>1742</v>
      </c>
      <c r="E54" s="156">
        <v>1505</v>
      </c>
      <c r="F54" s="156">
        <v>1148</v>
      </c>
      <c r="G54" s="156">
        <v>766</v>
      </c>
      <c r="H54" s="156">
        <v>1085</v>
      </c>
      <c r="I54" s="156">
        <v>767</v>
      </c>
      <c r="J54" s="156">
        <v>1100</v>
      </c>
      <c r="K54" s="156">
        <v>1083</v>
      </c>
      <c r="L54" s="156">
        <v>1144</v>
      </c>
      <c r="M54" s="156">
        <v>1016</v>
      </c>
      <c r="N54" s="156">
        <v>1042</v>
      </c>
      <c r="O54" s="156">
        <v>1563</v>
      </c>
      <c r="P54" s="156">
        <v>1565</v>
      </c>
      <c r="Q54" s="156">
        <v>1392</v>
      </c>
      <c r="R54" s="156">
        <v>1566</v>
      </c>
      <c r="S54" s="156">
        <f t="shared" si="29"/>
        <v>18484</v>
      </c>
      <c r="T54" s="422"/>
      <c r="U54" s="153" t="s">
        <v>401</v>
      </c>
      <c r="V54" s="153"/>
      <c r="W54" s="123" t="s">
        <v>28</v>
      </c>
      <c r="X54" s="149">
        <v>1772</v>
      </c>
      <c r="Y54" s="149">
        <v>1564</v>
      </c>
      <c r="Z54" s="149">
        <v>1201</v>
      </c>
      <c r="AA54" s="149">
        <v>839</v>
      </c>
      <c r="AB54" s="149">
        <v>1123</v>
      </c>
      <c r="AC54" s="149">
        <v>847</v>
      </c>
      <c r="AD54" s="149">
        <v>1223</v>
      </c>
      <c r="AE54" s="149">
        <v>1207</v>
      </c>
      <c r="AF54" s="149">
        <v>1208</v>
      </c>
      <c r="AG54" s="149">
        <v>1034</v>
      </c>
      <c r="AH54" s="149">
        <v>1046</v>
      </c>
      <c r="AI54" s="149">
        <v>1669</v>
      </c>
      <c r="AJ54" s="149">
        <v>1674</v>
      </c>
      <c r="AK54" s="149">
        <v>1606</v>
      </c>
      <c r="AL54" s="149">
        <v>1601</v>
      </c>
      <c r="AM54" s="160">
        <f t="shared" si="30"/>
        <v>19614</v>
      </c>
      <c r="AN54" s="216"/>
      <c r="AP54" s="145"/>
      <c r="AQ54" s="145"/>
      <c r="AR54" s="145"/>
      <c r="AS54" s="145"/>
      <c r="AT54" s="145"/>
      <c r="AU54" s="145"/>
      <c r="AV54" s="145"/>
      <c r="AW54" s="145"/>
      <c r="AX54" s="145"/>
      <c r="AY54" s="145"/>
      <c r="AZ54" s="145"/>
      <c r="BA54" s="145"/>
      <c r="BB54" s="145"/>
      <c r="BC54" s="145"/>
      <c r="BD54" s="145"/>
      <c r="BE54" s="145"/>
    </row>
    <row r="55" spans="1:57" ht="16.5" customHeight="1" x14ac:dyDescent="0.35">
      <c r="A55" s="122" t="s">
        <v>340</v>
      </c>
      <c r="B55" s="122"/>
      <c r="C55" s="123" t="s">
        <v>28</v>
      </c>
      <c r="D55" s="227">
        <v>1.2198568246000052</v>
      </c>
      <c r="E55" s="227">
        <v>0.99809675849795598</v>
      </c>
      <c r="F55" s="227">
        <v>0.92287682573328478</v>
      </c>
      <c r="G55" s="227">
        <v>0.77667940089308751</v>
      </c>
      <c r="H55" s="227">
        <v>0.65035916350290013</v>
      </c>
      <c r="I55" s="227">
        <v>0.391024197196706</v>
      </c>
      <c r="J55" s="227">
        <v>0.38674736001703219</v>
      </c>
      <c r="K55" s="227">
        <v>0.3939932621206666</v>
      </c>
      <c r="L55" s="227">
        <v>1.2282737573597886</v>
      </c>
      <c r="M55" s="227">
        <v>1.8555260119756423</v>
      </c>
      <c r="N55" s="227">
        <v>2.19436614224144</v>
      </c>
      <c r="O55" s="227">
        <v>1.7664217449155877</v>
      </c>
      <c r="P55" s="227">
        <v>0.87912527648751149</v>
      </c>
      <c r="Q55" s="227">
        <v>0.56130582505483373</v>
      </c>
      <c r="R55" s="227">
        <v>1.7140736189208146</v>
      </c>
      <c r="S55" s="227">
        <v>1</v>
      </c>
      <c r="T55" s="422"/>
      <c r="U55" s="125" t="s">
        <v>429</v>
      </c>
      <c r="V55" s="125"/>
      <c r="W55" s="123" t="s">
        <v>28</v>
      </c>
      <c r="X55" s="161">
        <f>'Tabell 4.2-4.4'!D7</f>
        <v>1.1877541936930622</v>
      </c>
      <c r="Y55" s="161">
        <f>'Tabell 4.2-4.4'!E7</f>
        <v>0.96792190638744058</v>
      </c>
      <c r="Z55" s="161">
        <f>'Tabell 4.2-4.4'!F7</f>
        <v>0.92865826240036164</v>
      </c>
      <c r="AA55" s="161">
        <f>'Tabell 4.2-4.4'!G7</f>
        <v>0.79294277323042972</v>
      </c>
      <c r="AB55" s="161">
        <f>'Tabell 4.2-4.4'!H7</f>
        <v>0.66187209725081597</v>
      </c>
      <c r="AC55" s="161">
        <f>'Tabell 4.2-4.4'!I7</f>
        <v>0.4019040265041221</v>
      </c>
      <c r="AD55" s="161">
        <f>'Tabell 4.2-4.4'!J7</f>
        <v>0.38246001282909098</v>
      </c>
      <c r="AE55" s="161">
        <f>'Tabell 4.2-4.4'!K7</f>
        <v>0.41070873858010071</v>
      </c>
      <c r="AF55" s="161">
        <f>'Tabell 4.2-4.4'!L7</f>
        <v>1.2385583162013043</v>
      </c>
      <c r="AG55" s="161">
        <f>'Tabell 4.2-4.4'!M7</f>
        <v>1.8978389855519635</v>
      </c>
      <c r="AH55" s="161">
        <f>'Tabell 4.2-4.4'!N7</f>
        <v>2.2262986383896952</v>
      </c>
      <c r="AI55" s="161">
        <f>'Tabell 4.2-4.4'!O7</f>
        <v>1.8056786761515677</v>
      </c>
      <c r="AJ55" s="161">
        <f>'Tabell 4.2-4.4'!P7</f>
        <v>0.86651233592303556</v>
      </c>
      <c r="AK55" s="161">
        <f>'Tabell 4.2-4.4'!Q7</f>
        <v>0.53774656620633554</v>
      </c>
      <c r="AL55" s="161">
        <f>'Tabell 4.2-4.4'!R7</f>
        <v>1.7402063549544722</v>
      </c>
      <c r="AM55" s="161">
        <f>'Tabell 4.2-4.4'!S7</f>
        <v>1</v>
      </c>
      <c r="AN55" s="213"/>
      <c r="AP55" s="145"/>
      <c r="AQ55" s="145"/>
      <c r="AR55" s="145"/>
      <c r="AS55" s="145"/>
      <c r="AT55" s="145"/>
      <c r="AU55" s="145"/>
      <c r="AV55" s="145"/>
      <c r="AW55" s="145"/>
      <c r="AX55" s="145"/>
      <c r="AY55" s="145"/>
      <c r="AZ55" s="145"/>
      <c r="BA55" s="145"/>
      <c r="BB55" s="145"/>
      <c r="BC55" s="145"/>
      <c r="BD55" s="145"/>
      <c r="BE55" s="145"/>
    </row>
    <row r="56" spans="1:57" ht="16.5" customHeight="1" x14ac:dyDescent="0.35">
      <c r="A56" s="122" t="s">
        <v>330</v>
      </c>
      <c r="B56" s="122"/>
      <c r="C56" s="124">
        <v>0.04</v>
      </c>
      <c r="D56" s="156">
        <v>1091</v>
      </c>
      <c r="E56" s="156">
        <v>983</v>
      </c>
      <c r="F56" s="156">
        <v>549</v>
      </c>
      <c r="G56" s="156">
        <v>586</v>
      </c>
      <c r="H56" s="156">
        <v>607</v>
      </c>
      <c r="I56" s="156">
        <v>301</v>
      </c>
      <c r="J56" s="156">
        <v>333</v>
      </c>
      <c r="K56" s="156">
        <v>575</v>
      </c>
      <c r="L56" s="156">
        <v>749</v>
      </c>
      <c r="M56" s="156">
        <v>713</v>
      </c>
      <c r="N56" s="156">
        <v>1046</v>
      </c>
      <c r="O56" s="156">
        <v>1371</v>
      </c>
      <c r="P56" s="156">
        <v>660</v>
      </c>
      <c r="Q56" s="156">
        <v>433</v>
      </c>
      <c r="R56" s="156">
        <v>1101</v>
      </c>
      <c r="S56" s="156">
        <f t="shared" si="29"/>
        <v>11098</v>
      </c>
      <c r="T56" s="422"/>
      <c r="U56" s="153" t="s">
        <v>132</v>
      </c>
      <c r="V56" s="153"/>
      <c r="W56" s="124">
        <v>0.04</v>
      </c>
      <c r="X56" s="149">
        <v>1104</v>
      </c>
      <c r="Y56" s="149">
        <v>993</v>
      </c>
      <c r="Z56" s="149">
        <v>573</v>
      </c>
      <c r="AA56" s="149">
        <v>556</v>
      </c>
      <c r="AB56" s="149">
        <v>658</v>
      </c>
      <c r="AC56" s="149">
        <v>315</v>
      </c>
      <c r="AD56" s="149">
        <v>345</v>
      </c>
      <c r="AE56" s="149">
        <v>612</v>
      </c>
      <c r="AF56" s="149">
        <v>715</v>
      </c>
      <c r="AG56" s="149">
        <v>700</v>
      </c>
      <c r="AH56" s="149">
        <v>1025</v>
      </c>
      <c r="AI56" s="149">
        <v>1334</v>
      </c>
      <c r="AJ56" s="149">
        <v>602</v>
      </c>
      <c r="AK56" s="149">
        <v>401</v>
      </c>
      <c r="AL56" s="149">
        <v>1113</v>
      </c>
      <c r="AM56" s="160">
        <f t="shared" si="30"/>
        <v>11046</v>
      </c>
      <c r="AN56" s="216"/>
      <c r="AP56" s="145"/>
      <c r="AQ56" s="145"/>
      <c r="AR56" s="145"/>
      <c r="AS56" s="145"/>
      <c r="AT56" s="145"/>
      <c r="AU56" s="145"/>
      <c r="AV56" s="145"/>
      <c r="AW56" s="145"/>
      <c r="AX56" s="145"/>
      <c r="AY56" s="145"/>
      <c r="AZ56" s="145"/>
      <c r="BA56" s="145"/>
      <c r="BB56" s="145"/>
      <c r="BC56" s="145"/>
      <c r="BD56" s="145"/>
      <c r="BE56" s="145"/>
    </row>
    <row r="57" spans="1:57" ht="16.5" customHeight="1" x14ac:dyDescent="0.35">
      <c r="A57" s="122" t="s">
        <v>341</v>
      </c>
      <c r="B57" s="122"/>
      <c r="C57" s="123">
        <v>0.02</v>
      </c>
      <c r="D57" s="156">
        <v>1172</v>
      </c>
      <c r="E57" s="156">
        <v>866</v>
      </c>
      <c r="F57" s="156">
        <v>501</v>
      </c>
      <c r="G57" s="156">
        <v>353</v>
      </c>
      <c r="H57" s="156">
        <v>442</v>
      </c>
      <c r="I57" s="156">
        <v>165</v>
      </c>
      <c r="J57" s="156">
        <v>257</v>
      </c>
      <c r="K57" s="156">
        <v>323</v>
      </c>
      <c r="L57" s="156">
        <v>683</v>
      </c>
      <c r="M57" s="156">
        <v>589</v>
      </c>
      <c r="N57" s="156">
        <v>866</v>
      </c>
      <c r="O57" s="156">
        <v>1101</v>
      </c>
      <c r="P57" s="156">
        <v>569</v>
      </c>
      <c r="Q57" s="156">
        <v>363</v>
      </c>
      <c r="R57" s="156">
        <v>1078</v>
      </c>
      <c r="S57" s="156">
        <f t="shared" si="29"/>
        <v>9328</v>
      </c>
      <c r="T57" s="422"/>
      <c r="U57" s="153" t="s">
        <v>142</v>
      </c>
      <c r="V57" s="153"/>
      <c r="W57" s="123">
        <v>0.02</v>
      </c>
      <c r="X57" s="156">
        <v>1165</v>
      </c>
      <c r="Y57" s="156">
        <v>882</v>
      </c>
      <c r="Z57" s="156">
        <v>521</v>
      </c>
      <c r="AA57" s="156">
        <v>389</v>
      </c>
      <c r="AB57" s="156">
        <v>473</v>
      </c>
      <c r="AC57" s="156">
        <v>171</v>
      </c>
      <c r="AD57" s="156">
        <v>275</v>
      </c>
      <c r="AE57" s="156">
        <v>348</v>
      </c>
      <c r="AF57" s="156">
        <v>692</v>
      </c>
      <c r="AG57" s="156">
        <v>603</v>
      </c>
      <c r="AH57" s="156">
        <v>894</v>
      </c>
      <c r="AI57" s="156">
        <v>1062</v>
      </c>
      <c r="AJ57" s="156">
        <v>528</v>
      </c>
      <c r="AK57" s="156">
        <v>372</v>
      </c>
      <c r="AL57" s="156">
        <v>1050</v>
      </c>
      <c r="AM57" s="156">
        <f>SUM(X57:AL57)</f>
        <v>9425</v>
      </c>
      <c r="AN57" s="216"/>
      <c r="AP57" s="145"/>
      <c r="AQ57" s="145"/>
      <c r="AR57" s="145"/>
      <c r="AS57" s="145"/>
      <c r="AT57" s="145"/>
      <c r="AU57" s="145"/>
      <c r="AV57" s="145"/>
      <c r="AW57" s="145"/>
      <c r="AX57" s="145"/>
      <c r="AY57" s="145"/>
      <c r="AZ57" s="145"/>
      <c r="BA57" s="145"/>
      <c r="BB57" s="145"/>
      <c r="BC57" s="145"/>
      <c r="BD57" s="145"/>
      <c r="BE57" s="145"/>
    </row>
    <row r="58" spans="1:57" ht="16.5" customHeight="1" x14ac:dyDescent="0.35">
      <c r="A58" s="122" t="s">
        <v>342</v>
      </c>
      <c r="B58" s="122"/>
      <c r="C58" s="123">
        <v>0.03</v>
      </c>
      <c r="D58" s="156">
        <v>92</v>
      </c>
      <c r="E58" s="156">
        <v>70</v>
      </c>
      <c r="F58" s="156">
        <v>34</v>
      </c>
      <c r="G58" s="156">
        <v>37</v>
      </c>
      <c r="H58" s="156">
        <v>44</v>
      </c>
      <c r="I58" s="156">
        <v>40</v>
      </c>
      <c r="J58" s="156">
        <v>62</v>
      </c>
      <c r="K58" s="156">
        <v>67</v>
      </c>
      <c r="L58" s="156">
        <v>76</v>
      </c>
      <c r="M58" s="156">
        <v>92</v>
      </c>
      <c r="N58" s="156">
        <v>115</v>
      </c>
      <c r="O58" s="156">
        <v>136</v>
      </c>
      <c r="P58" s="156">
        <v>107</v>
      </c>
      <c r="Q58" s="156">
        <v>91</v>
      </c>
      <c r="R58" s="156">
        <v>141</v>
      </c>
      <c r="S58" s="156">
        <f t="shared" si="29"/>
        <v>1204</v>
      </c>
      <c r="T58" s="422"/>
      <c r="U58" s="125" t="s">
        <v>143</v>
      </c>
      <c r="V58" s="125"/>
      <c r="W58" s="123">
        <v>0.03</v>
      </c>
      <c r="X58" s="156">
        <v>84</v>
      </c>
      <c r="Y58" s="156">
        <v>69</v>
      </c>
      <c r="Z58" s="156">
        <v>43</v>
      </c>
      <c r="AA58" s="156">
        <v>33</v>
      </c>
      <c r="AB58" s="156">
        <v>42</v>
      </c>
      <c r="AC58" s="156">
        <v>39</v>
      </c>
      <c r="AD58" s="156">
        <v>53</v>
      </c>
      <c r="AE58" s="156">
        <v>63</v>
      </c>
      <c r="AF58" s="156">
        <v>67</v>
      </c>
      <c r="AG58" s="156">
        <v>85</v>
      </c>
      <c r="AH58" s="156">
        <v>110</v>
      </c>
      <c r="AI58" s="156">
        <v>127</v>
      </c>
      <c r="AJ58" s="156">
        <v>88</v>
      </c>
      <c r="AK58" s="156">
        <v>79</v>
      </c>
      <c r="AL58" s="156">
        <v>120</v>
      </c>
      <c r="AM58" s="154">
        <f t="shared" ref="AM58" si="33">SUM(X58:AL58)</f>
        <v>1102</v>
      </c>
      <c r="AN58" s="216"/>
      <c r="AP58" s="145"/>
      <c r="AQ58" s="145"/>
      <c r="AR58" s="145"/>
      <c r="AS58" s="145"/>
      <c r="AT58" s="145"/>
      <c r="AU58" s="145"/>
      <c r="AV58" s="145"/>
      <c r="AW58" s="145"/>
      <c r="AX58" s="145"/>
      <c r="AY58" s="145"/>
      <c r="AZ58" s="145"/>
      <c r="BA58" s="145"/>
      <c r="BB58" s="145"/>
      <c r="BC58" s="145"/>
      <c r="BD58" s="145"/>
      <c r="BE58" s="145"/>
    </row>
    <row r="59" spans="1:57" ht="16.5" customHeight="1" x14ac:dyDescent="0.35">
      <c r="A59" s="360" t="str">
        <f>'Tabell 3.1 DOK32019'!A52</f>
        <v>Fordelingsnøkkel FO2B Aktivitetstilbud, skolehelsetjeneste og helsestasjon</v>
      </c>
      <c r="B59" s="326"/>
      <c r="C59" s="327" t="s">
        <v>28</v>
      </c>
      <c r="D59" s="328">
        <f>(D49/$S$49*$C$49+D50/$S$50*$C$50+D51/$S$51*$C$51+D52/$S$52*$C$52+D53/$S$53*$C$53+D56/$S$56*$C$56+D57/$S$57*$C$57+D58/$S$58*$C$58)*100</f>
        <v>7.9423028480929787</v>
      </c>
      <c r="E59" s="328">
        <f t="shared" ref="E59:R59" si="34">(E49/$S$49*$C$49+E50/$S$50*$C$50+E51/$S$51*$C$51+E52/$S$52*$C$52+E53/$S$53*$C$53+E56/$S$56*$C$56+E57/$S$57*$C$57+E58/$S$58*$C$58)*100</f>
        <v>7.5497169349112312</v>
      </c>
      <c r="F59" s="328">
        <f t="shared" si="34"/>
        <v>5.4867936019712955</v>
      </c>
      <c r="G59" s="328">
        <f t="shared" si="34"/>
        <v>4.187112142110518</v>
      </c>
      <c r="H59" s="328">
        <f t="shared" si="34"/>
        <v>5.4979838293485548</v>
      </c>
      <c r="I59" s="328">
        <f t="shared" si="34"/>
        <v>4.6737956466783741</v>
      </c>
      <c r="J59" s="328">
        <f t="shared" si="34"/>
        <v>7.6163005629630396</v>
      </c>
      <c r="K59" s="328">
        <f t="shared" si="34"/>
        <v>7.4606176751699653</v>
      </c>
      <c r="L59" s="328">
        <f t="shared" si="34"/>
        <v>5.7695995238281208</v>
      </c>
      <c r="M59" s="328">
        <f t="shared" si="34"/>
        <v>4.870863962310902</v>
      </c>
      <c r="N59" s="328">
        <f t="shared" si="34"/>
        <v>6.3697615844091118</v>
      </c>
      <c r="O59" s="328">
        <f t="shared" si="34"/>
        <v>8.7901223295756683</v>
      </c>
      <c r="P59" s="328">
        <f t="shared" si="34"/>
        <v>7.9008307345393121</v>
      </c>
      <c r="Q59" s="328">
        <f t="shared" si="34"/>
        <v>7.7653319922477104</v>
      </c>
      <c r="R59" s="328">
        <f t="shared" si="34"/>
        <v>8.1188666318432166</v>
      </c>
      <c r="S59" s="328">
        <f>SUM(D59:R59)</f>
        <v>99.999999999999986</v>
      </c>
      <c r="T59" s="422"/>
      <c r="U59" s="392" t="s">
        <v>208</v>
      </c>
      <c r="V59" s="392"/>
      <c r="W59" s="327" t="s">
        <v>28</v>
      </c>
      <c r="X59" s="328">
        <f t="shared" ref="X59:AM59" si="35">(X49/$AM$49*$C$49+X50/$AM$50*$C$50+X51/$AM$51*$C$51+X52/$AM$52*$C$52+X53/$AM$53*$C$53+X56/$AM$56*$C$56+X57/$AM$57*$C$57+X58/$AM$58*$C$58)*100</f>
        <v>8.0179990070549412</v>
      </c>
      <c r="Y59" s="328">
        <f t="shared" si="35"/>
        <v>7.4892253793542976</v>
      </c>
      <c r="Z59" s="328">
        <f t="shared" si="35"/>
        <v>5.450912964724977</v>
      </c>
      <c r="AA59" s="328">
        <f t="shared" si="35"/>
        <v>4.1060939035061619</v>
      </c>
      <c r="AB59" s="328">
        <f t="shared" si="35"/>
        <v>5.615002242905005</v>
      </c>
      <c r="AC59" s="328">
        <f t="shared" si="35"/>
        <v>4.8816467994625663</v>
      </c>
      <c r="AD59" s="328">
        <f t="shared" si="35"/>
        <v>7.5782258962075497</v>
      </c>
      <c r="AE59" s="328">
        <f t="shared" si="35"/>
        <v>7.6970794333664436</v>
      </c>
      <c r="AF59" s="328">
        <f t="shared" si="35"/>
        <v>5.9855233986906349</v>
      </c>
      <c r="AG59" s="328">
        <f t="shared" si="35"/>
        <v>4.84258673705639</v>
      </c>
      <c r="AH59" s="328">
        <f t="shared" si="35"/>
        <v>6.268972924136432</v>
      </c>
      <c r="AI59" s="328">
        <f t="shared" si="35"/>
        <v>8.7780092002557382</v>
      </c>
      <c r="AJ59" s="328">
        <f t="shared" si="35"/>
        <v>7.8053749369314858</v>
      </c>
      <c r="AK59" s="328">
        <f t="shared" si="35"/>
        <v>7.7006401624354126</v>
      </c>
      <c r="AL59" s="328">
        <f t="shared" si="35"/>
        <v>7.782707013911959</v>
      </c>
      <c r="AM59" s="328">
        <f t="shared" si="35"/>
        <v>100.00000000000003</v>
      </c>
      <c r="AN59" s="217"/>
      <c r="AP59" s="145"/>
      <c r="AQ59" s="145"/>
      <c r="AR59" s="145"/>
      <c r="AS59" s="145"/>
      <c r="AT59" s="145"/>
      <c r="AU59" s="145"/>
      <c r="AV59" s="145"/>
      <c r="AW59" s="145"/>
      <c r="AX59" s="145"/>
      <c r="AY59" s="145"/>
      <c r="AZ59" s="145"/>
      <c r="BA59" s="145"/>
      <c r="BB59" s="145"/>
      <c r="BC59" s="145"/>
      <c r="BD59" s="145"/>
      <c r="BE59" s="145"/>
    </row>
    <row r="60" spans="1:57" ht="16.5" customHeight="1" x14ac:dyDescent="0.35">
      <c r="A60" s="22"/>
      <c r="B60" s="22"/>
      <c r="C60" s="108"/>
      <c r="D60" s="22"/>
      <c r="E60" s="22"/>
      <c r="F60" s="22"/>
      <c r="G60" s="22"/>
      <c r="H60" s="22"/>
      <c r="I60" s="22"/>
      <c r="J60" s="22"/>
      <c r="K60" s="22"/>
      <c r="L60" s="22"/>
      <c r="M60" s="22"/>
      <c r="N60" s="22"/>
      <c r="O60" s="22"/>
      <c r="P60" s="22"/>
      <c r="Q60" s="22"/>
      <c r="R60" s="22"/>
      <c r="S60" s="22"/>
      <c r="T60" s="422"/>
      <c r="U60" s="220"/>
      <c r="V60" s="220"/>
      <c r="W60" s="108"/>
      <c r="X60" s="220"/>
      <c r="Y60" s="220"/>
      <c r="Z60" s="220"/>
      <c r="AA60" s="220"/>
      <c r="AB60" s="220"/>
      <c r="AC60" s="220"/>
      <c r="AD60" s="220"/>
      <c r="AE60" s="220"/>
      <c r="AF60" s="220"/>
      <c r="AG60" s="220"/>
      <c r="AH60" s="220"/>
      <c r="AI60" s="220"/>
      <c r="AJ60" s="220"/>
      <c r="AK60" s="220"/>
      <c r="AL60" s="220"/>
      <c r="AM60" s="220"/>
      <c r="AN60" s="221"/>
      <c r="AP60" s="145"/>
      <c r="AQ60" s="145"/>
      <c r="AR60" s="145"/>
      <c r="AS60" s="145"/>
      <c r="AT60" s="145"/>
      <c r="AU60" s="145"/>
      <c r="AV60" s="145"/>
      <c r="AW60" s="145"/>
      <c r="AX60" s="145"/>
      <c r="AY60" s="145"/>
      <c r="AZ60" s="145"/>
      <c r="BA60" s="145"/>
      <c r="BB60" s="145"/>
      <c r="BC60" s="145"/>
      <c r="BD60" s="145"/>
      <c r="BE60" s="145"/>
    </row>
    <row r="61" spans="1:57" ht="16.5" customHeight="1" x14ac:dyDescent="0.35">
      <c r="A61" s="127" t="str">
        <f>A46</f>
        <v>Fordelingsnøkkel FO2B</v>
      </c>
      <c r="B61" s="127"/>
      <c r="C61" s="128">
        <v>0.72696972038272223</v>
      </c>
      <c r="D61" s="129">
        <f>D46</f>
        <v>11.049581422105186</v>
      </c>
      <c r="E61" s="129">
        <f t="shared" ref="E61:R61" si="36">E46</f>
        <v>7.9468925138941788</v>
      </c>
      <c r="F61" s="129">
        <f t="shared" si="36"/>
        <v>6.5257300478972322</v>
      </c>
      <c r="G61" s="129">
        <f t="shared" si="36"/>
        <v>3.4533688868455772</v>
      </c>
      <c r="H61" s="129">
        <f t="shared" si="36"/>
        <v>3.9601830393294741</v>
      </c>
      <c r="I61" s="129">
        <f t="shared" si="36"/>
        <v>2.1607558238984179</v>
      </c>
      <c r="J61" s="129">
        <f t="shared" si="36"/>
        <v>3.6902456295957515</v>
      </c>
      <c r="K61" s="129">
        <f t="shared" si="36"/>
        <v>3.6027134631097608</v>
      </c>
      <c r="L61" s="129">
        <f t="shared" si="36"/>
        <v>5.9954762478976793</v>
      </c>
      <c r="M61" s="129">
        <f t="shared" si="36"/>
        <v>7.0925798530148372</v>
      </c>
      <c r="N61" s="129">
        <f t="shared" si="36"/>
        <v>9.0953089968475709</v>
      </c>
      <c r="O61" s="129">
        <f t="shared" si="36"/>
        <v>12.252008657772464</v>
      </c>
      <c r="P61" s="129">
        <f t="shared" si="36"/>
        <v>7.5054216224163746</v>
      </c>
      <c r="Q61" s="129">
        <f t="shared" si="36"/>
        <v>4.5614635213357539</v>
      </c>
      <c r="R61" s="129">
        <f t="shared" si="36"/>
        <v>11.108270274039741</v>
      </c>
      <c r="S61" s="129">
        <f>SUM(D61:R61)</f>
        <v>100</v>
      </c>
      <c r="T61" s="422"/>
      <c r="U61" s="222" t="s">
        <v>215</v>
      </c>
      <c r="V61" s="222"/>
      <c r="W61" s="128">
        <v>0.72696972038272223</v>
      </c>
      <c r="X61" s="168">
        <f>X46</f>
        <v>11.149642083032221</v>
      </c>
      <c r="Y61" s="168">
        <f t="shared" ref="Y61:AL61" si="37">Y46</f>
        <v>7.9948903459627365</v>
      </c>
      <c r="Z61" s="168">
        <f t="shared" si="37"/>
        <v>6.5741637022777866</v>
      </c>
      <c r="AA61" s="168">
        <f t="shared" si="37"/>
        <v>3.5365224726211633</v>
      </c>
      <c r="AB61" s="168">
        <f t="shared" si="37"/>
        <v>4.1963051362371377</v>
      </c>
      <c r="AC61" s="168">
        <f t="shared" si="37"/>
        <v>2.2725852987576225</v>
      </c>
      <c r="AD61" s="168">
        <f t="shared" si="37"/>
        <v>3.4961987502721983</v>
      </c>
      <c r="AE61" s="168">
        <f t="shared" si="37"/>
        <v>3.6732587137406774</v>
      </c>
      <c r="AF61" s="168">
        <f t="shared" si="37"/>
        <v>5.9044680852324802</v>
      </c>
      <c r="AG61" s="168">
        <f t="shared" si="37"/>
        <v>7.2330339277395224</v>
      </c>
      <c r="AH61" s="168">
        <f t="shared" si="37"/>
        <v>9.2049571383988233</v>
      </c>
      <c r="AI61" s="168">
        <f t="shared" si="37"/>
        <v>11.860428783888132</v>
      </c>
      <c r="AJ61" s="168">
        <f t="shared" si="37"/>
        <v>7.3480688501117752</v>
      </c>
      <c r="AK61" s="168">
        <f t="shared" si="37"/>
        <v>4.6595655733051942</v>
      </c>
      <c r="AL61" s="168">
        <f t="shared" si="37"/>
        <v>10.895911138422541</v>
      </c>
      <c r="AM61" s="168">
        <f>SUM(X61:AL61)</f>
        <v>100</v>
      </c>
      <c r="AN61" s="223"/>
      <c r="AP61" s="145"/>
      <c r="AQ61" s="145"/>
      <c r="AR61" s="145"/>
      <c r="AS61" s="145"/>
      <c r="AT61" s="145"/>
      <c r="AU61" s="145"/>
      <c r="AV61" s="145"/>
      <c r="AW61" s="145"/>
      <c r="AX61" s="145"/>
      <c r="AY61" s="145"/>
      <c r="AZ61" s="145"/>
      <c r="BA61" s="145"/>
      <c r="BB61" s="145"/>
      <c r="BC61" s="145"/>
      <c r="BD61" s="145"/>
      <c r="BE61" s="145"/>
    </row>
    <row r="62" spans="1:57" ht="16.5" customHeight="1" x14ac:dyDescent="0.35">
      <c r="A62" s="222" t="s">
        <v>208</v>
      </c>
      <c r="B62" s="122"/>
      <c r="C62" s="128">
        <f>1-C61</f>
        <v>0.27303027961727777</v>
      </c>
      <c r="D62" s="124">
        <f>D59</f>
        <v>7.9423028480929787</v>
      </c>
      <c r="E62" s="124">
        <f t="shared" ref="E62:R62" si="38">E59</f>
        <v>7.5497169349112312</v>
      </c>
      <c r="F62" s="124">
        <f t="shared" si="38"/>
        <v>5.4867936019712955</v>
      </c>
      <c r="G62" s="124">
        <f t="shared" si="38"/>
        <v>4.187112142110518</v>
      </c>
      <c r="H62" s="124">
        <f t="shared" si="38"/>
        <v>5.4979838293485548</v>
      </c>
      <c r="I62" s="124">
        <f t="shared" si="38"/>
        <v>4.6737956466783741</v>
      </c>
      <c r="J62" s="124">
        <f t="shared" si="38"/>
        <v>7.6163005629630396</v>
      </c>
      <c r="K62" s="124">
        <f t="shared" si="38"/>
        <v>7.4606176751699653</v>
      </c>
      <c r="L62" s="124">
        <f t="shared" si="38"/>
        <v>5.7695995238281208</v>
      </c>
      <c r="M62" s="124">
        <f t="shared" si="38"/>
        <v>4.870863962310902</v>
      </c>
      <c r="N62" s="124">
        <f t="shared" si="38"/>
        <v>6.3697615844091118</v>
      </c>
      <c r="O62" s="124">
        <f t="shared" si="38"/>
        <v>8.7901223295756683</v>
      </c>
      <c r="P62" s="124">
        <f t="shared" si="38"/>
        <v>7.9008307345393121</v>
      </c>
      <c r="Q62" s="124">
        <f t="shared" si="38"/>
        <v>7.7653319922477104</v>
      </c>
      <c r="R62" s="124">
        <f t="shared" si="38"/>
        <v>8.1188666318432166</v>
      </c>
      <c r="S62" s="129">
        <f>SUM(D62:R62)</f>
        <v>99.999999999999986</v>
      </c>
      <c r="T62" s="422"/>
      <c r="U62" s="222" t="s">
        <v>208</v>
      </c>
      <c r="V62" s="222"/>
      <c r="W62" s="128">
        <f>1-W61</f>
        <v>0.27303027961727777</v>
      </c>
      <c r="X62" s="228">
        <f>X59</f>
        <v>8.0179990070549412</v>
      </c>
      <c r="Y62" s="228">
        <f t="shared" ref="Y62:AL62" si="39">Y59</f>
        <v>7.4892253793542976</v>
      </c>
      <c r="Z62" s="228">
        <f t="shared" si="39"/>
        <v>5.450912964724977</v>
      </c>
      <c r="AA62" s="228">
        <f t="shared" si="39"/>
        <v>4.1060939035061619</v>
      </c>
      <c r="AB62" s="228">
        <f t="shared" si="39"/>
        <v>5.615002242905005</v>
      </c>
      <c r="AC62" s="228">
        <f t="shared" si="39"/>
        <v>4.8816467994625663</v>
      </c>
      <c r="AD62" s="228">
        <f t="shared" si="39"/>
        <v>7.5782258962075497</v>
      </c>
      <c r="AE62" s="228">
        <f t="shared" si="39"/>
        <v>7.6970794333664436</v>
      </c>
      <c r="AF62" s="228">
        <f t="shared" si="39"/>
        <v>5.9855233986906349</v>
      </c>
      <c r="AG62" s="228">
        <f t="shared" si="39"/>
        <v>4.84258673705639</v>
      </c>
      <c r="AH62" s="228">
        <f t="shared" si="39"/>
        <v>6.268972924136432</v>
      </c>
      <c r="AI62" s="228">
        <f t="shared" si="39"/>
        <v>8.7780092002557382</v>
      </c>
      <c r="AJ62" s="228">
        <f t="shared" si="39"/>
        <v>7.8053749369314858</v>
      </c>
      <c r="AK62" s="228">
        <f t="shared" si="39"/>
        <v>7.7006401624354126</v>
      </c>
      <c r="AL62" s="228">
        <f t="shared" si="39"/>
        <v>7.782707013911959</v>
      </c>
      <c r="AM62" s="168">
        <f>SUM(X62:AL62)</f>
        <v>100</v>
      </c>
      <c r="AN62" s="223"/>
      <c r="AP62" s="145"/>
      <c r="AQ62" s="145"/>
      <c r="AR62" s="145"/>
      <c r="AS62" s="145"/>
      <c r="AT62" s="145"/>
      <c r="AU62" s="145"/>
      <c r="AV62" s="145"/>
      <c r="AW62" s="145"/>
      <c r="AX62" s="145"/>
      <c r="AY62" s="145"/>
      <c r="AZ62" s="145"/>
      <c r="BA62" s="145"/>
      <c r="BB62" s="145"/>
      <c r="BC62" s="145"/>
      <c r="BD62" s="145"/>
      <c r="BE62" s="145"/>
    </row>
    <row r="63" spans="1:57" ht="16.5" customHeight="1" thickBot="1" x14ac:dyDescent="0.4">
      <c r="A63" s="394" t="s">
        <v>185</v>
      </c>
      <c r="B63" s="384"/>
      <c r="C63" s="385"/>
      <c r="D63" s="386">
        <f>(D61/$S$61*$C$61+D62/$S$62*$C$62)*100</f>
        <v>10.201200284193858</v>
      </c>
      <c r="E63" s="386">
        <f t="shared" ref="E63:R63" si="40">(E61/$S$61*$C$61+E62/$S$62*$C$62)*100</f>
        <v>7.8384515545073112</v>
      </c>
      <c r="F63" s="386">
        <f t="shared" si="40"/>
        <v>6.2420689395614932</v>
      </c>
      <c r="G63" s="386">
        <f t="shared" si="40"/>
        <v>3.6537030129978554</v>
      </c>
      <c r="H63" s="386">
        <f t="shared" si="40"/>
        <v>4.3800492190240545</v>
      </c>
      <c r="I63" s="386">
        <f t="shared" si="40"/>
        <v>2.8468917894013837</v>
      </c>
      <c r="J63" s="386">
        <f t="shared" si="40"/>
        <v>4.7621775058458153</v>
      </c>
      <c r="K63" s="386">
        <f t="shared" si="40"/>
        <v>4.6560381288652319</v>
      </c>
      <c r="L63" s="386">
        <f t="shared" si="40"/>
        <v>5.9338050627659333</v>
      </c>
      <c r="M63" s="386">
        <f t="shared" si="40"/>
        <v>6.4859841421457922</v>
      </c>
      <c r="N63" s="386">
        <f t="shared" si="40"/>
        <v>8.3511520247193491</v>
      </c>
      <c r="O63" s="386">
        <f t="shared" si="40"/>
        <v>11.306808865581663</v>
      </c>
      <c r="P63" s="386">
        <f t="shared" si="40"/>
        <v>7.6133802828625194</v>
      </c>
      <c r="Q63" s="386">
        <f t="shared" si="40"/>
        <v>5.4362166258058258</v>
      </c>
      <c r="R63" s="386">
        <f t="shared" si="40"/>
        <v>10.292072561721916</v>
      </c>
      <c r="S63" s="386">
        <v>99.999999999999972</v>
      </c>
      <c r="T63" s="422"/>
      <c r="U63" s="394" t="s">
        <v>185</v>
      </c>
      <c r="V63" s="394"/>
      <c r="W63" s="385"/>
      <c r="X63" s="395">
        <f>SUMPRODUCT($C$61:$C$62,X61:X62)</f>
        <v>10.294608698336631</v>
      </c>
      <c r="Y63" s="395">
        <f t="shared" ref="Y63:AM63" si="41">SUMPRODUCT($C$61:$C$62,Y61:Y62)</f>
        <v>7.8568284987369736</v>
      </c>
      <c r="Z63" s="395">
        <f t="shared" si="41"/>
        <v>6.2674822393234297</v>
      </c>
      <c r="AA63" s="395">
        <f t="shared" si="41"/>
        <v>3.6920327196577079</v>
      </c>
      <c r="AB63" s="395">
        <f t="shared" si="41"/>
        <v>4.5836524039628888</v>
      </c>
      <c r="AC63" s="395">
        <f t="shared" si="41"/>
        <v>2.9849380898337676</v>
      </c>
      <c r="AD63" s="395">
        <f t="shared" si="41"/>
        <v>4.6107157633322453</v>
      </c>
      <c r="AE63" s="395">
        <f t="shared" si="41"/>
        <v>4.7718836099498958</v>
      </c>
      <c r="AF63" s="395">
        <f t="shared" si="41"/>
        <v>5.9265986401304263</v>
      </c>
      <c r="AG63" s="395">
        <f t="shared" si="41"/>
        <v>6.5803694628569707</v>
      </c>
      <c r="AH63" s="395">
        <f t="shared" si="41"/>
        <v>8.4033445474268493</v>
      </c>
      <c r="AI63" s="395">
        <f t="shared" si="41"/>
        <v>11.018834903071205</v>
      </c>
      <c r="AJ63" s="395">
        <f t="shared" si="41"/>
        <v>7.4729272588668438</v>
      </c>
      <c r="AK63" s="395">
        <f t="shared" si="41"/>
        <v>5.4898710187124156</v>
      </c>
      <c r="AL63" s="395">
        <f t="shared" si="41"/>
        <v>10.045912145801754</v>
      </c>
      <c r="AM63" s="395">
        <f t="shared" si="41"/>
        <v>100</v>
      </c>
      <c r="AN63" s="217"/>
      <c r="AP63" s="145"/>
      <c r="AQ63" s="145"/>
      <c r="AR63" s="145"/>
      <c r="AS63" s="145"/>
      <c r="AT63" s="145"/>
      <c r="AU63" s="145"/>
      <c r="AV63" s="145"/>
      <c r="AW63" s="145"/>
      <c r="AX63" s="145"/>
      <c r="AY63" s="145"/>
      <c r="AZ63" s="145"/>
      <c r="BA63" s="145"/>
      <c r="BB63" s="145"/>
      <c r="BC63" s="145"/>
      <c r="BD63" s="145"/>
      <c r="BE63" s="145"/>
    </row>
    <row r="64" spans="1:57" ht="16.5" customHeight="1" thickBot="1" x14ac:dyDescent="0.4">
      <c r="A64" s="22"/>
      <c r="B64" s="22"/>
      <c r="C64" s="22"/>
      <c r="D64" s="22"/>
      <c r="E64" s="22"/>
      <c r="F64" s="22"/>
      <c r="G64" s="22"/>
      <c r="H64" s="22"/>
      <c r="I64" s="22"/>
      <c r="J64" s="22"/>
      <c r="K64" s="22"/>
      <c r="L64" s="22"/>
      <c r="M64" s="22"/>
      <c r="N64" s="22"/>
      <c r="O64" s="22"/>
      <c r="P64" s="22"/>
      <c r="Q64" s="22"/>
      <c r="R64" s="22"/>
      <c r="S64" s="22"/>
      <c r="T64" s="422"/>
      <c r="W64" s="22"/>
      <c r="X64" s="22"/>
      <c r="Y64" s="22"/>
      <c r="Z64" s="22"/>
      <c r="AA64" s="22"/>
      <c r="AB64" s="22"/>
      <c r="AC64" s="22"/>
      <c r="AD64" s="22"/>
      <c r="AE64" s="22"/>
      <c r="AF64" s="22"/>
      <c r="AG64" s="22"/>
      <c r="AH64" s="22"/>
      <c r="AI64" s="22"/>
      <c r="AJ64" s="22"/>
      <c r="AK64" s="22"/>
      <c r="AL64" s="22"/>
      <c r="AM64" s="22"/>
      <c r="AN64" s="145"/>
      <c r="AP64" s="145"/>
      <c r="AQ64" s="145"/>
      <c r="AR64" s="145"/>
      <c r="AS64" s="145"/>
      <c r="AT64" s="145"/>
      <c r="AU64" s="145"/>
      <c r="AV64" s="145"/>
      <c r="AW64" s="145"/>
      <c r="AX64" s="145"/>
      <c r="AY64" s="145"/>
      <c r="AZ64" s="145"/>
      <c r="BA64" s="145"/>
      <c r="BB64" s="145"/>
      <c r="BC64" s="145"/>
      <c r="BD64" s="145"/>
      <c r="BE64" s="145"/>
    </row>
    <row r="65" spans="1:57" ht="16.5" customHeight="1" x14ac:dyDescent="0.35">
      <c r="A65" s="331" t="s">
        <v>3</v>
      </c>
      <c r="B65" s="332"/>
      <c r="C65" s="333"/>
      <c r="D65" s="334"/>
      <c r="E65" s="334"/>
      <c r="F65" s="334"/>
      <c r="G65" s="334"/>
      <c r="H65" s="334"/>
      <c r="I65" s="334"/>
      <c r="J65" s="334"/>
      <c r="K65" s="334"/>
      <c r="L65" s="334"/>
      <c r="M65" s="334"/>
      <c r="N65" s="334"/>
      <c r="O65" s="334"/>
      <c r="P65" s="334"/>
      <c r="Q65" s="334"/>
      <c r="R65" s="334"/>
      <c r="S65" s="334"/>
      <c r="T65" s="422"/>
      <c r="U65" s="396" t="s">
        <v>3</v>
      </c>
      <c r="V65" s="396"/>
      <c r="W65" s="333"/>
      <c r="X65" s="334"/>
      <c r="Y65" s="334"/>
      <c r="Z65" s="334"/>
      <c r="AA65" s="334"/>
      <c r="AB65" s="334"/>
      <c r="AC65" s="334"/>
      <c r="AD65" s="334"/>
      <c r="AE65" s="334"/>
      <c r="AF65" s="334"/>
      <c r="AG65" s="334"/>
      <c r="AH65" s="334"/>
      <c r="AI65" s="334"/>
      <c r="AJ65" s="334"/>
      <c r="AK65" s="334"/>
      <c r="AL65" s="334"/>
      <c r="AM65" s="334"/>
      <c r="AN65" s="145"/>
      <c r="AP65" s="145"/>
      <c r="AQ65" s="145"/>
      <c r="AR65" s="145"/>
      <c r="AS65" s="145"/>
      <c r="AT65" s="145"/>
      <c r="AU65" s="145"/>
      <c r="AV65" s="145"/>
      <c r="AW65" s="145"/>
      <c r="AX65" s="145"/>
      <c r="AY65" s="145"/>
      <c r="AZ65" s="145"/>
      <c r="BA65" s="145"/>
      <c r="BB65" s="145"/>
      <c r="BC65" s="145"/>
      <c r="BD65" s="145"/>
      <c r="BE65" s="145"/>
    </row>
    <row r="66" spans="1:57" ht="16.5" customHeight="1" x14ac:dyDescent="0.35">
      <c r="A66" s="127" t="s">
        <v>343</v>
      </c>
      <c r="B66" s="127"/>
      <c r="C66" s="128">
        <v>4.8000000000000001E-2</v>
      </c>
      <c r="D66" s="214">
        <v>126</v>
      </c>
      <c r="E66" s="214">
        <v>91</v>
      </c>
      <c r="F66" s="214">
        <v>82</v>
      </c>
      <c r="G66" s="214">
        <v>48</v>
      </c>
      <c r="H66" s="214">
        <v>67</v>
      </c>
      <c r="I66" s="214">
        <v>77</v>
      </c>
      <c r="J66" s="214">
        <v>107</v>
      </c>
      <c r="K66" s="214">
        <v>144</v>
      </c>
      <c r="L66" s="214">
        <v>88</v>
      </c>
      <c r="M66" s="214">
        <v>113</v>
      </c>
      <c r="N66" s="214">
        <v>167</v>
      </c>
      <c r="O66" s="214">
        <v>232</v>
      </c>
      <c r="P66" s="214">
        <v>183</v>
      </c>
      <c r="Q66" s="214">
        <v>138</v>
      </c>
      <c r="R66" s="214">
        <v>209</v>
      </c>
      <c r="S66" s="154">
        <f>SUM(D66:R66)</f>
        <v>1872</v>
      </c>
      <c r="T66" s="422"/>
      <c r="U66" s="162" t="s">
        <v>241</v>
      </c>
      <c r="V66" s="162"/>
      <c r="W66" s="128">
        <v>4.8000000000000001E-2</v>
      </c>
      <c r="X66" s="163">
        <v>136</v>
      </c>
      <c r="Y66" s="163">
        <v>96</v>
      </c>
      <c r="Z66" s="163">
        <v>77</v>
      </c>
      <c r="AA66" s="163">
        <v>47</v>
      </c>
      <c r="AB66" s="163">
        <v>68</v>
      </c>
      <c r="AC66" s="163">
        <v>79</v>
      </c>
      <c r="AD66" s="163">
        <v>105</v>
      </c>
      <c r="AE66" s="163">
        <v>154</v>
      </c>
      <c r="AF66" s="163">
        <v>95</v>
      </c>
      <c r="AG66" s="163">
        <v>107</v>
      </c>
      <c r="AH66" s="163">
        <v>170</v>
      </c>
      <c r="AI66" s="163">
        <v>244</v>
      </c>
      <c r="AJ66" s="163">
        <v>204</v>
      </c>
      <c r="AK66" s="163">
        <v>145</v>
      </c>
      <c r="AL66" s="163">
        <v>215</v>
      </c>
      <c r="AM66" s="157">
        <f>SUM(X66:AL66)</f>
        <v>1942</v>
      </c>
      <c r="AN66" s="216"/>
      <c r="AP66" s="145"/>
      <c r="AQ66" s="145"/>
      <c r="AR66" s="145"/>
      <c r="AS66" s="145"/>
      <c r="AT66" s="145"/>
      <c r="AU66" s="145"/>
      <c r="AV66" s="145"/>
      <c r="AW66" s="145"/>
      <c r="AX66" s="145"/>
      <c r="AY66" s="145"/>
      <c r="AZ66" s="145"/>
      <c r="BA66" s="145"/>
      <c r="BB66" s="145"/>
      <c r="BC66" s="145"/>
      <c r="BD66" s="145"/>
      <c r="BE66" s="145"/>
    </row>
    <row r="67" spans="1:57" ht="16.5" customHeight="1" x14ac:dyDescent="0.35">
      <c r="A67" s="127" t="s">
        <v>344</v>
      </c>
      <c r="B67" s="122"/>
      <c r="C67" s="123">
        <v>0.11799999999999999</v>
      </c>
      <c r="D67" s="149">
        <v>1623</v>
      </c>
      <c r="E67" s="149">
        <v>1418</v>
      </c>
      <c r="F67" s="149">
        <v>1340</v>
      </c>
      <c r="G67" s="149">
        <v>829</v>
      </c>
      <c r="H67" s="149">
        <v>1157</v>
      </c>
      <c r="I67" s="149">
        <v>489</v>
      </c>
      <c r="J67" s="149">
        <v>762</v>
      </c>
      <c r="K67" s="149">
        <v>798</v>
      </c>
      <c r="L67" s="149">
        <v>695</v>
      </c>
      <c r="M67" s="149">
        <v>1149</v>
      </c>
      <c r="N67" s="149">
        <v>1047</v>
      </c>
      <c r="O67" s="149">
        <v>1729</v>
      </c>
      <c r="P67" s="149">
        <v>1405</v>
      </c>
      <c r="Q67" s="149">
        <v>1026</v>
      </c>
      <c r="R67" s="149">
        <v>1101</v>
      </c>
      <c r="S67" s="154">
        <f t="shared" ref="S67:S93" si="42">SUM(D67:R67)</f>
        <v>16568</v>
      </c>
      <c r="T67" s="422"/>
      <c r="U67" s="125" t="s">
        <v>144</v>
      </c>
      <c r="V67" s="125"/>
      <c r="W67" s="123">
        <v>0.11799999999999999</v>
      </c>
      <c r="X67" s="163">
        <v>1742</v>
      </c>
      <c r="Y67" s="163">
        <v>1575</v>
      </c>
      <c r="Z67" s="163">
        <v>1384</v>
      </c>
      <c r="AA67" s="163">
        <v>940</v>
      </c>
      <c r="AB67" s="163">
        <v>1252</v>
      </c>
      <c r="AC67" s="163">
        <v>551</v>
      </c>
      <c r="AD67" s="163">
        <v>824</v>
      </c>
      <c r="AE67" s="163">
        <v>897</v>
      </c>
      <c r="AF67" s="163">
        <v>787</v>
      </c>
      <c r="AG67" s="163">
        <v>1187</v>
      </c>
      <c r="AH67" s="163">
        <v>1099</v>
      </c>
      <c r="AI67" s="163">
        <v>1857</v>
      </c>
      <c r="AJ67" s="163">
        <v>1476</v>
      </c>
      <c r="AK67" s="163">
        <v>1087</v>
      </c>
      <c r="AL67" s="163">
        <v>1195</v>
      </c>
      <c r="AM67" s="157">
        <v>17853</v>
      </c>
      <c r="AN67" s="216"/>
      <c r="AP67" s="145"/>
      <c r="AQ67" s="145"/>
      <c r="AR67" s="145"/>
      <c r="AS67" s="145"/>
      <c r="AT67" s="145"/>
      <c r="AU67" s="145"/>
      <c r="AV67" s="145"/>
      <c r="AW67" s="145"/>
      <c r="AX67" s="145"/>
      <c r="AY67" s="145"/>
      <c r="AZ67" s="145"/>
      <c r="BA67" s="145"/>
      <c r="BB67" s="145"/>
      <c r="BC67" s="145"/>
      <c r="BD67" s="145"/>
      <c r="BE67" s="145"/>
    </row>
    <row r="68" spans="1:57" ht="16.5" customHeight="1" x14ac:dyDescent="0.35">
      <c r="A68" s="127" t="s">
        <v>345</v>
      </c>
      <c r="B68" s="122"/>
      <c r="C68" s="123">
        <v>4.3999999999999997E-2</v>
      </c>
      <c r="D68" s="149">
        <v>145</v>
      </c>
      <c r="E68" s="149">
        <v>87</v>
      </c>
      <c r="F68" s="149">
        <v>51</v>
      </c>
      <c r="G68" s="149">
        <v>35</v>
      </c>
      <c r="H68" s="149">
        <v>71</v>
      </c>
      <c r="I68" s="149">
        <v>82</v>
      </c>
      <c r="J68" s="149">
        <v>117</v>
      </c>
      <c r="K68" s="149">
        <v>85</v>
      </c>
      <c r="L68" s="149">
        <v>95</v>
      </c>
      <c r="M68" s="149">
        <v>137</v>
      </c>
      <c r="N68" s="149">
        <v>157</v>
      </c>
      <c r="O68" s="149">
        <v>253</v>
      </c>
      <c r="P68" s="149">
        <v>151</v>
      </c>
      <c r="Q68" s="149">
        <v>128</v>
      </c>
      <c r="R68" s="149">
        <v>204</v>
      </c>
      <c r="S68" s="154">
        <f t="shared" si="42"/>
        <v>1798</v>
      </c>
      <c r="T68" s="422"/>
      <c r="U68" s="125" t="s">
        <v>145</v>
      </c>
      <c r="V68" s="125"/>
      <c r="W68" s="123">
        <v>4.3999999999999997E-2</v>
      </c>
      <c r="X68" s="163">
        <v>138</v>
      </c>
      <c r="Y68" s="163">
        <v>88</v>
      </c>
      <c r="Z68" s="163">
        <v>57</v>
      </c>
      <c r="AA68" s="163">
        <v>36</v>
      </c>
      <c r="AB68" s="163">
        <v>73</v>
      </c>
      <c r="AC68" s="163">
        <v>78</v>
      </c>
      <c r="AD68" s="163">
        <v>116</v>
      </c>
      <c r="AE68" s="163">
        <v>88</v>
      </c>
      <c r="AF68" s="163">
        <v>97</v>
      </c>
      <c r="AG68" s="163">
        <v>136</v>
      </c>
      <c r="AH68" s="163">
        <v>170</v>
      </c>
      <c r="AI68" s="163">
        <v>248</v>
      </c>
      <c r="AJ68" s="163">
        <v>149</v>
      </c>
      <c r="AK68" s="163">
        <v>130</v>
      </c>
      <c r="AL68" s="163">
        <v>200</v>
      </c>
      <c r="AM68" s="157">
        <f t="shared" ref="AM68:AM93" si="43">SUM(X68:AL68)</f>
        <v>1804</v>
      </c>
      <c r="AN68" s="216"/>
      <c r="AP68" s="145"/>
      <c r="AQ68" s="145"/>
      <c r="AR68" s="145"/>
      <c r="AS68" s="145"/>
      <c r="AT68" s="145"/>
      <c r="AU68" s="145"/>
      <c r="AV68" s="145"/>
      <c r="AW68" s="145"/>
      <c r="AX68" s="145"/>
      <c r="AY68" s="145"/>
      <c r="AZ68" s="145"/>
      <c r="BA68" s="145"/>
      <c r="BB68" s="145"/>
      <c r="BC68" s="145"/>
      <c r="BD68" s="145"/>
      <c r="BE68" s="145"/>
    </row>
    <row r="69" spans="1:57" ht="16.5" customHeight="1" x14ac:dyDescent="0.35">
      <c r="A69" s="127" t="s">
        <v>146</v>
      </c>
      <c r="B69" s="122"/>
      <c r="C69" s="123">
        <v>2.4E-2</v>
      </c>
      <c r="D69" s="214">
        <f>D70*D71</f>
        <v>11077.637388523724</v>
      </c>
      <c r="E69" s="214">
        <f t="shared" ref="E69:R69" si="44">E70*E71</f>
        <v>11092.285222265691</v>
      </c>
      <c r="F69" s="214">
        <f t="shared" si="44"/>
        <v>9297.4007682741794</v>
      </c>
      <c r="G69" s="214">
        <f t="shared" si="44"/>
        <v>5820.7187826766349</v>
      </c>
      <c r="H69" s="214">
        <f t="shared" si="44"/>
        <v>8194.8187795411832</v>
      </c>
      <c r="I69" s="214">
        <f t="shared" si="44"/>
        <v>4585.238836994874</v>
      </c>
      <c r="J69" s="214">
        <f t="shared" si="44"/>
        <v>6555.9446730063401</v>
      </c>
      <c r="K69" s="214">
        <f t="shared" si="44"/>
        <v>6535.964626012953</v>
      </c>
      <c r="L69" s="214">
        <f t="shared" si="44"/>
        <v>5788.6185955093852</v>
      </c>
      <c r="M69" s="214">
        <f t="shared" si="44"/>
        <v>7371.8747821527932</v>
      </c>
      <c r="N69" s="214">
        <f t="shared" si="44"/>
        <v>6706.9729044049382</v>
      </c>
      <c r="O69" s="214">
        <f t="shared" si="44"/>
        <v>10233.892128433636</v>
      </c>
      <c r="P69" s="214">
        <f t="shared" si="44"/>
        <v>8959.4288315825488</v>
      </c>
      <c r="Q69" s="214">
        <f t="shared" si="44"/>
        <v>8341.4945039613722</v>
      </c>
      <c r="R69" s="214">
        <f t="shared" si="44"/>
        <v>7160.79649903886</v>
      </c>
      <c r="S69" s="154">
        <f t="shared" si="42"/>
        <v>117723.08732237911</v>
      </c>
      <c r="T69" s="422"/>
      <c r="U69" s="162" t="s">
        <v>146</v>
      </c>
      <c r="V69" s="162"/>
      <c r="W69" s="123">
        <v>2.4E-2</v>
      </c>
      <c r="X69" s="163">
        <f>X70*X71</f>
        <v>11537.655891627675</v>
      </c>
      <c r="Y69" s="163">
        <f t="shared" ref="Y69:AL69" si="45">Y70*Y71</f>
        <v>11606.733754706902</v>
      </c>
      <c r="Z69" s="163">
        <f t="shared" si="45"/>
        <v>9103.1334109936124</v>
      </c>
      <c r="AA69" s="163">
        <f t="shared" si="45"/>
        <v>5911.7733200004222</v>
      </c>
      <c r="AB69" s="163">
        <f t="shared" si="45"/>
        <v>8216.7049532089986</v>
      </c>
      <c r="AC69" s="163">
        <f t="shared" si="45"/>
        <v>4876.633332915394</v>
      </c>
      <c r="AD69" s="163">
        <f t="shared" si="45"/>
        <v>6671.8357296328859</v>
      </c>
      <c r="AE69" s="163">
        <f t="shared" si="45"/>
        <v>6718.2688075703245</v>
      </c>
      <c r="AF69" s="163">
        <f t="shared" si="45"/>
        <v>6084.7518817380987</v>
      </c>
      <c r="AG69" s="163">
        <f t="shared" si="45"/>
        <v>7500.1951471017937</v>
      </c>
      <c r="AH69" s="163">
        <f t="shared" si="45"/>
        <v>6556.1048024969814</v>
      </c>
      <c r="AI69" s="163">
        <f t="shared" si="45"/>
        <v>10390.88293386138</v>
      </c>
      <c r="AJ69" s="163">
        <f t="shared" si="45"/>
        <v>9476.3631430840051</v>
      </c>
      <c r="AK69" s="163">
        <f t="shared" si="45"/>
        <v>8296.0535254878305</v>
      </c>
      <c r="AL69" s="163">
        <f t="shared" si="45"/>
        <v>7208.9534189911001</v>
      </c>
      <c r="AM69" s="157">
        <f t="shared" si="43"/>
        <v>120156.0440534174</v>
      </c>
      <c r="AN69" s="216"/>
      <c r="AP69" s="145"/>
      <c r="AQ69" s="145"/>
      <c r="AR69" s="145"/>
      <c r="AS69" s="145"/>
      <c r="AT69" s="145"/>
      <c r="AU69" s="145"/>
      <c r="AV69" s="145"/>
      <c r="AW69" s="145"/>
      <c r="AX69" s="145"/>
      <c r="AY69" s="145"/>
      <c r="AZ69" s="145"/>
      <c r="BA69" s="145"/>
      <c r="BB69" s="145"/>
      <c r="BC69" s="145"/>
      <c r="BD69" s="145"/>
      <c r="BE69" s="145"/>
    </row>
    <row r="70" spans="1:57" ht="16.5" customHeight="1" x14ac:dyDescent="0.35">
      <c r="A70" s="122" t="s">
        <v>346</v>
      </c>
      <c r="B70" s="122"/>
      <c r="C70" s="123" t="s">
        <v>28</v>
      </c>
      <c r="D70" s="214">
        <v>7664</v>
      </c>
      <c r="E70" s="214">
        <v>6732</v>
      </c>
      <c r="F70" s="214">
        <v>5210</v>
      </c>
      <c r="G70" s="214">
        <v>4927</v>
      </c>
      <c r="H70" s="214">
        <v>10036</v>
      </c>
      <c r="I70" s="214">
        <v>6780</v>
      </c>
      <c r="J70" s="214">
        <v>9705</v>
      </c>
      <c r="K70" s="214">
        <v>9501</v>
      </c>
      <c r="L70" s="214">
        <v>5201</v>
      </c>
      <c r="M70" s="214">
        <v>5535</v>
      </c>
      <c r="N70" s="214">
        <v>6261</v>
      </c>
      <c r="O70" s="214">
        <v>9336</v>
      </c>
      <c r="P70" s="214">
        <v>9587</v>
      </c>
      <c r="Q70" s="214">
        <v>10206</v>
      </c>
      <c r="R70" s="214">
        <v>8014</v>
      </c>
      <c r="S70" s="154">
        <f t="shared" si="42"/>
        <v>114695</v>
      </c>
      <c r="T70" s="422"/>
      <c r="U70" s="125" t="s">
        <v>402</v>
      </c>
      <c r="V70" s="125"/>
      <c r="W70" s="123" t="s">
        <v>28</v>
      </c>
      <c r="X70" s="163">
        <v>7908</v>
      </c>
      <c r="Y70" s="163">
        <v>7026</v>
      </c>
      <c r="Z70" s="163">
        <v>5364</v>
      </c>
      <c r="AA70" s="163">
        <v>5059</v>
      </c>
      <c r="AB70" s="163">
        <v>10248</v>
      </c>
      <c r="AC70" s="163">
        <v>6821</v>
      </c>
      <c r="AD70" s="163">
        <v>9670</v>
      </c>
      <c r="AE70" s="163">
        <v>9641</v>
      </c>
      <c r="AF70" s="163">
        <v>5318</v>
      </c>
      <c r="AG70" s="163">
        <v>5681</v>
      </c>
      <c r="AH70" s="163">
        <v>6323</v>
      </c>
      <c r="AI70" s="163">
        <v>9376</v>
      </c>
      <c r="AJ70" s="163">
        <v>9910</v>
      </c>
      <c r="AK70" s="163">
        <v>10460</v>
      </c>
      <c r="AL70" s="163">
        <v>8057</v>
      </c>
      <c r="AM70" s="157">
        <f t="shared" si="43"/>
        <v>116862</v>
      </c>
      <c r="AN70" s="216"/>
      <c r="AP70" s="145"/>
      <c r="AQ70" s="145"/>
      <c r="AR70" s="145"/>
      <c r="AS70" s="145"/>
      <c r="AT70" s="145"/>
      <c r="AU70" s="145"/>
      <c r="AV70" s="145"/>
      <c r="AW70" s="145"/>
      <c r="AX70" s="145"/>
      <c r="AY70" s="145"/>
      <c r="AZ70" s="145"/>
      <c r="BA70" s="145"/>
      <c r="BB70" s="145"/>
      <c r="BC70" s="145"/>
      <c r="BD70" s="145"/>
      <c r="BE70" s="145"/>
    </row>
    <row r="71" spans="1:57" ht="16.5" customHeight="1" x14ac:dyDescent="0.35">
      <c r="A71" s="122" t="s">
        <v>347</v>
      </c>
      <c r="B71" s="122"/>
      <c r="C71" s="123" t="s">
        <v>28</v>
      </c>
      <c r="D71" s="229">
        <v>1.4454119765819056</v>
      </c>
      <c r="E71" s="229">
        <v>1.6476953687263356</v>
      </c>
      <c r="F71" s="229">
        <v>1.7845298979413013</v>
      </c>
      <c r="G71" s="229">
        <v>1.1813920809167109</v>
      </c>
      <c r="H71" s="229">
        <v>0.81654232558202311</v>
      </c>
      <c r="I71" s="229">
        <v>0.6762889140110433</v>
      </c>
      <c r="J71" s="229">
        <v>0.67552237743496546</v>
      </c>
      <c r="K71" s="229">
        <v>0.68792386338416511</v>
      </c>
      <c r="L71" s="229">
        <v>1.1129818487808854</v>
      </c>
      <c r="M71" s="229">
        <v>1.3318653626292309</v>
      </c>
      <c r="N71" s="229">
        <v>1.0712302993778851</v>
      </c>
      <c r="O71" s="229">
        <v>1.0961752494037742</v>
      </c>
      <c r="P71" s="229">
        <v>0.93453935867138294</v>
      </c>
      <c r="Q71" s="229">
        <v>0.81731280658057726</v>
      </c>
      <c r="R71" s="229">
        <v>0.89353587459930872</v>
      </c>
      <c r="S71" s="219">
        <v>1</v>
      </c>
      <c r="T71" s="422"/>
      <c r="U71" s="125" t="s">
        <v>403</v>
      </c>
      <c r="V71" s="125"/>
      <c r="W71" s="123" t="s">
        <v>28</v>
      </c>
      <c r="X71" s="161">
        <v>1.4589853176059275</v>
      </c>
      <c r="Y71" s="161">
        <v>1.6519689374760749</v>
      </c>
      <c r="Z71" s="161">
        <v>1.6970793085372133</v>
      </c>
      <c r="AA71" s="161">
        <v>1.1685655900376404</v>
      </c>
      <c r="AB71" s="161">
        <v>0.80178619761992576</v>
      </c>
      <c r="AC71" s="161">
        <v>0.71494404528887168</v>
      </c>
      <c r="AD71" s="161">
        <v>0.68995198858664797</v>
      </c>
      <c r="AE71" s="161">
        <v>0.69684356473087072</v>
      </c>
      <c r="AF71" s="161">
        <v>1.1441804967540614</v>
      </c>
      <c r="AG71" s="161">
        <v>1.3202244582118983</v>
      </c>
      <c r="AH71" s="161">
        <v>1.0368661715162077</v>
      </c>
      <c r="AI71" s="161">
        <v>1.1082426337309492</v>
      </c>
      <c r="AJ71" s="161">
        <v>0.9562424967794152</v>
      </c>
      <c r="AK71" s="161">
        <v>0.79312175195868362</v>
      </c>
      <c r="AL71" s="161">
        <v>0.89474412547984361</v>
      </c>
      <c r="AM71" s="155">
        <v>1</v>
      </c>
      <c r="AN71" s="213"/>
      <c r="AP71" s="145"/>
      <c r="AQ71" s="145"/>
      <c r="AR71" s="145"/>
      <c r="AS71" s="145"/>
      <c r="AT71" s="145"/>
      <c r="AU71" s="145"/>
      <c r="AV71" s="145"/>
      <c r="AW71" s="145"/>
      <c r="AX71" s="145"/>
      <c r="AY71" s="145"/>
      <c r="AZ71" s="145"/>
      <c r="BA71" s="145"/>
      <c r="BB71" s="145"/>
      <c r="BC71" s="145"/>
      <c r="BD71" s="145"/>
      <c r="BE71" s="145"/>
    </row>
    <row r="72" spans="1:57" ht="16.5" customHeight="1" x14ac:dyDescent="0.35">
      <c r="A72" s="122" t="s">
        <v>147</v>
      </c>
      <c r="B72" s="122"/>
      <c r="C72" s="123">
        <v>0.11799999999999999</v>
      </c>
      <c r="D72" s="214">
        <v>55</v>
      </c>
      <c r="E72" s="214">
        <v>43</v>
      </c>
      <c r="F72" s="214">
        <v>48</v>
      </c>
      <c r="G72" s="214">
        <v>14</v>
      </c>
      <c r="H72" s="214">
        <v>46</v>
      </c>
      <c r="I72" s="214">
        <v>68</v>
      </c>
      <c r="J72" s="214">
        <v>88</v>
      </c>
      <c r="K72" s="214">
        <v>98</v>
      </c>
      <c r="L72" s="214">
        <v>67</v>
      </c>
      <c r="M72" s="214">
        <v>59</v>
      </c>
      <c r="N72" s="214">
        <v>67</v>
      </c>
      <c r="O72" s="214">
        <v>106</v>
      </c>
      <c r="P72" s="214">
        <v>62</v>
      </c>
      <c r="Q72" s="214">
        <v>72</v>
      </c>
      <c r="R72" s="214">
        <v>98</v>
      </c>
      <c r="S72" s="154">
        <f t="shared" si="42"/>
        <v>991</v>
      </c>
      <c r="T72" s="422"/>
      <c r="U72" s="125" t="s">
        <v>147</v>
      </c>
      <c r="V72" s="125"/>
      <c r="W72" s="123">
        <v>0.11799999999999999</v>
      </c>
      <c r="X72" s="163">
        <v>65</v>
      </c>
      <c r="Y72" s="163">
        <v>38</v>
      </c>
      <c r="Z72" s="163">
        <v>52</v>
      </c>
      <c r="AA72" s="163">
        <v>15</v>
      </c>
      <c r="AB72" s="163">
        <v>46</v>
      </c>
      <c r="AC72" s="163">
        <v>68</v>
      </c>
      <c r="AD72" s="163">
        <v>101</v>
      </c>
      <c r="AE72" s="163">
        <v>103</v>
      </c>
      <c r="AF72" s="163">
        <v>66</v>
      </c>
      <c r="AG72" s="163">
        <v>73</v>
      </c>
      <c r="AH72" s="163">
        <v>75</v>
      </c>
      <c r="AI72" s="163">
        <v>99</v>
      </c>
      <c r="AJ72" s="163">
        <v>80</v>
      </c>
      <c r="AK72" s="163">
        <v>84</v>
      </c>
      <c r="AL72" s="163">
        <v>112</v>
      </c>
      <c r="AM72" s="157">
        <f t="shared" si="43"/>
        <v>1077</v>
      </c>
      <c r="AN72" s="216"/>
      <c r="AP72" s="145"/>
      <c r="AQ72" s="145"/>
      <c r="AR72" s="145"/>
      <c r="AS72" s="145"/>
      <c r="AT72" s="145"/>
      <c r="AU72" s="145"/>
      <c r="AV72" s="145"/>
      <c r="AW72" s="145"/>
      <c r="AX72" s="145"/>
      <c r="AY72" s="145"/>
      <c r="AZ72" s="145"/>
      <c r="BA72" s="145"/>
      <c r="BB72" s="145"/>
      <c r="BC72" s="145"/>
      <c r="BD72" s="145"/>
      <c r="BE72" s="145"/>
    </row>
    <row r="73" spans="1:57" ht="16.5" customHeight="1" x14ac:dyDescent="0.35">
      <c r="A73" s="122" t="s">
        <v>348</v>
      </c>
      <c r="B73" s="122"/>
      <c r="C73" s="123">
        <v>8.7999999999999995E-2</v>
      </c>
      <c r="D73" s="214">
        <v>1303</v>
      </c>
      <c r="E73" s="214">
        <v>1272</v>
      </c>
      <c r="F73" s="214">
        <v>920</v>
      </c>
      <c r="G73" s="214">
        <v>832</v>
      </c>
      <c r="H73" s="214">
        <v>935</v>
      </c>
      <c r="I73" s="214">
        <v>336</v>
      </c>
      <c r="J73" s="214">
        <v>569</v>
      </c>
      <c r="K73" s="214">
        <v>692</v>
      </c>
      <c r="L73" s="214">
        <v>563</v>
      </c>
      <c r="M73" s="214">
        <v>667</v>
      </c>
      <c r="N73" s="214">
        <v>694</v>
      </c>
      <c r="O73" s="214">
        <v>1118</v>
      </c>
      <c r="P73" s="214">
        <v>838</v>
      </c>
      <c r="Q73" s="214">
        <v>656</v>
      </c>
      <c r="R73" s="214">
        <v>825</v>
      </c>
      <c r="S73" s="154">
        <f t="shared" si="42"/>
        <v>12220</v>
      </c>
      <c r="T73" s="422"/>
      <c r="U73" s="125" t="s">
        <v>148</v>
      </c>
      <c r="V73" s="125"/>
      <c r="W73" s="123">
        <v>8.7999999999999995E-2</v>
      </c>
      <c r="X73" s="163">
        <v>1366</v>
      </c>
      <c r="Y73" s="163">
        <v>1341</v>
      </c>
      <c r="Z73" s="163">
        <v>980</v>
      </c>
      <c r="AA73" s="163">
        <v>924</v>
      </c>
      <c r="AB73" s="163">
        <v>983</v>
      </c>
      <c r="AC73" s="163">
        <v>355</v>
      </c>
      <c r="AD73" s="163">
        <v>605</v>
      </c>
      <c r="AE73" s="163">
        <v>724</v>
      </c>
      <c r="AF73" s="163">
        <v>566</v>
      </c>
      <c r="AG73" s="163">
        <v>686</v>
      </c>
      <c r="AH73" s="163">
        <v>726</v>
      </c>
      <c r="AI73" s="163">
        <v>1164</v>
      </c>
      <c r="AJ73" s="163">
        <v>873</v>
      </c>
      <c r="AK73" s="163">
        <v>684</v>
      </c>
      <c r="AL73" s="163">
        <v>846</v>
      </c>
      <c r="AM73" s="157">
        <f t="shared" si="43"/>
        <v>12823</v>
      </c>
      <c r="AN73" s="216"/>
      <c r="AP73" s="145"/>
      <c r="AQ73" s="145"/>
      <c r="AR73" s="145"/>
      <c r="AS73" s="145"/>
      <c r="AT73" s="145"/>
      <c r="AU73" s="145"/>
      <c r="AV73" s="145"/>
      <c r="AW73" s="145"/>
      <c r="AX73" s="145"/>
      <c r="AY73" s="145"/>
      <c r="AZ73" s="145"/>
      <c r="BA73" s="145"/>
      <c r="BB73" s="145"/>
      <c r="BC73" s="145"/>
      <c r="BD73" s="145"/>
      <c r="BE73" s="145"/>
    </row>
    <row r="74" spans="1:57" ht="16.5" customHeight="1" x14ac:dyDescent="0.35">
      <c r="A74" s="122" t="s">
        <v>149</v>
      </c>
      <c r="B74" s="122"/>
      <c r="C74" s="123">
        <v>4.8000000000000001E-2</v>
      </c>
      <c r="D74" s="156">
        <f>(D75+D76)*D77</f>
        <v>3614.9753534313459</v>
      </c>
      <c r="E74" s="156">
        <f t="shared" ref="E74:R74" si="46">(E75+E76)*E77</f>
        <v>3774.8700897520348</v>
      </c>
      <c r="F74" s="156">
        <f t="shared" si="46"/>
        <v>3751.0818454726154</v>
      </c>
      <c r="G74" s="156">
        <f t="shared" si="46"/>
        <v>2397.0445321800062</v>
      </c>
      <c r="H74" s="156">
        <f t="shared" si="46"/>
        <v>4444.4398781429518</v>
      </c>
      <c r="I74" s="156">
        <f t="shared" si="46"/>
        <v>2801.1886818337412</v>
      </c>
      <c r="J74" s="156">
        <f t="shared" si="46"/>
        <v>3601.2097941058009</v>
      </c>
      <c r="K74" s="156">
        <f t="shared" si="46"/>
        <v>2958.07261255191</v>
      </c>
      <c r="L74" s="156">
        <f t="shared" si="46"/>
        <v>2382.8941382398757</v>
      </c>
      <c r="M74" s="156">
        <f t="shared" si="46"/>
        <v>2992.7014698278817</v>
      </c>
      <c r="N74" s="156">
        <f t="shared" si="46"/>
        <v>3515.7778425582187</v>
      </c>
      <c r="O74" s="156">
        <f t="shared" si="46"/>
        <v>4939.3656738134068</v>
      </c>
      <c r="P74" s="156">
        <f t="shared" si="46"/>
        <v>3718.5321081534325</v>
      </c>
      <c r="Q74" s="156">
        <f t="shared" si="46"/>
        <v>4078.3909048370806</v>
      </c>
      <c r="R74" s="156">
        <f t="shared" si="46"/>
        <v>2413.440397292733</v>
      </c>
      <c r="S74" s="154">
        <f t="shared" si="42"/>
        <v>51383.985322193046</v>
      </c>
      <c r="T74" s="422"/>
      <c r="U74" s="125" t="s">
        <v>149</v>
      </c>
      <c r="V74" s="125"/>
      <c r="W74" s="123">
        <v>4.8000000000000001E-2</v>
      </c>
      <c r="X74" s="163">
        <f>(X75+X76)*X77</f>
        <v>3837.1313853035895</v>
      </c>
      <c r="Y74" s="163">
        <f t="shared" ref="Y74:AL74" si="47">(Y75+Y76)*Y77</f>
        <v>3986.2010461297687</v>
      </c>
      <c r="Z74" s="163">
        <f t="shared" si="47"/>
        <v>3743.7569546330928</v>
      </c>
      <c r="AA74" s="163">
        <f t="shared" si="47"/>
        <v>2468.0105261594963</v>
      </c>
      <c r="AB74" s="163">
        <f t="shared" si="47"/>
        <v>4467.5526931382265</v>
      </c>
      <c r="AC74" s="163">
        <f t="shared" si="47"/>
        <v>3046.376576975882</v>
      </c>
      <c r="AD74" s="163">
        <f t="shared" si="47"/>
        <v>3815.4344968841633</v>
      </c>
      <c r="AE74" s="163">
        <f t="shared" si="47"/>
        <v>3091.8948967108736</v>
      </c>
      <c r="AF74" s="163">
        <f t="shared" si="47"/>
        <v>2502.3227464011325</v>
      </c>
      <c r="AG74" s="163">
        <f t="shared" si="47"/>
        <v>3023.3140093052471</v>
      </c>
      <c r="AH74" s="163">
        <f t="shared" si="47"/>
        <v>3428.9164292040991</v>
      </c>
      <c r="AI74" s="163">
        <f t="shared" si="47"/>
        <v>5061.3441082492454</v>
      </c>
      <c r="AJ74" s="163">
        <f t="shared" si="47"/>
        <v>3889.0382344018817</v>
      </c>
      <c r="AK74" s="163">
        <f t="shared" si="47"/>
        <v>4100.439457626394</v>
      </c>
      <c r="AL74" s="163">
        <f t="shared" si="47"/>
        <v>2527.6521544805582</v>
      </c>
      <c r="AM74" s="157">
        <f t="shared" si="43"/>
        <v>52989.385715603647</v>
      </c>
      <c r="AN74" s="216"/>
      <c r="AP74" s="145"/>
      <c r="AQ74" s="145"/>
      <c r="AR74" s="145"/>
      <c r="AS74" s="145"/>
      <c r="AT74" s="145"/>
      <c r="AU74" s="145"/>
      <c r="AV74" s="145"/>
      <c r="AW74" s="145"/>
      <c r="AX74" s="145"/>
      <c r="AY74" s="145"/>
      <c r="AZ74" s="145"/>
      <c r="BA74" s="145"/>
      <c r="BB74" s="145"/>
      <c r="BC74" s="145"/>
      <c r="BD74" s="145"/>
      <c r="BE74" s="145"/>
    </row>
    <row r="75" spans="1:57" ht="16.5" customHeight="1" x14ac:dyDescent="0.35">
      <c r="A75" s="230" t="s">
        <v>349</v>
      </c>
      <c r="B75" s="122"/>
      <c r="C75" s="123" t="s">
        <v>28</v>
      </c>
      <c r="D75" s="214">
        <v>2491</v>
      </c>
      <c r="E75" s="214">
        <v>2288</v>
      </c>
      <c r="F75" s="214">
        <v>2125</v>
      </c>
      <c r="G75" s="214">
        <v>2048</v>
      </c>
      <c r="H75" s="214">
        <v>5426</v>
      </c>
      <c r="I75" s="214">
        <v>4170</v>
      </c>
      <c r="J75" s="214">
        <v>5319</v>
      </c>
      <c r="K75" s="214">
        <v>4274</v>
      </c>
      <c r="L75" s="214">
        <v>2140</v>
      </c>
      <c r="M75" s="214">
        <v>2271</v>
      </c>
      <c r="N75" s="214">
        <v>3284</v>
      </c>
      <c r="O75" s="214">
        <v>4482</v>
      </c>
      <c r="P75" s="214">
        <v>3974</v>
      </c>
      <c r="Q75" s="214">
        <v>4959</v>
      </c>
      <c r="R75" s="214">
        <v>2693</v>
      </c>
      <c r="S75" s="154">
        <f t="shared" si="42"/>
        <v>51944</v>
      </c>
      <c r="T75" s="423"/>
      <c r="U75" s="125" t="s">
        <v>404</v>
      </c>
      <c r="V75" s="125"/>
      <c r="W75" s="123" t="s">
        <v>28</v>
      </c>
      <c r="X75" s="163">
        <v>2617</v>
      </c>
      <c r="Y75" s="163">
        <v>2409</v>
      </c>
      <c r="Z75" s="163">
        <v>2222</v>
      </c>
      <c r="AA75" s="163">
        <v>2126</v>
      </c>
      <c r="AB75" s="163">
        <v>5555</v>
      </c>
      <c r="AC75" s="163">
        <v>4284</v>
      </c>
      <c r="AD75" s="163">
        <v>5524</v>
      </c>
      <c r="AE75" s="163">
        <v>4416</v>
      </c>
      <c r="AF75" s="163">
        <v>2182</v>
      </c>
      <c r="AG75" s="163">
        <v>2313</v>
      </c>
      <c r="AH75" s="163">
        <v>3313</v>
      </c>
      <c r="AI75" s="163">
        <v>4548</v>
      </c>
      <c r="AJ75" s="163">
        <v>4060</v>
      </c>
      <c r="AK75" s="163">
        <v>5144</v>
      </c>
      <c r="AL75" s="163">
        <v>2821</v>
      </c>
      <c r="AM75" s="157">
        <f t="shared" si="43"/>
        <v>53534</v>
      </c>
      <c r="AN75" s="216"/>
      <c r="AP75" s="145"/>
      <c r="AQ75" s="145"/>
      <c r="AR75" s="145"/>
      <c r="AS75" s="145"/>
      <c r="AT75" s="145"/>
      <c r="AU75" s="145"/>
      <c r="AV75" s="145"/>
      <c r="AW75" s="145"/>
      <c r="AX75" s="145"/>
      <c r="AY75" s="145"/>
      <c r="AZ75" s="145"/>
      <c r="BA75" s="145"/>
      <c r="BB75" s="145"/>
      <c r="BC75" s="145"/>
      <c r="BD75" s="145"/>
      <c r="BE75" s="145"/>
    </row>
    <row r="76" spans="1:57" ht="16.5" customHeight="1" x14ac:dyDescent="0.35">
      <c r="A76" s="122" t="s">
        <v>350</v>
      </c>
      <c r="B76" s="122"/>
      <c r="C76" s="123" t="s">
        <v>28</v>
      </c>
      <c r="D76" s="214">
        <v>10</v>
      </c>
      <c r="E76" s="214">
        <v>3</v>
      </c>
      <c r="F76" s="214">
        <v>-23</v>
      </c>
      <c r="G76" s="214">
        <v>-19</v>
      </c>
      <c r="H76" s="214">
        <v>17</v>
      </c>
      <c r="I76" s="214">
        <v>-28</v>
      </c>
      <c r="J76" s="214">
        <v>12</v>
      </c>
      <c r="K76" s="214">
        <v>26</v>
      </c>
      <c r="L76" s="214">
        <v>1</v>
      </c>
      <c r="M76" s="214">
        <v>-24</v>
      </c>
      <c r="N76" s="214">
        <v>-2</v>
      </c>
      <c r="O76" s="214">
        <v>24</v>
      </c>
      <c r="P76" s="214">
        <v>5</v>
      </c>
      <c r="Q76" s="214">
        <v>31</v>
      </c>
      <c r="R76" s="214">
        <v>8</v>
      </c>
      <c r="S76" s="154">
        <f t="shared" si="42"/>
        <v>41</v>
      </c>
      <c r="T76" s="423"/>
      <c r="U76" s="125" t="s">
        <v>405</v>
      </c>
      <c r="V76" s="125"/>
      <c r="W76" s="123" t="s">
        <v>28</v>
      </c>
      <c r="X76" s="163">
        <v>13</v>
      </c>
      <c r="Y76" s="163">
        <v>4</v>
      </c>
      <c r="Z76" s="163">
        <v>-16</v>
      </c>
      <c r="AA76" s="163">
        <v>-14</v>
      </c>
      <c r="AB76" s="163">
        <v>17</v>
      </c>
      <c r="AC76" s="163">
        <v>-23</v>
      </c>
      <c r="AD76" s="163">
        <v>6</v>
      </c>
      <c r="AE76" s="163">
        <v>21</v>
      </c>
      <c r="AF76" s="163">
        <v>5</v>
      </c>
      <c r="AG76" s="163">
        <v>-23</v>
      </c>
      <c r="AH76" s="163">
        <v>-6</v>
      </c>
      <c r="AI76" s="163">
        <v>19</v>
      </c>
      <c r="AJ76" s="163">
        <v>7</v>
      </c>
      <c r="AK76" s="163">
        <v>26</v>
      </c>
      <c r="AL76" s="163">
        <v>4</v>
      </c>
      <c r="AM76" s="157">
        <f t="shared" si="43"/>
        <v>40</v>
      </c>
      <c r="AN76" s="216"/>
      <c r="AP76" s="145"/>
      <c r="AQ76" s="145"/>
      <c r="AR76" s="145"/>
      <c r="AS76" s="145"/>
      <c r="AT76" s="145"/>
      <c r="AU76" s="145"/>
      <c r="AV76" s="145"/>
      <c r="AW76" s="145"/>
      <c r="AX76" s="145"/>
      <c r="AY76" s="145"/>
      <c r="AZ76" s="145"/>
      <c r="BA76" s="145"/>
      <c r="BB76" s="145"/>
      <c r="BC76" s="145"/>
      <c r="BD76" s="145"/>
      <c r="BE76" s="145"/>
    </row>
    <row r="77" spans="1:57" ht="16.5" customHeight="1" x14ac:dyDescent="0.35">
      <c r="A77" s="122" t="s">
        <v>351</v>
      </c>
      <c r="B77" s="122"/>
      <c r="C77" s="123" t="s">
        <v>28</v>
      </c>
      <c r="D77" s="229">
        <v>1.4454119765819056</v>
      </c>
      <c r="E77" s="229">
        <v>1.6476953687263356</v>
      </c>
      <c r="F77" s="229">
        <v>1.7845298979413013</v>
      </c>
      <c r="G77" s="229">
        <v>1.1813920809167109</v>
      </c>
      <c r="H77" s="229">
        <v>0.81654232558202311</v>
      </c>
      <c r="I77" s="229">
        <v>0.6762889140110433</v>
      </c>
      <c r="J77" s="229">
        <v>0.67552237743496546</v>
      </c>
      <c r="K77" s="229">
        <v>0.68792386338416511</v>
      </c>
      <c r="L77" s="229">
        <v>1.1129818487808854</v>
      </c>
      <c r="M77" s="229">
        <v>1.3318653626292309</v>
      </c>
      <c r="N77" s="229">
        <v>1.0712302993778851</v>
      </c>
      <c r="O77" s="229">
        <v>1.0961752494037742</v>
      </c>
      <c r="P77" s="229">
        <v>0.93453935867138294</v>
      </c>
      <c r="Q77" s="229">
        <v>0.81731280658057726</v>
      </c>
      <c r="R77" s="229">
        <v>0.89353587459930872</v>
      </c>
      <c r="S77" s="219">
        <v>1</v>
      </c>
      <c r="T77" s="422"/>
      <c r="U77" s="125" t="s">
        <v>406</v>
      </c>
      <c r="V77" s="125"/>
      <c r="W77" s="123" t="s">
        <v>28</v>
      </c>
      <c r="X77" s="161">
        <v>1.4589853176059275</v>
      </c>
      <c r="Y77" s="161">
        <v>1.6519689374760749</v>
      </c>
      <c r="Z77" s="161">
        <v>1.6970793085372133</v>
      </c>
      <c r="AA77" s="161">
        <v>1.1685655900376404</v>
      </c>
      <c r="AB77" s="161">
        <v>0.80178619761992576</v>
      </c>
      <c r="AC77" s="161">
        <v>0.71494404528887168</v>
      </c>
      <c r="AD77" s="161">
        <v>0.68995198858664797</v>
      </c>
      <c r="AE77" s="161">
        <v>0.69684356473087072</v>
      </c>
      <c r="AF77" s="161">
        <v>1.1441804967540614</v>
      </c>
      <c r="AG77" s="161">
        <v>1.3202244582118983</v>
      </c>
      <c r="AH77" s="161">
        <v>1.0368661715162077</v>
      </c>
      <c r="AI77" s="161">
        <v>1.1082426337309492</v>
      </c>
      <c r="AJ77" s="161">
        <v>0.9562424967794152</v>
      </c>
      <c r="AK77" s="161">
        <v>0.79312175195868362</v>
      </c>
      <c r="AL77" s="161">
        <v>0.89474412547984361</v>
      </c>
      <c r="AM77" s="155">
        <v>1</v>
      </c>
      <c r="AN77" s="213"/>
      <c r="AP77" s="145"/>
      <c r="AQ77" s="145"/>
      <c r="AR77" s="145"/>
      <c r="AS77" s="145"/>
      <c r="AT77" s="145"/>
      <c r="AU77" s="145"/>
      <c r="AV77" s="145"/>
      <c r="AW77" s="145"/>
      <c r="AX77" s="145"/>
      <c r="AY77" s="145"/>
      <c r="AZ77" s="145"/>
      <c r="BA77" s="145"/>
      <c r="BB77" s="145"/>
      <c r="BC77" s="145"/>
      <c r="BD77" s="145"/>
      <c r="BE77" s="145"/>
    </row>
    <row r="78" spans="1:57" ht="16.5" customHeight="1" x14ac:dyDescent="0.35">
      <c r="A78" s="122" t="s">
        <v>150</v>
      </c>
      <c r="B78" s="122"/>
      <c r="C78" s="123">
        <v>3.7999999999999999E-2</v>
      </c>
      <c r="D78" s="214">
        <f>D79+D80</f>
        <v>1491</v>
      </c>
      <c r="E78" s="214">
        <f t="shared" ref="E78:R78" si="48">E79+E80</f>
        <v>1399</v>
      </c>
      <c r="F78" s="214">
        <f t="shared" si="48"/>
        <v>1390</v>
      </c>
      <c r="G78" s="214">
        <f t="shared" si="48"/>
        <v>1305</v>
      </c>
      <c r="H78" s="214">
        <f t="shared" si="48"/>
        <v>2730</v>
      </c>
      <c r="I78" s="214">
        <f t="shared" si="48"/>
        <v>1629</v>
      </c>
      <c r="J78" s="214">
        <f t="shared" si="48"/>
        <v>1919</v>
      </c>
      <c r="K78" s="214">
        <f t="shared" si="48"/>
        <v>1634</v>
      </c>
      <c r="L78" s="214">
        <f t="shared" si="48"/>
        <v>1021</v>
      </c>
      <c r="M78" s="214">
        <f t="shared" si="48"/>
        <v>1149</v>
      </c>
      <c r="N78" s="214">
        <f t="shared" si="48"/>
        <v>1359</v>
      </c>
      <c r="O78" s="214">
        <f t="shared" si="48"/>
        <v>2164</v>
      </c>
      <c r="P78" s="214">
        <f t="shared" si="48"/>
        <v>1917</v>
      </c>
      <c r="Q78" s="214">
        <f t="shared" si="48"/>
        <v>1964</v>
      </c>
      <c r="R78" s="214">
        <f t="shared" si="48"/>
        <v>1116</v>
      </c>
      <c r="S78" s="154">
        <f t="shared" si="42"/>
        <v>24187</v>
      </c>
      <c r="T78" s="422"/>
      <c r="U78" s="125" t="s">
        <v>150</v>
      </c>
      <c r="V78" s="125"/>
      <c r="W78" s="123">
        <v>3.7999999999999999E-2</v>
      </c>
      <c r="X78" s="163">
        <f>X79+X80</f>
        <v>1583</v>
      </c>
      <c r="Y78" s="163">
        <f t="shared" ref="Y78:AL78" si="49">Y79+Y80</f>
        <v>1484</v>
      </c>
      <c r="Z78" s="163">
        <f t="shared" si="49"/>
        <v>1439</v>
      </c>
      <c r="AA78" s="163">
        <f t="shared" si="49"/>
        <v>1379</v>
      </c>
      <c r="AB78" s="163">
        <f t="shared" si="49"/>
        <v>2816</v>
      </c>
      <c r="AC78" s="163">
        <f t="shared" si="49"/>
        <v>1682</v>
      </c>
      <c r="AD78" s="163">
        <f t="shared" si="49"/>
        <v>1984</v>
      </c>
      <c r="AE78" s="163">
        <f t="shared" si="49"/>
        <v>1692</v>
      </c>
      <c r="AF78" s="163">
        <f t="shared" si="49"/>
        <v>1047</v>
      </c>
      <c r="AG78" s="163">
        <f t="shared" si="49"/>
        <v>1190</v>
      </c>
      <c r="AH78" s="163">
        <f t="shared" si="49"/>
        <v>1383</v>
      </c>
      <c r="AI78" s="163">
        <f t="shared" si="49"/>
        <v>2160</v>
      </c>
      <c r="AJ78" s="163">
        <f t="shared" si="49"/>
        <v>1941</v>
      </c>
      <c r="AK78" s="163">
        <f t="shared" si="49"/>
        <v>2084</v>
      </c>
      <c r="AL78" s="163">
        <f t="shared" si="49"/>
        <v>1184</v>
      </c>
      <c r="AM78" s="157">
        <f t="shared" si="43"/>
        <v>25048</v>
      </c>
      <c r="AN78" s="216"/>
      <c r="AP78" s="145"/>
      <c r="AQ78" s="145"/>
      <c r="AR78" s="145"/>
      <c r="AS78" s="145"/>
      <c r="AT78" s="145"/>
      <c r="AU78" s="145"/>
      <c r="AV78" s="145"/>
      <c r="AW78" s="145"/>
      <c r="AX78" s="145"/>
      <c r="AY78" s="145"/>
      <c r="AZ78" s="145"/>
      <c r="BA78" s="145"/>
      <c r="BB78" s="145"/>
      <c r="BC78" s="145"/>
      <c r="BD78" s="145"/>
      <c r="BE78" s="145"/>
    </row>
    <row r="79" spans="1:57" ht="16.5" customHeight="1" x14ac:dyDescent="0.35">
      <c r="A79" s="122" t="s">
        <v>352</v>
      </c>
      <c r="B79" s="122"/>
      <c r="C79" s="123" t="s">
        <v>28</v>
      </c>
      <c r="D79" s="214">
        <v>1481</v>
      </c>
      <c r="E79" s="214">
        <v>1396</v>
      </c>
      <c r="F79" s="214">
        <v>1413</v>
      </c>
      <c r="G79" s="214">
        <v>1324</v>
      </c>
      <c r="H79" s="214">
        <v>2713</v>
      </c>
      <c r="I79" s="214">
        <v>1657</v>
      </c>
      <c r="J79" s="214">
        <v>1907</v>
      </c>
      <c r="K79" s="214">
        <v>1608</v>
      </c>
      <c r="L79" s="214">
        <v>1020</v>
      </c>
      <c r="M79" s="214">
        <v>1173</v>
      </c>
      <c r="N79" s="214">
        <v>1361</v>
      </c>
      <c r="O79" s="214">
        <v>2140</v>
      </c>
      <c r="P79" s="214">
        <v>1912</v>
      </c>
      <c r="Q79" s="214">
        <v>1933</v>
      </c>
      <c r="R79" s="214">
        <v>1108</v>
      </c>
      <c r="S79" s="154">
        <f t="shared" si="42"/>
        <v>24146</v>
      </c>
      <c r="T79" s="422"/>
      <c r="U79" s="125" t="s">
        <v>407</v>
      </c>
      <c r="V79" s="125"/>
      <c r="W79" s="123" t="s">
        <v>28</v>
      </c>
      <c r="X79" s="163">
        <v>1570</v>
      </c>
      <c r="Y79" s="163">
        <v>1480</v>
      </c>
      <c r="Z79" s="163">
        <v>1455</v>
      </c>
      <c r="AA79" s="163">
        <v>1393</v>
      </c>
      <c r="AB79" s="163">
        <v>2799</v>
      </c>
      <c r="AC79" s="163">
        <v>1705</v>
      </c>
      <c r="AD79" s="163">
        <v>1978</v>
      </c>
      <c r="AE79" s="163">
        <v>1671</v>
      </c>
      <c r="AF79" s="163">
        <v>1042</v>
      </c>
      <c r="AG79" s="163">
        <v>1213</v>
      </c>
      <c r="AH79" s="163">
        <v>1389</v>
      </c>
      <c r="AI79" s="163">
        <v>2141</v>
      </c>
      <c r="AJ79" s="163">
        <v>1934</v>
      </c>
      <c r="AK79" s="163">
        <v>2058</v>
      </c>
      <c r="AL79" s="163">
        <v>1180</v>
      </c>
      <c r="AM79" s="157">
        <f t="shared" si="43"/>
        <v>25008</v>
      </c>
      <c r="AN79" s="216"/>
      <c r="AP79" s="145"/>
      <c r="AQ79" s="145"/>
      <c r="AR79" s="145"/>
      <c r="AS79" s="145"/>
      <c r="AT79" s="145"/>
      <c r="AU79" s="145"/>
      <c r="AV79" s="145"/>
      <c r="AW79" s="145"/>
      <c r="AX79" s="145"/>
      <c r="AY79" s="145"/>
      <c r="AZ79" s="145"/>
      <c r="BA79" s="145"/>
      <c r="BB79" s="145"/>
      <c r="BC79" s="145"/>
      <c r="BD79" s="145"/>
      <c r="BE79" s="145"/>
    </row>
    <row r="80" spans="1:57" ht="16.5" customHeight="1" x14ac:dyDescent="0.35">
      <c r="A80" s="122" t="s">
        <v>353</v>
      </c>
      <c r="B80" s="122"/>
      <c r="C80" s="123" t="s">
        <v>28</v>
      </c>
      <c r="D80" s="214">
        <v>10</v>
      </c>
      <c r="E80" s="214">
        <v>3</v>
      </c>
      <c r="F80" s="214">
        <v>-23</v>
      </c>
      <c r="G80" s="214">
        <v>-19</v>
      </c>
      <c r="H80" s="214">
        <v>17</v>
      </c>
      <c r="I80" s="214">
        <v>-28</v>
      </c>
      <c r="J80" s="214">
        <v>12</v>
      </c>
      <c r="K80" s="214">
        <v>26</v>
      </c>
      <c r="L80" s="214">
        <v>1</v>
      </c>
      <c r="M80" s="214">
        <v>-24</v>
      </c>
      <c r="N80" s="214">
        <v>-2</v>
      </c>
      <c r="O80" s="214">
        <v>24</v>
      </c>
      <c r="P80" s="214">
        <v>5</v>
      </c>
      <c r="Q80" s="214">
        <v>31</v>
      </c>
      <c r="R80" s="214">
        <v>8</v>
      </c>
      <c r="S80" s="154">
        <f t="shared" si="42"/>
        <v>41</v>
      </c>
      <c r="T80" s="422"/>
      <c r="U80" s="125" t="s">
        <v>408</v>
      </c>
      <c r="V80" s="125"/>
      <c r="W80" s="123" t="s">
        <v>28</v>
      </c>
      <c r="X80" s="163">
        <v>13</v>
      </c>
      <c r="Y80" s="163">
        <v>4</v>
      </c>
      <c r="Z80" s="163">
        <v>-16</v>
      </c>
      <c r="AA80" s="163">
        <v>-14</v>
      </c>
      <c r="AB80" s="163">
        <v>17</v>
      </c>
      <c r="AC80" s="163">
        <v>-23</v>
      </c>
      <c r="AD80" s="163">
        <v>6</v>
      </c>
      <c r="AE80" s="163">
        <v>21</v>
      </c>
      <c r="AF80" s="163">
        <v>5</v>
      </c>
      <c r="AG80" s="163">
        <v>-23</v>
      </c>
      <c r="AH80" s="163">
        <v>-6</v>
      </c>
      <c r="AI80" s="163">
        <v>19</v>
      </c>
      <c r="AJ80" s="163">
        <v>7</v>
      </c>
      <c r="AK80" s="163">
        <v>26</v>
      </c>
      <c r="AL80" s="163">
        <v>4</v>
      </c>
      <c r="AM80" s="157">
        <f t="shared" si="43"/>
        <v>40</v>
      </c>
      <c r="AN80" s="216"/>
      <c r="AP80" s="145"/>
      <c r="AQ80" s="145"/>
      <c r="AR80" s="145"/>
      <c r="AS80" s="145"/>
      <c r="AT80" s="145"/>
      <c r="AU80" s="145"/>
      <c r="AV80" s="145"/>
      <c r="AW80" s="145"/>
      <c r="AX80" s="145"/>
      <c r="AY80" s="145"/>
      <c r="AZ80" s="145"/>
      <c r="BA80" s="145"/>
      <c r="BB80" s="145"/>
      <c r="BC80" s="145"/>
      <c r="BD80" s="145"/>
      <c r="BE80" s="145"/>
    </row>
    <row r="81" spans="1:57" ht="16.5" customHeight="1" x14ac:dyDescent="0.35">
      <c r="A81" s="122" t="s">
        <v>151</v>
      </c>
      <c r="B81" s="122"/>
      <c r="C81" s="123">
        <v>0.13300000000000001</v>
      </c>
      <c r="D81" s="214">
        <f>D82+D83</f>
        <v>511</v>
      </c>
      <c r="E81" s="214">
        <f t="shared" ref="E81:R81" si="50">E82+E83</f>
        <v>499</v>
      </c>
      <c r="F81" s="214">
        <f t="shared" si="50"/>
        <v>478</v>
      </c>
      <c r="G81" s="214">
        <f t="shared" si="50"/>
        <v>487</v>
      </c>
      <c r="H81" s="214">
        <f t="shared" si="50"/>
        <v>1499</v>
      </c>
      <c r="I81" s="214">
        <f t="shared" si="50"/>
        <v>1203</v>
      </c>
      <c r="J81" s="214">
        <f t="shared" si="50"/>
        <v>1557</v>
      </c>
      <c r="K81" s="214">
        <f t="shared" si="50"/>
        <v>1459</v>
      </c>
      <c r="L81" s="214">
        <f t="shared" si="50"/>
        <v>809</v>
      </c>
      <c r="M81" s="214">
        <f t="shared" si="50"/>
        <v>826</v>
      </c>
      <c r="N81" s="214">
        <f t="shared" si="50"/>
        <v>925</v>
      </c>
      <c r="O81" s="214">
        <f t="shared" si="50"/>
        <v>1245</v>
      </c>
      <c r="P81" s="214">
        <f t="shared" si="50"/>
        <v>2238</v>
      </c>
      <c r="Q81" s="214">
        <f t="shared" si="50"/>
        <v>1801</v>
      </c>
      <c r="R81" s="214">
        <f t="shared" si="50"/>
        <v>508</v>
      </c>
      <c r="S81" s="154">
        <f t="shared" si="42"/>
        <v>16045</v>
      </c>
      <c r="T81" s="422"/>
      <c r="U81" s="125" t="s">
        <v>151</v>
      </c>
      <c r="V81" s="125"/>
      <c r="W81" s="123">
        <v>0.13300000000000001</v>
      </c>
      <c r="X81" s="163">
        <f>X82+X83</f>
        <v>539</v>
      </c>
      <c r="Y81" s="163">
        <f t="shared" ref="Y81:AL81" si="51">Y82+Y83</f>
        <v>475</v>
      </c>
      <c r="Z81" s="163">
        <f t="shared" si="51"/>
        <v>487</v>
      </c>
      <c r="AA81" s="163">
        <f t="shared" si="51"/>
        <v>493</v>
      </c>
      <c r="AB81" s="163">
        <f t="shared" si="51"/>
        <v>1549</v>
      </c>
      <c r="AC81" s="163">
        <f t="shared" si="51"/>
        <v>1219</v>
      </c>
      <c r="AD81" s="163">
        <f t="shared" si="51"/>
        <v>1592</v>
      </c>
      <c r="AE81" s="163">
        <f t="shared" si="51"/>
        <v>1490</v>
      </c>
      <c r="AF81" s="163">
        <f t="shared" si="51"/>
        <v>788</v>
      </c>
      <c r="AG81" s="163">
        <f t="shared" si="51"/>
        <v>812</v>
      </c>
      <c r="AH81" s="163">
        <f t="shared" si="51"/>
        <v>952</v>
      </c>
      <c r="AI81" s="163">
        <f t="shared" si="51"/>
        <v>1265</v>
      </c>
      <c r="AJ81" s="163">
        <f t="shared" si="51"/>
        <v>2169</v>
      </c>
      <c r="AK81" s="163">
        <f t="shared" si="51"/>
        <v>1779</v>
      </c>
      <c r="AL81" s="163">
        <f t="shared" si="51"/>
        <v>532</v>
      </c>
      <c r="AM81" s="157">
        <f t="shared" si="43"/>
        <v>16141</v>
      </c>
      <c r="AN81" s="216"/>
      <c r="AP81" s="145"/>
      <c r="AQ81" s="145"/>
      <c r="AR81" s="145"/>
      <c r="AS81" s="145"/>
      <c r="AT81" s="145"/>
      <c r="AU81" s="145"/>
      <c r="AV81" s="145"/>
      <c r="AW81" s="145"/>
      <c r="AX81" s="145"/>
      <c r="AY81" s="145"/>
      <c r="AZ81" s="145"/>
      <c r="BA81" s="145"/>
      <c r="BB81" s="145"/>
      <c r="BC81" s="145"/>
      <c r="BD81" s="145"/>
      <c r="BE81" s="145"/>
    </row>
    <row r="82" spans="1:57" ht="16.5" customHeight="1" x14ac:dyDescent="0.35">
      <c r="A82" s="230" t="s">
        <v>354</v>
      </c>
      <c r="B82" s="122"/>
      <c r="C82" s="123" t="s">
        <v>28</v>
      </c>
      <c r="D82" s="214">
        <v>497</v>
      </c>
      <c r="E82" s="214">
        <v>508</v>
      </c>
      <c r="F82" s="214">
        <v>493</v>
      </c>
      <c r="G82" s="214">
        <v>543</v>
      </c>
      <c r="H82" s="214">
        <v>1499</v>
      </c>
      <c r="I82" s="214">
        <v>1234</v>
      </c>
      <c r="J82" s="214">
        <v>1550</v>
      </c>
      <c r="K82" s="214">
        <v>1435</v>
      </c>
      <c r="L82" s="214">
        <v>762</v>
      </c>
      <c r="M82" s="214">
        <v>884</v>
      </c>
      <c r="N82" s="214">
        <v>956</v>
      </c>
      <c r="O82" s="214">
        <v>1240</v>
      </c>
      <c r="P82" s="214">
        <v>2159</v>
      </c>
      <c r="Q82" s="214">
        <v>1756</v>
      </c>
      <c r="R82" s="214">
        <v>512</v>
      </c>
      <c r="S82" s="154">
        <f t="shared" si="42"/>
        <v>16028</v>
      </c>
      <c r="T82" s="423"/>
      <c r="U82" s="125" t="s">
        <v>409</v>
      </c>
      <c r="V82" s="125"/>
      <c r="W82" s="123" t="s">
        <v>28</v>
      </c>
      <c r="X82" s="163">
        <v>515</v>
      </c>
      <c r="Y82" s="163">
        <v>483</v>
      </c>
      <c r="Z82" s="163">
        <v>494</v>
      </c>
      <c r="AA82" s="163">
        <v>543</v>
      </c>
      <c r="AB82" s="163">
        <v>1541</v>
      </c>
      <c r="AC82" s="163">
        <v>1243</v>
      </c>
      <c r="AD82" s="163">
        <v>1593</v>
      </c>
      <c r="AE82" s="163">
        <v>1470</v>
      </c>
      <c r="AF82" s="163">
        <v>749</v>
      </c>
      <c r="AG82" s="163">
        <v>855</v>
      </c>
      <c r="AH82" s="163">
        <v>977</v>
      </c>
      <c r="AI82" s="163">
        <v>1257</v>
      </c>
      <c r="AJ82" s="163">
        <v>2118</v>
      </c>
      <c r="AK82" s="163">
        <v>1760</v>
      </c>
      <c r="AL82" s="163">
        <v>532</v>
      </c>
      <c r="AM82" s="157">
        <f t="shared" si="43"/>
        <v>16130</v>
      </c>
      <c r="AN82" s="216"/>
      <c r="AP82" s="145"/>
      <c r="AQ82" s="145"/>
      <c r="AR82" s="145"/>
      <c r="AS82" s="145"/>
      <c r="AT82" s="145"/>
      <c r="AU82" s="145"/>
      <c r="AV82" s="145"/>
      <c r="AW82" s="145"/>
      <c r="AX82" s="145"/>
      <c r="AY82" s="145"/>
      <c r="AZ82" s="145"/>
      <c r="BA82" s="145"/>
      <c r="BB82" s="145"/>
      <c r="BC82" s="145"/>
      <c r="BD82" s="145"/>
      <c r="BE82" s="145"/>
    </row>
    <row r="83" spans="1:57" ht="16.5" customHeight="1" x14ac:dyDescent="0.35">
      <c r="A83" s="122" t="s">
        <v>355</v>
      </c>
      <c r="B83" s="122"/>
      <c r="C83" s="123" t="s">
        <v>28</v>
      </c>
      <c r="D83" s="214">
        <v>14</v>
      </c>
      <c r="E83" s="214">
        <v>-9</v>
      </c>
      <c r="F83" s="214">
        <v>-15</v>
      </c>
      <c r="G83" s="214">
        <v>-56</v>
      </c>
      <c r="H83" s="214">
        <v>0</v>
      </c>
      <c r="I83" s="214">
        <v>-31</v>
      </c>
      <c r="J83" s="214">
        <v>7</v>
      </c>
      <c r="K83" s="214">
        <v>24</v>
      </c>
      <c r="L83" s="214">
        <v>47</v>
      </c>
      <c r="M83" s="214">
        <v>-58</v>
      </c>
      <c r="N83" s="214">
        <v>-31</v>
      </c>
      <c r="O83" s="214">
        <v>5</v>
      </c>
      <c r="P83" s="214">
        <v>79</v>
      </c>
      <c r="Q83" s="214">
        <v>45</v>
      </c>
      <c r="R83" s="214">
        <v>-4</v>
      </c>
      <c r="S83" s="154">
        <f t="shared" si="42"/>
        <v>17</v>
      </c>
      <c r="T83" s="423"/>
      <c r="U83" s="125" t="s">
        <v>410</v>
      </c>
      <c r="V83" s="125"/>
      <c r="W83" s="123" t="s">
        <v>28</v>
      </c>
      <c r="X83" s="163">
        <v>24</v>
      </c>
      <c r="Y83" s="163">
        <v>-8</v>
      </c>
      <c r="Z83" s="163">
        <v>-7</v>
      </c>
      <c r="AA83" s="163">
        <v>-50</v>
      </c>
      <c r="AB83" s="163">
        <v>8</v>
      </c>
      <c r="AC83" s="163">
        <v>-24</v>
      </c>
      <c r="AD83" s="163">
        <v>-1</v>
      </c>
      <c r="AE83" s="163">
        <v>20</v>
      </c>
      <c r="AF83" s="163">
        <v>39</v>
      </c>
      <c r="AG83" s="163">
        <v>-43</v>
      </c>
      <c r="AH83" s="163">
        <v>-25</v>
      </c>
      <c r="AI83" s="163">
        <v>8</v>
      </c>
      <c r="AJ83" s="163">
        <v>51</v>
      </c>
      <c r="AK83" s="163">
        <v>19</v>
      </c>
      <c r="AL83" s="163">
        <v>0</v>
      </c>
      <c r="AM83" s="157">
        <f t="shared" si="43"/>
        <v>11</v>
      </c>
      <c r="AN83" s="216"/>
      <c r="AP83" s="145"/>
      <c r="AQ83" s="145"/>
      <c r="AR83" s="145"/>
      <c r="AS83" s="145"/>
      <c r="AT83" s="145"/>
      <c r="AU83" s="145"/>
      <c r="AV83" s="145"/>
      <c r="AW83" s="145"/>
      <c r="AX83" s="145"/>
      <c r="AY83" s="145"/>
      <c r="AZ83" s="145"/>
      <c r="BA83" s="145"/>
      <c r="BB83" s="145"/>
      <c r="BC83" s="145"/>
      <c r="BD83" s="145"/>
      <c r="BE83" s="145"/>
    </row>
    <row r="84" spans="1:57" ht="16.5" customHeight="1" x14ac:dyDescent="0.35">
      <c r="A84" s="122" t="s">
        <v>152</v>
      </c>
      <c r="B84" s="122"/>
      <c r="C84" s="123">
        <v>7.3999999999999996E-2</v>
      </c>
      <c r="D84" s="214">
        <f>D85+D86</f>
        <v>379</v>
      </c>
      <c r="E84" s="214">
        <f t="shared" ref="E84:R84" si="52">E85+E86</f>
        <v>380</v>
      </c>
      <c r="F84" s="214">
        <f t="shared" si="52"/>
        <v>381</v>
      </c>
      <c r="G84" s="214">
        <f t="shared" si="52"/>
        <v>338</v>
      </c>
      <c r="H84" s="214">
        <f t="shared" si="52"/>
        <v>961</v>
      </c>
      <c r="I84" s="214">
        <f t="shared" si="52"/>
        <v>692</v>
      </c>
      <c r="J84" s="214">
        <f t="shared" si="52"/>
        <v>884</v>
      </c>
      <c r="K84" s="214">
        <f t="shared" si="52"/>
        <v>826</v>
      </c>
      <c r="L84" s="214">
        <f t="shared" si="52"/>
        <v>545</v>
      </c>
      <c r="M84" s="214">
        <f t="shared" si="52"/>
        <v>522</v>
      </c>
      <c r="N84" s="214">
        <f t="shared" si="52"/>
        <v>554</v>
      </c>
      <c r="O84" s="214">
        <f t="shared" si="52"/>
        <v>849</v>
      </c>
      <c r="P84" s="214">
        <f t="shared" si="52"/>
        <v>1447</v>
      </c>
      <c r="Q84" s="214">
        <f t="shared" si="52"/>
        <v>1064</v>
      </c>
      <c r="R84" s="214">
        <f t="shared" si="52"/>
        <v>297</v>
      </c>
      <c r="S84" s="154">
        <f t="shared" si="42"/>
        <v>10119</v>
      </c>
      <c r="T84" s="423"/>
      <c r="U84" s="125" t="s">
        <v>152</v>
      </c>
      <c r="V84" s="125"/>
      <c r="W84" s="123">
        <v>7.3999999999999996E-2</v>
      </c>
      <c r="X84" s="163">
        <f>X85+X86</f>
        <v>389</v>
      </c>
      <c r="Y84" s="163">
        <f t="shared" ref="Y84:AL84" si="53">Y85+Y86</f>
        <v>353</v>
      </c>
      <c r="Z84" s="163">
        <f t="shared" si="53"/>
        <v>390</v>
      </c>
      <c r="AA84" s="163">
        <f t="shared" si="53"/>
        <v>335</v>
      </c>
      <c r="AB84" s="163">
        <f t="shared" si="53"/>
        <v>994</v>
      </c>
      <c r="AC84" s="163">
        <f t="shared" si="53"/>
        <v>686</v>
      </c>
      <c r="AD84" s="163">
        <f t="shared" si="53"/>
        <v>886</v>
      </c>
      <c r="AE84" s="163">
        <f t="shared" si="53"/>
        <v>838</v>
      </c>
      <c r="AF84" s="163">
        <f t="shared" si="53"/>
        <v>526</v>
      </c>
      <c r="AG84" s="163">
        <f t="shared" si="53"/>
        <v>514</v>
      </c>
      <c r="AH84" s="163">
        <f t="shared" si="53"/>
        <v>563</v>
      </c>
      <c r="AI84" s="163">
        <f t="shared" si="53"/>
        <v>851</v>
      </c>
      <c r="AJ84" s="163">
        <f t="shared" si="53"/>
        <v>1386</v>
      </c>
      <c r="AK84" s="163">
        <f t="shared" si="53"/>
        <v>1040</v>
      </c>
      <c r="AL84" s="163">
        <f t="shared" si="53"/>
        <v>312</v>
      </c>
      <c r="AM84" s="157">
        <f t="shared" si="43"/>
        <v>10063</v>
      </c>
      <c r="AN84" s="216"/>
      <c r="AP84" s="145"/>
      <c r="AQ84" s="145"/>
      <c r="AR84" s="145"/>
      <c r="AS84" s="145"/>
      <c r="AT84" s="145"/>
      <c r="AU84" s="145"/>
      <c r="AV84" s="145"/>
      <c r="AW84" s="145"/>
      <c r="AX84" s="145"/>
      <c r="AY84" s="145"/>
      <c r="AZ84" s="145"/>
      <c r="BA84" s="145"/>
      <c r="BB84" s="145"/>
      <c r="BC84" s="145"/>
      <c r="BD84" s="145"/>
      <c r="BE84" s="145"/>
    </row>
    <row r="85" spans="1:57" ht="16.5" customHeight="1" x14ac:dyDescent="0.35">
      <c r="A85" s="122" t="s">
        <v>356</v>
      </c>
      <c r="B85" s="122"/>
      <c r="C85" s="123" t="s">
        <v>28</v>
      </c>
      <c r="D85" s="214">
        <v>365</v>
      </c>
      <c r="E85" s="214">
        <v>389</v>
      </c>
      <c r="F85" s="214">
        <v>396</v>
      </c>
      <c r="G85" s="214">
        <v>394</v>
      </c>
      <c r="H85" s="214">
        <v>961</v>
      </c>
      <c r="I85" s="214">
        <v>723</v>
      </c>
      <c r="J85" s="214">
        <v>877</v>
      </c>
      <c r="K85" s="214">
        <v>802</v>
      </c>
      <c r="L85" s="214">
        <v>498</v>
      </c>
      <c r="M85" s="214">
        <v>580</v>
      </c>
      <c r="N85" s="214">
        <v>585</v>
      </c>
      <c r="O85" s="214">
        <v>844</v>
      </c>
      <c r="P85" s="214">
        <v>1368</v>
      </c>
      <c r="Q85" s="214">
        <v>1019</v>
      </c>
      <c r="R85" s="214">
        <v>301</v>
      </c>
      <c r="S85" s="154">
        <f t="shared" si="42"/>
        <v>10102</v>
      </c>
      <c r="T85" s="422"/>
      <c r="U85" s="125" t="s">
        <v>411</v>
      </c>
      <c r="V85" s="125"/>
      <c r="W85" s="123" t="s">
        <v>28</v>
      </c>
      <c r="X85" s="163">
        <v>365</v>
      </c>
      <c r="Y85" s="163">
        <v>361</v>
      </c>
      <c r="Z85" s="163">
        <v>397</v>
      </c>
      <c r="AA85" s="163">
        <v>385</v>
      </c>
      <c r="AB85" s="163">
        <v>986</v>
      </c>
      <c r="AC85" s="163">
        <v>710</v>
      </c>
      <c r="AD85" s="163">
        <v>887</v>
      </c>
      <c r="AE85" s="163">
        <v>818</v>
      </c>
      <c r="AF85" s="163">
        <v>487</v>
      </c>
      <c r="AG85" s="163">
        <v>557</v>
      </c>
      <c r="AH85" s="163">
        <v>588</v>
      </c>
      <c r="AI85" s="163">
        <v>843</v>
      </c>
      <c r="AJ85" s="163">
        <v>1335</v>
      </c>
      <c r="AK85" s="163">
        <v>1021</v>
      </c>
      <c r="AL85" s="163">
        <v>312</v>
      </c>
      <c r="AM85" s="157">
        <f t="shared" si="43"/>
        <v>10052</v>
      </c>
      <c r="AN85" s="216"/>
      <c r="AP85" s="145"/>
      <c r="AQ85" s="145"/>
      <c r="AR85" s="145"/>
      <c r="AS85" s="145"/>
      <c r="AT85" s="145"/>
      <c r="AU85" s="145"/>
      <c r="AV85" s="145"/>
      <c r="AW85" s="145"/>
      <c r="AX85" s="145"/>
      <c r="AY85" s="145"/>
      <c r="AZ85" s="145"/>
      <c r="BA85" s="145"/>
      <c r="BB85" s="145"/>
      <c r="BC85" s="145"/>
      <c r="BD85" s="145"/>
      <c r="BE85" s="145"/>
    </row>
    <row r="86" spans="1:57" ht="16.5" customHeight="1" x14ac:dyDescent="0.35">
      <c r="A86" s="122" t="s">
        <v>357</v>
      </c>
      <c r="B86" s="122"/>
      <c r="C86" s="123" t="s">
        <v>28</v>
      </c>
      <c r="D86" s="214">
        <f>D83</f>
        <v>14</v>
      </c>
      <c r="E86" s="214">
        <f t="shared" ref="E86:R86" si="54">E83</f>
        <v>-9</v>
      </c>
      <c r="F86" s="214">
        <f t="shared" si="54"/>
        <v>-15</v>
      </c>
      <c r="G86" s="214">
        <f t="shared" si="54"/>
        <v>-56</v>
      </c>
      <c r="H86" s="214">
        <f t="shared" si="54"/>
        <v>0</v>
      </c>
      <c r="I86" s="214">
        <f t="shared" si="54"/>
        <v>-31</v>
      </c>
      <c r="J86" s="214">
        <f t="shared" si="54"/>
        <v>7</v>
      </c>
      <c r="K86" s="214">
        <f t="shared" si="54"/>
        <v>24</v>
      </c>
      <c r="L86" s="214">
        <f t="shared" si="54"/>
        <v>47</v>
      </c>
      <c r="M86" s="214">
        <f t="shared" si="54"/>
        <v>-58</v>
      </c>
      <c r="N86" s="214">
        <f t="shared" si="54"/>
        <v>-31</v>
      </c>
      <c r="O86" s="214">
        <f t="shared" si="54"/>
        <v>5</v>
      </c>
      <c r="P86" s="214">
        <f t="shared" si="54"/>
        <v>79</v>
      </c>
      <c r="Q86" s="214">
        <f t="shared" si="54"/>
        <v>45</v>
      </c>
      <c r="R86" s="214">
        <f t="shared" si="54"/>
        <v>-4</v>
      </c>
      <c r="S86" s="154">
        <f t="shared" si="42"/>
        <v>17</v>
      </c>
      <c r="T86" s="422"/>
      <c r="U86" s="125" t="s">
        <v>412</v>
      </c>
      <c r="V86" s="125"/>
      <c r="W86" s="123" t="s">
        <v>28</v>
      </c>
      <c r="X86" s="163">
        <v>24</v>
      </c>
      <c r="Y86" s="163">
        <v>-8</v>
      </c>
      <c r="Z86" s="163">
        <v>-7</v>
      </c>
      <c r="AA86" s="163">
        <v>-50</v>
      </c>
      <c r="AB86" s="163">
        <v>8</v>
      </c>
      <c r="AC86" s="163">
        <v>-24</v>
      </c>
      <c r="AD86" s="163">
        <v>-1</v>
      </c>
      <c r="AE86" s="163">
        <v>20</v>
      </c>
      <c r="AF86" s="163">
        <v>39</v>
      </c>
      <c r="AG86" s="163">
        <v>-43</v>
      </c>
      <c r="AH86" s="163">
        <v>-25</v>
      </c>
      <c r="AI86" s="163">
        <v>8</v>
      </c>
      <c r="AJ86" s="163">
        <v>51</v>
      </c>
      <c r="AK86" s="163">
        <v>19</v>
      </c>
      <c r="AL86" s="163">
        <v>0</v>
      </c>
      <c r="AM86" s="157">
        <f t="shared" si="43"/>
        <v>11</v>
      </c>
      <c r="AN86" s="216"/>
      <c r="AP86" s="145"/>
      <c r="AQ86" s="145"/>
      <c r="AR86" s="145"/>
      <c r="AS86" s="145"/>
      <c r="AT86" s="145"/>
      <c r="AU86" s="145"/>
      <c r="AV86" s="145"/>
      <c r="AW86" s="145"/>
      <c r="AX86" s="145"/>
      <c r="AY86" s="145"/>
      <c r="AZ86" s="145"/>
      <c r="BA86" s="145"/>
      <c r="BB86" s="145"/>
      <c r="BC86" s="145"/>
      <c r="BD86" s="145"/>
      <c r="BE86" s="145"/>
    </row>
    <row r="87" spans="1:57" ht="16.5" customHeight="1" x14ac:dyDescent="0.35">
      <c r="A87" s="122" t="s">
        <v>153</v>
      </c>
      <c r="B87" s="122"/>
      <c r="C87" s="123">
        <v>0.16500000000000001</v>
      </c>
      <c r="D87" s="214">
        <f>D88+D89</f>
        <v>184</v>
      </c>
      <c r="E87" s="214">
        <f t="shared" ref="E87:R87" si="55">E88+E89</f>
        <v>190</v>
      </c>
      <c r="F87" s="214">
        <f t="shared" si="55"/>
        <v>177</v>
      </c>
      <c r="G87" s="214">
        <f t="shared" si="55"/>
        <v>193</v>
      </c>
      <c r="H87" s="214">
        <f t="shared" si="55"/>
        <v>448</v>
      </c>
      <c r="I87" s="214">
        <f t="shared" si="55"/>
        <v>366</v>
      </c>
      <c r="J87" s="214">
        <f t="shared" si="55"/>
        <v>505</v>
      </c>
      <c r="K87" s="214">
        <f t="shared" si="55"/>
        <v>431</v>
      </c>
      <c r="L87" s="214">
        <f t="shared" si="55"/>
        <v>265</v>
      </c>
      <c r="M87" s="214">
        <f t="shared" si="55"/>
        <v>192</v>
      </c>
      <c r="N87" s="214">
        <f t="shared" si="55"/>
        <v>145</v>
      </c>
      <c r="O87" s="214">
        <f t="shared" si="55"/>
        <v>345</v>
      </c>
      <c r="P87" s="214">
        <f t="shared" si="55"/>
        <v>595</v>
      </c>
      <c r="Q87" s="214">
        <f t="shared" si="55"/>
        <v>676</v>
      </c>
      <c r="R87" s="214">
        <f t="shared" si="55"/>
        <v>134</v>
      </c>
      <c r="S87" s="154">
        <f t="shared" si="42"/>
        <v>4846</v>
      </c>
      <c r="T87" s="422"/>
      <c r="U87" s="125" t="s">
        <v>153</v>
      </c>
      <c r="V87" s="125"/>
      <c r="W87" s="123">
        <v>0.16500000000000001</v>
      </c>
      <c r="X87" s="163">
        <f>X88+X89</f>
        <v>186</v>
      </c>
      <c r="Y87" s="163">
        <f t="shared" ref="Y87:AL87" si="56">Y88+Y89</f>
        <v>178</v>
      </c>
      <c r="Z87" s="163">
        <f t="shared" si="56"/>
        <v>164</v>
      </c>
      <c r="AA87" s="163">
        <f t="shared" si="56"/>
        <v>184</v>
      </c>
      <c r="AB87" s="163">
        <f t="shared" si="56"/>
        <v>466</v>
      </c>
      <c r="AC87" s="163">
        <f t="shared" si="56"/>
        <v>379</v>
      </c>
      <c r="AD87" s="163">
        <f t="shared" si="56"/>
        <v>502</v>
      </c>
      <c r="AE87" s="163">
        <f t="shared" si="56"/>
        <v>423</v>
      </c>
      <c r="AF87" s="163">
        <f t="shared" si="56"/>
        <v>247</v>
      </c>
      <c r="AG87" s="163">
        <f t="shared" si="56"/>
        <v>190</v>
      </c>
      <c r="AH87" s="163">
        <f t="shared" si="56"/>
        <v>163</v>
      </c>
      <c r="AI87" s="163">
        <f t="shared" si="56"/>
        <v>320</v>
      </c>
      <c r="AJ87" s="163">
        <f t="shared" si="56"/>
        <v>620</v>
      </c>
      <c r="AK87" s="163">
        <f t="shared" si="56"/>
        <v>647</v>
      </c>
      <c r="AL87" s="163">
        <f t="shared" si="56"/>
        <v>127</v>
      </c>
      <c r="AM87" s="157">
        <f t="shared" si="43"/>
        <v>4796</v>
      </c>
      <c r="AN87" s="216"/>
      <c r="AP87" s="145"/>
      <c r="AQ87" s="145"/>
      <c r="AR87" s="145"/>
      <c r="AS87" s="145"/>
      <c r="AT87" s="145"/>
      <c r="AU87" s="145"/>
      <c r="AV87" s="145"/>
      <c r="AW87" s="145"/>
      <c r="AX87" s="145"/>
      <c r="AY87" s="145"/>
      <c r="AZ87" s="145"/>
      <c r="BA87" s="145"/>
      <c r="BB87" s="145"/>
      <c r="BC87" s="145"/>
      <c r="BD87" s="145"/>
      <c r="BE87" s="145"/>
    </row>
    <row r="88" spans="1:57" ht="16.5" customHeight="1" x14ac:dyDescent="0.35">
      <c r="A88" s="122" t="s">
        <v>358</v>
      </c>
      <c r="B88" s="122"/>
      <c r="C88" s="123" t="s">
        <v>28</v>
      </c>
      <c r="D88" s="214">
        <v>170</v>
      </c>
      <c r="E88" s="214">
        <v>209</v>
      </c>
      <c r="F88" s="214">
        <v>203</v>
      </c>
      <c r="G88" s="214">
        <v>247</v>
      </c>
      <c r="H88" s="214">
        <v>455</v>
      </c>
      <c r="I88" s="214">
        <v>416</v>
      </c>
      <c r="J88" s="214">
        <v>472</v>
      </c>
      <c r="K88" s="214">
        <v>408</v>
      </c>
      <c r="L88" s="214">
        <v>214</v>
      </c>
      <c r="M88" s="214">
        <v>234</v>
      </c>
      <c r="N88" s="214">
        <v>211</v>
      </c>
      <c r="O88" s="214">
        <v>315</v>
      </c>
      <c r="P88" s="214">
        <v>511</v>
      </c>
      <c r="Q88" s="214">
        <v>627</v>
      </c>
      <c r="R88" s="214">
        <v>143</v>
      </c>
      <c r="S88" s="154">
        <f t="shared" si="42"/>
        <v>4835</v>
      </c>
      <c r="T88" s="422"/>
      <c r="U88" s="125" t="s">
        <v>413</v>
      </c>
      <c r="V88" s="125"/>
      <c r="W88" s="123" t="s">
        <v>28</v>
      </c>
      <c r="X88" s="163">
        <v>167</v>
      </c>
      <c r="Y88" s="163">
        <v>195</v>
      </c>
      <c r="Z88" s="163">
        <v>175</v>
      </c>
      <c r="AA88" s="163">
        <v>229</v>
      </c>
      <c r="AB88" s="163">
        <v>450</v>
      </c>
      <c r="AC88" s="163">
        <v>433</v>
      </c>
      <c r="AD88" s="163">
        <v>485</v>
      </c>
      <c r="AE88" s="163">
        <v>407</v>
      </c>
      <c r="AF88" s="163">
        <v>211</v>
      </c>
      <c r="AG88" s="163">
        <v>227</v>
      </c>
      <c r="AH88" s="163">
        <v>202</v>
      </c>
      <c r="AI88" s="163">
        <v>305</v>
      </c>
      <c r="AJ88" s="163">
        <v>551</v>
      </c>
      <c r="AK88" s="163">
        <v>622</v>
      </c>
      <c r="AL88" s="163">
        <v>130</v>
      </c>
      <c r="AM88" s="157">
        <f t="shared" si="43"/>
        <v>4789</v>
      </c>
      <c r="AN88" s="216"/>
      <c r="AP88" s="145"/>
      <c r="AQ88" s="145"/>
      <c r="AR88" s="145"/>
      <c r="AS88" s="145"/>
      <c r="AT88" s="145"/>
      <c r="AU88" s="145"/>
      <c r="AV88" s="145"/>
      <c r="AW88" s="145"/>
      <c r="AX88" s="145"/>
      <c r="AY88" s="145"/>
      <c r="AZ88" s="145"/>
      <c r="BA88" s="145"/>
      <c r="BB88" s="145"/>
      <c r="BC88" s="145"/>
      <c r="BD88" s="145"/>
      <c r="BE88" s="145"/>
    </row>
    <row r="89" spans="1:57" ht="16.5" customHeight="1" x14ac:dyDescent="0.35">
      <c r="A89" s="122" t="s">
        <v>359</v>
      </c>
      <c r="B89" s="122"/>
      <c r="C89" s="123" t="s">
        <v>28</v>
      </c>
      <c r="D89" s="214">
        <v>14</v>
      </c>
      <c r="E89" s="214">
        <v>-19</v>
      </c>
      <c r="F89" s="214">
        <v>-26</v>
      </c>
      <c r="G89" s="214">
        <v>-54</v>
      </c>
      <c r="H89" s="214">
        <v>-7</v>
      </c>
      <c r="I89" s="214">
        <v>-50</v>
      </c>
      <c r="J89" s="214">
        <v>33</v>
      </c>
      <c r="K89" s="214">
        <v>23</v>
      </c>
      <c r="L89" s="214">
        <v>51</v>
      </c>
      <c r="M89" s="214">
        <v>-42</v>
      </c>
      <c r="N89" s="214">
        <v>-66</v>
      </c>
      <c r="O89" s="214">
        <v>30</v>
      </c>
      <c r="P89" s="214">
        <v>84</v>
      </c>
      <c r="Q89" s="214">
        <v>49</v>
      </c>
      <c r="R89" s="214">
        <v>-9</v>
      </c>
      <c r="S89" s="154">
        <f t="shared" si="42"/>
        <v>11</v>
      </c>
      <c r="T89" s="422"/>
      <c r="U89" s="125" t="s">
        <v>414</v>
      </c>
      <c r="V89" s="125"/>
      <c r="W89" s="123" t="s">
        <v>28</v>
      </c>
      <c r="X89" s="163">
        <v>19</v>
      </c>
      <c r="Y89" s="163">
        <v>-17</v>
      </c>
      <c r="Z89" s="163">
        <v>-11</v>
      </c>
      <c r="AA89" s="163">
        <v>-45</v>
      </c>
      <c r="AB89" s="163">
        <v>16</v>
      </c>
      <c r="AC89" s="163">
        <v>-54</v>
      </c>
      <c r="AD89" s="163">
        <v>17</v>
      </c>
      <c r="AE89" s="163">
        <v>16</v>
      </c>
      <c r="AF89" s="163">
        <v>36</v>
      </c>
      <c r="AG89" s="163">
        <v>-37</v>
      </c>
      <c r="AH89" s="163">
        <v>-39</v>
      </c>
      <c r="AI89" s="163">
        <v>15</v>
      </c>
      <c r="AJ89" s="163">
        <v>69</v>
      </c>
      <c r="AK89" s="163">
        <v>25</v>
      </c>
      <c r="AL89" s="163">
        <v>-3</v>
      </c>
      <c r="AM89" s="157">
        <f t="shared" si="43"/>
        <v>7</v>
      </c>
      <c r="AN89" s="216"/>
      <c r="AP89" s="145"/>
      <c r="AQ89" s="145"/>
      <c r="AR89" s="145"/>
      <c r="AS89" s="145"/>
      <c r="AT89" s="145"/>
      <c r="AU89" s="145"/>
      <c r="AV89" s="145"/>
      <c r="AW89" s="145"/>
      <c r="AX89" s="145"/>
      <c r="AY89" s="145"/>
      <c r="AZ89" s="145"/>
      <c r="BA89" s="145"/>
      <c r="BB89" s="145"/>
      <c r="BC89" s="145"/>
      <c r="BD89" s="145"/>
      <c r="BE89" s="145"/>
    </row>
    <row r="90" spans="1:57" ht="16.5" customHeight="1" x14ac:dyDescent="0.35">
      <c r="A90" s="122" t="s">
        <v>154</v>
      </c>
      <c r="B90" s="122"/>
      <c r="C90" s="123">
        <v>7.1999999999999995E-2</v>
      </c>
      <c r="D90" s="214">
        <v>885</v>
      </c>
      <c r="E90" s="214">
        <v>834</v>
      </c>
      <c r="F90" s="214">
        <v>756</v>
      </c>
      <c r="G90" s="214">
        <v>343</v>
      </c>
      <c r="H90" s="214">
        <v>558</v>
      </c>
      <c r="I90" s="214">
        <v>317</v>
      </c>
      <c r="J90" s="214">
        <v>457</v>
      </c>
      <c r="K90" s="214">
        <v>668</v>
      </c>
      <c r="L90" s="214">
        <v>819</v>
      </c>
      <c r="M90" s="214">
        <v>1253</v>
      </c>
      <c r="N90" s="214">
        <v>1538</v>
      </c>
      <c r="O90" s="214">
        <v>1933</v>
      </c>
      <c r="P90" s="214">
        <v>1760</v>
      </c>
      <c r="Q90" s="214">
        <v>1098</v>
      </c>
      <c r="R90" s="214">
        <v>914</v>
      </c>
      <c r="S90" s="154">
        <f t="shared" si="42"/>
        <v>14133</v>
      </c>
      <c r="T90" s="422"/>
      <c r="U90" s="125" t="s">
        <v>154</v>
      </c>
      <c r="V90" s="125"/>
      <c r="W90" s="123">
        <v>7.1999999999999995E-2</v>
      </c>
      <c r="X90" s="163">
        <v>896</v>
      </c>
      <c r="Y90" s="163">
        <v>820</v>
      </c>
      <c r="Z90" s="163">
        <v>734</v>
      </c>
      <c r="AA90" s="163">
        <v>344</v>
      </c>
      <c r="AB90" s="163">
        <v>545</v>
      </c>
      <c r="AC90" s="163">
        <v>315</v>
      </c>
      <c r="AD90" s="163">
        <v>436</v>
      </c>
      <c r="AE90" s="163">
        <v>659</v>
      </c>
      <c r="AF90" s="163">
        <v>801</v>
      </c>
      <c r="AG90" s="163">
        <v>1224</v>
      </c>
      <c r="AH90" s="163">
        <v>1515</v>
      </c>
      <c r="AI90" s="163">
        <v>1913</v>
      </c>
      <c r="AJ90" s="163">
        <v>1703</v>
      </c>
      <c r="AK90" s="163">
        <v>1072</v>
      </c>
      <c r="AL90" s="163">
        <v>922</v>
      </c>
      <c r="AM90" s="157">
        <f t="shared" si="43"/>
        <v>13899</v>
      </c>
      <c r="AN90" s="216"/>
      <c r="AP90" s="145"/>
      <c r="AQ90" s="145"/>
      <c r="AR90" s="145"/>
      <c r="AS90" s="145"/>
      <c r="AT90" s="145"/>
      <c r="AU90" s="145"/>
      <c r="AV90" s="145"/>
      <c r="AW90" s="145"/>
      <c r="AX90" s="145"/>
      <c r="AY90" s="145"/>
      <c r="AZ90" s="145"/>
      <c r="BA90" s="145"/>
      <c r="BB90" s="145"/>
      <c r="BC90" s="145"/>
      <c r="BD90" s="145"/>
      <c r="BE90" s="145"/>
    </row>
    <row r="91" spans="1:57" ht="16.5" customHeight="1" x14ac:dyDescent="0.35">
      <c r="A91" s="122" t="s">
        <v>360</v>
      </c>
      <c r="B91" s="122"/>
      <c r="C91" s="123">
        <v>0.01</v>
      </c>
      <c r="D91" s="214">
        <v>92</v>
      </c>
      <c r="E91" s="214">
        <v>54</v>
      </c>
      <c r="F91" s="214">
        <v>65</v>
      </c>
      <c r="G91" s="214">
        <v>65</v>
      </c>
      <c r="H91" s="214">
        <v>149</v>
      </c>
      <c r="I91" s="214">
        <v>110</v>
      </c>
      <c r="J91" s="214">
        <v>149</v>
      </c>
      <c r="K91" s="214">
        <v>133</v>
      </c>
      <c r="L91" s="214">
        <v>88</v>
      </c>
      <c r="M91" s="214">
        <v>106</v>
      </c>
      <c r="N91" s="214">
        <v>105</v>
      </c>
      <c r="O91" s="214">
        <v>132</v>
      </c>
      <c r="P91" s="214">
        <v>175</v>
      </c>
      <c r="Q91" s="214">
        <v>152</v>
      </c>
      <c r="R91" s="214">
        <v>80</v>
      </c>
      <c r="S91" s="154">
        <f t="shared" si="42"/>
        <v>1655</v>
      </c>
      <c r="T91" s="422"/>
      <c r="U91" s="125" t="s">
        <v>179</v>
      </c>
      <c r="V91" s="125"/>
      <c r="W91" s="123">
        <v>0.01</v>
      </c>
      <c r="X91" s="231">
        <v>98</v>
      </c>
      <c r="Y91" s="232">
        <v>60</v>
      </c>
      <c r="Z91" s="233">
        <v>64</v>
      </c>
      <c r="AA91" s="234">
        <v>66</v>
      </c>
      <c r="AB91" s="231">
        <v>153</v>
      </c>
      <c r="AC91" s="231">
        <v>121</v>
      </c>
      <c r="AD91" s="231">
        <v>147</v>
      </c>
      <c r="AE91" s="231">
        <v>120</v>
      </c>
      <c r="AF91" s="231">
        <v>82</v>
      </c>
      <c r="AG91" s="231">
        <v>104</v>
      </c>
      <c r="AH91" s="235">
        <v>109</v>
      </c>
      <c r="AI91" s="231">
        <v>134</v>
      </c>
      <c r="AJ91" s="231">
        <v>167</v>
      </c>
      <c r="AK91" s="231">
        <v>156</v>
      </c>
      <c r="AL91" s="231">
        <v>82</v>
      </c>
      <c r="AM91" s="157">
        <f t="shared" si="43"/>
        <v>1663</v>
      </c>
      <c r="AN91" s="216"/>
      <c r="AP91" s="145"/>
      <c r="AQ91" s="145"/>
      <c r="AR91" s="145"/>
      <c r="AS91" s="145"/>
      <c r="AT91" s="145"/>
      <c r="AU91" s="145"/>
      <c r="AV91" s="145"/>
      <c r="AW91" s="145"/>
      <c r="AX91" s="145"/>
      <c r="AY91" s="145"/>
      <c r="AZ91" s="145"/>
      <c r="BA91" s="145"/>
      <c r="BB91" s="145"/>
      <c r="BC91" s="145"/>
      <c r="BD91" s="145"/>
      <c r="BE91" s="145"/>
    </row>
    <row r="92" spans="1:57" ht="16.5" customHeight="1" x14ac:dyDescent="0.35">
      <c r="A92" s="122" t="s">
        <v>361</v>
      </c>
      <c r="B92" s="122"/>
      <c r="C92" s="123">
        <v>0.01</v>
      </c>
      <c r="D92" s="214">
        <v>991</v>
      </c>
      <c r="E92" s="214">
        <v>887</v>
      </c>
      <c r="F92" s="214">
        <v>948</v>
      </c>
      <c r="G92" s="214">
        <v>925</v>
      </c>
      <c r="H92" s="214">
        <v>2469</v>
      </c>
      <c r="I92" s="214">
        <v>1914</v>
      </c>
      <c r="J92" s="214">
        <v>2369</v>
      </c>
      <c r="K92" s="214">
        <v>1975</v>
      </c>
      <c r="L92" s="214">
        <v>1097</v>
      </c>
      <c r="M92" s="214">
        <v>1150</v>
      </c>
      <c r="N92" s="214">
        <v>1484</v>
      </c>
      <c r="O92" s="214">
        <v>2084</v>
      </c>
      <c r="P92" s="214">
        <v>2642</v>
      </c>
      <c r="Q92" s="214">
        <v>2543</v>
      </c>
      <c r="R92" s="214">
        <v>972</v>
      </c>
      <c r="S92" s="154">
        <f t="shared" si="42"/>
        <v>24450</v>
      </c>
      <c r="T92" s="422"/>
      <c r="U92" s="125" t="s">
        <v>180</v>
      </c>
      <c r="V92" s="125"/>
      <c r="W92" s="123">
        <v>0.01</v>
      </c>
      <c r="X92" s="163">
        <v>1040</v>
      </c>
      <c r="Y92" s="163">
        <v>913</v>
      </c>
      <c r="Z92" s="163">
        <v>963</v>
      </c>
      <c r="AA92" s="163">
        <v>940</v>
      </c>
      <c r="AB92" s="163">
        <v>2492</v>
      </c>
      <c r="AC92" s="163">
        <v>1959</v>
      </c>
      <c r="AD92" s="163">
        <v>2377</v>
      </c>
      <c r="AE92" s="163">
        <v>1996</v>
      </c>
      <c r="AF92" s="163">
        <v>1082</v>
      </c>
      <c r="AG92" s="163">
        <v>1152</v>
      </c>
      <c r="AH92" s="163">
        <v>1496</v>
      </c>
      <c r="AI92" s="163">
        <v>2094</v>
      </c>
      <c r="AJ92" s="163">
        <v>2572</v>
      </c>
      <c r="AK92" s="163">
        <v>2543</v>
      </c>
      <c r="AL92" s="163">
        <v>1005</v>
      </c>
      <c r="AM92" s="157">
        <f t="shared" si="43"/>
        <v>24624</v>
      </c>
      <c r="AN92" s="216"/>
      <c r="AP92" s="145"/>
      <c r="AQ92" s="145"/>
      <c r="AR92" s="145"/>
      <c r="AS92" s="145"/>
      <c r="AT92" s="145"/>
      <c r="AU92" s="145"/>
      <c r="AV92" s="145"/>
      <c r="AW92" s="145"/>
      <c r="AX92" s="145"/>
      <c r="AY92" s="145"/>
      <c r="AZ92" s="145"/>
      <c r="BA92" s="145"/>
      <c r="BB92" s="145"/>
      <c r="BC92" s="145"/>
      <c r="BD92" s="145"/>
      <c r="BE92" s="145"/>
    </row>
    <row r="93" spans="1:57" ht="16.5" customHeight="1" x14ac:dyDescent="0.35">
      <c r="A93" s="122" t="s">
        <v>362</v>
      </c>
      <c r="B93" s="122"/>
      <c r="C93" s="134">
        <v>0.01</v>
      </c>
      <c r="D93" s="214">
        <v>126</v>
      </c>
      <c r="E93" s="214">
        <v>124</v>
      </c>
      <c r="F93" s="214">
        <v>126</v>
      </c>
      <c r="G93" s="214">
        <v>103</v>
      </c>
      <c r="H93" s="214">
        <v>210</v>
      </c>
      <c r="I93" s="214">
        <v>163</v>
      </c>
      <c r="J93" s="214">
        <v>199</v>
      </c>
      <c r="K93" s="214">
        <v>170</v>
      </c>
      <c r="L93" s="214">
        <v>105</v>
      </c>
      <c r="M93" s="214">
        <v>131</v>
      </c>
      <c r="N93" s="214">
        <v>160</v>
      </c>
      <c r="O93" s="214">
        <v>237</v>
      </c>
      <c r="P93" s="214">
        <v>217</v>
      </c>
      <c r="Q93" s="214">
        <v>222</v>
      </c>
      <c r="R93" s="214">
        <v>123</v>
      </c>
      <c r="S93" s="154">
        <f t="shared" si="42"/>
        <v>2416</v>
      </c>
      <c r="T93" s="422"/>
      <c r="U93" s="125" t="s">
        <v>181</v>
      </c>
      <c r="V93" s="125"/>
      <c r="W93" s="134">
        <v>0.01</v>
      </c>
      <c r="X93" s="233">
        <v>128</v>
      </c>
      <c r="Y93" s="234">
        <v>137</v>
      </c>
      <c r="Z93" s="231">
        <v>131</v>
      </c>
      <c r="AA93" s="231">
        <v>109</v>
      </c>
      <c r="AB93" s="231">
        <v>220</v>
      </c>
      <c r="AC93" s="231">
        <v>165</v>
      </c>
      <c r="AD93" s="231">
        <v>215</v>
      </c>
      <c r="AE93" s="231">
        <v>174</v>
      </c>
      <c r="AF93" s="235">
        <v>99</v>
      </c>
      <c r="AG93" s="231">
        <v>131</v>
      </c>
      <c r="AH93" s="231">
        <v>173</v>
      </c>
      <c r="AI93" s="231">
        <v>247</v>
      </c>
      <c r="AJ93" s="231">
        <v>214</v>
      </c>
      <c r="AK93" s="234">
        <v>218</v>
      </c>
      <c r="AL93" s="231">
        <v>131</v>
      </c>
      <c r="AM93" s="157">
        <f t="shared" si="43"/>
        <v>2492</v>
      </c>
      <c r="AN93" s="216"/>
      <c r="AP93" s="145"/>
      <c r="AQ93" s="145"/>
      <c r="AR93" s="145"/>
      <c r="AS93" s="145"/>
      <c r="AT93" s="145"/>
      <c r="AU93" s="145"/>
      <c r="AV93" s="145"/>
      <c r="AW93" s="145"/>
      <c r="AX93" s="145"/>
      <c r="AY93" s="145"/>
      <c r="AZ93" s="145"/>
      <c r="BA93" s="145"/>
      <c r="BB93" s="145"/>
      <c r="BC93" s="145"/>
      <c r="BD93" s="145"/>
      <c r="BE93" s="145"/>
    </row>
    <row r="94" spans="1:57" ht="16.5" customHeight="1" thickBot="1" x14ac:dyDescent="0.4">
      <c r="A94" s="305" t="str">
        <f>'Tabell 3.1'!A68</f>
        <v>Fordelingsnøkkel FO3</v>
      </c>
      <c r="B94" s="336"/>
      <c r="C94" s="337" t="s">
        <v>28</v>
      </c>
      <c r="D94" s="338">
        <f>(D66/$S$66*$C$66+D67/$S$67*$C$67+D68/$S$68*$C$68+D69/$S$69*$C$69+D72/$S$72*$C$72+D73/$S$73*$C$73+D74/$S$74*$C$74+D78/$S$78*$C$78+D81/$S$81*$C$81+D84/$S$84*$C$84+D87/$S$87*$C$87+D90/$S$90*$C$90+D91/$S$91*$C$91+D92/$S$92*$C$92+D93/$S$93*$C$93)*100</f>
        <v>6.1512136163244229</v>
      </c>
      <c r="E94" s="338">
        <f t="shared" ref="E94:R94" si="57">(E66/$S$66*$C$66+E67/$S$67*$C$67+E68/$S$68*$C$68+E69/$S$69*$C$69+E72/$S$72*$C$72+E73/$S$73*$C$73+E74/$S$74*$C$74+E78/$S$78*$C$78+E81/$S$81*$C$81+E84/$S$84*$C$84+E87/$S$87*$C$87+E90/$S$90*$C$90+E91/$S$91*$C$91+E92/$S$92*$C$92+E93/$S$93*$C$93)*100</f>
        <v>5.5662908297894473</v>
      </c>
      <c r="F94" s="338">
        <f t="shared" si="57"/>
        <v>5.0746778774094778</v>
      </c>
      <c r="G94" s="338">
        <f t="shared" si="57"/>
        <v>3.7150974984024998</v>
      </c>
      <c r="H94" s="338">
        <f t="shared" si="57"/>
        <v>7.4346894913620316</v>
      </c>
      <c r="I94" s="338">
        <f t="shared" si="57"/>
        <v>5.5322469448873699</v>
      </c>
      <c r="J94" s="338">
        <f t="shared" si="57"/>
        <v>7.4911818548372286</v>
      </c>
      <c r="K94" s="338">
        <f t="shared" si="57"/>
        <v>7.3298682127472885</v>
      </c>
      <c r="L94" s="338">
        <f t="shared" si="57"/>
        <v>5.1875208314930106</v>
      </c>
      <c r="M94" s="338">
        <f t="shared" si="57"/>
        <v>5.7603602836242036</v>
      </c>
      <c r="N94" s="338">
        <f t="shared" si="57"/>
        <v>6.1738076906203077</v>
      </c>
      <c r="O94" s="338">
        <f t="shared" si="57"/>
        <v>9.5981244388765532</v>
      </c>
      <c r="P94" s="338">
        <f t="shared" si="57"/>
        <v>10.151772515737415</v>
      </c>
      <c r="Q94" s="338">
        <f t="shared" si="57"/>
        <v>9.006923332325993</v>
      </c>
      <c r="R94" s="338">
        <f t="shared" si="57"/>
        <v>5.8262245815627471</v>
      </c>
      <c r="S94" s="338">
        <f>SUM(D94:R94)</f>
        <v>100</v>
      </c>
      <c r="T94" s="422"/>
      <c r="U94" s="397" t="s">
        <v>122</v>
      </c>
      <c r="V94" s="397"/>
      <c r="W94" s="337" t="s">
        <v>28</v>
      </c>
      <c r="X94" s="338">
        <f t="shared" ref="X94:AM94" si="58">(X66/$AM$66*$C$66+X67/$AM$67*$C$67+X68/$AM$68*$C$68+X69/$AM$69*$C$69+X72/$AM$72*$C$72+X73/$AM$73*$C$73+X74/$AM$74*$C$74+X78/$AM$78*$C$78+X81/$AM$81*$C$81+X84/$AM$84*$C$84+X87/$AM$87*$C$87+X90/$AM$90*$C$90+X91/$AM$91*$C$91+X92/$AM$92*$C$92+X93/$AM$93*$C$93)*100</f>
        <v>6.2786837597943927</v>
      </c>
      <c r="Y94" s="338">
        <f t="shared" si="58"/>
        <v>5.4638742918790628</v>
      </c>
      <c r="Z94" s="338">
        <f t="shared" si="58"/>
        <v>4.9883212577030527</v>
      </c>
      <c r="AA94" s="338">
        <f t="shared" si="58"/>
        <v>3.7599800509444989</v>
      </c>
      <c r="AB94" s="338">
        <f t="shared" si="58"/>
        <v>7.5225852343453834</v>
      </c>
      <c r="AC94" s="338">
        <f t="shared" si="58"/>
        <v>5.5613913977579044</v>
      </c>
      <c r="AD94" s="338">
        <f t="shared" si="58"/>
        <v>7.576183771799454</v>
      </c>
      <c r="AE94" s="338">
        <f t="shared" si="58"/>
        <v>7.3481432568563516</v>
      </c>
      <c r="AF94" s="338">
        <f t="shared" si="58"/>
        <v>5.0439484200546856</v>
      </c>
      <c r="AG94" s="338">
        <f t="shared" si="58"/>
        <v>5.7522054425713183</v>
      </c>
      <c r="AH94" s="338">
        <f t="shared" si="58"/>
        <v>6.2722879928202246</v>
      </c>
      <c r="AI94" s="338">
        <f t="shared" si="58"/>
        <v>9.3373402881541505</v>
      </c>
      <c r="AJ94" s="338">
        <f t="shared" si="58"/>
        <v>10.267274446786031</v>
      </c>
      <c r="AK94" s="338">
        <f t="shared" si="58"/>
        <v>8.933420254953381</v>
      </c>
      <c r="AL94" s="338">
        <f t="shared" si="58"/>
        <v>5.8943601335801041</v>
      </c>
      <c r="AM94" s="338">
        <f t="shared" si="58"/>
        <v>99.999999999999986</v>
      </c>
      <c r="AN94" s="236"/>
      <c r="AP94" s="145"/>
      <c r="AQ94" s="145"/>
      <c r="AR94" s="145"/>
      <c r="AS94" s="145"/>
      <c r="AT94" s="145"/>
      <c r="AU94" s="145"/>
      <c r="AV94" s="145"/>
      <c r="AW94" s="145"/>
      <c r="AX94" s="145"/>
      <c r="AY94" s="145"/>
      <c r="AZ94" s="145"/>
      <c r="BA94" s="145"/>
      <c r="BB94" s="145"/>
      <c r="BC94" s="145"/>
      <c r="BD94" s="145"/>
      <c r="BE94" s="145"/>
    </row>
    <row r="95" spans="1:57" ht="16.5" customHeight="1" thickBot="1" x14ac:dyDescent="0.4">
      <c r="A95" s="22"/>
      <c r="B95" s="22"/>
      <c r="C95" s="108"/>
      <c r="D95" s="22"/>
      <c r="E95" s="22"/>
      <c r="F95" s="22"/>
      <c r="G95" s="22"/>
      <c r="H95" s="22"/>
      <c r="I95" s="22"/>
      <c r="J95" s="22"/>
      <c r="K95" s="22"/>
      <c r="L95" s="22"/>
      <c r="M95" s="22"/>
      <c r="N95" s="22"/>
      <c r="O95" s="22"/>
      <c r="P95" s="22"/>
      <c r="Q95" s="22"/>
      <c r="R95" s="22"/>
      <c r="S95" s="22"/>
      <c r="T95" s="422"/>
      <c r="U95" s="34"/>
      <c r="V95" s="34"/>
      <c r="W95" s="108"/>
      <c r="X95" s="22"/>
      <c r="Y95" s="22"/>
      <c r="Z95" s="22"/>
      <c r="AA95" s="22"/>
      <c r="AB95" s="22"/>
      <c r="AC95" s="22"/>
      <c r="AD95" s="22"/>
      <c r="AE95" s="22"/>
      <c r="AF95" s="22"/>
      <c r="AG95" s="22"/>
      <c r="AH95" s="22"/>
      <c r="AI95" s="22"/>
      <c r="AJ95" s="22"/>
      <c r="AK95" s="22"/>
      <c r="AL95" s="22"/>
      <c r="AM95" s="22"/>
      <c r="AN95" s="145"/>
      <c r="AP95" s="145"/>
      <c r="AQ95" s="145"/>
      <c r="AR95" s="145"/>
      <c r="AS95" s="145"/>
      <c r="AT95" s="145"/>
      <c r="AU95" s="145"/>
      <c r="AV95" s="145"/>
      <c r="AW95" s="145"/>
      <c r="AX95" s="145"/>
      <c r="AY95" s="145"/>
      <c r="AZ95" s="145"/>
      <c r="BA95" s="145"/>
      <c r="BB95" s="145"/>
      <c r="BC95" s="145"/>
      <c r="BD95" s="145"/>
      <c r="BE95" s="145"/>
    </row>
    <row r="96" spans="1:57" ht="16.5" customHeight="1" x14ac:dyDescent="0.35">
      <c r="A96" s="270" t="s">
        <v>37</v>
      </c>
      <c r="B96" s="307"/>
      <c r="C96" s="346"/>
      <c r="D96" s="347"/>
      <c r="E96" s="347"/>
      <c r="F96" s="347"/>
      <c r="G96" s="347"/>
      <c r="H96" s="347"/>
      <c r="I96" s="347"/>
      <c r="J96" s="347"/>
      <c r="K96" s="347"/>
      <c r="L96" s="347"/>
      <c r="M96" s="347"/>
      <c r="N96" s="347"/>
      <c r="O96" s="347"/>
      <c r="P96" s="347"/>
      <c r="Q96" s="347"/>
      <c r="R96" s="347"/>
      <c r="S96" s="347"/>
      <c r="T96" s="422"/>
      <c r="U96" s="398" t="s">
        <v>37</v>
      </c>
      <c r="V96" s="398"/>
      <c r="W96" s="346"/>
      <c r="X96" s="347"/>
      <c r="Y96" s="347"/>
      <c r="Z96" s="347"/>
      <c r="AA96" s="347"/>
      <c r="AB96" s="347"/>
      <c r="AC96" s="347"/>
      <c r="AD96" s="347"/>
      <c r="AE96" s="347"/>
      <c r="AF96" s="347"/>
      <c r="AG96" s="347"/>
      <c r="AH96" s="347"/>
      <c r="AI96" s="347"/>
      <c r="AJ96" s="347"/>
      <c r="AK96" s="347"/>
      <c r="AL96" s="347"/>
      <c r="AM96" s="347"/>
      <c r="AN96" s="145"/>
      <c r="AP96" s="145"/>
      <c r="AQ96" s="145"/>
      <c r="AR96" s="145"/>
      <c r="AS96" s="145"/>
      <c r="AT96" s="145"/>
      <c r="AU96" s="145"/>
      <c r="AV96" s="145"/>
      <c r="AW96" s="145"/>
      <c r="AX96" s="145"/>
      <c r="AY96" s="145"/>
      <c r="AZ96" s="145"/>
      <c r="BA96" s="145"/>
      <c r="BB96" s="145"/>
      <c r="BC96" s="145"/>
      <c r="BD96" s="145"/>
      <c r="BE96" s="145"/>
    </row>
    <row r="97" spans="1:57" ht="16.5" customHeight="1" x14ac:dyDescent="0.35">
      <c r="A97" s="122" t="s">
        <v>363</v>
      </c>
      <c r="B97" s="122"/>
      <c r="C97" s="123">
        <v>0.22</v>
      </c>
      <c r="D97" s="164">
        <v>2631</v>
      </c>
      <c r="E97" s="164">
        <v>2083</v>
      </c>
      <c r="F97" s="164">
        <v>1308</v>
      </c>
      <c r="G97" s="164">
        <v>1033</v>
      </c>
      <c r="H97" s="164">
        <v>1270</v>
      </c>
      <c r="I97" s="164">
        <v>322</v>
      </c>
      <c r="J97" s="164">
        <v>558</v>
      </c>
      <c r="K97" s="164">
        <v>619</v>
      </c>
      <c r="L97" s="164">
        <v>1148</v>
      </c>
      <c r="M97" s="164">
        <v>1246</v>
      </c>
      <c r="N97" s="164">
        <v>1706</v>
      </c>
      <c r="O97" s="164">
        <v>2035</v>
      </c>
      <c r="P97" s="164">
        <v>1035</v>
      </c>
      <c r="Q97" s="164">
        <v>792</v>
      </c>
      <c r="R97" s="164">
        <v>1687</v>
      </c>
      <c r="S97" s="156">
        <f>SUM(D97:R97)</f>
        <v>19473</v>
      </c>
      <c r="T97" s="422"/>
      <c r="U97" s="153" t="s">
        <v>155</v>
      </c>
      <c r="V97" s="153"/>
      <c r="W97" s="123">
        <v>0.22</v>
      </c>
      <c r="X97" s="164">
        <v>2670</v>
      </c>
      <c r="Y97" s="164">
        <v>2144</v>
      </c>
      <c r="Z97" s="164">
        <v>1339</v>
      </c>
      <c r="AA97" s="164">
        <v>1145</v>
      </c>
      <c r="AB97" s="164">
        <v>1326</v>
      </c>
      <c r="AC97" s="164">
        <v>336</v>
      </c>
      <c r="AD97" s="164">
        <v>626</v>
      </c>
      <c r="AE97" s="164">
        <v>714</v>
      </c>
      <c r="AF97" s="164">
        <v>1175</v>
      </c>
      <c r="AG97" s="164">
        <v>1258</v>
      </c>
      <c r="AH97" s="164">
        <v>1808</v>
      </c>
      <c r="AI97" s="164">
        <v>2041</v>
      </c>
      <c r="AJ97" s="164">
        <v>1062</v>
      </c>
      <c r="AK97" s="164">
        <v>778</v>
      </c>
      <c r="AL97" s="164">
        <v>1818</v>
      </c>
      <c r="AM97" s="156">
        <f>SUM(X97:AL97)</f>
        <v>20240</v>
      </c>
      <c r="AN97" s="216"/>
      <c r="AP97" s="145"/>
      <c r="AQ97" s="145"/>
      <c r="AR97" s="145"/>
      <c r="AS97" s="145"/>
      <c r="AT97" s="145"/>
      <c r="AU97" s="145"/>
      <c r="AV97" s="145"/>
      <c r="AW97" s="145"/>
      <c r="AX97" s="145"/>
      <c r="AY97" s="145"/>
      <c r="AZ97" s="145"/>
      <c r="BA97" s="145"/>
      <c r="BB97" s="145"/>
      <c r="BC97" s="145"/>
      <c r="BD97" s="145"/>
      <c r="BE97" s="145"/>
    </row>
    <row r="98" spans="1:57" ht="16.5" customHeight="1" x14ac:dyDescent="0.35">
      <c r="A98" s="122" t="s">
        <v>170</v>
      </c>
      <c r="B98" s="122"/>
      <c r="C98" s="123">
        <v>0.18</v>
      </c>
      <c r="D98" s="164">
        <v>3661</v>
      </c>
      <c r="E98" s="164">
        <v>2120</v>
      </c>
      <c r="F98" s="164">
        <v>1428</v>
      </c>
      <c r="G98" s="164">
        <v>824</v>
      </c>
      <c r="H98" s="164">
        <v>762</v>
      </c>
      <c r="I98" s="164">
        <v>295</v>
      </c>
      <c r="J98" s="164">
        <v>442</v>
      </c>
      <c r="K98" s="164">
        <v>581</v>
      </c>
      <c r="L98" s="164">
        <v>2142</v>
      </c>
      <c r="M98" s="164">
        <v>1988</v>
      </c>
      <c r="N98" s="164">
        <v>3299</v>
      </c>
      <c r="O98" s="164">
        <v>3841</v>
      </c>
      <c r="P98" s="164">
        <v>1622</v>
      </c>
      <c r="Q98" s="164">
        <v>732</v>
      </c>
      <c r="R98" s="164">
        <v>3693</v>
      </c>
      <c r="S98" s="156">
        <f t="shared" ref="S98:S106" si="59">SUM(D98:R98)</f>
        <v>27430</v>
      </c>
      <c r="T98" s="422"/>
      <c r="U98" s="153" t="s">
        <v>170</v>
      </c>
      <c r="V98" s="153"/>
      <c r="W98" s="123">
        <v>0.18</v>
      </c>
      <c r="X98" s="164">
        <v>3725</v>
      </c>
      <c r="Y98" s="164">
        <v>2169</v>
      </c>
      <c r="Z98" s="164">
        <v>1444</v>
      </c>
      <c r="AA98" s="164">
        <v>894</v>
      </c>
      <c r="AB98" s="164">
        <v>869</v>
      </c>
      <c r="AC98" s="164">
        <v>292</v>
      </c>
      <c r="AD98" s="164">
        <v>479</v>
      </c>
      <c r="AE98" s="164">
        <v>724</v>
      </c>
      <c r="AF98" s="164">
        <v>2188</v>
      </c>
      <c r="AG98" s="164">
        <v>2050</v>
      </c>
      <c r="AH98" s="164">
        <v>3362</v>
      </c>
      <c r="AI98" s="164">
        <v>3739</v>
      </c>
      <c r="AJ98" s="164">
        <v>1480</v>
      </c>
      <c r="AK98" s="164">
        <v>760</v>
      </c>
      <c r="AL98" s="164">
        <v>3622</v>
      </c>
      <c r="AM98" s="156">
        <f t="shared" ref="AM98:AM105" si="60">SUM(X98:AL98)</f>
        <v>27797</v>
      </c>
      <c r="AN98" s="216"/>
      <c r="AP98" s="145"/>
      <c r="AQ98" s="145"/>
      <c r="AR98" s="145"/>
      <c r="AS98" s="145"/>
      <c r="AT98" s="145"/>
      <c r="AU98" s="145"/>
      <c r="AV98" s="145"/>
      <c r="AW98" s="145"/>
      <c r="AX98" s="145"/>
      <c r="AY98" s="145"/>
      <c r="AZ98" s="145"/>
      <c r="BA98" s="145"/>
      <c r="BB98" s="145"/>
      <c r="BC98" s="145"/>
      <c r="BD98" s="145"/>
      <c r="BE98" s="145"/>
    </row>
    <row r="99" spans="1:57" ht="16.5" customHeight="1" x14ac:dyDescent="0.35">
      <c r="A99" s="122" t="s">
        <v>364</v>
      </c>
      <c r="B99" s="122"/>
      <c r="C99" s="123">
        <v>0.18</v>
      </c>
      <c r="D99" s="164">
        <v>9787</v>
      </c>
      <c r="E99" s="164">
        <v>8711</v>
      </c>
      <c r="F99" s="164">
        <v>4657</v>
      </c>
      <c r="G99" s="164">
        <v>4110</v>
      </c>
      <c r="H99" s="164">
        <v>5576</v>
      </c>
      <c r="I99" s="164">
        <v>2240</v>
      </c>
      <c r="J99" s="164">
        <v>2786</v>
      </c>
      <c r="K99" s="164">
        <v>3790</v>
      </c>
      <c r="L99" s="164">
        <v>6432</v>
      </c>
      <c r="M99" s="164">
        <v>6830</v>
      </c>
      <c r="N99" s="164">
        <v>8653</v>
      </c>
      <c r="O99" s="164">
        <v>12604</v>
      </c>
      <c r="P99" s="164">
        <v>5564</v>
      </c>
      <c r="Q99" s="164">
        <v>3169</v>
      </c>
      <c r="R99" s="164">
        <v>9336</v>
      </c>
      <c r="S99" s="156">
        <f t="shared" si="59"/>
        <v>94245</v>
      </c>
      <c r="T99" s="422"/>
      <c r="U99" s="153" t="s">
        <v>156</v>
      </c>
      <c r="V99" s="153"/>
      <c r="W99" s="123">
        <v>0.18</v>
      </c>
      <c r="X99" s="164">
        <v>10080</v>
      </c>
      <c r="Y99" s="164">
        <v>9043</v>
      </c>
      <c r="Z99" s="164">
        <v>4913</v>
      </c>
      <c r="AA99" s="164">
        <v>4378</v>
      </c>
      <c r="AB99" s="164">
        <v>5855</v>
      </c>
      <c r="AC99" s="164">
        <v>2319</v>
      </c>
      <c r="AD99" s="164">
        <v>2967</v>
      </c>
      <c r="AE99" s="164">
        <v>3974</v>
      </c>
      <c r="AF99" s="164">
        <v>6559</v>
      </c>
      <c r="AG99" s="164">
        <v>6950</v>
      </c>
      <c r="AH99" s="164">
        <v>8864</v>
      </c>
      <c r="AI99" s="164">
        <v>12735</v>
      </c>
      <c r="AJ99" s="164">
        <v>5676</v>
      </c>
      <c r="AK99" s="164">
        <v>3302</v>
      </c>
      <c r="AL99" s="164">
        <v>9328</v>
      </c>
      <c r="AM99" s="156">
        <f t="shared" si="60"/>
        <v>96943</v>
      </c>
      <c r="AN99" s="216"/>
      <c r="AP99" s="145"/>
      <c r="AQ99" s="145"/>
      <c r="AR99" s="145"/>
      <c r="AS99" s="145"/>
      <c r="AT99" s="145"/>
      <c r="AU99" s="145"/>
      <c r="AV99" s="145"/>
      <c r="AW99" s="145"/>
      <c r="AX99" s="145"/>
      <c r="AY99" s="145"/>
      <c r="AZ99" s="145"/>
      <c r="BA99" s="145"/>
      <c r="BB99" s="145"/>
      <c r="BC99" s="145"/>
      <c r="BD99" s="145"/>
      <c r="BE99" s="145"/>
    </row>
    <row r="100" spans="1:57" ht="16.5" customHeight="1" x14ac:dyDescent="0.35">
      <c r="A100" s="122" t="s">
        <v>365</v>
      </c>
      <c r="B100" s="122"/>
      <c r="C100" s="123">
        <v>0.04</v>
      </c>
      <c r="D100" s="164">
        <v>1172</v>
      </c>
      <c r="E100" s="164">
        <v>866</v>
      </c>
      <c r="F100" s="164">
        <v>501</v>
      </c>
      <c r="G100" s="164">
        <v>353</v>
      </c>
      <c r="H100" s="164">
        <v>442</v>
      </c>
      <c r="I100" s="164">
        <v>165</v>
      </c>
      <c r="J100" s="164">
        <v>257</v>
      </c>
      <c r="K100" s="164">
        <v>323</v>
      </c>
      <c r="L100" s="164">
        <v>683</v>
      </c>
      <c r="M100" s="164">
        <v>589</v>
      </c>
      <c r="N100" s="164">
        <v>866</v>
      </c>
      <c r="O100" s="164">
        <v>1101</v>
      </c>
      <c r="P100" s="164">
        <v>569</v>
      </c>
      <c r="Q100" s="164">
        <v>363</v>
      </c>
      <c r="R100" s="164">
        <v>1078</v>
      </c>
      <c r="S100" s="156">
        <f t="shared" si="59"/>
        <v>9328</v>
      </c>
      <c r="T100" s="422"/>
      <c r="U100" s="153" t="s">
        <v>157</v>
      </c>
      <c r="V100" s="153"/>
      <c r="W100" s="123">
        <v>0.04</v>
      </c>
      <c r="X100" s="164">
        <v>1165</v>
      </c>
      <c r="Y100" s="164">
        <v>882</v>
      </c>
      <c r="Z100" s="164">
        <v>521</v>
      </c>
      <c r="AA100" s="164">
        <v>389</v>
      </c>
      <c r="AB100" s="164">
        <v>473</v>
      </c>
      <c r="AC100" s="164">
        <v>171</v>
      </c>
      <c r="AD100" s="164">
        <v>275</v>
      </c>
      <c r="AE100" s="164">
        <v>348</v>
      </c>
      <c r="AF100" s="164">
        <v>692</v>
      </c>
      <c r="AG100" s="164">
        <v>603</v>
      </c>
      <c r="AH100" s="164">
        <v>894</v>
      </c>
      <c r="AI100" s="164">
        <v>1062</v>
      </c>
      <c r="AJ100" s="164">
        <v>528</v>
      </c>
      <c r="AK100" s="164">
        <v>372</v>
      </c>
      <c r="AL100" s="164">
        <v>1050</v>
      </c>
      <c r="AM100" s="156">
        <f t="shared" si="60"/>
        <v>9425</v>
      </c>
      <c r="AN100" s="216"/>
      <c r="AP100" s="145"/>
      <c r="AQ100" s="145"/>
      <c r="AR100" s="145"/>
      <c r="AS100" s="145"/>
      <c r="AT100" s="145"/>
      <c r="AU100" s="145"/>
      <c r="AV100" s="145"/>
      <c r="AW100" s="145"/>
      <c r="AX100" s="145"/>
      <c r="AY100" s="145"/>
      <c r="AZ100" s="145"/>
      <c r="BA100" s="145"/>
      <c r="BB100" s="145"/>
      <c r="BC100" s="145"/>
      <c r="BD100" s="145"/>
      <c r="BE100" s="145"/>
    </row>
    <row r="101" spans="1:57" ht="16.5" customHeight="1" x14ac:dyDescent="0.35">
      <c r="A101" s="122" t="s">
        <v>366</v>
      </c>
      <c r="B101" s="122"/>
      <c r="C101" s="123">
        <v>0.02</v>
      </c>
      <c r="D101" s="164">
        <v>1903</v>
      </c>
      <c r="E101" s="164">
        <v>1464</v>
      </c>
      <c r="F101" s="164">
        <v>2304</v>
      </c>
      <c r="G101" s="164">
        <v>726</v>
      </c>
      <c r="H101" s="164">
        <v>728</v>
      </c>
      <c r="I101" s="164">
        <v>250</v>
      </c>
      <c r="J101" s="164">
        <v>436</v>
      </c>
      <c r="K101" s="164">
        <v>539</v>
      </c>
      <c r="L101" s="164">
        <v>350</v>
      </c>
      <c r="M101" s="164">
        <v>617</v>
      </c>
      <c r="N101" s="164">
        <v>588</v>
      </c>
      <c r="O101" s="164">
        <v>850</v>
      </c>
      <c r="P101" s="164">
        <v>859</v>
      </c>
      <c r="Q101" s="164">
        <v>536</v>
      </c>
      <c r="R101" s="164">
        <v>570</v>
      </c>
      <c r="S101" s="156">
        <f t="shared" si="59"/>
        <v>12720</v>
      </c>
      <c r="T101" s="422"/>
      <c r="U101" s="153" t="s">
        <v>158</v>
      </c>
      <c r="V101" s="153"/>
      <c r="W101" s="123">
        <v>0.02</v>
      </c>
      <c r="X101" s="164">
        <v>1903</v>
      </c>
      <c r="Y101" s="164">
        <v>1467</v>
      </c>
      <c r="Z101" s="164">
        <v>2172</v>
      </c>
      <c r="AA101" s="164">
        <v>709</v>
      </c>
      <c r="AB101" s="164">
        <v>646</v>
      </c>
      <c r="AC101" s="164">
        <v>252</v>
      </c>
      <c r="AD101" s="164">
        <v>445</v>
      </c>
      <c r="AE101" s="164">
        <v>537</v>
      </c>
      <c r="AF101" s="164">
        <v>365</v>
      </c>
      <c r="AG101" s="164">
        <v>606</v>
      </c>
      <c r="AH101" s="164">
        <v>588</v>
      </c>
      <c r="AI101" s="164">
        <v>860</v>
      </c>
      <c r="AJ101" s="164">
        <v>861</v>
      </c>
      <c r="AK101" s="164">
        <v>557</v>
      </c>
      <c r="AL101" s="164">
        <v>583</v>
      </c>
      <c r="AM101" s="156">
        <f t="shared" si="60"/>
        <v>12551</v>
      </c>
      <c r="AN101" s="216"/>
      <c r="AP101" s="145"/>
      <c r="AQ101" s="145"/>
      <c r="AR101" s="145"/>
      <c r="AS101" s="145"/>
      <c r="AT101" s="145"/>
      <c r="AU101" s="145"/>
      <c r="AV101" s="145"/>
      <c r="AW101" s="145"/>
      <c r="AX101" s="145"/>
      <c r="AY101" s="145"/>
      <c r="AZ101" s="145"/>
      <c r="BA101" s="145"/>
      <c r="BB101" s="145"/>
      <c r="BC101" s="145"/>
      <c r="BD101" s="145"/>
      <c r="BE101" s="145"/>
    </row>
    <row r="102" spans="1:57" ht="16.5" customHeight="1" x14ac:dyDescent="0.35">
      <c r="A102" s="122" t="s">
        <v>367</v>
      </c>
      <c r="B102" s="122"/>
      <c r="C102" s="123">
        <v>0.15</v>
      </c>
      <c r="D102" s="164">
        <v>267</v>
      </c>
      <c r="E102" s="164">
        <v>277</v>
      </c>
      <c r="F102" s="164">
        <v>179</v>
      </c>
      <c r="G102" s="164">
        <v>145</v>
      </c>
      <c r="H102" s="164">
        <v>197</v>
      </c>
      <c r="I102" s="164">
        <v>127</v>
      </c>
      <c r="J102" s="164">
        <v>159</v>
      </c>
      <c r="K102" s="164">
        <v>187</v>
      </c>
      <c r="L102" s="164">
        <v>164</v>
      </c>
      <c r="M102" s="164">
        <v>109</v>
      </c>
      <c r="N102" s="164">
        <v>140</v>
      </c>
      <c r="O102" s="164">
        <v>218</v>
      </c>
      <c r="P102" s="164">
        <v>146</v>
      </c>
      <c r="Q102" s="164">
        <v>160</v>
      </c>
      <c r="R102" s="164">
        <v>158</v>
      </c>
      <c r="S102" s="156">
        <f t="shared" si="59"/>
        <v>2633</v>
      </c>
      <c r="T102" s="422"/>
      <c r="U102" s="125" t="s">
        <v>159</v>
      </c>
      <c r="V102" s="125"/>
      <c r="W102" s="123">
        <v>0.15</v>
      </c>
      <c r="X102" s="164">
        <v>312</v>
      </c>
      <c r="Y102" s="164">
        <v>316</v>
      </c>
      <c r="Z102" s="164">
        <v>221</v>
      </c>
      <c r="AA102" s="164">
        <v>169</v>
      </c>
      <c r="AB102" s="164">
        <v>225</v>
      </c>
      <c r="AC102" s="164">
        <v>135</v>
      </c>
      <c r="AD102" s="164">
        <v>209</v>
      </c>
      <c r="AE102" s="164">
        <v>221</v>
      </c>
      <c r="AF102" s="164">
        <v>167</v>
      </c>
      <c r="AG102" s="164">
        <v>119</v>
      </c>
      <c r="AH102" s="164">
        <v>139</v>
      </c>
      <c r="AI102" s="164">
        <v>245</v>
      </c>
      <c r="AJ102" s="164">
        <v>178</v>
      </c>
      <c r="AK102" s="164">
        <v>189</v>
      </c>
      <c r="AL102" s="164">
        <v>201</v>
      </c>
      <c r="AM102" s="156">
        <f t="shared" si="60"/>
        <v>3046</v>
      </c>
      <c r="AN102" s="216"/>
      <c r="AP102" s="145"/>
      <c r="AQ102" s="145"/>
      <c r="AR102" s="145"/>
      <c r="AS102" s="145"/>
      <c r="AT102" s="145"/>
      <c r="AU102" s="145"/>
      <c r="AV102" s="145"/>
      <c r="AW102" s="145"/>
      <c r="AX102" s="145"/>
      <c r="AY102" s="145"/>
      <c r="AZ102" s="145"/>
      <c r="BA102" s="145"/>
      <c r="BB102" s="145"/>
      <c r="BC102" s="145"/>
      <c r="BD102" s="145"/>
      <c r="BE102" s="145"/>
    </row>
    <row r="103" spans="1:57" ht="16.5" customHeight="1" x14ac:dyDescent="0.35">
      <c r="A103" s="122" t="s">
        <v>368</v>
      </c>
      <c r="B103" s="122"/>
      <c r="C103" s="123">
        <v>0.06</v>
      </c>
      <c r="D103" s="164">
        <v>2765</v>
      </c>
      <c r="E103" s="164">
        <v>2789</v>
      </c>
      <c r="F103" s="164">
        <v>1660</v>
      </c>
      <c r="G103" s="164">
        <v>1518</v>
      </c>
      <c r="H103" s="164">
        <v>1925</v>
      </c>
      <c r="I103" s="164">
        <v>537</v>
      </c>
      <c r="J103" s="164">
        <v>817</v>
      </c>
      <c r="K103" s="164">
        <v>925</v>
      </c>
      <c r="L103" s="164">
        <v>1257</v>
      </c>
      <c r="M103" s="164">
        <v>1405</v>
      </c>
      <c r="N103" s="164">
        <v>1693</v>
      </c>
      <c r="O103" s="164">
        <v>2625</v>
      </c>
      <c r="P103" s="164">
        <v>1417</v>
      </c>
      <c r="Q103" s="164">
        <v>1161</v>
      </c>
      <c r="R103" s="164">
        <v>1939</v>
      </c>
      <c r="S103" s="156">
        <f t="shared" si="59"/>
        <v>24433</v>
      </c>
      <c r="T103" s="422"/>
      <c r="U103" s="125" t="s">
        <v>160</v>
      </c>
      <c r="V103" s="125"/>
      <c r="W103" s="123">
        <v>0.06</v>
      </c>
      <c r="X103" s="164">
        <v>2735</v>
      </c>
      <c r="Y103" s="164">
        <v>2798</v>
      </c>
      <c r="Z103" s="164">
        <v>1606</v>
      </c>
      <c r="AA103" s="164">
        <v>1538</v>
      </c>
      <c r="AB103" s="164">
        <v>2010</v>
      </c>
      <c r="AC103" s="164">
        <v>553</v>
      </c>
      <c r="AD103" s="164">
        <v>802</v>
      </c>
      <c r="AE103" s="164">
        <v>975</v>
      </c>
      <c r="AF103" s="164">
        <v>1242</v>
      </c>
      <c r="AG103" s="164">
        <v>1371</v>
      </c>
      <c r="AH103" s="164">
        <v>1720</v>
      </c>
      <c r="AI103" s="164">
        <v>2510</v>
      </c>
      <c r="AJ103" s="164">
        <v>1340</v>
      </c>
      <c r="AK103" s="164">
        <v>1120</v>
      </c>
      <c r="AL103" s="164">
        <v>1970</v>
      </c>
      <c r="AM103" s="164">
        <f>SUM(X103:AL103)</f>
        <v>24290</v>
      </c>
      <c r="AN103" s="216"/>
      <c r="AP103" s="145"/>
      <c r="AQ103" s="145"/>
      <c r="AR103" s="145"/>
      <c r="AS103" s="145"/>
      <c r="AT103" s="145"/>
      <c r="AU103" s="145"/>
      <c r="AV103" s="145"/>
      <c r="AW103" s="145"/>
      <c r="AX103" s="145"/>
      <c r="AY103" s="145"/>
      <c r="AZ103" s="145"/>
      <c r="BA103" s="145"/>
      <c r="BB103" s="145"/>
      <c r="BC103" s="145"/>
      <c r="BD103" s="145"/>
      <c r="BE103" s="145"/>
    </row>
    <row r="104" spans="1:57" ht="16.5" customHeight="1" x14ac:dyDescent="0.35">
      <c r="A104" s="122" t="s">
        <v>369</v>
      </c>
      <c r="B104" s="122"/>
      <c r="C104" s="123">
        <v>0.11000000000000001</v>
      </c>
      <c r="D104" s="164">
        <v>359</v>
      </c>
      <c r="E104" s="164">
        <v>388</v>
      </c>
      <c r="F104" s="164">
        <v>210</v>
      </c>
      <c r="G104" s="164">
        <v>290</v>
      </c>
      <c r="H104" s="164">
        <v>366</v>
      </c>
      <c r="I104" s="164">
        <v>98</v>
      </c>
      <c r="J104" s="164">
        <v>114</v>
      </c>
      <c r="K104" s="164">
        <v>124</v>
      </c>
      <c r="L104" s="164">
        <v>180</v>
      </c>
      <c r="M104" s="164">
        <v>134</v>
      </c>
      <c r="N104" s="164">
        <v>110</v>
      </c>
      <c r="O104" s="164">
        <v>173</v>
      </c>
      <c r="P104" s="164">
        <v>146</v>
      </c>
      <c r="Q104" s="164">
        <v>150</v>
      </c>
      <c r="R104" s="164">
        <v>121</v>
      </c>
      <c r="S104" s="156">
        <f t="shared" si="59"/>
        <v>2963</v>
      </c>
      <c r="T104" s="422"/>
      <c r="U104" s="153" t="s">
        <v>161</v>
      </c>
      <c r="V104" s="153"/>
      <c r="W104" s="123">
        <v>0.11000000000000001</v>
      </c>
      <c r="X104" s="164">
        <v>320</v>
      </c>
      <c r="Y104" s="164">
        <v>356</v>
      </c>
      <c r="Z104" s="164">
        <v>194</v>
      </c>
      <c r="AA104" s="164">
        <v>235</v>
      </c>
      <c r="AB104" s="164">
        <v>310</v>
      </c>
      <c r="AC104" s="164">
        <v>71</v>
      </c>
      <c r="AD104" s="164">
        <v>94</v>
      </c>
      <c r="AE104" s="164">
        <v>117</v>
      </c>
      <c r="AF104" s="164">
        <v>134</v>
      </c>
      <c r="AG104" s="164">
        <v>116</v>
      </c>
      <c r="AH104" s="164">
        <v>109</v>
      </c>
      <c r="AI104" s="164">
        <v>162</v>
      </c>
      <c r="AJ104" s="164">
        <v>117</v>
      </c>
      <c r="AK104" s="164">
        <v>126</v>
      </c>
      <c r="AL104" s="164">
        <v>114</v>
      </c>
      <c r="AM104" s="156">
        <f t="shared" si="60"/>
        <v>2575</v>
      </c>
      <c r="AN104" s="216"/>
      <c r="AP104" s="145"/>
      <c r="AQ104" s="145"/>
      <c r="AR104" s="145"/>
      <c r="AS104" s="145"/>
      <c r="AT104" s="145"/>
      <c r="AU104" s="145"/>
      <c r="AV104" s="145"/>
      <c r="AW104" s="145"/>
      <c r="AX104" s="145"/>
      <c r="AY104" s="145"/>
      <c r="AZ104" s="145"/>
      <c r="BA104" s="145"/>
      <c r="BB104" s="145"/>
      <c r="BC104" s="145"/>
      <c r="BD104" s="145"/>
      <c r="BE104" s="145"/>
    </row>
    <row r="105" spans="1:57" ht="16.5" customHeight="1" x14ac:dyDescent="0.35">
      <c r="A105" s="122" t="s">
        <v>370</v>
      </c>
      <c r="B105" s="122"/>
      <c r="C105" s="165">
        <v>0.04</v>
      </c>
      <c r="D105" s="164">
        <v>144.99999999999997</v>
      </c>
      <c r="E105" s="164">
        <v>71</v>
      </c>
      <c r="F105" s="164">
        <v>50</v>
      </c>
      <c r="G105" s="164">
        <v>28.999999999999996</v>
      </c>
      <c r="H105" s="164">
        <v>28.000000000000004</v>
      </c>
      <c r="I105" s="164">
        <v>11</v>
      </c>
      <c r="J105" s="164">
        <v>18.000000000000004</v>
      </c>
      <c r="K105" s="164">
        <v>20</v>
      </c>
      <c r="L105" s="164">
        <v>69.000000000000014</v>
      </c>
      <c r="M105" s="164">
        <v>41</v>
      </c>
      <c r="N105" s="164">
        <v>62</v>
      </c>
      <c r="O105" s="164">
        <v>92</v>
      </c>
      <c r="P105" s="164">
        <v>51.999999999999993</v>
      </c>
      <c r="Q105" s="164">
        <v>33</v>
      </c>
      <c r="R105" s="164">
        <v>109.99999999999999</v>
      </c>
      <c r="S105" s="156">
        <f t="shared" si="59"/>
        <v>831</v>
      </c>
      <c r="T105" s="422"/>
      <c r="U105" s="153" t="s">
        <v>162</v>
      </c>
      <c r="V105" s="430"/>
      <c r="W105" s="165">
        <v>0.04</v>
      </c>
      <c r="X105" s="164">
        <v>140</v>
      </c>
      <c r="Y105" s="164">
        <v>72</v>
      </c>
      <c r="Z105" s="164">
        <v>64</v>
      </c>
      <c r="AA105" s="164">
        <v>28</v>
      </c>
      <c r="AB105" s="164">
        <v>35</v>
      </c>
      <c r="AC105" s="164">
        <v>10</v>
      </c>
      <c r="AD105" s="164">
        <v>18</v>
      </c>
      <c r="AE105" s="164">
        <v>20</v>
      </c>
      <c r="AF105" s="164">
        <v>62</v>
      </c>
      <c r="AG105" s="164">
        <v>55</v>
      </c>
      <c r="AH105" s="164">
        <v>85</v>
      </c>
      <c r="AI105" s="164">
        <v>85</v>
      </c>
      <c r="AJ105" s="164">
        <v>45</v>
      </c>
      <c r="AK105" s="164">
        <v>36</v>
      </c>
      <c r="AL105" s="164">
        <v>123</v>
      </c>
      <c r="AM105" s="156">
        <f t="shared" si="60"/>
        <v>878</v>
      </c>
      <c r="AN105" s="216"/>
      <c r="AP105" s="145"/>
      <c r="AQ105" s="145"/>
      <c r="AR105" s="145"/>
      <c r="AS105" s="145"/>
      <c r="AT105" s="145"/>
      <c r="AU105" s="145"/>
      <c r="AV105" s="145"/>
      <c r="AW105" s="145"/>
      <c r="AX105" s="145"/>
      <c r="AY105" s="145"/>
      <c r="AZ105" s="145"/>
      <c r="BA105" s="145"/>
      <c r="BB105" s="145"/>
      <c r="BC105" s="145"/>
      <c r="BD105" s="145"/>
      <c r="BE105" s="145"/>
    </row>
    <row r="106" spans="1:57" ht="16.5" customHeight="1" thickBot="1" x14ac:dyDescent="0.4">
      <c r="A106" s="361" t="str">
        <f>'Tabell 3.1'!A83</f>
        <v>Fordelingsnøkkel FO4A</v>
      </c>
      <c r="B106" s="349"/>
      <c r="C106" s="350" t="s">
        <v>28</v>
      </c>
      <c r="D106" s="351">
        <f>(D97/$S$97*$C$97+D98/$S$98*$C$98+D99/$S$99*$C$99+D100/$S$100*$C$100+D101/$S$101*$C$101+D102/$S$102*$C$102+D103/$S$103*$C$103+D104/$S$104*$C$104+D105/$S$105*$C$105)*100</f>
        <v>12.276654100893712</v>
      </c>
      <c r="E106" s="351">
        <f t="shared" ref="E106:R106" si="61">(E97/$S$97*$C$97+E98/$S$98*$C$98+E99/$S$99*$C$99+E100/$S$100*$C$100+E101/$S$101*$C$101+E102/$S$102*$C$102+E103/$S$103*$C$103+E104/$S$104*$C$104+E105/$S$105*$C$105)*100</f>
        <v>10.054888661733486</v>
      </c>
      <c r="F106" s="351">
        <f t="shared" si="61"/>
        <v>6.3290473923881274</v>
      </c>
      <c r="G106" s="351">
        <f t="shared" si="61"/>
        <v>5.1733029929646142</v>
      </c>
      <c r="H106" s="351">
        <f t="shared" si="61"/>
        <v>6.3923655491942348</v>
      </c>
      <c r="I106" s="351">
        <f t="shared" si="61"/>
        <v>2.3674022625698106</v>
      </c>
      <c r="J106" s="351">
        <f t="shared" si="61"/>
        <v>3.2476239882301985</v>
      </c>
      <c r="K106" s="351">
        <f t="shared" si="61"/>
        <v>3.8767931702582756</v>
      </c>
      <c r="L106" s="351">
        <f t="shared" si="61"/>
        <v>6.5223084000989582</v>
      </c>
      <c r="M106" s="351">
        <f t="shared" si="61"/>
        <v>6.0271188390885655</v>
      </c>
      <c r="N106" s="351">
        <f t="shared" si="61"/>
        <v>8.1288245525231364</v>
      </c>
      <c r="O106" s="351">
        <f t="shared" si="61"/>
        <v>10.804281922044174</v>
      </c>
      <c r="P106" s="351">
        <f t="shared" si="61"/>
        <v>5.647471872007678</v>
      </c>
      <c r="Q106" s="351">
        <f t="shared" si="61"/>
        <v>4.1326435398891883</v>
      </c>
      <c r="R106" s="351">
        <f t="shared" si="61"/>
        <v>9.0192727561158428</v>
      </c>
      <c r="S106" s="351">
        <f t="shared" si="59"/>
        <v>100</v>
      </c>
      <c r="T106" s="422"/>
      <c r="U106" s="399" t="s">
        <v>124</v>
      </c>
      <c r="V106" s="399"/>
      <c r="W106" s="350" t="s">
        <v>28</v>
      </c>
      <c r="X106" s="351">
        <f t="shared" ref="X106:AM106" si="62">(X97/$AM$97*$C$97+X98/$AM$98*$C$98+X99/$AM$99*$C$99+X100/$AM$100*$C$100+X101/$AM$101*$C$101+X102/$AM$102*$C$102+X103/$AM$103*$C$103+X104/$AM$104*$C$104+X105/$AM$105*$C$105)*100</f>
        <v>12.200423874021311</v>
      </c>
      <c r="Y106" s="351">
        <f t="shared" si="62"/>
        <v>10.118216567850098</v>
      </c>
      <c r="Z106" s="351">
        <f t="shared" si="62"/>
        <v>6.4752770509792477</v>
      </c>
      <c r="AA106" s="351">
        <f t="shared" si="62"/>
        <v>5.2580331104218487</v>
      </c>
      <c r="AB106" s="351">
        <f t="shared" si="62"/>
        <v>6.4830796013714176</v>
      </c>
      <c r="AC106" s="351">
        <f t="shared" si="62"/>
        <v>2.2478793558051051</v>
      </c>
      <c r="AD106" s="351">
        <f t="shared" si="62"/>
        <v>3.4400175623839471</v>
      </c>
      <c r="AE106" s="351">
        <f t="shared" si="62"/>
        <v>4.1361289943065032</v>
      </c>
      <c r="AF106" s="351">
        <f t="shared" si="62"/>
        <v>6.2477870801334658</v>
      </c>
      <c r="AG106" s="351">
        <f t="shared" si="62"/>
        <v>6.0085786297597501</v>
      </c>
      <c r="AH106" s="351">
        <f t="shared" si="62"/>
        <v>8.2234794083148355</v>
      </c>
      <c r="AI106" s="351">
        <f t="shared" si="62"/>
        <v>10.497808354244045</v>
      </c>
      <c r="AJ106" s="351">
        <f t="shared" si="62"/>
        <v>5.4402844329120521</v>
      </c>
      <c r="AK106" s="351">
        <f t="shared" si="62"/>
        <v>4.1071774342077472</v>
      </c>
      <c r="AL106" s="351">
        <f t="shared" si="62"/>
        <v>9.1158285432886252</v>
      </c>
      <c r="AM106" s="351">
        <f t="shared" si="62"/>
        <v>100</v>
      </c>
      <c r="AN106" s="223"/>
      <c r="AP106" s="145"/>
      <c r="AQ106" s="145"/>
      <c r="AR106" s="145"/>
      <c r="AS106" s="145"/>
      <c r="AT106" s="145"/>
      <c r="AU106" s="145"/>
      <c r="AV106" s="145"/>
      <c r="AW106" s="145"/>
      <c r="AX106" s="145"/>
      <c r="AY106" s="145"/>
      <c r="AZ106" s="145"/>
      <c r="BA106" s="145"/>
      <c r="BB106" s="145"/>
      <c r="BC106" s="145"/>
      <c r="BD106" s="145"/>
      <c r="BE106" s="145"/>
    </row>
    <row r="107" spans="1:57" ht="16.5" customHeight="1" thickBot="1" x14ac:dyDescent="0.4">
      <c r="A107" s="136"/>
      <c r="B107" s="136"/>
      <c r="C107" s="137"/>
      <c r="D107" s="138"/>
      <c r="E107" s="138"/>
      <c r="F107" s="138"/>
      <c r="G107" s="138"/>
      <c r="H107" s="138"/>
      <c r="I107" s="138"/>
      <c r="J107" s="138"/>
      <c r="K107" s="138"/>
      <c r="L107" s="138"/>
      <c r="M107" s="138"/>
      <c r="N107" s="138"/>
      <c r="O107" s="138"/>
      <c r="P107" s="138"/>
      <c r="Q107" s="138"/>
      <c r="R107" s="138"/>
      <c r="S107" s="138"/>
      <c r="T107" s="422"/>
      <c r="U107" s="116"/>
      <c r="V107" s="116"/>
      <c r="W107" s="137"/>
      <c r="X107" s="138"/>
      <c r="Y107" s="138"/>
      <c r="Z107" s="138"/>
      <c r="AA107" s="138"/>
      <c r="AB107" s="138"/>
      <c r="AC107" s="138"/>
      <c r="AD107" s="138"/>
      <c r="AE107" s="138"/>
      <c r="AF107" s="138"/>
      <c r="AG107" s="138"/>
      <c r="AH107" s="138"/>
      <c r="AI107" s="138"/>
      <c r="AJ107" s="138"/>
      <c r="AK107" s="138"/>
      <c r="AL107" s="138"/>
      <c r="AM107" s="138"/>
      <c r="AP107" s="145"/>
      <c r="AQ107" s="145"/>
      <c r="AR107" s="145"/>
      <c r="AS107" s="145"/>
      <c r="AT107" s="145"/>
      <c r="AU107" s="145"/>
      <c r="AV107" s="145"/>
      <c r="AW107" s="145"/>
      <c r="AX107" s="145"/>
      <c r="AY107" s="145"/>
      <c r="AZ107" s="145"/>
      <c r="BA107" s="145"/>
      <c r="BB107" s="145"/>
      <c r="BC107" s="145"/>
      <c r="BD107" s="145"/>
      <c r="BE107" s="145"/>
    </row>
    <row r="108" spans="1:57" ht="16.5" customHeight="1" x14ac:dyDescent="0.35">
      <c r="A108" s="270" t="str">
        <f>'Tabell 3.1'!A85</f>
        <v>FO4B Kvalifiseringsprogram (KVP) og FO4C Økonomisk sosialhjelp</v>
      </c>
      <c r="B108" s="307"/>
      <c r="C108" s="346"/>
      <c r="D108" s="347"/>
      <c r="E108" s="347"/>
      <c r="F108" s="347"/>
      <c r="G108" s="347"/>
      <c r="H108" s="347"/>
      <c r="I108" s="347"/>
      <c r="J108" s="347"/>
      <c r="K108" s="347"/>
      <c r="L108" s="347"/>
      <c r="M108" s="347"/>
      <c r="N108" s="347"/>
      <c r="O108" s="347"/>
      <c r="P108" s="347"/>
      <c r="Q108" s="347"/>
      <c r="R108" s="347"/>
      <c r="S108" s="347"/>
      <c r="T108" s="422"/>
      <c r="U108" s="398" t="s">
        <v>415</v>
      </c>
      <c r="V108" s="398"/>
      <c r="W108" s="346"/>
      <c r="X108" s="347"/>
      <c r="Y108" s="347"/>
      <c r="Z108" s="347"/>
      <c r="AA108" s="347"/>
      <c r="AB108" s="347"/>
      <c r="AC108" s="347"/>
      <c r="AD108" s="347"/>
      <c r="AE108" s="347"/>
      <c r="AF108" s="347"/>
      <c r="AG108" s="347"/>
      <c r="AH108" s="347"/>
      <c r="AI108" s="347"/>
      <c r="AJ108" s="347"/>
      <c r="AK108" s="347"/>
      <c r="AL108" s="347"/>
      <c r="AM108" s="347"/>
      <c r="AP108" s="145"/>
      <c r="AQ108" s="145"/>
      <c r="AR108" s="145"/>
      <c r="AS108" s="145"/>
      <c r="AT108" s="145"/>
      <c r="AU108" s="145"/>
      <c r="AV108" s="145"/>
      <c r="AW108" s="145"/>
      <c r="AX108" s="145"/>
      <c r="AY108" s="145"/>
      <c r="AZ108" s="145"/>
      <c r="BA108" s="145"/>
      <c r="BB108" s="145"/>
      <c r="BC108" s="145"/>
      <c r="BD108" s="145"/>
      <c r="BE108" s="145"/>
    </row>
    <row r="109" spans="1:57" ht="16.5" customHeight="1" x14ac:dyDescent="0.35">
      <c r="A109" s="122" t="s">
        <v>163</v>
      </c>
      <c r="B109" s="122"/>
      <c r="C109" s="123">
        <v>0.25</v>
      </c>
      <c r="D109" s="156">
        <f t="shared" ref="D109:R109" si="63">D110*D111*D112</f>
        <v>38749.47507653886</v>
      </c>
      <c r="E109" s="156">
        <f t="shared" si="63"/>
        <v>46175.001064937242</v>
      </c>
      <c r="F109" s="156">
        <f t="shared" si="63"/>
        <v>29742.069269542804</v>
      </c>
      <c r="G109" s="156">
        <f t="shared" si="63"/>
        <v>30509.093720870558</v>
      </c>
      <c r="H109" s="156">
        <f t="shared" si="63"/>
        <v>23218.767440077641</v>
      </c>
      <c r="I109" s="156">
        <f t="shared" si="63"/>
        <v>2362.5600565642158</v>
      </c>
      <c r="J109" s="156">
        <f t="shared" si="63"/>
        <v>3117.8717997230547</v>
      </c>
      <c r="K109" s="156">
        <f t="shared" si="63"/>
        <v>5251.802582346716</v>
      </c>
      <c r="L109" s="156">
        <f t="shared" si="63"/>
        <v>11308.42179733762</v>
      </c>
      <c r="M109" s="156">
        <f t="shared" si="63"/>
        <v>11576.045901733398</v>
      </c>
      <c r="N109" s="156">
        <f t="shared" si="63"/>
        <v>11579.706803999434</v>
      </c>
      <c r="O109" s="156">
        <f t="shared" si="63"/>
        <v>17638.763481892871</v>
      </c>
      <c r="P109" s="156">
        <f t="shared" si="63"/>
        <v>7197.6069975400596</v>
      </c>
      <c r="Q109" s="156">
        <f t="shared" si="63"/>
        <v>4500.4934211112786</v>
      </c>
      <c r="R109" s="156">
        <f t="shared" si="63"/>
        <v>10666.319670863606</v>
      </c>
      <c r="S109" s="156">
        <f>SUM(D109:R109)</f>
        <v>253593.99908507933</v>
      </c>
      <c r="T109" s="422"/>
      <c r="U109" s="153" t="s">
        <v>163</v>
      </c>
      <c r="V109" s="153"/>
      <c r="W109" s="123">
        <v>0.25</v>
      </c>
      <c r="X109" s="160">
        <f>X110*X111*X112</f>
        <v>40872.338268176158</v>
      </c>
      <c r="Y109" s="160">
        <f t="shared" ref="Y109:AL109" si="64">Y110*Y111*Y112</f>
        <v>46192.604349280424</v>
      </c>
      <c r="Z109" s="160">
        <f t="shared" si="64"/>
        <v>31099.025992422205</v>
      </c>
      <c r="AA109" s="160">
        <f t="shared" si="64"/>
        <v>31084.36956089293</v>
      </c>
      <c r="AB109" s="160">
        <f t="shared" si="64"/>
        <v>24214.988389864062</v>
      </c>
      <c r="AC109" s="160">
        <f t="shared" si="64"/>
        <v>2295.8644418890408</v>
      </c>
      <c r="AD109" s="160">
        <f t="shared" si="64"/>
        <v>2978.5181250456408</v>
      </c>
      <c r="AE109" s="160">
        <f t="shared" si="64"/>
        <v>5461.2233312306707</v>
      </c>
      <c r="AF109" s="160">
        <f t="shared" si="64"/>
        <v>11712.915045485741</v>
      </c>
      <c r="AG109" s="160">
        <f t="shared" si="64"/>
        <v>11094.693160587049</v>
      </c>
      <c r="AH109" s="160">
        <f t="shared" si="64"/>
        <v>12304.705622106278</v>
      </c>
      <c r="AI109" s="160">
        <f t="shared" si="64"/>
        <v>18391.498043477182</v>
      </c>
      <c r="AJ109" s="160">
        <f t="shared" si="64"/>
        <v>6999.3589007331539</v>
      </c>
      <c r="AK109" s="160">
        <f t="shared" si="64"/>
        <v>4314.7338647897914</v>
      </c>
      <c r="AL109" s="160">
        <f t="shared" si="64"/>
        <v>11190.603866199575</v>
      </c>
      <c r="AM109" s="160">
        <f>SUM(X109:AL109)</f>
        <v>260207.44096217991</v>
      </c>
      <c r="AN109" s="145"/>
      <c r="AP109" s="145"/>
      <c r="AQ109" s="145"/>
      <c r="AR109" s="145"/>
      <c r="AS109" s="145"/>
      <c r="AT109" s="145"/>
      <c r="AU109" s="145"/>
      <c r="AV109" s="145"/>
      <c r="AW109" s="145"/>
      <c r="AX109" s="145"/>
      <c r="AY109" s="145"/>
      <c r="AZ109" s="145"/>
      <c r="BA109" s="145"/>
      <c r="BB109" s="145"/>
      <c r="BC109" s="145"/>
      <c r="BD109" s="145"/>
      <c r="BE109" s="145"/>
    </row>
    <row r="110" spans="1:57" ht="16.5" customHeight="1" x14ac:dyDescent="0.35">
      <c r="A110" s="122" t="s">
        <v>371</v>
      </c>
      <c r="B110" s="122"/>
      <c r="C110" s="123" t="s">
        <v>28</v>
      </c>
      <c r="D110" s="164">
        <v>25848</v>
      </c>
      <c r="E110" s="164">
        <v>32059</v>
      </c>
      <c r="F110" s="164">
        <v>23512</v>
      </c>
      <c r="G110" s="164">
        <v>21820</v>
      </c>
      <c r="H110" s="164">
        <v>26729</v>
      </c>
      <c r="I110" s="164">
        <v>8007</v>
      </c>
      <c r="J110" s="164">
        <v>11563</v>
      </c>
      <c r="K110" s="164">
        <v>15684</v>
      </c>
      <c r="L110" s="164">
        <v>9457</v>
      </c>
      <c r="M110" s="164">
        <v>7345</v>
      </c>
      <c r="N110" s="164">
        <v>6988</v>
      </c>
      <c r="O110" s="164">
        <v>12738</v>
      </c>
      <c r="P110" s="164">
        <v>13316</v>
      </c>
      <c r="Q110" s="164">
        <v>13105</v>
      </c>
      <c r="R110" s="164">
        <v>8863</v>
      </c>
      <c r="S110" s="156">
        <f t="shared" ref="S110:S121" si="65">SUM(D110:R110)</f>
        <v>237034</v>
      </c>
      <c r="T110" s="422"/>
      <c r="U110" s="153" t="s">
        <v>416</v>
      </c>
      <c r="V110" s="153"/>
      <c r="W110" s="123" t="s">
        <v>28</v>
      </c>
      <c r="X110" s="160">
        <v>26615</v>
      </c>
      <c r="Y110" s="160">
        <v>33223</v>
      </c>
      <c r="Z110" s="160">
        <v>23886</v>
      </c>
      <c r="AA110" s="160">
        <v>22177</v>
      </c>
      <c r="AB110" s="160">
        <v>26920</v>
      </c>
      <c r="AC110" s="160">
        <v>7993</v>
      </c>
      <c r="AD110" s="160">
        <v>11750</v>
      </c>
      <c r="AE110" s="160">
        <v>16225</v>
      </c>
      <c r="AF110" s="160">
        <v>9714</v>
      </c>
      <c r="AG110" s="160">
        <v>7435</v>
      </c>
      <c r="AH110" s="160">
        <v>7159</v>
      </c>
      <c r="AI110" s="160">
        <v>12924</v>
      </c>
      <c r="AJ110" s="160">
        <v>13478</v>
      </c>
      <c r="AK110" s="160">
        <v>13313</v>
      </c>
      <c r="AL110" s="160">
        <v>8835</v>
      </c>
      <c r="AM110" s="160">
        <f t="shared" ref="AM110" si="66">SUM(X110:AL110)</f>
        <v>241647</v>
      </c>
      <c r="AN110" s="145"/>
      <c r="AP110" s="145"/>
      <c r="AQ110" s="145"/>
      <c r="AR110" s="145"/>
      <c r="AS110" s="145"/>
      <c r="AT110" s="145"/>
      <c r="AU110" s="145"/>
      <c r="AV110" s="145"/>
      <c r="AW110" s="145"/>
      <c r="AX110" s="145"/>
      <c r="AY110" s="145"/>
      <c r="AZ110" s="145"/>
      <c r="BA110" s="145"/>
      <c r="BB110" s="145"/>
      <c r="BC110" s="145"/>
      <c r="BD110" s="145"/>
      <c r="BE110" s="145"/>
    </row>
    <row r="111" spans="1:57" ht="16.5" customHeight="1" x14ac:dyDescent="0.35">
      <c r="A111" s="122" t="s">
        <v>372</v>
      </c>
      <c r="B111" s="122"/>
      <c r="C111" s="123" t="s">
        <v>28</v>
      </c>
      <c r="D111" s="237">
        <v>1.2198568246000052</v>
      </c>
      <c r="E111" s="237">
        <v>0.99809675849795598</v>
      </c>
      <c r="F111" s="237">
        <v>0.92287682573328478</v>
      </c>
      <c r="G111" s="237">
        <v>0.77667940089308751</v>
      </c>
      <c r="H111" s="237">
        <v>0.65035916350290013</v>
      </c>
      <c r="I111" s="237">
        <v>0.391024197196706</v>
      </c>
      <c r="J111" s="237">
        <v>0.38674736001703219</v>
      </c>
      <c r="K111" s="237">
        <v>0.3939932621206666</v>
      </c>
      <c r="L111" s="237">
        <v>1.2282737573597886</v>
      </c>
      <c r="M111" s="237">
        <v>1.8555260119756423</v>
      </c>
      <c r="N111" s="237">
        <v>2.19436614224144</v>
      </c>
      <c r="O111" s="237">
        <v>1.7664217449155877</v>
      </c>
      <c r="P111" s="237">
        <v>0.87912527648751149</v>
      </c>
      <c r="Q111" s="237">
        <v>0.56130582505483373</v>
      </c>
      <c r="R111" s="237">
        <v>1.7140736189208146</v>
      </c>
      <c r="S111" s="227">
        <v>1</v>
      </c>
      <c r="T111" s="422"/>
      <c r="U111" s="125" t="s">
        <v>430</v>
      </c>
      <c r="V111" s="125"/>
      <c r="W111" s="123" t="s">
        <v>28</v>
      </c>
      <c r="X111" s="161">
        <f>'Tabell 4.2-4.4'!D7</f>
        <v>1.1877541936930622</v>
      </c>
      <c r="Y111" s="161">
        <f>'Tabell 4.2-4.4'!E7</f>
        <v>0.96792190638744058</v>
      </c>
      <c r="Z111" s="161">
        <f>'Tabell 4.2-4.4'!F7</f>
        <v>0.92865826240036164</v>
      </c>
      <c r="AA111" s="161">
        <f>'Tabell 4.2-4.4'!G7</f>
        <v>0.79294277323042972</v>
      </c>
      <c r="AB111" s="161">
        <f>'Tabell 4.2-4.4'!H7</f>
        <v>0.66187209725081597</v>
      </c>
      <c r="AC111" s="161">
        <f>'Tabell 4.2-4.4'!I7</f>
        <v>0.4019040265041221</v>
      </c>
      <c r="AD111" s="161">
        <f>'Tabell 4.2-4.4'!J7</f>
        <v>0.38246001282909098</v>
      </c>
      <c r="AE111" s="161">
        <f>'Tabell 4.2-4.4'!K7</f>
        <v>0.41070873858010071</v>
      </c>
      <c r="AF111" s="161">
        <f>'Tabell 4.2-4.4'!L7</f>
        <v>1.2385583162013043</v>
      </c>
      <c r="AG111" s="161">
        <f>'Tabell 4.2-4.4'!M7</f>
        <v>1.8978389855519635</v>
      </c>
      <c r="AH111" s="161">
        <f>'Tabell 4.2-4.4'!N7</f>
        <v>2.2262986383896952</v>
      </c>
      <c r="AI111" s="161">
        <f>'Tabell 4.2-4.4'!O7</f>
        <v>1.8056786761515677</v>
      </c>
      <c r="AJ111" s="161">
        <f>'Tabell 4.2-4.4'!P7</f>
        <v>0.86651233592303556</v>
      </c>
      <c r="AK111" s="161">
        <f>'Tabell 4.2-4.4'!Q7</f>
        <v>0.53774656620633554</v>
      </c>
      <c r="AL111" s="161">
        <f>'Tabell 4.2-4.4'!R7</f>
        <v>1.7402063549544722</v>
      </c>
      <c r="AM111" s="161">
        <f>'Tabell 4.2-4.4'!S7</f>
        <v>1</v>
      </c>
      <c r="AN111" s="145"/>
      <c r="AP111" s="145"/>
      <c r="AQ111" s="145"/>
      <c r="AR111" s="145"/>
      <c r="AS111" s="145"/>
      <c r="AT111" s="145"/>
      <c r="AU111" s="145"/>
      <c r="AV111" s="145"/>
      <c r="AW111" s="145"/>
      <c r="AX111" s="145"/>
      <c r="AY111" s="145"/>
      <c r="AZ111" s="145"/>
      <c r="BA111" s="145"/>
      <c r="BB111" s="145"/>
      <c r="BC111" s="145"/>
      <c r="BD111" s="145"/>
      <c r="BE111" s="145"/>
    </row>
    <row r="112" spans="1:57" ht="16.5" customHeight="1" x14ac:dyDescent="0.35">
      <c r="A112" s="122" t="s">
        <v>373</v>
      </c>
      <c r="B112" s="122"/>
      <c r="C112" s="123" t="s">
        <v>28</v>
      </c>
      <c r="D112" s="237">
        <v>1.2289381278186138</v>
      </c>
      <c r="E112" s="237">
        <v>1.4430596969111722</v>
      </c>
      <c r="F112" s="237">
        <v>1.3706856532330514</v>
      </c>
      <c r="G112" s="237">
        <v>1.8002498103079718</v>
      </c>
      <c r="H112" s="237">
        <v>1.3356823491037768</v>
      </c>
      <c r="I112" s="237">
        <v>0.75458713319119863</v>
      </c>
      <c r="J112" s="237">
        <v>0.69720480331607981</v>
      </c>
      <c r="K112" s="237">
        <v>0.84989008749193273</v>
      </c>
      <c r="L112" s="237">
        <v>0.97353918585424215</v>
      </c>
      <c r="M112" s="237">
        <v>0.84937875318593559</v>
      </c>
      <c r="N112" s="237">
        <v>0.75515408008158069</v>
      </c>
      <c r="O112" s="237">
        <v>0.78392134528856494</v>
      </c>
      <c r="P112" s="237">
        <v>0.61484207022417414</v>
      </c>
      <c r="Q112" s="237">
        <v>0.61181984080394836</v>
      </c>
      <c r="R112" s="237">
        <v>0.70210873359301518</v>
      </c>
      <c r="S112" s="227">
        <v>1</v>
      </c>
      <c r="T112" s="422"/>
      <c r="U112" s="153" t="s">
        <v>417</v>
      </c>
      <c r="V112" s="153"/>
      <c r="W112" s="123" t="s">
        <v>28</v>
      </c>
      <c r="X112" s="166">
        <v>1.2929342526150975</v>
      </c>
      <c r="Y112" s="166">
        <v>1.4364591606621211</v>
      </c>
      <c r="Z112" s="166">
        <v>1.4019981233346295</v>
      </c>
      <c r="AA112" s="166">
        <v>1.7676546571151135</v>
      </c>
      <c r="AB112" s="166">
        <v>1.359049067214841</v>
      </c>
      <c r="AC112" s="166">
        <v>0.71468402001775411</v>
      </c>
      <c r="AD112" s="166">
        <v>0.6627906075307286</v>
      </c>
      <c r="AE112" s="166">
        <v>0.81954213745468318</v>
      </c>
      <c r="AF112" s="166">
        <v>0.9735324553805812</v>
      </c>
      <c r="AG112" s="166">
        <v>0.7862758905108983</v>
      </c>
      <c r="AH112" s="166">
        <v>0.77203225452770241</v>
      </c>
      <c r="AI112" s="166">
        <v>0.78809702229076461</v>
      </c>
      <c r="AJ112" s="166">
        <v>0.59931902069237764</v>
      </c>
      <c r="AK112" s="166">
        <v>0.60269895085499392</v>
      </c>
      <c r="AL112" s="166">
        <v>0.72785726025215858</v>
      </c>
      <c r="AM112" s="166">
        <v>1</v>
      </c>
      <c r="AN112" s="145"/>
      <c r="AP112" s="145"/>
      <c r="AQ112" s="145"/>
      <c r="AR112" s="145"/>
      <c r="AS112" s="145"/>
      <c r="AT112" s="145"/>
      <c r="AU112" s="145"/>
      <c r="AV112" s="145"/>
      <c r="AW112" s="145"/>
      <c r="AX112" s="145"/>
      <c r="AY112" s="145"/>
      <c r="AZ112" s="145"/>
      <c r="BA112" s="145"/>
      <c r="BB112" s="145"/>
      <c r="BC112" s="145"/>
      <c r="BD112" s="145"/>
      <c r="BE112" s="145"/>
    </row>
    <row r="113" spans="1:60" ht="16.5" customHeight="1" x14ac:dyDescent="0.35">
      <c r="A113" s="122" t="s">
        <v>374</v>
      </c>
      <c r="B113" s="122"/>
      <c r="C113" s="123">
        <v>0.12</v>
      </c>
      <c r="D113" s="164">
        <v>1252</v>
      </c>
      <c r="E113" s="164">
        <v>1053</v>
      </c>
      <c r="F113" s="164">
        <v>686</v>
      </c>
      <c r="G113" s="164">
        <v>630</v>
      </c>
      <c r="H113" s="164">
        <v>759</v>
      </c>
      <c r="I113" s="164">
        <v>188</v>
      </c>
      <c r="J113" s="164">
        <v>309</v>
      </c>
      <c r="K113" s="164">
        <v>336</v>
      </c>
      <c r="L113" s="164">
        <v>433</v>
      </c>
      <c r="M113" s="164">
        <v>404</v>
      </c>
      <c r="N113" s="164">
        <v>507</v>
      </c>
      <c r="O113" s="164">
        <v>688</v>
      </c>
      <c r="P113" s="164">
        <v>427</v>
      </c>
      <c r="Q113" s="164">
        <v>374</v>
      </c>
      <c r="R113" s="164">
        <v>513</v>
      </c>
      <c r="S113" s="156">
        <f t="shared" si="65"/>
        <v>8559</v>
      </c>
      <c r="T113" s="422"/>
      <c r="U113" s="153" t="s">
        <v>164</v>
      </c>
      <c r="V113" s="153"/>
      <c r="W113" s="123">
        <v>0.12</v>
      </c>
      <c r="X113" s="164">
        <v>1264</v>
      </c>
      <c r="Y113" s="164">
        <v>1134</v>
      </c>
      <c r="Z113" s="164">
        <v>735</v>
      </c>
      <c r="AA113" s="164">
        <v>688</v>
      </c>
      <c r="AB113" s="164">
        <v>787</v>
      </c>
      <c r="AC113" s="164">
        <v>190</v>
      </c>
      <c r="AD113" s="164">
        <v>318</v>
      </c>
      <c r="AE113" s="164">
        <v>414</v>
      </c>
      <c r="AF113" s="164">
        <v>440</v>
      </c>
      <c r="AG113" s="164">
        <v>422</v>
      </c>
      <c r="AH113" s="164">
        <v>556</v>
      </c>
      <c r="AI113" s="164">
        <v>673</v>
      </c>
      <c r="AJ113" s="164">
        <v>430</v>
      </c>
      <c r="AK113" s="164">
        <v>376</v>
      </c>
      <c r="AL113" s="164">
        <v>559</v>
      </c>
      <c r="AM113" s="156">
        <f t="shared" ref="AM113:AM117" si="67">SUM(X113:AL113)</f>
        <v>8986</v>
      </c>
      <c r="AN113" s="145"/>
      <c r="AP113" s="145"/>
      <c r="AQ113" s="145"/>
      <c r="AR113" s="145"/>
      <c r="AS113" s="145"/>
      <c r="AT113" s="145"/>
      <c r="AU113" s="145"/>
      <c r="AV113" s="145"/>
      <c r="AW113" s="145"/>
      <c r="AX113" s="145"/>
      <c r="AY113" s="145"/>
      <c r="AZ113" s="145"/>
      <c r="BA113" s="145"/>
      <c r="BB113" s="145"/>
      <c r="BC113" s="145"/>
      <c r="BD113" s="145"/>
      <c r="BE113" s="145"/>
    </row>
    <row r="114" spans="1:60" ht="16.5" customHeight="1" x14ac:dyDescent="0.35">
      <c r="A114" s="122" t="s">
        <v>169</v>
      </c>
      <c r="B114" s="122"/>
      <c r="C114" s="123">
        <v>0.25</v>
      </c>
      <c r="D114" s="164">
        <v>3661</v>
      </c>
      <c r="E114" s="164">
        <v>2120</v>
      </c>
      <c r="F114" s="164">
        <v>1428</v>
      </c>
      <c r="G114" s="164">
        <v>824</v>
      </c>
      <c r="H114" s="164">
        <v>762</v>
      </c>
      <c r="I114" s="164">
        <v>295</v>
      </c>
      <c r="J114" s="164">
        <v>442</v>
      </c>
      <c r="K114" s="164">
        <v>581</v>
      </c>
      <c r="L114" s="164">
        <v>2142</v>
      </c>
      <c r="M114" s="164">
        <v>1988</v>
      </c>
      <c r="N114" s="164">
        <v>3299</v>
      </c>
      <c r="O114" s="164">
        <v>3841</v>
      </c>
      <c r="P114" s="164">
        <v>1622</v>
      </c>
      <c r="Q114" s="164">
        <v>732</v>
      </c>
      <c r="R114" s="164">
        <v>3693</v>
      </c>
      <c r="S114" s="156">
        <f t="shared" si="65"/>
        <v>27430</v>
      </c>
      <c r="T114" s="422"/>
      <c r="U114" s="153" t="s">
        <v>169</v>
      </c>
      <c r="V114" s="153"/>
      <c r="W114" s="123">
        <v>0.25</v>
      </c>
      <c r="X114" s="164">
        <v>3725</v>
      </c>
      <c r="Y114" s="164">
        <v>2169</v>
      </c>
      <c r="Z114" s="164">
        <v>1444</v>
      </c>
      <c r="AA114" s="164">
        <v>894</v>
      </c>
      <c r="AB114" s="164">
        <v>869</v>
      </c>
      <c r="AC114" s="164">
        <v>292</v>
      </c>
      <c r="AD114" s="164">
        <v>479</v>
      </c>
      <c r="AE114" s="164">
        <v>724</v>
      </c>
      <c r="AF114" s="164">
        <v>2188</v>
      </c>
      <c r="AG114" s="164">
        <v>2050</v>
      </c>
      <c r="AH114" s="164">
        <v>3362</v>
      </c>
      <c r="AI114" s="164">
        <v>3739</v>
      </c>
      <c r="AJ114" s="164">
        <v>1480</v>
      </c>
      <c r="AK114" s="164">
        <v>760</v>
      </c>
      <c r="AL114" s="164">
        <v>3622</v>
      </c>
      <c r="AM114" s="156">
        <f t="shared" si="67"/>
        <v>27797</v>
      </c>
      <c r="AN114" s="145"/>
      <c r="AP114" s="145"/>
      <c r="AQ114" s="145"/>
      <c r="AR114" s="145"/>
      <c r="AS114" s="145"/>
      <c r="AT114" s="145"/>
      <c r="AU114" s="145"/>
      <c r="AV114" s="145"/>
      <c r="AW114" s="145"/>
      <c r="AX114" s="145"/>
      <c r="AY114" s="145"/>
      <c r="AZ114" s="145"/>
      <c r="BA114" s="145"/>
      <c r="BB114" s="145"/>
      <c r="BC114" s="145"/>
      <c r="BD114" s="145"/>
      <c r="BE114" s="145"/>
    </row>
    <row r="115" spans="1:60" ht="16.5" customHeight="1" x14ac:dyDescent="0.35">
      <c r="A115" s="122" t="s">
        <v>375</v>
      </c>
      <c r="B115" s="122"/>
      <c r="C115" s="123">
        <v>0.06</v>
      </c>
      <c r="D115" s="164">
        <f>D99</f>
        <v>9787</v>
      </c>
      <c r="E115" s="164">
        <f t="shared" ref="E115:R115" si="68">E99</f>
        <v>8711</v>
      </c>
      <c r="F115" s="164">
        <f t="shared" si="68"/>
        <v>4657</v>
      </c>
      <c r="G115" s="164">
        <f t="shared" si="68"/>
        <v>4110</v>
      </c>
      <c r="H115" s="164">
        <f t="shared" si="68"/>
        <v>5576</v>
      </c>
      <c r="I115" s="164">
        <f t="shared" si="68"/>
        <v>2240</v>
      </c>
      <c r="J115" s="164">
        <f t="shared" si="68"/>
        <v>2786</v>
      </c>
      <c r="K115" s="164">
        <f t="shared" si="68"/>
        <v>3790</v>
      </c>
      <c r="L115" s="164">
        <f t="shared" si="68"/>
        <v>6432</v>
      </c>
      <c r="M115" s="164">
        <f t="shared" si="68"/>
        <v>6830</v>
      </c>
      <c r="N115" s="164">
        <f t="shared" si="68"/>
        <v>8653</v>
      </c>
      <c r="O115" s="164">
        <f t="shared" si="68"/>
        <v>12604</v>
      </c>
      <c r="P115" s="164">
        <f t="shared" si="68"/>
        <v>5564</v>
      </c>
      <c r="Q115" s="164">
        <f t="shared" si="68"/>
        <v>3169</v>
      </c>
      <c r="R115" s="164">
        <f t="shared" si="68"/>
        <v>9336</v>
      </c>
      <c r="S115" s="156">
        <f t="shared" si="65"/>
        <v>94245</v>
      </c>
      <c r="T115" s="422"/>
      <c r="U115" s="153" t="s">
        <v>165</v>
      </c>
      <c r="V115" s="153"/>
      <c r="W115" s="123">
        <v>0.06</v>
      </c>
      <c r="X115" s="164">
        <v>10080</v>
      </c>
      <c r="Y115" s="164">
        <v>9043</v>
      </c>
      <c r="Z115" s="164">
        <v>4913</v>
      </c>
      <c r="AA115" s="164">
        <v>4378</v>
      </c>
      <c r="AB115" s="164">
        <v>5855</v>
      </c>
      <c r="AC115" s="164">
        <v>2319</v>
      </c>
      <c r="AD115" s="164">
        <v>2967</v>
      </c>
      <c r="AE115" s="164">
        <v>3974</v>
      </c>
      <c r="AF115" s="164">
        <v>6559</v>
      </c>
      <c r="AG115" s="164">
        <v>6950</v>
      </c>
      <c r="AH115" s="164">
        <v>8864</v>
      </c>
      <c r="AI115" s="164">
        <v>12735</v>
      </c>
      <c r="AJ115" s="164">
        <v>5676</v>
      </c>
      <c r="AK115" s="164">
        <v>3302</v>
      </c>
      <c r="AL115" s="164">
        <v>9328</v>
      </c>
      <c r="AM115" s="156">
        <f t="shared" si="67"/>
        <v>96943</v>
      </c>
      <c r="AN115" s="145"/>
      <c r="AP115" s="145"/>
      <c r="AQ115" s="145"/>
      <c r="AR115" s="145"/>
      <c r="AS115" s="145"/>
      <c r="AT115" s="145"/>
      <c r="AU115" s="145"/>
      <c r="AV115" s="145"/>
      <c r="AW115" s="145"/>
      <c r="AX115" s="145"/>
      <c r="AY115" s="145"/>
      <c r="AZ115" s="145"/>
      <c r="BA115" s="145"/>
      <c r="BB115" s="145"/>
      <c r="BC115" s="145"/>
      <c r="BD115" s="145"/>
      <c r="BE115" s="145"/>
    </row>
    <row r="116" spans="1:60" ht="16.5" customHeight="1" x14ac:dyDescent="0.35">
      <c r="A116" s="122" t="s">
        <v>376</v>
      </c>
      <c r="B116" s="122"/>
      <c r="C116" s="123">
        <v>0.08</v>
      </c>
      <c r="D116" s="164">
        <v>1172</v>
      </c>
      <c r="E116" s="164">
        <v>866</v>
      </c>
      <c r="F116" s="164">
        <v>501</v>
      </c>
      <c r="G116" s="164">
        <v>353</v>
      </c>
      <c r="H116" s="164">
        <v>442</v>
      </c>
      <c r="I116" s="164">
        <v>165</v>
      </c>
      <c r="J116" s="164">
        <v>257</v>
      </c>
      <c r="K116" s="164">
        <v>323</v>
      </c>
      <c r="L116" s="164">
        <v>683</v>
      </c>
      <c r="M116" s="164">
        <v>589</v>
      </c>
      <c r="N116" s="164">
        <v>866</v>
      </c>
      <c r="O116" s="164">
        <v>1101</v>
      </c>
      <c r="P116" s="164">
        <v>569</v>
      </c>
      <c r="Q116" s="164">
        <v>363</v>
      </c>
      <c r="R116" s="164">
        <v>1078</v>
      </c>
      <c r="S116" s="156">
        <f t="shared" si="65"/>
        <v>9328</v>
      </c>
      <c r="T116" s="422"/>
      <c r="U116" s="153" t="s">
        <v>166</v>
      </c>
      <c r="V116" s="153"/>
      <c r="W116" s="123">
        <v>0.08</v>
      </c>
      <c r="X116" s="164">
        <v>1165</v>
      </c>
      <c r="Y116" s="164">
        <v>882</v>
      </c>
      <c r="Z116" s="164">
        <v>521</v>
      </c>
      <c r="AA116" s="164">
        <v>389</v>
      </c>
      <c r="AB116" s="164">
        <v>473</v>
      </c>
      <c r="AC116" s="164">
        <v>171</v>
      </c>
      <c r="AD116" s="164">
        <v>275</v>
      </c>
      <c r="AE116" s="164">
        <v>348</v>
      </c>
      <c r="AF116" s="164">
        <v>692</v>
      </c>
      <c r="AG116" s="164">
        <v>603</v>
      </c>
      <c r="AH116" s="164">
        <v>894</v>
      </c>
      <c r="AI116" s="164">
        <v>1062</v>
      </c>
      <c r="AJ116" s="164">
        <v>528</v>
      </c>
      <c r="AK116" s="164">
        <v>372</v>
      </c>
      <c r="AL116" s="164">
        <v>1050</v>
      </c>
      <c r="AM116" s="156">
        <f t="shared" si="67"/>
        <v>9425</v>
      </c>
      <c r="AN116" s="145"/>
      <c r="AP116" s="145"/>
      <c r="AQ116" s="145"/>
      <c r="AR116" s="145"/>
      <c r="AS116" s="145"/>
      <c r="AT116" s="145"/>
      <c r="AU116" s="145"/>
      <c r="AV116" s="145"/>
      <c r="AW116" s="145"/>
      <c r="AX116" s="145"/>
      <c r="AY116" s="145"/>
      <c r="AZ116" s="145"/>
      <c r="BA116" s="145"/>
      <c r="BB116" s="145"/>
      <c r="BC116" s="145"/>
      <c r="BD116" s="145"/>
      <c r="BE116" s="145"/>
    </row>
    <row r="117" spans="1:60" ht="16.5" customHeight="1" x14ac:dyDescent="0.35">
      <c r="A117" s="122" t="s">
        <v>377</v>
      </c>
      <c r="B117" s="122"/>
      <c r="C117" s="123">
        <v>0.02</v>
      </c>
      <c r="D117" s="164">
        <f>D101</f>
        <v>1903</v>
      </c>
      <c r="E117" s="164">
        <f t="shared" ref="E117:R117" si="69">E101</f>
        <v>1464</v>
      </c>
      <c r="F117" s="164">
        <f t="shared" si="69"/>
        <v>2304</v>
      </c>
      <c r="G117" s="164">
        <f t="shared" si="69"/>
        <v>726</v>
      </c>
      <c r="H117" s="164">
        <f t="shared" si="69"/>
        <v>728</v>
      </c>
      <c r="I117" s="164">
        <f t="shared" si="69"/>
        <v>250</v>
      </c>
      <c r="J117" s="164">
        <f t="shared" si="69"/>
        <v>436</v>
      </c>
      <c r="K117" s="164">
        <f t="shared" si="69"/>
        <v>539</v>
      </c>
      <c r="L117" s="164">
        <f t="shared" si="69"/>
        <v>350</v>
      </c>
      <c r="M117" s="164">
        <f t="shared" si="69"/>
        <v>617</v>
      </c>
      <c r="N117" s="164">
        <f t="shared" si="69"/>
        <v>588</v>
      </c>
      <c r="O117" s="164">
        <f t="shared" si="69"/>
        <v>850</v>
      </c>
      <c r="P117" s="164">
        <f t="shared" si="69"/>
        <v>859</v>
      </c>
      <c r="Q117" s="164">
        <f t="shared" si="69"/>
        <v>536</v>
      </c>
      <c r="R117" s="164">
        <f t="shared" si="69"/>
        <v>570</v>
      </c>
      <c r="S117" s="156">
        <f t="shared" si="65"/>
        <v>12720</v>
      </c>
      <c r="T117" s="422"/>
      <c r="U117" s="153" t="s">
        <v>167</v>
      </c>
      <c r="V117" s="153"/>
      <c r="W117" s="123">
        <v>0.02</v>
      </c>
      <c r="X117" s="164">
        <v>1903</v>
      </c>
      <c r="Y117" s="164">
        <v>1467</v>
      </c>
      <c r="Z117" s="164">
        <v>2172</v>
      </c>
      <c r="AA117" s="164">
        <v>709</v>
      </c>
      <c r="AB117" s="164">
        <v>646</v>
      </c>
      <c r="AC117" s="164">
        <v>252</v>
      </c>
      <c r="AD117" s="164">
        <v>445</v>
      </c>
      <c r="AE117" s="164">
        <v>537</v>
      </c>
      <c r="AF117" s="164">
        <v>365</v>
      </c>
      <c r="AG117" s="164">
        <v>606</v>
      </c>
      <c r="AH117" s="164">
        <v>588</v>
      </c>
      <c r="AI117" s="164">
        <v>860</v>
      </c>
      <c r="AJ117" s="164">
        <v>861</v>
      </c>
      <c r="AK117" s="164">
        <v>557</v>
      </c>
      <c r="AL117" s="164">
        <v>583</v>
      </c>
      <c r="AM117" s="156">
        <f t="shared" si="67"/>
        <v>12551</v>
      </c>
      <c r="AN117" s="145"/>
      <c r="AP117" s="145"/>
      <c r="AQ117" s="145"/>
      <c r="AR117" s="145"/>
      <c r="AS117" s="145"/>
      <c r="AT117" s="145"/>
      <c r="AU117" s="145"/>
      <c r="AV117" s="145"/>
      <c r="AW117" s="145"/>
      <c r="AX117" s="145"/>
      <c r="AY117" s="145"/>
      <c r="AZ117" s="145"/>
      <c r="BA117" s="145"/>
      <c r="BB117" s="145"/>
      <c r="BC117" s="145"/>
      <c r="BD117" s="145"/>
      <c r="BE117" s="145"/>
    </row>
    <row r="118" spans="1:60" ht="16.5" customHeight="1" x14ac:dyDescent="0.35">
      <c r="A118" s="122" t="s">
        <v>368</v>
      </c>
      <c r="B118" s="122"/>
      <c r="C118" s="123">
        <v>0.05</v>
      </c>
      <c r="D118" s="164">
        <f>D103</f>
        <v>2765</v>
      </c>
      <c r="E118" s="164">
        <f t="shared" ref="E118:R118" si="70">E103</f>
        <v>2789</v>
      </c>
      <c r="F118" s="164">
        <f t="shared" si="70"/>
        <v>1660</v>
      </c>
      <c r="G118" s="164">
        <f t="shared" si="70"/>
        <v>1518</v>
      </c>
      <c r="H118" s="164">
        <f t="shared" si="70"/>
        <v>1925</v>
      </c>
      <c r="I118" s="164">
        <f t="shared" si="70"/>
        <v>537</v>
      </c>
      <c r="J118" s="164">
        <f t="shared" si="70"/>
        <v>817</v>
      </c>
      <c r="K118" s="164">
        <f t="shared" si="70"/>
        <v>925</v>
      </c>
      <c r="L118" s="164">
        <f t="shared" si="70"/>
        <v>1257</v>
      </c>
      <c r="M118" s="164">
        <f t="shared" si="70"/>
        <v>1405</v>
      </c>
      <c r="N118" s="164">
        <f t="shared" si="70"/>
        <v>1693</v>
      </c>
      <c r="O118" s="164">
        <f t="shared" si="70"/>
        <v>2625</v>
      </c>
      <c r="P118" s="164">
        <f t="shared" si="70"/>
        <v>1417</v>
      </c>
      <c r="Q118" s="164">
        <f t="shared" si="70"/>
        <v>1161</v>
      </c>
      <c r="R118" s="164">
        <f t="shared" si="70"/>
        <v>1939</v>
      </c>
      <c r="S118" s="156">
        <f t="shared" si="65"/>
        <v>24433</v>
      </c>
      <c r="T118" s="422"/>
      <c r="U118" s="125" t="s">
        <v>160</v>
      </c>
      <c r="V118" s="125"/>
      <c r="W118" s="123">
        <v>0.05</v>
      </c>
      <c r="X118" s="164">
        <v>2735</v>
      </c>
      <c r="Y118" s="164">
        <v>2798</v>
      </c>
      <c r="Z118" s="164">
        <v>1606</v>
      </c>
      <c r="AA118" s="164">
        <v>1538</v>
      </c>
      <c r="AB118" s="164">
        <v>2010</v>
      </c>
      <c r="AC118" s="164">
        <v>553</v>
      </c>
      <c r="AD118" s="164">
        <v>802</v>
      </c>
      <c r="AE118" s="164">
        <v>975</v>
      </c>
      <c r="AF118" s="164">
        <v>1242</v>
      </c>
      <c r="AG118" s="164">
        <v>1371</v>
      </c>
      <c r="AH118" s="164">
        <v>1720</v>
      </c>
      <c r="AI118" s="164">
        <v>2510</v>
      </c>
      <c r="AJ118" s="164">
        <v>1340</v>
      </c>
      <c r="AK118" s="164">
        <v>1120</v>
      </c>
      <c r="AL118" s="164">
        <v>1970</v>
      </c>
      <c r="AM118" s="164">
        <f>SUM(X118:AL118)</f>
        <v>24290</v>
      </c>
      <c r="AN118" s="145"/>
      <c r="AP118" s="145"/>
      <c r="AQ118" s="145"/>
      <c r="AR118" s="145"/>
      <c r="AS118" s="145"/>
      <c r="AT118" s="145"/>
      <c r="AU118" s="145"/>
      <c r="AV118" s="145"/>
      <c r="AW118" s="145"/>
      <c r="AX118" s="145"/>
      <c r="AY118" s="145"/>
      <c r="AZ118" s="145"/>
      <c r="BA118" s="145"/>
      <c r="BB118" s="145"/>
      <c r="BC118" s="145"/>
      <c r="BD118" s="145"/>
      <c r="BE118" s="145"/>
    </row>
    <row r="119" spans="1:60" ht="16.5" customHeight="1" x14ac:dyDescent="0.35">
      <c r="A119" s="122" t="s">
        <v>369</v>
      </c>
      <c r="B119" s="122"/>
      <c r="C119" s="123">
        <v>0.05</v>
      </c>
      <c r="D119" s="164">
        <v>359</v>
      </c>
      <c r="E119" s="164">
        <v>388</v>
      </c>
      <c r="F119" s="164">
        <v>210</v>
      </c>
      <c r="G119" s="164">
        <v>290</v>
      </c>
      <c r="H119" s="164">
        <v>366</v>
      </c>
      <c r="I119" s="164">
        <v>98</v>
      </c>
      <c r="J119" s="164">
        <v>114</v>
      </c>
      <c r="K119" s="164">
        <v>124</v>
      </c>
      <c r="L119" s="164">
        <v>180</v>
      </c>
      <c r="M119" s="164">
        <v>134</v>
      </c>
      <c r="N119" s="164">
        <v>110</v>
      </c>
      <c r="O119" s="164">
        <v>173</v>
      </c>
      <c r="P119" s="164">
        <v>146</v>
      </c>
      <c r="Q119" s="164">
        <v>150</v>
      </c>
      <c r="R119" s="164">
        <v>121</v>
      </c>
      <c r="S119" s="156">
        <f t="shared" si="65"/>
        <v>2963</v>
      </c>
      <c r="T119" s="422"/>
      <c r="U119" s="153" t="s">
        <v>161</v>
      </c>
      <c r="V119" s="153"/>
      <c r="W119" s="123">
        <v>0.05</v>
      </c>
      <c r="X119" s="164">
        <v>320</v>
      </c>
      <c r="Y119" s="164">
        <v>356</v>
      </c>
      <c r="Z119" s="164">
        <v>194</v>
      </c>
      <c r="AA119" s="164">
        <v>235</v>
      </c>
      <c r="AB119" s="164">
        <v>310</v>
      </c>
      <c r="AC119" s="164">
        <v>71</v>
      </c>
      <c r="AD119" s="164">
        <v>94</v>
      </c>
      <c r="AE119" s="164">
        <v>117</v>
      </c>
      <c r="AF119" s="164">
        <v>134</v>
      </c>
      <c r="AG119" s="164">
        <v>116</v>
      </c>
      <c r="AH119" s="164">
        <v>109</v>
      </c>
      <c r="AI119" s="164">
        <v>162</v>
      </c>
      <c r="AJ119" s="164">
        <v>117</v>
      </c>
      <c r="AK119" s="164">
        <v>126</v>
      </c>
      <c r="AL119" s="164">
        <v>114</v>
      </c>
      <c r="AM119" s="156">
        <f t="shared" ref="AM119:AM120" si="71">SUM(X119:AL119)</f>
        <v>2575</v>
      </c>
      <c r="AN119" s="145"/>
      <c r="AP119" s="145"/>
      <c r="AQ119" s="145"/>
      <c r="AR119" s="145"/>
      <c r="AS119" s="145"/>
      <c r="AT119" s="145"/>
      <c r="AU119" s="145"/>
      <c r="AV119" s="145"/>
      <c r="AW119" s="145"/>
      <c r="AX119" s="145"/>
      <c r="AY119" s="145"/>
      <c r="AZ119" s="145"/>
      <c r="BA119" s="145"/>
      <c r="BB119" s="145"/>
      <c r="BC119" s="145"/>
      <c r="BD119" s="145"/>
      <c r="BE119" s="145"/>
    </row>
    <row r="120" spans="1:60" ht="16.5" customHeight="1" x14ac:dyDescent="0.35">
      <c r="A120" s="122" t="s">
        <v>370</v>
      </c>
      <c r="B120" s="122"/>
      <c r="C120" s="123">
        <v>0.12</v>
      </c>
      <c r="D120" s="164">
        <v>144.99999999999997</v>
      </c>
      <c r="E120" s="164">
        <v>71</v>
      </c>
      <c r="F120" s="164">
        <v>50</v>
      </c>
      <c r="G120" s="164">
        <v>28.999999999999996</v>
      </c>
      <c r="H120" s="164">
        <v>28.000000000000004</v>
      </c>
      <c r="I120" s="164">
        <v>11</v>
      </c>
      <c r="J120" s="164">
        <v>18.000000000000004</v>
      </c>
      <c r="K120" s="164">
        <v>20</v>
      </c>
      <c r="L120" s="164">
        <v>69.000000000000014</v>
      </c>
      <c r="M120" s="164">
        <v>41</v>
      </c>
      <c r="N120" s="164">
        <v>62</v>
      </c>
      <c r="O120" s="164">
        <v>92</v>
      </c>
      <c r="P120" s="164">
        <v>51.999999999999993</v>
      </c>
      <c r="Q120" s="164">
        <v>33</v>
      </c>
      <c r="R120" s="164">
        <v>109.99999999999999</v>
      </c>
      <c r="S120" s="156">
        <f t="shared" si="65"/>
        <v>831</v>
      </c>
      <c r="T120" s="422"/>
      <c r="U120" s="153" t="s">
        <v>162</v>
      </c>
      <c r="V120" s="153"/>
      <c r="W120" s="123">
        <v>0.12</v>
      </c>
      <c r="X120" s="164">
        <v>140</v>
      </c>
      <c r="Y120" s="164">
        <v>72</v>
      </c>
      <c r="Z120" s="164">
        <v>64</v>
      </c>
      <c r="AA120" s="164">
        <v>28</v>
      </c>
      <c r="AB120" s="164">
        <v>35</v>
      </c>
      <c r="AC120" s="164">
        <v>10</v>
      </c>
      <c r="AD120" s="164">
        <v>18</v>
      </c>
      <c r="AE120" s="164">
        <v>20</v>
      </c>
      <c r="AF120" s="164">
        <v>62</v>
      </c>
      <c r="AG120" s="164">
        <v>55</v>
      </c>
      <c r="AH120" s="164">
        <v>85</v>
      </c>
      <c r="AI120" s="164">
        <v>85</v>
      </c>
      <c r="AJ120" s="164">
        <v>45</v>
      </c>
      <c r="AK120" s="164">
        <v>36</v>
      </c>
      <c r="AL120" s="164">
        <v>123</v>
      </c>
      <c r="AM120" s="156">
        <f t="shared" si="71"/>
        <v>878</v>
      </c>
      <c r="AN120" s="145"/>
      <c r="AP120" s="145"/>
      <c r="AQ120" s="145"/>
      <c r="AR120" s="145"/>
      <c r="AS120" s="145"/>
      <c r="AT120" s="145"/>
      <c r="AU120" s="145"/>
      <c r="AV120" s="145"/>
      <c r="AW120" s="145"/>
      <c r="AX120" s="145"/>
      <c r="AY120" s="145"/>
      <c r="AZ120" s="145"/>
      <c r="BA120" s="145"/>
      <c r="BB120" s="145"/>
      <c r="BC120" s="145"/>
      <c r="BD120" s="145"/>
      <c r="BE120" s="145"/>
    </row>
    <row r="121" spans="1:60" ht="16.5" customHeight="1" thickBot="1" x14ac:dyDescent="0.4">
      <c r="A121" s="361" t="str">
        <f>'Tabell 3.1'!A95</f>
        <v xml:space="preserve">Fordelingsnøkkel FO4B </v>
      </c>
      <c r="B121" s="349"/>
      <c r="C121" s="350" t="s">
        <v>28</v>
      </c>
      <c r="D121" s="351">
        <f>(D109/$S$109*$C$109+D113/$S$113*$C$113+D114/$S$114*$C$114+D115/$S$115*$C$115+D116/$S$116*$C$116+D117/$S$117*$C$117+D118/$S$118*$C$118+D119/$S$119*$C$119+D120/$S$120*$C$120)*100</f>
        <v>14.104989802584299</v>
      </c>
      <c r="E121" s="351">
        <f t="shared" ref="E121:R121" si="72">(E109/$S$109*$C$109+E113/$S$113*$C$113+E114/$S$114*$C$114+E115/$S$115*$C$115+E116/$S$116*$C$116+E117/$S$117*$C$117+E118/$S$118*$C$118+E119/$S$119*$C$119+E120/$S$120*$C$120)*100</f>
        <v>11.738823136095091</v>
      </c>
      <c r="F121" s="351">
        <f t="shared" si="72"/>
        <v>7.6998625723428038</v>
      </c>
      <c r="G121" s="351">
        <f t="shared" si="72"/>
        <v>6.5392951091741587</v>
      </c>
      <c r="H121" s="351">
        <f t="shared" si="72"/>
        <v>6.3120212605896784</v>
      </c>
      <c r="I121" s="351">
        <f t="shared" si="72"/>
        <v>1.5228908259155078</v>
      </c>
      <c r="J121" s="351">
        <f t="shared" si="72"/>
        <v>2.229265163269166</v>
      </c>
      <c r="K121" s="351">
        <f t="shared" si="72"/>
        <v>2.808749144270358</v>
      </c>
      <c r="L121" s="351">
        <f t="shared" si="72"/>
        <v>6.2817887497044866</v>
      </c>
      <c r="M121" s="351">
        <f t="shared" si="72"/>
        <v>5.6621882458478545</v>
      </c>
      <c r="N121" s="351">
        <f t="shared" si="72"/>
        <v>7.672568253234596</v>
      </c>
      <c r="O121" s="351">
        <f t="shared" si="72"/>
        <v>10.242163946362091</v>
      </c>
      <c r="P121" s="351">
        <f t="shared" si="72"/>
        <v>5.0510693956724735</v>
      </c>
      <c r="Q121" s="351">
        <f t="shared" si="72"/>
        <v>3.1997770821703284</v>
      </c>
      <c r="R121" s="351">
        <f t="shared" si="72"/>
        <v>8.9345473127671049</v>
      </c>
      <c r="S121" s="351">
        <f t="shared" si="65"/>
        <v>100</v>
      </c>
      <c r="T121" s="422"/>
      <c r="U121" s="399" t="s">
        <v>125</v>
      </c>
      <c r="V121" s="399"/>
      <c r="W121" s="350" t="s">
        <v>28</v>
      </c>
      <c r="X121" s="351">
        <f t="shared" ref="X121:AM121" si="73">(X109/$AM$109*$C$109+X113/$AM$113*$C$113+X114/$AM$114*$C$114+X115/$AM$115*$C$115+X116/$AM$116*$C$116+X117/$AM$117*$C$117+X118/$AM$118*$C$118+X119/$AM$119*$C$119+X120/$AM$120*$C$120)*100</f>
        <v>13.978801860110684</v>
      </c>
      <c r="Y121" s="351">
        <f t="shared" si="73"/>
        <v>11.696538568133692</v>
      </c>
      <c r="Z121" s="351">
        <f t="shared" si="73"/>
        <v>7.9425497758903525</v>
      </c>
      <c r="AA121" s="351">
        <f t="shared" si="73"/>
        <v>6.5790229001209806</v>
      </c>
      <c r="AB121" s="351">
        <f t="shared" si="73"/>
        <v>6.5198908770654871</v>
      </c>
      <c r="AC121" s="351">
        <f t="shared" si="73"/>
        <v>1.4541273777548807</v>
      </c>
      <c r="AD121" s="351">
        <f t="shared" si="73"/>
        <v>2.2232226927462366</v>
      </c>
      <c r="AE121" s="351">
        <f t="shared" si="73"/>
        <v>3.0568557197311645</v>
      </c>
      <c r="AF121" s="351">
        <f t="shared" si="73"/>
        <v>6.095484852866047</v>
      </c>
      <c r="AG121" s="351">
        <f t="shared" si="73"/>
        <v>5.7709263610507193</v>
      </c>
      <c r="AH121" s="351">
        <f t="shared" si="73"/>
        <v>8.076975965036258</v>
      </c>
      <c r="AI121" s="351">
        <f t="shared" si="73"/>
        <v>9.848143992190435</v>
      </c>
      <c r="AJ121" s="351">
        <f t="shared" si="73"/>
        <v>4.6325057223508432</v>
      </c>
      <c r="AK121" s="351">
        <f t="shared" si="73"/>
        <v>3.1763053395132719</v>
      </c>
      <c r="AL121" s="351">
        <f t="shared" si="73"/>
        <v>8.9486479954389466</v>
      </c>
      <c r="AM121" s="351">
        <f t="shared" si="73"/>
        <v>100</v>
      </c>
      <c r="AN121" s="145"/>
      <c r="AP121" s="145"/>
      <c r="AQ121" s="145"/>
      <c r="AR121" s="145"/>
      <c r="AS121" s="145"/>
      <c r="AT121" s="145"/>
      <c r="AU121" s="145"/>
      <c r="AV121" s="145"/>
      <c r="AW121" s="145"/>
      <c r="AX121" s="145"/>
      <c r="AY121" s="145"/>
      <c r="AZ121" s="145"/>
      <c r="BA121" s="145"/>
      <c r="BB121" s="145"/>
      <c r="BC121" s="145"/>
      <c r="BD121" s="145"/>
      <c r="BE121" s="145"/>
    </row>
    <row r="122" spans="1:60" ht="16.5" customHeight="1" x14ac:dyDescent="0.35">
      <c r="A122" s="22"/>
      <c r="B122" s="22"/>
      <c r="C122" s="108"/>
      <c r="D122" s="22"/>
      <c r="E122" s="22"/>
      <c r="F122" s="22"/>
      <c r="G122" s="22"/>
      <c r="H122" s="22"/>
      <c r="I122" s="22"/>
      <c r="J122" s="22"/>
      <c r="K122" s="22"/>
      <c r="L122" s="22"/>
      <c r="M122" s="22"/>
      <c r="N122" s="22"/>
      <c r="O122" s="22"/>
      <c r="P122" s="22"/>
      <c r="Q122" s="22"/>
      <c r="R122" s="22"/>
      <c r="S122" s="22"/>
      <c r="T122" s="422"/>
      <c r="W122" s="108"/>
      <c r="X122" s="22"/>
      <c r="Y122" s="22"/>
      <c r="Z122" s="22"/>
      <c r="AA122" s="22"/>
      <c r="AB122" s="22"/>
      <c r="AC122" s="22"/>
      <c r="AD122" s="22"/>
      <c r="AE122" s="22"/>
      <c r="AF122" s="22"/>
      <c r="AG122" s="22"/>
      <c r="AH122" s="22"/>
      <c r="AI122" s="22"/>
      <c r="AJ122" s="22"/>
      <c r="AK122" s="22"/>
      <c r="AL122" s="22"/>
      <c r="AM122" s="22"/>
      <c r="AP122" s="145"/>
      <c r="AQ122" s="145"/>
      <c r="AR122" s="145"/>
      <c r="AS122" s="145"/>
      <c r="AT122" s="145"/>
      <c r="AU122" s="145"/>
      <c r="AV122" s="145"/>
      <c r="AW122" s="145"/>
      <c r="AX122" s="145"/>
      <c r="AY122" s="145"/>
      <c r="AZ122" s="145"/>
      <c r="BA122" s="145"/>
      <c r="BB122" s="145"/>
      <c r="BC122" s="145"/>
      <c r="BD122" s="145"/>
      <c r="BE122" s="145"/>
    </row>
    <row r="123" spans="1:60" ht="16.5" customHeight="1" x14ac:dyDescent="0.35">
      <c r="A123" s="127" t="str">
        <f>'Tabell 3.1'!A97</f>
        <v xml:space="preserve">Fordelingsnøkkel FO4B </v>
      </c>
      <c r="B123" s="127"/>
      <c r="C123" s="128">
        <v>0.8</v>
      </c>
      <c r="D123" s="129">
        <f>D121</f>
        <v>14.104989802584299</v>
      </c>
      <c r="E123" s="129">
        <f t="shared" ref="E123:R123" si="74">E121</f>
        <v>11.738823136095091</v>
      </c>
      <c r="F123" s="129">
        <f t="shared" si="74"/>
        <v>7.6998625723428038</v>
      </c>
      <c r="G123" s="129">
        <f t="shared" si="74"/>
        <v>6.5392951091741587</v>
      </c>
      <c r="H123" s="129">
        <f t="shared" si="74"/>
        <v>6.3120212605896784</v>
      </c>
      <c r="I123" s="129">
        <f t="shared" si="74"/>
        <v>1.5228908259155078</v>
      </c>
      <c r="J123" s="129">
        <f t="shared" si="74"/>
        <v>2.229265163269166</v>
      </c>
      <c r="K123" s="129">
        <f t="shared" si="74"/>
        <v>2.808749144270358</v>
      </c>
      <c r="L123" s="129">
        <f t="shared" si="74"/>
        <v>6.2817887497044866</v>
      </c>
      <c r="M123" s="129">
        <f t="shared" si="74"/>
        <v>5.6621882458478545</v>
      </c>
      <c r="N123" s="129">
        <f t="shared" si="74"/>
        <v>7.672568253234596</v>
      </c>
      <c r="O123" s="129">
        <f t="shared" si="74"/>
        <v>10.242163946362091</v>
      </c>
      <c r="P123" s="129">
        <f t="shared" si="74"/>
        <v>5.0510693956724735</v>
      </c>
      <c r="Q123" s="129">
        <f t="shared" si="74"/>
        <v>3.1997770821703284</v>
      </c>
      <c r="R123" s="129">
        <f t="shared" si="74"/>
        <v>8.9345473127671049</v>
      </c>
      <c r="S123" s="129">
        <f>SUM(D123:R123)</f>
        <v>100</v>
      </c>
      <c r="T123" s="422"/>
      <c r="U123" s="222" t="s">
        <v>125</v>
      </c>
      <c r="V123" s="222"/>
      <c r="W123" s="128">
        <v>0.8</v>
      </c>
      <c r="X123" s="129">
        <f>X121</f>
        <v>13.978801860110684</v>
      </c>
      <c r="Y123" s="129">
        <f t="shared" ref="Y123:AL123" si="75">Y121</f>
        <v>11.696538568133692</v>
      </c>
      <c r="Z123" s="129">
        <f t="shared" si="75"/>
        <v>7.9425497758903525</v>
      </c>
      <c r="AA123" s="129">
        <f t="shared" si="75"/>
        <v>6.5790229001209806</v>
      </c>
      <c r="AB123" s="129">
        <f t="shared" si="75"/>
        <v>6.5198908770654871</v>
      </c>
      <c r="AC123" s="129">
        <f t="shared" si="75"/>
        <v>1.4541273777548807</v>
      </c>
      <c r="AD123" s="129">
        <f t="shared" si="75"/>
        <v>2.2232226927462366</v>
      </c>
      <c r="AE123" s="129">
        <f t="shared" si="75"/>
        <v>3.0568557197311645</v>
      </c>
      <c r="AF123" s="129">
        <f t="shared" si="75"/>
        <v>6.095484852866047</v>
      </c>
      <c r="AG123" s="129">
        <f t="shared" si="75"/>
        <v>5.7709263610507193</v>
      </c>
      <c r="AH123" s="129">
        <f t="shared" si="75"/>
        <v>8.076975965036258</v>
      </c>
      <c r="AI123" s="129">
        <f t="shared" si="75"/>
        <v>9.848143992190435</v>
      </c>
      <c r="AJ123" s="129">
        <f t="shared" si="75"/>
        <v>4.6325057223508432</v>
      </c>
      <c r="AK123" s="129">
        <f t="shared" si="75"/>
        <v>3.1763053395132719</v>
      </c>
      <c r="AL123" s="129">
        <f t="shared" si="75"/>
        <v>8.9486479954389466</v>
      </c>
      <c r="AM123" s="129">
        <f>SUM(X123:AL123)</f>
        <v>100</v>
      </c>
      <c r="AN123" s="145"/>
      <c r="AP123" s="145"/>
      <c r="AQ123" s="145"/>
      <c r="AR123" s="145"/>
      <c r="AS123" s="145"/>
      <c r="AT123" s="145"/>
      <c r="AU123" s="145"/>
      <c r="AV123" s="145"/>
      <c r="AW123" s="145"/>
      <c r="AX123" s="145"/>
      <c r="AY123" s="145"/>
      <c r="AZ123" s="145"/>
      <c r="BA123" s="145"/>
      <c r="BB123" s="145"/>
      <c r="BC123" s="145"/>
      <c r="BD123" s="145"/>
      <c r="BE123" s="145"/>
    </row>
    <row r="124" spans="1:60" ht="16.5" customHeight="1" x14ac:dyDescent="0.35">
      <c r="A124" s="127" t="str">
        <f>'Tabell 3.1'!A98</f>
        <v>Regnskapsandeler 2018, FO4C</v>
      </c>
      <c r="B124" s="136"/>
      <c r="C124" s="137">
        <v>0.2</v>
      </c>
      <c r="D124" s="138">
        <v>15.008598539174708</v>
      </c>
      <c r="E124" s="138">
        <v>12.553865555462377</v>
      </c>
      <c r="F124" s="138">
        <v>9.3443199665384551</v>
      </c>
      <c r="G124" s="138">
        <v>5.7030136406475433</v>
      </c>
      <c r="H124" s="138">
        <v>5.9636562351985445</v>
      </c>
      <c r="I124" s="138">
        <v>2.0459264099138617</v>
      </c>
      <c r="J124" s="138">
        <v>3.083904743688437</v>
      </c>
      <c r="K124" s="138">
        <v>3.4937548643450529</v>
      </c>
      <c r="L124" s="138">
        <v>7.3189144579146008</v>
      </c>
      <c r="M124" s="138">
        <v>6.0076565817235101</v>
      </c>
      <c r="N124" s="138">
        <v>6.1540540552792073</v>
      </c>
      <c r="O124" s="138">
        <v>5.962354978043682</v>
      </c>
      <c r="P124" s="138">
        <v>5.8764701368000667</v>
      </c>
      <c r="Q124" s="138">
        <v>2.9475432842249307</v>
      </c>
      <c r="R124" s="138">
        <v>8.5359665510450107</v>
      </c>
      <c r="S124" s="129">
        <f t="shared" ref="S124:S125" si="76">SUM(D124:R124)</f>
        <v>99.999999999999972</v>
      </c>
      <c r="T124" s="422"/>
      <c r="U124" s="162" t="s">
        <v>420</v>
      </c>
      <c r="V124" s="431"/>
      <c r="W124" s="137">
        <v>0.2</v>
      </c>
      <c r="X124" s="167">
        <v>15.1003945</v>
      </c>
      <c r="Y124" s="167">
        <v>13.011279800000001</v>
      </c>
      <c r="Z124" s="167">
        <v>9.7358905900000003</v>
      </c>
      <c r="AA124" s="167">
        <v>5.7844973</v>
      </c>
      <c r="AB124" s="167">
        <v>5.62697482</v>
      </c>
      <c r="AC124" s="167">
        <v>2.1982878299999999</v>
      </c>
      <c r="AD124" s="167">
        <v>2.8468413300000002</v>
      </c>
      <c r="AE124" s="167">
        <v>3.1948298099999999</v>
      </c>
      <c r="AF124" s="167">
        <v>7.0718757999999999</v>
      </c>
      <c r="AG124" s="167">
        <v>6.1686676</v>
      </c>
      <c r="AH124" s="167">
        <v>6.2200372100000001</v>
      </c>
      <c r="AI124" s="167">
        <v>5.7865542699999999</v>
      </c>
      <c r="AJ124" s="167">
        <v>6.0142061299999998</v>
      </c>
      <c r="AK124" s="167">
        <v>3.1319584100000002</v>
      </c>
      <c r="AL124" s="167">
        <v>8.1077045600000002</v>
      </c>
      <c r="AM124" s="168">
        <f>SUM(X124:AL124)</f>
        <v>99.999999960000011</v>
      </c>
      <c r="AN124" s="223"/>
      <c r="AP124" s="145"/>
      <c r="AQ124" s="145"/>
      <c r="AR124" s="145"/>
      <c r="AS124" s="145"/>
      <c r="AT124" s="145"/>
      <c r="AU124" s="145"/>
      <c r="AV124" s="145"/>
      <c r="AW124" s="145"/>
      <c r="AX124" s="145"/>
      <c r="AY124" s="145"/>
      <c r="AZ124" s="145"/>
      <c r="BA124" s="145"/>
      <c r="BB124" s="145"/>
      <c r="BC124" s="145"/>
      <c r="BD124" s="145"/>
      <c r="BE124" s="145"/>
    </row>
    <row r="125" spans="1:60" ht="16.5" customHeight="1" thickBot="1" x14ac:dyDescent="0.4">
      <c r="A125" s="361" t="str">
        <f>'Tabell 3.1'!A99</f>
        <v xml:space="preserve">Fordelingsnøkkel FO4C </v>
      </c>
      <c r="B125" s="349"/>
      <c r="C125" s="350" t="s">
        <v>28</v>
      </c>
      <c r="D125" s="351">
        <f>SUMPRODUCT($C$123:$C$124,D123:D124)</f>
        <v>14.285711549902382</v>
      </c>
      <c r="E125" s="351">
        <f t="shared" ref="E125:R125" si="77">SUMPRODUCT($C$123:$C$124,E123:E124)</f>
        <v>11.901831619968549</v>
      </c>
      <c r="F125" s="351">
        <f t="shared" si="77"/>
        <v>8.0287540511819344</v>
      </c>
      <c r="G125" s="351">
        <f t="shared" si="77"/>
        <v>6.3720388154688363</v>
      </c>
      <c r="H125" s="351">
        <f t="shared" si="77"/>
        <v>6.2423482555114518</v>
      </c>
      <c r="I125" s="351">
        <f t="shared" si="77"/>
        <v>1.6274979427151788</v>
      </c>
      <c r="J125" s="351">
        <f t="shared" si="77"/>
        <v>2.4001930793530204</v>
      </c>
      <c r="K125" s="351">
        <f t="shared" si="77"/>
        <v>2.9457502882852973</v>
      </c>
      <c r="L125" s="351">
        <f t="shared" si="77"/>
        <v>6.4892138913465098</v>
      </c>
      <c r="M125" s="351">
        <f t="shared" si="77"/>
        <v>5.7312819130229862</v>
      </c>
      <c r="N125" s="351">
        <f t="shared" si="77"/>
        <v>7.368865413643519</v>
      </c>
      <c r="O125" s="351">
        <f t="shared" si="77"/>
        <v>9.3862021526984094</v>
      </c>
      <c r="P125" s="351">
        <f t="shared" si="77"/>
        <v>5.216149543897993</v>
      </c>
      <c r="Q125" s="351">
        <f t="shared" si="77"/>
        <v>3.1493303225812492</v>
      </c>
      <c r="R125" s="351">
        <f t="shared" si="77"/>
        <v>8.8548311604226857</v>
      </c>
      <c r="S125" s="351">
        <f t="shared" si="76"/>
        <v>100.00000000000001</v>
      </c>
      <c r="T125" s="422"/>
      <c r="U125" s="399" t="s">
        <v>117</v>
      </c>
      <c r="V125" s="399"/>
      <c r="W125" s="350" t="s">
        <v>28</v>
      </c>
      <c r="X125" s="351">
        <f>SUMPRODUCT($W$123:$W$124,X123:X124)</f>
        <v>14.203120388088548</v>
      </c>
      <c r="Y125" s="351">
        <f t="shared" ref="Y125:AM125" si="78">SUMPRODUCT($W$123:$W$124,Y123:Y124)</f>
        <v>11.959486814506954</v>
      </c>
      <c r="Z125" s="351">
        <f t="shared" si="78"/>
        <v>8.3012179387122824</v>
      </c>
      <c r="AA125" s="351">
        <f t="shared" si="78"/>
        <v>6.4201177800967848</v>
      </c>
      <c r="AB125" s="351">
        <f t="shared" si="78"/>
        <v>6.3413076656523897</v>
      </c>
      <c r="AC125" s="351">
        <f t="shared" si="78"/>
        <v>1.6029594682039046</v>
      </c>
      <c r="AD125" s="351">
        <f t="shared" si="78"/>
        <v>2.3479464201969895</v>
      </c>
      <c r="AE125" s="351">
        <f t="shared" si="78"/>
        <v>3.0844505377849316</v>
      </c>
      <c r="AF125" s="351">
        <f t="shared" si="78"/>
        <v>6.2907630422928378</v>
      </c>
      <c r="AG125" s="351">
        <f t="shared" si="78"/>
        <v>5.8504746088405764</v>
      </c>
      <c r="AH125" s="351">
        <f t="shared" si="78"/>
        <v>7.7055882140290066</v>
      </c>
      <c r="AI125" s="351">
        <f t="shared" si="78"/>
        <v>9.035826047752348</v>
      </c>
      <c r="AJ125" s="351">
        <f t="shared" si="78"/>
        <v>4.9088458038806753</v>
      </c>
      <c r="AK125" s="351">
        <f t="shared" si="78"/>
        <v>3.1674359536106178</v>
      </c>
      <c r="AL125" s="351">
        <f t="shared" si="78"/>
        <v>8.7804593083511584</v>
      </c>
      <c r="AM125" s="351">
        <f t="shared" si="78"/>
        <v>99.999999991999999</v>
      </c>
      <c r="AN125" s="145"/>
      <c r="AP125" s="145"/>
      <c r="AQ125" s="145"/>
      <c r="AR125" s="145"/>
      <c r="AS125" s="145"/>
      <c r="AT125" s="145"/>
      <c r="AU125" s="145"/>
      <c r="AV125" s="145"/>
      <c r="AW125" s="145"/>
      <c r="AX125" s="145"/>
      <c r="AY125" s="145"/>
      <c r="AZ125" s="145"/>
      <c r="BA125" s="145"/>
      <c r="BB125" s="145"/>
      <c r="BC125" s="145"/>
      <c r="BD125" s="145"/>
      <c r="BE125" s="145"/>
    </row>
    <row r="126" spans="1:60" x14ac:dyDescent="0.35">
      <c r="A126" s="22"/>
      <c r="B126" s="22"/>
      <c r="C126" s="22"/>
      <c r="D126" s="22"/>
      <c r="E126" s="22"/>
      <c r="F126" s="22"/>
      <c r="G126" s="22"/>
      <c r="H126" s="22"/>
      <c r="I126" s="22"/>
      <c r="J126" s="22"/>
      <c r="K126" s="22"/>
      <c r="L126" s="22"/>
      <c r="M126" s="22"/>
      <c r="N126" s="22"/>
      <c r="O126" s="22"/>
      <c r="P126" s="22"/>
      <c r="Q126" s="22"/>
      <c r="R126" s="22"/>
      <c r="S126" s="22"/>
      <c r="Z126" s="145"/>
      <c r="AA126" s="145"/>
      <c r="AB126" s="145"/>
      <c r="AC126" s="145"/>
      <c r="AD126" s="145"/>
      <c r="AE126" s="145"/>
      <c r="AF126" s="145"/>
      <c r="AG126" s="145"/>
      <c r="AH126" s="145"/>
      <c r="AI126" s="145"/>
      <c r="AJ126" s="145"/>
      <c r="AK126" s="145"/>
      <c r="AL126" s="145"/>
      <c r="AM126" s="145"/>
      <c r="AN126" s="145"/>
      <c r="AP126" s="145"/>
      <c r="AQ126" s="145"/>
      <c r="AR126" s="145"/>
      <c r="AS126" s="145"/>
      <c r="AT126" s="145"/>
      <c r="AU126" s="145"/>
      <c r="AV126" s="145"/>
      <c r="AW126" s="145"/>
      <c r="AX126" s="145"/>
      <c r="AY126" s="145"/>
      <c r="AZ126" s="145"/>
      <c r="BA126" s="145"/>
      <c r="BB126" s="145"/>
      <c r="BC126" s="145"/>
      <c r="BD126" s="145"/>
      <c r="BE126" s="145"/>
      <c r="BF126" s="150"/>
      <c r="BG126" s="150"/>
      <c r="BH126" s="150"/>
    </row>
    <row r="127" spans="1:60" x14ac:dyDescent="0.35">
      <c r="B127" s="169"/>
      <c r="AA127" s="145"/>
      <c r="AB127" s="145"/>
      <c r="AC127" s="145"/>
      <c r="AD127" s="145"/>
      <c r="AE127" s="145"/>
      <c r="AF127" s="145"/>
      <c r="AG127" s="145"/>
      <c r="AH127" s="145"/>
      <c r="AI127" s="145"/>
      <c r="AJ127" s="145"/>
      <c r="AK127" s="145"/>
      <c r="AL127" s="145"/>
      <c r="AM127" s="145"/>
      <c r="AN127" s="145"/>
      <c r="AP127" s="145"/>
      <c r="AQ127" s="145"/>
      <c r="AR127" s="145"/>
      <c r="AS127" s="145"/>
      <c r="AT127" s="145"/>
      <c r="AU127" s="145"/>
      <c r="AV127" s="145"/>
      <c r="AW127" s="145"/>
      <c r="AX127" s="145"/>
      <c r="AY127" s="145"/>
      <c r="AZ127" s="145"/>
      <c r="BA127" s="145"/>
      <c r="BB127" s="145"/>
      <c r="BC127" s="145"/>
      <c r="BD127" s="145"/>
      <c r="BE127" s="145"/>
      <c r="BF127" s="150"/>
      <c r="BG127" s="150"/>
      <c r="BH127" s="150"/>
    </row>
    <row r="128" spans="1:60" x14ac:dyDescent="0.35">
      <c r="B128" s="169"/>
      <c r="U128" s="116"/>
      <c r="V128" s="116"/>
      <c r="W128" s="116"/>
      <c r="X128" s="116"/>
      <c r="AA128" s="145"/>
      <c r="AB128" s="145"/>
      <c r="AC128" s="145"/>
      <c r="AD128" s="145"/>
      <c r="AE128" s="145"/>
      <c r="AF128" s="145"/>
      <c r="AG128" s="145"/>
      <c r="AH128" s="145"/>
      <c r="AI128" s="145"/>
      <c r="AJ128" s="145"/>
      <c r="AK128" s="145"/>
      <c r="AL128" s="145"/>
      <c r="AM128" s="145"/>
      <c r="AN128" s="145"/>
      <c r="AP128" s="145"/>
      <c r="AQ128" s="145"/>
      <c r="AR128" s="145"/>
      <c r="AS128" s="145"/>
      <c r="AT128" s="145"/>
      <c r="AU128" s="145"/>
      <c r="AV128" s="145"/>
      <c r="AW128" s="145"/>
      <c r="AX128" s="145"/>
      <c r="AY128" s="145"/>
      <c r="AZ128" s="145"/>
      <c r="BA128" s="145"/>
      <c r="BB128" s="145"/>
      <c r="BC128" s="145"/>
      <c r="BD128" s="145"/>
      <c r="BE128" s="145"/>
      <c r="BF128" s="150"/>
      <c r="BG128" s="150"/>
      <c r="BH128" s="150"/>
    </row>
    <row r="129" spans="2:60" x14ac:dyDescent="0.35">
      <c r="B129" s="169"/>
      <c r="U129" s="116"/>
      <c r="V129" s="116"/>
      <c r="W129" s="116"/>
      <c r="X129" s="116"/>
      <c r="AA129" s="145"/>
      <c r="AB129" s="145"/>
      <c r="AC129" s="145"/>
      <c r="AD129" s="145"/>
      <c r="AE129" s="145"/>
      <c r="AF129" s="145"/>
      <c r="AG129" s="145"/>
      <c r="AH129" s="145"/>
      <c r="AI129" s="145"/>
      <c r="AJ129" s="145"/>
      <c r="AK129" s="145"/>
      <c r="AL129" s="145"/>
      <c r="AM129" s="145"/>
      <c r="AN129" s="145"/>
      <c r="AP129" s="145"/>
      <c r="AQ129" s="145"/>
      <c r="AR129" s="145"/>
      <c r="AS129" s="145"/>
      <c r="AT129" s="145"/>
      <c r="AU129" s="145"/>
      <c r="AV129" s="145"/>
      <c r="AW129" s="145"/>
      <c r="AX129" s="145"/>
      <c r="AY129" s="145"/>
      <c r="AZ129" s="145"/>
      <c r="BA129" s="145"/>
      <c r="BB129" s="145"/>
      <c r="BC129" s="145"/>
      <c r="BD129" s="145"/>
      <c r="BE129" s="145"/>
      <c r="BF129" s="150"/>
      <c r="BG129" s="150"/>
      <c r="BH129" s="150"/>
    </row>
    <row r="130" spans="2:60" x14ac:dyDescent="0.35">
      <c r="B130" s="169"/>
      <c r="U130" s="116"/>
      <c r="V130" s="116"/>
      <c r="W130" s="116"/>
      <c r="X130" s="116"/>
      <c r="AA130" s="145"/>
      <c r="AB130" s="145"/>
      <c r="AC130" s="145"/>
      <c r="AD130" s="145"/>
      <c r="AE130" s="145"/>
      <c r="AF130" s="145"/>
      <c r="AG130" s="145"/>
      <c r="AH130" s="145"/>
      <c r="AI130" s="145"/>
      <c r="AJ130" s="145"/>
      <c r="AK130" s="145"/>
      <c r="AL130" s="145"/>
      <c r="AM130" s="145"/>
      <c r="AN130" s="145"/>
      <c r="AP130" s="145"/>
      <c r="AQ130" s="145"/>
      <c r="AR130" s="145"/>
      <c r="AS130" s="145"/>
      <c r="AT130" s="145"/>
      <c r="AU130" s="145"/>
      <c r="AV130" s="145"/>
      <c r="AW130" s="145"/>
      <c r="AX130" s="145"/>
      <c r="AY130" s="145"/>
      <c r="AZ130" s="145"/>
      <c r="BA130" s="145"/>
      <c r="BB130" s="145"/>
      <c r="BC130" s="145"/>
      <c r="BD130" s="145"/>
      <c r="BE130" s="145"/>
      <c r="BF130" s="150"/>
      <c r="BG130" s="150"/>
      <c r="BH130" s="150"/>
    </row>
    <row r="131" spans="2:60" x14ac:dyDescent="0.35">
      <c r="B131" s="169"/>
      <c r="U131" s="116"/>
      <c r="V131" s="116"/>
      <c r="W131" s="116"/>
      <c r="X131" s="116"/>
      <c r="AS131" s="150"/>
      <c r="AT131" s="150"/>
      <c r="AU131" s="150"/>
      <c r="AV131" s="150"/>
      <c r="AW131" s="150"/>
      <c r="AX131" s="150"/>
      <c r="AY131" s="150"/>
      <c r="AZ131" s="150"/>
      <c r="BA131" s="150"/>
      <c r="BB131" s="150"/>
      <c r="BC131" s="150"/>
      <c r="BD131" s="150"/>
      <c r="BE131" s="150"/>
      <c r="BF131" s="150"/>
      <c r="BG131" s="150"/>
      <c r="BH131" s="150"/>
    </row>
    <row r="132" spans="2:60" x14ac:dyDescent="0.35">
      <c r="B132" s="169"/>
      <c r="U132" s="116"/>
      <c r="V132" s="116"/>
      <c r="W132" s="116"/>
      <c r="X132" s="116"/>
      <c r="AS132" s="150"/>
      <c r="AT132" s="150"/>
      <c r="AU132" s="150"/>
      <c r="AV132" s="150"/>
      <c r="AW132" s="150"/>
      <c r="AX132" s="150"/>
      <c r="AY132" s="150"/>
      <c r="AZ132" s="150"/>
      <c r="BA132" s="150"/>
      <c r="BB132" s="150"/>
      <c r="BC132" s="150"/>
      <c r="BD132" s="150"/>
      <c r="BE132" s="150"/>
      <c r="BF132" s="150"/>
      <c r="BG132" s="150"/>
      <c r="BH132" s="150"/>
    </row>
    <row r="133" spans="2:60" x14ac:dyDescent="0.35">
      <c r="B133" s="169"/>
      <c r="AS133" s="150"/>
      <c r="AT133" s="150"/>
      <c r="AU133" s="150"/>
      <c r="AV133" s="150"/>
      <c r="AW133" s="150"/>
      <c r="AX133" s="150"/>
      <c r="AY133" s="150"/>
      <c r="AZ133" s="150"/>
      <c r="BA133" s="150"/>
      <c r="BB133" s="150"/>
      <c r="BC133" s="150"/>
      <c r="BD133" s="150"/>
      <c r="BE133" s="150"/>
      <c r="BF133" s="150"/>
      <c r="BG133" s="150"/>
      <c r="BH133" s="150"/>
    </row>
    <row r="134" spans="2:60" x14ac:dyDescent="0.35">
      <c r="B134" s="169"/>
      <c r="AS134" s="150"/>
      <c r="AT134" s="150"/>
      <c r="AU134" s="150"/>
      <c r="AV134" s="150"/>
      <c r="AW134" s="150"/>
      <c r="AX134" s="150"/>
      <c r="AY134" s="150"/>
      <c r="AZ134" s="150"/>
      <c r="BA134" s="150"/>
      <c r="BB134" s="150"/>
      <c r="BC134" s="150"/>
      <c r="BD134" s="150"/>
      <c r="BE134" s="150"/>
      <c r="BF134" s="150"/>
      <c r="BG134" s="150"/>
      <c r="BH134" s="150"/>
    </row>
    <row r="135" spans="2:60" x14ac:dyDescent="0.35">
      <c r="B135" s="169"/>
    </row>
    <row r="136" spans="2:60" x14ac:dyDescent="0.35">
      <c r="B136" s="169"/>
    </row>
    <row r="137" spans="2:60" x14ac:dyDescent="0.35">
      <c r="B137" s="169"/>
    </row>
    <row r="138" spans="2:60" x14ac:dyDescent="0.35">
      <c r="B138" s="169"/>
    </row>
    <row r="139" spans="2:60" x14ac:dyDescent="0.35">
      <c r="B139" s="169"/>
    </row>
    <row r="140" spans="2:60" x14ac:dyDescent="0.35">
      <c r="B140" s="169"/>
    </row>
    <row r="141" spans="2:60" x14ac:dyDescent="0.35">
      <c r="B141" s="169"/>
    </row>
    <row r="142" spans="2:60" x14ac:dyDescent="0.35">
      <c r="B142" s="169"/>
    </row>
    <row r="143" spans="2:60" x14ac:dyDescent="0.35">
      <c r="B143" s="169"/>
    </row>
    <row r="144" spans="2:60" x14ac:dyDescent="0.35">
      <c r="B144" s="169"/>
    </row>
    <row r="145" spans="2:2" x14ac:dyDescent="0.35">
      <c r="B145" s="169"/>
    </row>
    <row r="146" spans="2:2" x14ac:dyDescent="0.35">
      <c r="B146" s="169"/>
    </row>
    <row r="147" spans="2:2" x14ac:dyDescent="0.35">
      <c r="B147" s="169"/>
    </row>
    <row r="148" spans="2:2" x14ac:dyDescent="0.35">
      <c r="B148" s="169"/>
    </row>
    <row r="149" spans="2:2" x14ac:dyDescent="0.35">
      <c r="B149" s="169"/>
    </row>
    <row r="150" spans="2:2" x14ac:dyDescent="0.35">
      <c r="B150" s="169"/>
    </row>
    <row r="151" spans="2:2" x14ac:dyDescent="0.35">
      <c r="B151" s="169"/>
    </row>
    <row r="152" spans="2:2" x14ac:dyDescent="0.35">
      <c r="B152" s="169"/>
    </row>
    <row r="153" spans="2:2" x14ac:dyDescent="0.35">
      <c r="B153" s="169"/>
    </row>
    <row r="154" spans="2:2" x14ac:dyDescent="0.35">
      <c r="B154" s="169"/>
    </row>
    <row r="155" spans="2:2" x14ac:dyDescent="0.35">
      <c r="B155" s="169"/>
    </row>
    <row r="156" spans="2:2" x14ac:dyDescent="0.35">
      <c r="B156" s="169"/>
    </row>
    <row r="157" spans="2:2" x14ac:dyDescent="0.35">
      <c r="B157" s="169"/>
    </row>
    <row r="158" spans="2:2" x14ac:dyDescent="0.35">
      <c r="B158" s="169"/>
    </row>
    <row r="159" spans="2:2" x14ac:dyDescent="0.35">
      <c r="B159" s="169"/>
    </row>
    <row r="160" spans="2:2" x14ac:dyDescent="0.35">
      <c r="B160" s="169"/>
    </row>
    <row r="161" spans="2:2" x14ac:dyDescent="0.35">
      <c r="B161" s="169"/>
    </row>
  </sheetData>
  <pageMargins left="0.51181102362204722" right="0.39370078740157483" top="0.74803149606299213" bottom="0.74803149606299213" header="0.31496062992125984" footer="0.31496062992125984"/>
  <pageSetup paperSize="9" scale="65" orientation="portrait" r:id="rId1"/>
  <ignoredErrors>
    <ignoredError sqref="S6 S29:S73 S90:S125 AM97:AM125 AM66:AM93 AM49:AM58 AM29:AM45 AM6" formulaRange="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XDU82"/>
  <sheetViews>
    <sheetView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16384" width="11.42578125" style="23"/>
  </cols>
  <sheetData>
    <row r="1" spans="1:21" ht="16.5" customHeight="1" x14ac:dyDescent="0.35">
      <c r="A1" s="24" t="s">
        <v>203</v>
      </c>
      <c r="B1" s="22"/>
      <c r="C1" s="22"/>
      <c r="D1" s="22"/>
      <c r="E1" s="22"/>
      <c r="F1" s="22"/>
      <c r="G1" s="22"/>
      <c r="H1" s="22"/>
      <c r="I1" s="22"/>
      <c r="J1" s="22"/>
      <c r="K1" s="22"/>
      <c r="L1" s="22"/>
      <c r="M1" s="22"/>
      <c r="N1" s="22"/>
      <c r="O1" s="22"/>
      <c r="P1" s="22"/>
      <c r="Q1" s="22"/>
      <c r="R1" s="22"/>
      <c r="S1" s="22"/>
    </row>
    <row r="2" spans="1:21" ht="54.75" customHeight="1" x14ac:dyDescent="0.35">
      <c r="A2" s="61" t="s">
        <v>100</v>
      </c>
      <c r="B2" s="61" t="s">
        <v>101</v>
      </c>
      <c r="C2" s="61" t="s">
        <v>99</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21" ht="16.5" customHeight="1" x14ac:dyDescent="0.35">
      <c r="A3" s="53"/>
      <c r="B3" s="53"/>
      <c r="C3" s="177"/>
      <c r="D3" s="67"/>
      <c r="E3" s="98"/>
      <c r="F3" s="98"/>
      <c r="G3" s="98"/>
      <c r="H3" s="67"/>
      <c r="I3" s="67"/>
      <c r="J3" s="67"/>
      <c r="K3" s="67"/>
      <c r="L3" s="67"/>
      <c r="M3" s="67"/>
      <c r="N3" s="67"/>
      <c r="O3" s="67"/>
      <c r="P3" s="67"/>
      <c r="Q3" s="67"/>
      <c r="R3" s="67"/>
      <c r="S3" s="67"/>
    </row>
    <row r="4" spans="1:21" ht="16.5" customHeight="1" x14ac:dyDescent="0.35">
      <c r="A4" s="89" t="s">
        <v>105</v>
      </c>
      <c r="B4" s="89" t="s">
        <v>106</v>
      </c>
      <c r="C4" s="178" t="s">
        <v>28</v>
      </c>
      <c r="D4" s="179">
        <f>SUM(D5:D10)</f>
        <v>771</v>
      </c>
      <c r="E4" s="179">
        <f t="shared" ref="E4:R4" si="0">SUM(E5:E10)</f>
        <v>884</v>
      </c>
      <c r="F4" s="179">
        <f t="shared" si="0"/>
        <v>748</v>
      </c>
      <c r="G4" s="179">
        <f t="shared" si="0"/>
        <v>357</v>
      </c>
      <c r="H4" s="179">
        <f t="shared" si="0"/>
        <v>472</v>
      </c>
      <c r="I4" s="179">
        <f t="shared" si="0"/>
        <v>400</v>
      </c>
      <c r="J4" s="179">
        <f t="shared" si="0"/>
        <v>479</v>
      </c>
      <c r="K4" s="179">
        <f t="shared" si="0"/>
        <v>598</v>
      </c>
      <c r="L4" s="179">
        <f t="shared" si="0"/>
        <v>291</v>
      </c>
      <c r="M4" s="179">
        <f t="shared" si="0"/>
        <v>367</v>
      </c>
      <c r="N4" s="179">
        <f t="shared" si="0"/>
        <v>269</v>
      </c>
      <c r="O4" s="179">
        <f t="shared" si="0"/>
        <v>459</v>
      </c>
      <c r="P4" s="179">
        <f t="shared" si="0"/>
        <v>771</v>
      </c>
      <c r="Q4" s="179">
        <f t="shared" si="0"/>
        <v>608</v>
      </c>
      <c r="R4" s="179">
        <f t="shared" si="0"/>
        <v>369</v>
      </c>
      <c r="S4" s="179">
        <f>SUM(D4:R4)</f>
        <v>7843</v>
      </c>
    </row>
    <row r="5" spans="1:21" ht="16.5" customHeight="1" x14ac:dyDescent="0.35">
      <c r="A5" s="22"/>
      <c r="B5" s="22" t="s">
        <v>92</v>
      </c>
      <c r="C5" s="152">
        <v>0.13333333333333333</v>
      </c>
      <c r="D5" s="180">
        <v>0</v>
      </c>
      <c r="E5" s="180">
        <v>0</v>
      </c>
      <c r="F5" s="180">
        <v>0</v>
      </c>
      <c r="G5" s="180">
        <v>0</v>
      </c>
      <c r="H5" s="180">
        <v>0</v>
      </c>
      <c r="I5" s="180">
        <v>0</v>
      </c>
      <c r="J5" s="180">
        <v>0</v>
      </c>
      <c r="K5" s="180">
        <v>0</v>
      </c>
      <c r="L5" s="180">
        <v>0</v>
      </c>
      <c r="M5" s="180">
        <v>0</v>
      </c>
      <c r="N5" s="180">
        <v>0</v>
      </c>
      <c r="O5" s="180">
        <v>0</v>
      </c>
      <c r="P5" s="180">
        <v>0</v>
      </c>
      <c r="Q5" s="180">
        <v>0</v>
      </c>
      <c r="R5" s="180">
        <v>0</v>
      </c>
      <c r="S5" s="33">
        <f>SUM(D5:R5)</f>
        <v>0</v>
      </c>
      <c r="U5" s="45"/>
    </row>
    <row r="6" spans="1:21" ht="16.5" customHeight="1" x14ac:dyDescent="0.35">
      <c r="A6" s="22"/>
      <c r="B6" s="22" t="s">
        <v>93</v>
      </c>
      <c r="C6" s="152">
        <v>0.28888888888888897</v>
      </c>
      <c r="D6" s="180">
        <v>0</v>
      </c>
      <c r="E6" s="180">
        <v>0</v>
      </c>
      <c r="F6" s="180">
        <v>0</v>
      </c>
      <c r="G6" s="180">
        <v>0</v>
      </c>
      <c r="H6" s="180">
        <v>0</v>
      </c>
      <c r="I6" s="180">
        <v>0</v>
      </c>
      <c r="J6" s="180">
        <v>0</v>
      </c>
      <c r="K6" s="180">
        <v>0</v>
      </c>
      <c r="L6" s="180">
        <v>0</v>
      </c>
      <c r="M6" s="180">
        <v>0</v>
      </c>
      <c r="N6" s="180">
        <v>0</v>
      </c>
      <c r="O6" s="180">
        <v>0</v>
      </c>
      <c r="P6" s="180">
        <v>0</v>
      </c>
      <c r="Q6" s="180">
        <v>0</v>
      </c>
      <c r="R6" s="180">
        <v>0</v>
      </c>
      <c r="S6" s="33">
        <f t="shared" ref="S6:S10" si="1">SUM(D6:R6)</f>
        <v>0</v>
      </c>
      <c r="U6" s="45"/>
    </row>
    <row r="7" spans="1:21" ht="16.5" customHeight="1" x14ac:dyDescent="0.35">
      <c r="A7" s="22"/>
      <c r="B7" s="22" t="s">
        <v>94</v>
      </c>
      <c r="C7" s="152">
        <v>0.46666666666666667</v>
      </c>
      <c r="D7" s="180">
        <v>0</v>
      </c>
      <c r="E7" s="180">
        <v>0</v>
      </c>
      <c r="F7" s="180">
        <v>2</v>
      </c>
      <c r="G7" s="180">
        <v>0</v>
      </c>
      <c r="H7" s="180">
        <v>0</v>
      </c>
      <c r="I7" s="180">
        <v>0</v>
      </c>
      <c r="J7" s="180">
        <v>0</v>
      </c>
      <c r="K7" s="180">
        <v>0</v>
      </c>
      <c r="L7" s="180">
        <v>0</v>
      </c>
      <c r="M7" s="180">
        <v>0</v>
      </c>
      <c r="N7" s="180">
        <v>0</v>
      </c>
      <c r="O7" s="180">
        <v>0</v>
      </c>
      <c r="P7" s="180">
        <v>0</v>
      </c>
      <c r="Q7" s="180">
        <v>0</v>
      </c>
      <c r="R7" s="180">
        <v>0</v>
      </c>
      <c r="S7" s="33">
        <f t="shared" si="1"/>
        <v>2</v>
      </c>
      <c r="U7" s="45"/>
    </row>
    <row r="8" spans="1:21" ht="16.5" customHeight="1" x14ac:dyDescent="0.35">
      <c r="A8" s="22"/>
      <c r="B8" s="22" t="s">
        <v>95</v>
      </c>
      <c r="C8" s="152">
        <v>0.64444444444444449</v>
      </c>
      <c r="D8" s="180">
        <v>0</v>
      </c>
      <c r="E8" s="180">
        <v>0</v>
      </c>
      <c r="F8" s="180">
        <v>2</v>
      </c>
      <c r="G8" s="180">
        <v>0</v>
      </c>
      <c r="H8" s="180">
        <v>0</v>
      </c>
      <c r="I8" s="180">
        <v>0</v>
      </c>
      <c r="J8" s="180">
        <v>0</v>
      </c>
      <c r="K8" s="180">
        <v>0</v>
      </c>
      <c r="L8" s="180">
        <v>0</v>
      </c>
      <c r="M8" s="180">
        <v>0</v>
      </c>
      <c r="N8" s="180">
        <v>0</v>
      </c>
      <c r="O8" s="180">
        <v>0</v>
      </c>
      <c r="P8" s="180">
        <v>0</v>
      </c>
      <c r="Q8" s="180">
        <v>0</v>
      </c>
      <c r="R8" s="180">
        <v>0</v>
      </c>
      <c r="S8" s="33">
        <f t="shared" si="1"/>
        <v>2</v>
      </c>
      <c r="U8" s="45"/>
    </row>
    <row r="9" spans="1:21" ht="16.5" customHeight="1" x14ac:dyDescent="0.35">
      <c r="A9" s="22"/>
      <c r="B9" s="22" t="s">
        <v>96</v>
      </c>
      <c r="C9" s="152">
        <v>0.82222222222222219</v>
      </c>
      <c r="D9" s="180">
        <v>0</v>
      </c>
      <c r="E9" s="180">
        <v>0</v>
      </c>
      <c r="F9" s="180">
        <v>5</v>
      </c>
      <c r="G9" s="180">
        <v>0</v>
      </c>
      <c r="H9" s="180">
        <v>0</v>
      </c>
      <c r="I9" s="180">
        <v>0</v>
      </c>
      <c r="J9" s="180">
        <v>0</v>
      </c>
      <c r="K9" s="180">
        <v>0</v>
      </c>
      <c r="L9" s="180">
        <v>0</v>
      </c>
      <c r="M9" s="180">
        <v>0</v>
      </c>
      <c r="N9" s="180">
        <v>0</v>
      </c>
      <c r="O9" s="180">
        <v>0</v>
      </c>
      <c r="P9" s="180">
        <v>0</v>
      </c>
      <c r="Q9" s="180">
        <v>4</v>
      </c>
      <c r="R9" s="180">
        <v>0</v>
      </c>
      <c r="S9" s="33">
        <f t="shared" si="1"/>
        <v>9</v>
      </c>
      <c r="U9" s="45"/>
    </row>
    <row r="10" spans="1:21" ht="16.5" customHeight="1" x14ac:dyDescent="0.35">
      <c r="A10" s="22"/>
      <c r="B10" s="22" t="s">
        <v>97</v>
      </c>
      <c r="C10" s="152">
        <v>1</v>
      </c>
      <c r="D10" s="180">
        <v>771</v>
      </c>
      <c r="E10" s="180">
        <v>884</v>
      </c>
      <c r="F10" s="180">
        <v>739</v>
      </c>
      <c r="G10" s="180">
        <v>357</v>
      </c>
      <c r="H10" s="180">
        <v>472</v>
      </c>
      <c r="I10" s="180">
        <v>400</v>
      </c>
      <c r="J10" s="180">
        <v>479</v>
      </c>
      <c r="K10" s="180">
        <v>598</v>
      </c>
      <c r="L10" s="180">
        <v>291</v>
      </c>
      <c r="M10" s="180">
        <v>367</v>
      </c>
      <c r="N10" s="180">
        <v>269</v>
      </c>
      <c r="O10" s="180">
        <v>459</v>
      </c>
      <c r="P10" s="180">
        <v>771</v>
      </c>
      <c r="Q10" s="180">
        <v>604</v>
      </c>
      <c r="R10" s="180">
        <v>369</v>
      </c>
      <c r="S10" s="33">
        <f t="shared" si="1"/>
        <v>7830</v>
      </c>
      <c r="U10" s="45"/>
    </row>
    <row r="11" spans="1:21" ht="16.5" customHeight="1" x14ac:dyDescent="0.35">
      <c r="A11" s="22"/>
      <c r="B11" s="22"/>
      <c r="C11" s="152"/>
      <c r="D11" s="33"/>
      <c r="E11" s="33"/>
      <c r="F11" s="33"/>
      <c r="G11" s="33"/>
      <c r="H11" s="33"/>
      <c r="I11" s="33"/>
      <c r="J11" s="33"/>
      <c r="K11" s="33"/>
      <c r="L11" s="33"/>
      <c r="M11" s="33"/>
      <c r="N11" s="33"/>
      <c r="O11" s="33"/>
      <c r="P11" s="33"/>
      <c r="Q11" s="33"/>
      <c r="R11" s="33"/>
      <c r="S11" s="33"/>
    </row>
    <row r="12" spans="1:21" ht="16.5" customHeight="1" x14ac:dyDescent="0.35">
      <c r="A12" s="89" t="s">
        <v>98</v>
      </c>
      <c r="B12" s="89" t="s">
        <v>106</v>
      </c>
      <c r="C12" s="178" t="s">
        <v>28</v>
      </c>
      <c r="D12" s="179">
        <f>SUM(D13:D18)</f>
        <v>1088</v>
      </c>
      <c r="E12" s="179">
        <f t="shared" ref="E12:R12" si="2">SUM(E13:E18)</f>
        <v>1218</v>
      </c>
      <c r="F12" s="179">
        <f t="shared" si="2"/>
        <v>848</v>
      </c>
      <c r="G12" s="179">
        <f t="shared" si="2"/>
        <v>516</v>
      </c>
      <c r="H12" s="179">
        <f t="shared" si="2"/>
        <v>606</v>
      </c>
      <c r="I12" s="179">
        <f t="shared" si="2"/>
        <v>693</v>
      </c>
      <c r="J12" s="179">
        <f t="shared" si="2"/>
        <v>719</v>
      </c>
      <c r="K12" s="179">
        <f t="shared" si="2"/>
        <v>900</v>
      </c>
      <c r="L12" s="179">
        <f t="shared" si="2"/>
        <v>772</v>
      </c>
      <c r="M12" s="179">
        <f t="shared" si="2"/>
        <v>848</v>
      </c>
      <c r="N12" s="179">
        <f t="shared" si="2"/>
        <v>857</v>
      </c>
      <c r="O12" s="179">
        <f t="shared" si="2"/>
        <v>1182</v>
      </c>
      <c r="P12" s="179">
        <f t="shared" si="2"/>
        <v>1378</v>
      </c>
      <c r="Q12" s="179">
        <f t="shared" si="2"/>
        <v>1207</v>
      </c>
      <c r="R12" s="179">
        <f t="shared" si="2"/>
        <v>970</v>
      </c>
      <c r="S12" s="179">
        <f>SUM(D12:R12)</f>
        <v>13802</v>
      </c>
    </row>
    <row r="13" spans="1:21" ht="16.5" customHeight="1" x14ac:dyDescent="0.35">
      <c r="A13" s="22"/>
      <c r="B13" s="22" t="s">
        <v>92</v>
      </c>
      <c r="C13" s="152">
        <v>0.13333333333333333</v>
      </c>
      <c r="D13" s="180">
        <v>0</v>
      </c>
      <c r="E13" s="180">
        <v>0</v>
      </c>
      <c r="F13" s="180">
        <v>0</v>
      </c>
      <c r="G13" s="180">
        <v>0</v>
      </c>
      <c r="H13" s="180">
        <v>0</v>
      </c>
      <c r="I13" s="180">
        <v>0</v>
      </c>
      <c r="J13" s="180">
        <v>0</v>
      </c>
      <c r="K13" s="180">
        <v>0</v>
      </c>
      <c r="L13" s="180">
        <v>0</v>
      </c>
      <c r="M13" s="180">
        <v>0</v>
      </c>
      <c r="N13" s="180">
        <v>0</v>
      </c>
      <c r="O13" s="180">
        <v>0</v>
      </c>
      <c r="P13" s="180">
        <v>0</v>
      </c>
      <c r="Q13" s="180">
        <v>0</v>
      </c>
      <c r="R13" s="180">
        <v>0</v>
      </c>
      <c r="S13" s="33">
        <f>SUM(D13:R13)</f>
        <v>0</v>
      </c>
      <c r="U13" s="45"/>
    </row>
    <row r="14" spans="1:21" ht="16.5" customHeight="1" x14ac:dyDescent="0.35">
      <c r="A14" s="22"/>
      <c r="B14" s="22" t="s">
        <v>93</v>
      </c>
      <c r="C14" s="152">
        <v>0.28888888888888886</v>
      </c>
      <c r="D14" s="180">
        <v>0</v>
      </c>
      <c r="E14" s="180">
        <v>0</v>
      </c>
      <c r="F14" s="180">
        <v>0</v>
      </c>
      <c r="G14" s="180">
        <v>0</v>
      </c>
      <c r="H14" s="180">
        <v>0</v>
      </c>
      <c r="I14" s="180">
        <v>0</v>
      </c>
      <c r="J14" s="180">
        <v>0</v>
      </c>
      <c r="K14" s="180">
        <v>0</v>
      </c>
      <c r="L14" s="180">
        <v>0</v>
      </c>
      <c r="M14" s="180">
        <v>0</v>
      </c>
      <c r="N14" s="180">
        <v>0</v>
      </c>
      <c r="O14" s="180">
        <v>0</v>
      </c>
      <c r="P14" s="180">
        <v>0</v>
      </c>
      <c r="Q14" s="180">
        <v>0</v>
      </c>
      <c r="R14" s="180">
        <v>0</v>
      </c>
      <c r="S14" s="33">
        <f t="shared" ref="S14:S18" si="3">SUM(D14:R14)</f>
        <v>0</v>
      </c>
      <c r="U14" s="45"/>
    </row>
    <row r="15" spans="1:21" ht="16.5" customHeight="1" x14ac:dyDescent="0.35">
      <c r="A15" s="22"/>
      <c r="B15" s="22" t="s">
        <v>94</v>
      </c>
      <c r="C15" s="152">
        <v>0.46666666666666667</v>
      </c>
      <c r="D15" s="180">
        <v>0</v>
      </c>
      <c r="E15" s="180">
        <v>1</v>
      </c>
      <c r="F15" s="180">
        <v>1</v>
      </c>
      <c r="G15" s="180">
        <v>0</v>
      </c>
      <c r="H15" s="180">
        <v>0</v>
      </c>
      <c r="I15" s="180">
        <v>0</v>
      </c>
      <c r="J15" s="180">
        <v>0</v>
      </c>
      <c r="K15" s="180">
        <v>0</v>
      </c>
      <c r="L15" s="180">
        <v>0</v>
      </c>
      <c r="M15" s="180">
        <v>0</v>
      </c>
      <c r="N15" s="180">
        <v>0</v>
      </c>
      <c r="O15" s="180">
        <v>7</v>
      </c>
      <c r="P15" s="180">
        <v>0</v>
      </c>
      <c r="Q15" s="180">
        <v>0</v>
      </c>
      <c r="R15" s="180">
        <v>0</v>
      </c>
      <c r="S15" s="33">
        <f t="shared" si="3"/>
        <v>9</v>
      </c>
      <c r="U15" s="45"/>
    </row>
    <row r="16" spans="1:21" ht="16.5" customHeight="1" x14ac:dyDescent="0.35">
      <c r="A16" s="22"/>
      <c r="B16" s="22" t="s">
        <v>95</v>
      </c>
      <c r="C16" s="152">
        <v>0.64444444444444449</v>
      </c>
      <c r="D16" s="180">
        <v>0</v>
      </c>
      <c r="E16" s="180">
        <v>0</v>
      </c>
      <c r="F16" s="180">
        <v>2</v>
      </c>
      <c r="G16" s="180">
        <v>0</v>
      </c>
      <c r="H16" s="180">
        <v>0</v>
      </c>
      <c r="I16" s="180">
        <v>0</v>
      </c>
      <c r="J16" s="180">
        <v>0</v>
      </c>
      <c r="K16" s="180">
        <v>0</v>
      </c>
      <c r="L16" s="180">
        <v>17</v>
      </c>
      <c r="M16" s="180">
        <v>15</v>
      </c>
      <c r="N16" s="180">
        <v>0</v>
      </c>
      <c r="O16" s="180">
        <v>0</v>
      </c>
      <c r="P16" s="180">
        <v>0</v>
      </c>
      <c r="Q16" s="180">
        <v>0</v>
      </c>
      <c r="R16" s="180">
        <v>12</v>
      </c>
      <c r="S16" s="33">
        <f t="shared" si="3"/>
        <v>46</v>
      </c>
      <c r="U16" s="45"/>
    </row>
    <row r="17" spans="1:16349" ht="16.5" customHeight="1" x14ac:dyDescent="0.35">
      <c r="A17" s="22"/>
      <c r="B17" s="22" t="s">
        <v>96</v>
      </c>
      <c r="C17" s="152">
        <v>0.82222222222222219</v>
      </c>
      <c r="D17" s="180">
        <v>17</v>
      </c>
      <c r="E17" s="180">
        <v>0</v>
      </c>
      <c r="F17" s="180">
        <v>4</v>
      </c>
      <c r="G17" s="180">
        <v>0</v>
      </c>
      <c r="H17" s="180">
        <v>0</v>
      </c>
      <c r="I17" s="180">
        <v>0</v>
      </c>
      <c r="J17" s="180">
        <v>0</v>
      </c>
      <c r="K17" s="180">
        <v>0</v>
      </c>
      <c r="L17" s="180">
        <v>0</v>
      </c>
      <c r="M17" s="180">
        <v>0</v>
      </c>
      <c r="N17" s="180">
        <v>0</v>
      </c>
      <c r="O17" s="180">
        <v>0</v>
      </c>
      <c r="P17" s="180">
        <v>0</v>
      </c>
      <c r="Q17" s="180">
        <v>2</v>
      </c>
      <c r="R17" s="180">
        <v>0</v>
      </c>
      <c r="S17" s="33">
        <f t="shared" si="3"/>
        <v>23</v>
      </c>
      <c r="U17" s="45"/>
    </row>
    <row r="18" spans="1:16349" ht="16.5" customHeight="1" x14ac:dyDescent="0.35">
      <c r="A18" s="22"/>
      <c r="B18" s="22" t="s">
        <v>97</v>
      </c>
      <c r="C18" s="152">
        <v>1</v>
      </c>
      <c r="D18" s="180">
        <v>1071</v>
      </c>
      <c r="E18" s="180">
        <v>1217</v>
      </c>
      <c r="F18" s="180">
        <v>841</v>
      </c>
      <c r="G18" s="180">
        <v>516</v>
      </c>
      <c r="H18" s="180">
        <v>606</v>
      </c>
      <c r="I18" s="180">
        <v>693</v>
      </c>
      <c r="J18" s="180">
        <v>719</v>
      </c>
      <c r="K18" s="180">
        <v>900</v>
      </c>
      <c r="L18" s="180">
        <v>755</v>
      </c>
      <c r="M18" s="180">
        <v>833</v>
      </c>
      <c r="N18" s="180">
        <v>857</v>
      </c>
      <c r="O18" s="180">
        <v>1175</v>
      </c>
      <c r="P18" s="180">
        <v>1378</v>
      </c>
      <c r="Q18" s="180">
        <v>1205</v>
      </c>
      <c r="R18" s="180">
        <v>958</v>
      </c>
      <c r="S18" s="33">
        <f t="shared" si="3"/>
        <v>13724</v>
      </c>
      <c r="U18" s="45"/>
    </row>
    <row r="19" spans="1:16349" ht="16.5" customHeight="1" x14ac:dyDescent="0.35">
      <c r="A19" s="22"/>
      <c r="B19" s="22"/>
      <c r="C19" s="152"/>
      <c r="D19" s="33"/>
      <c r="E19" s="33"/>
      <c r="F19" s="33"/>
      <c r="G19" s="33"/>
      <c r="H19" s="33"/>
      <c r="I19" s="33"/>
      <c r="J19" s="33"/>
      <c r="K19" s="33"/>
      <c r="L19" s="33"/>
      <c r="M19" s="33"/>
      <c r="N19" s="33"/>
      <c r="O19" s="33"/>
      <c r="P19" s="33"/>
      <c r="Q19" s="33"/>
      <c r="R19" s="33"/>
      <c r="S19" s="33"/>
    </row>
    <row r="20" spans="1:16349" ht="16.5" customHeight="1" x14ac:dyDescent="0.35">
      <c r="A20" s="22"/>
      <c r="B20" s="22"/>
      <c r="C20" s="22"/>
      <c r="D20" s="33"/>
      <c r="E20" s="33"/>
      <c r="F20" s="33"/>
      <c r="G20" s="33"/>
      <c r="H20" s="33"/>
      <c r="I20" s="33"/>
      <c r="J20" s="33"/>
      <c r="K20" s="33"/>
      <c r="L20" s="33"/>
      <c r="M20" s="33"/>
      <c r="N20" s="33"/>
      <c r="O20" s="33"/>
      <c r="P20" s="33"/>
      <c r="Q20" s="33"/>
      <c r="R20" s="33"/>
      <c r="S20" s="33"/>
    </row>
    <row r="21" spans="1:16349" ht="16.5" customHeight="1" x14ac:dyDescent="0.35">
      <c r="A21" s="181" t="s">
        <v>105</v>
      </c>
      <c r="B21" s="181" t="s">
        <v>102</v>
      </c>
      <c r="C21" s="182" t="s">
        <v>28</v>
      </c>
      <c r="D21" s="183">
        <f>SUMPRODUCT($C$5:$C$10,D5:D10)</f>
        <v>771</v>
      </c>
      <c r="E21" s="183">
        <f t="shared" ref="E21:R21" si="4">SUMPRODUCT($C$5:$C$10,E5:E10)</f>
        <v>884</v>
      </c>
      <c r="F21" s="183">
        <f t="shared" si="4"/>
        <v>745.33333333333337</v>
      </c>
      <c r="G21" s="183">
        <f t="shared" si="4"/>
        <v>357</v>
      </c>
      <c r="H21" s="183">
        <f t="shared" si="4"/>
        <v>472</v>
      </c>
      <c r="I21" s="183">
        <f t="shared" si="4"/>
        <v>400</v>
      </c>
      <c r="J21" s="183">
        <f t="shared" si="4"/>
        <v>479</v>
      </c>
      <c r="K21" s="183">
        <f t="shared" si="4"/>
        <v>598</v>
      </c>
      <c r="L21" s="183">
        <f t="shared" si="4"/>
        <v>291</v>
      </c>
      <c r="M21" s="183">
        <f t="shared" si="4"/>
        <v>367</v>
      </c>
      <c r="N21" s="183">
        <f t="shared" si="4"/>
        <v>269</v>
      </c>
      <c r="O21" s="183">
        <f t="shared" si="4"/>
        <v>459</v>
      </c>
      <c r="P21" s="183">
        <f t="shared" si="4"/>
        <v>771</v>
      </c>
      <c r="Q21" s="183">
        <f t="shared" si="4"/>
        <v>607.28888888888889</v>
      </c>
      <c r="R21" s="183">
        <f t="shared" si="4"/>
        <v>369</v>
      </c>
      <c r="S21" s="183">
        <f>SUM(D21:R21)</f>
        <v>7839.6222222222232</v>
      </c>
    </row>
    <row r="22" spans="1:16349" ht="16.5" customHeight="1" thickBot="1" x14ac:dyDescent="0.4">
      <c r="A22" s="184" t="s">
        <v>98</v>
      </c>
      <c r="B22" s="184" t="s">
        <v>102</v>
      </c>
      <c r="C22" s="185" t="s">
        <v>28</v>
      </c>
      <c r="D22" s="186">
        <f>SUMPRODUCT($C$13:$C$18,D13:D18)</f>
        <v>1084.9777777777779</v>
      </c>
      <c r="E22" s="186">
        <f t="shared" ref="E22:R22" si="5">SUMPRODUCT($C$13:$C$18,E13:E18)</f>
        <v>1217.4666666666667</v>
      </c>
      <c r="F22" s="186">
        <f t="shared" si="5"/>
        <v>846.04444444444448</v>
      </c>
      <c r="G22" s="186">
        <f t="shared" si="5"/>
        <v>516</v>
      </c>
      <c r="H22" s="186">
        <f t="shared" si="5"/>
        <v>606</v>
      </c>
      <c r="I22" s="186">
        <f t="shared" si="5"/>
        <v>693</v>
      </c>
      <c r="J22" s="186">
        <f t="shared" si="5"/>
        <v>719</v>
      </c>
      <c r="K22" s="186">
        <f t="shared" si="5"/>
        <v>900</v>
      </c>
      <c r="L22" s="186">
        <f t="shared" si="5"/>
        <v>765.95555555555552</v>
      </c>
      <c r="M22" s="186">
        <f t="shared" si="5"/>
        <v>842.66666666666663</v>
      </c>
      <c r="N22" s="186">
        <f t="shared" si="5"/>
        <v>857</v>
      </c>
      <c r="O22" s="186">
        <f t="shared" si="5"/>
        <v>1178.2666666666667</v>
      </c>
      <c r="P22" s="186">
        <f t="shared" si="5"/>
        <v>1378</v>
      </c>
      <c r="Q22" s="186">
        <f t="shared" si="5"/>
        <v>1206.6444444444444</v>
      </c>
      <c r="R22" s="186">
        <f t="shared" si="5"/>
        <v>965.73333333333335</v>
      </c>
      <c r="S22" s="186">
        <f>SUM(D22:R22)</f>
        <v>13776.755555555555</v>
      </c>
    </row>
    <row r="23" spans="1:16349" ht="16.5" customHeight="1" x14ac:dyDescent="0.35">
      <c r="A23" s="187" t="s">
        <v>168</v>
      </c>
      <c r="B23" s="188"/>
      <c r="C23" s="187"/>
      <c r="D23" s="188"/>
      <c r="E23" s="187"/>
      <c r="F23" s="188"/>
      <c r="G23" s="187"/>
      <c r="H23" s="188"/>
      <c r="I23" s="187"/>
      <c r="J23" s="188"/>
      <c r="K23" s="187"/>
      <c r="L23" s="188"/>
      <c r="M23" s="187"/>
      <c r="N23" s="188"/>
      <c r="O23" s="187"/>
      <c r="P23" s="188"/>
      <c r="Q23" s="187"/>
      <c r="R23" s="188"/>
      <c r="S23" s="187"/>
      <c r="U23" s="189"/>
      <c r="W23" s="176"/>
      <c r="X23" s="189"/>
      <c r="Y23" s="176"/>
      <c r="Z23" s="189"/>
      <c r="AA23" s="176"/>
      <c r="AB23" s="189"/>
      <c r="AC23" s="176"/>
      <c r="AD23" s="189"/>
      <c r="AE23" s="176"/>
      <c r="AF23" s="189"/>
      <c r="AG23" s="176"/>
      <c r="AH23" s="189"/>
      <c r="AI23" s="176"/>
      <c r="AJ23" s="189"/>
      <c r="AK23" s="176"/>
      <c r="AL23" s="189"/>
      <c r="AM23" s="176"/>
      <c r="AN23" s="189"/>
      <c r="AO23" s="176"/>
      <c r="AP23" s="189"/>
      <c r="AQ23" s="176"/>
      <c r="AR23" s="189"/>
      <c r="AS23" s="176"/>
      <c r="AT23" s="189"/>
      <c r="AU23" s="176"/>
      <c r="AV23" s="189"/>
      <c r="AW23" s="176"/>
      <c r="AX23" s="189"/>
      <c r="AY23" s="176"/>
      <c r="AZ23" s="189"/>
      <c r="BA23" s="176"/>
      <c r="BB23" s="189"/>
      <c r="BC23" s="176"/>
      <c r="BD23" s="189"/>
      <c r="BE23" s="176"/>
      <c r="BF23" s="189"/>
      <c r="BG23" s="176"/>
      <c r="BH23" s="189"/>
      <c r="BI23" s="176"/>
      <c r="BJ23" s="189"/>
      <c r="BK23" s="176"/>
      <c r="BL23" s="189"/>
      <c r="BM23" s="176"/>
      <c r="BN23" s="189"/>
      <c r="BO23" s="176"/>
      <c r="BP23" s="189"/>
      <c r="BQ23" s="176"/>
      <c r="BR23" s="189"/>
      <c r="BS23" s="176"/>
      <c r="BT23" s="189"/>
      <c r="BU23" s="176"/>
      <c r="BV23" s="189"/>
      <c r="BW23" s="176"/>
      <c r="BX23" s="189"/>
      <c r="BY23" s="176"/>
      <c r="BZ23" s="189"/>
      <c r="CA23" s="176"/>
      <c r="CB23" s="189"/>
      <c r="CC23" s="176"/>
      <c r="CD23" s="189"/>
      <c r="CE23" s="176"/>
      <c r="CF23" s="189"/>
      <c r="CG23" s="176"/>
      <c r="CH23" s="189"/>
      <c r="CI23" s="176"/>
      <c r="CJ23" s="189"/>
      <c r="CK23" s="176"/>
      <c r="CL23" s="189"/>
      <c r="CM23" s="176"/>
      <c r="CN23" s="189"/>
      <c r="CO23" s="176"/>
      <c r="CP23" s="189"/>
      <c r="CQ23" s="176"/>
      <c r="CR23" s="189"/>
      <c r="CS23" s="176"/>
      <c r="CT23" s="189"/>
      <c r="CU23" s="176"/>
      <c r="CV23" s="189"/>
      <c r="CW23" s="176"/>
      <c r="CX23" s="189"/>
      <c r="CY23" s="176"/>
      <c r="CZ23" s="189"/>
      <c r="DA23" s="176"/>
      <c r="DB23" s="189"/>
      <c r="DC23" s="176"/>
      <c r="DD23" s="189"/>
      <c r="DE23" s="176"/>
      <c r="DF23" s="189"/>
      <c r="DG23" s="176"/>
      <c r="DH23" s="189"/>
      <c r="DI23" s="176"/>
      <c r="DJ23" s="189"/>
      <c r="DK23" s="176"/>
      <c r="DL23" s="189"/>
      <c r="DM23" s="176"/>
      <c r="DN23" s="189"/>
      <c r="DO23" s="176"/>
      <c r="DP23" s="189"/>
      <c r="DQ23" s="176"/>
      <c r="DR23" s="189"/>
      <c r="DS23" s="176"/>
      <c r="DT23" s="189"/>
      <c r="DU23" s="176"/>
      <c r="DV23" s="189"/>
      <c r="DW23" s="176"/>
      <c r="DX23" s="189"/>
      <c r="DY23" s="176"/>
      <c r="DZ23" s="189"/>
      <c r="EA23" s="176"/>
      <c r="EB23" s="189"/>
      <c r="EC23" s="176"/>
      <c r="ED23" s="189"/>
      <c r="EE23" s="176"/>
      <c r="EF23" s="189"/>
      <c r="EG23" s="176"/>
      <c r="EH23" s="189"/>
      <c r="EI23" s="176"/>
      <c r="EJ23" s="189"/>
      <c r="EK23" s="176"/>
      <c r="EL23" s="189"/>
      <c r="EM23" s="176"/>
      <c r="EN23" s="189"/>
      <c r="EO23" s="176"/>
      <c r="EP23" s="189"/>
      <c r="EQ23" s="176"/>
      <c r="ER23" s="189"/>
      <c r="ES23" s="176"/>
      <c r="ET23" s="189"/>
      <c r="EU23" s="176"/>
      <c r="EV23" s="189"/>
      <c r="EW23" s="176"/>
      <c r="EX23" s="189"/>
      <c r="EY23" s="176"/>
      <c r="EZ23" s="189"/>
      <c r="FA23" s="176"/>
      <c r="FB23" s="189"/>
      <c r="FC23" s="176"/>
      <c r="FD23" s="189"/>
      <c r="FE23" s="176"/>
      <c r="FF23" s="189"/>
      <c r="FG23" s="176"/>
      <c r="FH23" s="189"/>
      <c r="FI23" s="176"/>
      <c r="FJ23" s="189"/>
      <c r="FK23" s="176"/>
      <c r="FL23" s="189"/>
      <c r="FM23" s="176"/>
      <c r="FN23" s="189"/>
      <c r="FO23" s="176"/>
      <c r="FP23" s="189"/>
      <c r="FQ23" s="176"/>
      <c r="FR23" s="189"/>
      <c r="FS23" s="176"/>
      <c r="FT23" s="189"/>
      <c r="FU23" s="176"/>
      <c r="FV23" s="189"/>
      <c r="FW23" s="176"/>
      <c r="FX23" s="189"/>
      <c r="FY23" s="176"/>
      <c r="FZ23" s="189"/>
      <c r="GA23" s="176"/>
      <c r="GB23" s="189"/>
      <c r="GC23" s="176"/>
      <c r="GD23" s="189"/>
      <c r="GE23" s="176"/>
      <c r="GF23" s="189"/>
      <c r="GG23" s="176"/>
      <c r="GH23" s="189"/>
      <c r="GI23" s="176"/>
      <c r="GJ23" s="189"/>
      <c r="GK23" s="176"/>
      <c r="GL23" s="189"/>
      <c r="GM23" s="176"/>
      <c r="GN23" s="189"/>
      <c r="GO23" s="176"/>
      <c r="GP23" s="189"/>
      <c r="GQ23" s="176"/>
      <c r="GR23" s="189"/>
      <c r="GS23" s="176"/>
      <c r="GT23" s="189"/>
      <c r="GU23" s="176"/>
      <c r="GV23" s="189"/>
      <c r="GW23" s="176"/>
      <c r="GX23" s="189"/>
      <c r="GY23" s="176"/>
      <c r="GZ23" s="189"/>
      <c r="HA23" s="176"/>
      <c r="HB23" s="189"/>
      <c r="HC23" s="176"/>
      <c r="HD23" s="189"/>
      <c r="HE23" s="176"/>
      <c r="HF23" s="189"/>
      <c r="HG23" s="176"/>
      <c r="HH23" s="189"/>
      <c r="HI23" s="176"/>
      <c r="HJ23" s="189"/>
      <c r="HK23" s="176"/>
      <c r="HL23" s="189"/>
      <c r="HM23" s="176"/>
      <c r="HN23" s="189"/>
      <c r="HO23" s="176"/>
      <c r="HP23" s="189"/>
      <c r="HQ23" s="176"/>
      <c r="HR23" s="189"/>
      <c r="HS23" s="176"/>
      <c r="HT23" s="189"/>
      <c r="HU23" s="176"/>
      <c r="HV23" s="189"/>
      <c r="HW23" s="176"/>
      <c r="HX23" s="189"/>
      <c r="HY23" s="176"/>
      <c r="HZ23" s="189"/>
      <c r="IA23" s="176"/>
      <c r="IB23" s="189"/>
      <c r="IC23" s="176"/>
      <c r="ID23" s="189"/>
      <c r="IE23" s="176"/>
      <c r="IF23" s="189"/>
      <c r="IG23" s="176"/>
      <c r="IH23" s="189"/>
      <c r="II23" s="176"/>
      <c r="IJ23" s="189"/>
      <c r="IK23" s="176"/>
      <c r="IL23" s="189"/>
      <c r="IM23" s="176"/>
      <c r="IN23" s="189"/>
      <c r="IO23" s="176"/>
      <c r="IP23" s="189"/>
      <c r="IQ23" s="176"/>
      <c r="IR23" s="189"/>
      <c r="IS23" s="176"/>
      <c r="IT23" s="189"/>
      <c r="IU23" s="176"/>
      <c r="IV23" s="189"/>
      <c r="IW23" s="176"/>
      <c r="IX23" s="189"/>
      <c r="IY23" s="176"/>
      <c r="IZ23" s="189"/>
      <c r="JA23" s="176"/>
      <c r="JB23" s="189"/>
      <c r="JC23" s="176"/>
      <c r="JD23" s="189"/>
      <c r="JE23" s="176"/>
      <c r="JF23" s="189"/>
      <c r="JG23" s="176"/>
      <c r="JH23" s="189"/>
      <c r="JI23" s="176"/>
      <c r="JJ23" s="189"/>
      <c r="JK23" s="176"/>
      <c r="JL23" s="189"/>
      <c r="JM23" s="176"/>
      <c r="JN23" s="189"/>
      <c r="JO23" s="176"/>
      <c r="JP23" s="189"/>
      <c r="JQ23" s="176"/>
      <c r="JR23" s="189"/>
      <c r="JS23" s="176"/>
      <c r="JT23" s="189"/>
      <c r="JU23" s="176"/>
      <c r="JV23" s="189"/>
      <c r="JW23" s="176"/>
      <c r="JX23" s="189"/>
      <c r="JY23" s="176"/>
      <c r="JZ23" s="189"/>
      <c r="KA23" s="176"/>
      <c r="KB23" s="189"/>
      <c r="KC23" s="176"/>
      <c r="KD23" s="189"/>
      <c r="KE23" s="176"/>
      <c r="KF23" s="189"/>
      <c r="KG23" s="176"/>
      <c r="KH23" s="189"/>
      <c r="KI23" s="176"/>
      <c r="KJ23" s="189"/>
      <c r="KK23" s="176"/>
      <c r="KL23" s="189"/>
      <c r="KM23" s="176"/>
      <c r="KN23" s="189"/>
      <c r="KO23" s="176"/>
      <c r="KP23" s="189"/>
      <c r="KQ23" s="176"/>
      <c r="KR23" s="189"/>
      <c r="KS23" s="176"/>
      <c r="KT23" s="189"/>
      <c r="KU23" s="176"/>
      <c r="KV23" s="189"/>
      <c r="KW23" s="176"/>
      <c r="KX23" s="189"/>
      <c r="KY23" s="176"/>
      <c r="KZ23" s="189"/>
      <c r="LA23" s="176"/>
      <c r="LB23" s="189"/>
      <c r="LC23" s="176"/>
      <c r="LD23" s="189"/>
      <c r="LE23" s="176"/>
      <c r="LF23" s="189"/>
      <c r="LG23" s="176"/>
      <c r="LH23" s="189"/>
      <c r="LI23" s="176"/>
      <c r="LJ23" s="189"/>
      <c r="LK23" s="176"/>
      <c r="LL23" s="189"/>
      <c r="LM23" s="176"/>
      <c r="LN23" s="189"/>
      <c r="LO23" s="176"/>
      <c r="LP23" s="189"/>
      <c r="LQ23" s="176"/>
      <c r="LR23" s="189"/>
      <c r="LS23" s="176"/>
      <c r="LT23" s="189"/>
      <c r="LU23" s="176"/>
      <c r="LV23" s="189"/>
      <c r="LW23" s="176"/>
      <c r="LX23" s="189"/>
      <c r="LY23" s="176"/>
      <c r="LZ23" s="189"/>
      <c r="MA23" s="176"/>
      <c r="MB23" s="189"/>
      <c r="MC23" s="176"/>
      <c r="MD23" s="189"/>
      <c r="ME23" s="176"/>
      <c r="MF23" s="189"/>
      <c r="MG23" s="176"/>
      <c r="MH23" s="189"/>
      <c r="MI23" s="176"/>
      <c r="MJ23" s="189"/>
      <c r="MK23" s="176"/>
      <c r="ML23" s="189"/>
      <c r="MM23" s="176"/>
      <c r="MN23" s="189"/>
      <c r="MO23" s="176"/>
      <c r="MP23" s="189"/>
      <c r="MQ23" s="176"/>
      <c r="MR23" s="189"/>
      <c r="MS23" s="176"/>
      <c r="MT23" s="189"/>
      <c r="MU23" s="176"/>
      <c r="MV23" s="189"/>
      <c r="MW23" s="176"/>
      <c r="MX23" s="189"/>
      <c r="MY23" s="176"/>
      <c r="MZ23" s="189"/>
      <c r="NA23" s="176"/>
      <c r="NB23" s="189"/>
      <c r="NC23" s="176"/>
      <c r="ND23" s="189"/>
      <c r="NE23" s="176"/>
      <c r="NF23" s="189"/>
      <c r="NG23" s="176"/>
      <c r="NH23" s="189"/>
      <c r="NI23" s="176"/>
      <c r="NJ23" s="189"/>
      <c r="NK23" s="176"/>
      <c r="NL23" s="189"/>
      <c r="NM23" s="176"/>
      <c r="NN23" s="189"/>
      <c r="NO23" s="176"/>
      <c r="NP23" s="189"/>
      <c r="NQ23" s="176"/>
      <c r="NR23" s="189"/>
      <c r="NS23" s="176"/>
      <c r="NT23" s="189"/>
      <c r="NU23" s="176"/>
      <c r="NV23" s="189"/>
      <c r="NW23" s="176"/>
      <c r="NX23" s="189"/>
      <c r="NY23" s="176"/>
      <c r="NZ23" s="189"/>
      <c r="OA23" s="176"/>
      <c r="OB23" s="189"/>
      <c r="OC23" s="176"/>
      <c r="OD23" s="189"/>
      <c r="OE23" s="176"/>
      <c r="OF23" s="189"/>
      <c r="OG23" s="176"/>
      <c r="OH23" s="189"/>
      <c r="OI23" s="176"/>
      <c r="OJ23" s="189"/>
      <c r="OK23" s="176"/>
      <c r="OL23" s="189"/>
      <c r="OM23" s="176"/>
      <c r="ON23" s="189"/>
      <c r="OO23" s="176"/>
      <c r="OP23" s="189"/>
      <c r="OQ23" s="176"/>
      <c r="OR23" s="189"/>
      <c r="OS23" s="176"/>
      <c r="OT23" s="189"/>
      <c r="OU23" s="176"/>
      <c r="OV23" s="189"/>
      <c r="OW23" s="176"/>
      <c r="OX23" s="189"/>
      <c r="OY23" s="176"/>
      <c r="OZ23" s="189"/>
      <c r="PA23" s="176"/>
      <c r="PB23" s="189"/>
      <c r="PC23" s="176"/>
      <c r="PD23" s="189"/>
      <c r="PE23" s="176"/>
      <c r="PF23" s="189"/>
      <c r="PG23" s="176"/>
      <c r="PH23" s="189"/>
      <c r="PI23" s="176"/>
      <c r="PJ23" s="189"/>
      <c r="PK23" s="176"/>
      <c r="PL23" s="189"/>
      <c r="PM23" s="176"/>
      <c r="PN23" s="189"/>
      <c r="PO23" s="176"/>
      <c r="PP23" s="189"/>
      <c r="PQ23" s="176"/>
      <c r="PR23" s="189"/>
      <c r="PS23" s="176"/>
      <c r="PT23" s="189"/>
      <c r="PU23" s="176"/>
      <c r="PV23" s="189"/>
      <c r="PW23" s="176"/>
      <c r="PX23" s="189"/>
      <c r="PY23" s="176"/>
      <c r="PZ23" s="189"/>
      <c r="QA23" s="176"/>
      <c r="QB23" s="189"/>
      <c r="QC23" s="176"/>
      <c r="QD23" s="189"/>
      <c r="QE23" s="176"/>
      <c r="QF23" s="189"/>
      <c r="QG23" s="176"/>
      <c r="QH23" s="189"/>
      <c r="QI23" s="176"/>
      <c r="QJ23" s="189"/>
      <c r="QK23" s="176"/>
      <c r="QL23" s="189"/>
      <c r="QM23" s="176"/>
      <c r="QN23" s="189"/>
      <c r="QO23" s="176"/>
      <c r="QP23" s="189"/>
      <c r="QQ23" s="176"/>
      <c r="QR23" s="189"/>
      <c r="QS23" s="176"/>
      <c r="QT23" s="189"/>
      <c r="QU23" s="176"/>
      <c r="QV23" s="189"/>
      <c r="QW23" s="176"/>
      <c r="QX23" s="189"/>
      <c r="QY23" s="176"/>
      <c r="QZ23" s="189"/>
      <c r="RA23" s="176"/>
      <c r="RB23" s="189"/>
      <c r="RC23" s="176"/>
      <c r="RD23" s="189"/>
      <c r="RE23" s="176"/>
      <c r="RF23" s="189"/>
      <c r="RG23" s="176"/>
      <c r="RH23" s="189"/>
      <c r="RI23" s="176"/>
      <c r="RJ23" s="189"/>
      <c r="RK23" s="176"/>
      <c r="RL23" s="189"/>
      <c r="RM23" s="176"/>
      <c r="RN23" s="189"/>
      <c r="RO23" s="176"/>
      <c r="RP23" s="189"/>
      <c r="RQ23" s="176"/>
      <c r="RR23" s="189"/>
      <c r="RS23" s="176"/>
      <c r="RT23" s="189"/>
      <c r="RU23" s="176"/>
      <c r="RV23" s="189"/>
      <c r="RW23" s="176"/>
      <c r="RX23" s="189"/>
      <c r="RY23" s="176"/>
      <c r="RZ23" s="189"/>
      <c r="SA23" s="176"/>
      <c r="SB23" s="189"/>
      <c r="SC23" s="176"/>
      <c r="SD23" s="189"/>
      <c r="SE23" s="176"/>
      <c r="SF23" s="189"/>
      <c r="SG23" s="176"/>
      <c r="SH23" s="189"/>
      <c r="SI23" s="176"/>
      <c r="SJ23" s="189"/>
      <c r="SK23" s="176"/>
      <c r="SL23" s="189"/>
      <c r="SM23" s="176"/>
      <c r="SN23" s="189"/>
      <c r="SO23" s="176"/>
      <c r="SP23" s="189"/>
      <c r="SQ23" s="176"/>
      <c r="SR23" s="189"/>
      <c r="SS23" s="176"/>
      <c r="ST23" s="189"/>
      <c r="SU23" s="176"/>
      <c r="SV23" s="189"/>
      <c r="SW23" s="176"/>
      <c r="SX23" s="189"/>
      <c r="SY23" s="176"/>
      <c r="SZ23" s="189"/>
      <c r="TA23" s="176"/>
      <c r="TB23" s="189"/>
      <c r="TC23" s="176"/>
      <c r="TD23" s="189"/>
      <c r="TE23" s="176"/>
      <c r="TF23" s="189"/>
      <c r="TG23" s="176"/>
      <c r="TH23" s="189"/>
      <c r="TI23" s="176"/>
      <c r="TJ23" s="189"/>
      <c r="TK23" s="176"/>
      <c r="TL23" s="189"/>
      <c r="TM23" s="176"/>
      <c r="TN23" s="189"/>
      <c r="TO23" s="176"/>
      <c r="TP23" s="189"/>
      <c r="TQ23" s="176"/>
      <c r="TR23" s="189"/>
      <c r="TS23" s="176"/>
      <c r="TT23" s="189"/>
      <c r="TU23" s="176"/>
      <c r="TV23" s="189"/>
      <c r="TW23" s="176"/>
      <c r="TX23" s="189"/>
      <c r="TY23" s="176"/>
      <c r="TZ23" s="189"/>
      <c r="UA23" s="176"/>
      <c r="UB23" s="189"/>
      <c r="UC23" s="176"/>
      <c r="UD23" s="189"/>
      <c r="UE23" s="176"/>
      <c r="UF23" s="189"/>
      <c r="UG23" s="176"/>
      <c r="UH23" s="189"/>
      <c r="UI23" s="176"/>
      <c r="UJ23" s="189"/>
      <c r="UK23" s="176"/>
      <c r="UL23" s="189"/>
      <c r="UM23" s="176"/>
      <c r="UN23" s="189"/>
      <c r="UO23" s="176"/>
      <c r="UP23" s="189"/>
      <c r="UQ23" s="176"/>
      <c r="UR23" s="189"/>
      <c r="US23" s="176"/>
      <c r="UT23" s="189"/>
      <c r="UU23" s="176"/>
      <c r="UV23" s="189"/>
      <c r="UW23" s="176"/>
      <c r="UX23" s="189"/>
      <c r="UY23" s="176"/>
      <c r="UZ23" s="189"/>
      <c r="VA23" s="176"/>
      <c r="VB23" s="189"/>
      <c r="VC23" s="176"/>
      <c r="VD23" s="189"/>
      <c r="VE23" s="176"/>
      <c r="VF23" s="189"/>
      <c r="VG23" s="176"/>
      <c r="VH23" s="189"/>
      <c r="VI23" s="176"/>
      <c r="VJ23" s="189"/>
      <c r="VK23" s="176"/>
      <c r="VL23" s="189"/>
      <c r="VM23" s="176"/>
      <c r="VN23" s="189"/>
      <c r="VO23" s="176"/>
      <c r="VP23" s="189"/>
      <c r="VQ23" s="176"/>
      <c r="VR23" s="189"/>
      <c r="VS23" s="176"/>
      <c r="VT23" s="189"/>
      <c r="VU23" s="176"/>
      <c r="VV23" s="189"/>
      <c r="VW23" s="176"/>
      <c r="VX23" s="189"/>
      <c r="VY23" s="176"/>
      <c r="VZ23" s="189"/>
      <c r="WA23" s="176"/>
      <c r="WB23" s="189"/>
      <c r="WC23" s="176"/>
      <c r="WD23" s="189"/>
      <c r="WE23" s="176"/>
      <c r="WF23" s="189"/>
      <c r="WG23" s="176"/>
      <c r="WH23" s="189"/>
      <c r="WI23" s="176"/>
      <c r="WJ23" s="189"/>
      <c r="WK23" s="176"/>
      <c r="WL23" s="189"/>
      <c r="WM23" s="176"/>
      <c r="WN23" s="189"/>
      <c r="WO23" s="176"/>
      <c r="WP23" s="189"/>
      <c r="WQ23" s="176"/>
      <c r="WR23" s="189"/>
      <c r="WS23" s="176"/>
      <c r="WT23" s="189"/>
      <c r="WU23" s="176"/>
      <c r="WV23" s="189"/>
      <c r="WW23" s="176"/>
      <c r="WX23" s="189"/>
      <c r="WY23" s="176"/>
      <c r="WZ23" s="189"/>
      <c r="XA23" s="176"/>
      <c r="XB23" s="189"/>
      <c r="XC23" s="176"/>
      <c r="XD23" s="189"/>
      <c r="XE23" s="176"/>
      <c r="XF23" s="189"/>
      <c r="XG23" s="176"/>
      <c r="XH23" s="189"/>
      <c r="XI23" s="176"/>
      <c r="XJ23" s="189"/>
      <c r="XK23" s="176"/>
      <c r="XL23" s="189"/>
      <c r="XM23" s="176"/>
      <c r="XN23" s="189"/>
      <c r="XO23" s="176"/>
      <c r="XP23" s="189"/>
      <c r="XQ23" s="176"/>
      <c r="XR23" s="189"/>
      <c r="XS23" s="176"/>
      <c r="XT23" s="189"/>
      <c r="XU23" s="176"/>
      <c r="XV23" s="189"/>
      <c r="XW23" s="176"/>
      <c r="XX23" s="189"/>
      <c r="XY23" s="176"/>
      <c r="XZ23" s="189"/>
      <c r="YA23" s="176"/>
      <c r="YB23" s="189"/>
      <c r="YC23" s="176"/>
      <c r="YD23" s="189"/>
      <c r="YE23" s="176"/>
      <c r="YF23" s="189"/>
      <c r="YG23" s="176"/>
      <c r="YH23" s="189"/>
      <c r="YI23" s="176"/>
      <c r="YJ23" s="189"/>
      <c r="YK23" s="176"/>
      <c r="YL23" s="189"/>
      <c r="YM23" s="176"/>
      <c r="YN23" s="189"/>
      <c r="YO23" s="176"/>
      <c r="YP23" s="189"/>
      <c r="YQ23" s="176"/>
      <c r="YR23" s="189"/>
      <c r="YS23" s="176"/>
      <c r="YT23" s="189"/>
      <c r="YU23" s="176"/>
      <c r="YV23" s="189"/>
      <c r="YW23" s="176"/>
      <c r="YX23" s="189"/>
      <c r="YY23" s="176"/>
      <c r="YZ23" s="189"/>
      <c r="ZA23" s="176"/>
      <c r="ZB23" s="189"/>
      <c r="ZC23" s="176"/>
      <c r="ZD23" s="189"/>
      <c r="ZE23" s="176"/>
      <c r="ZF23" s="189"/>
      <c r="ZG23" s="176"/>
      <c r="ZH23" s="189"/>
      <c r="ZI23" s="176"/>
      <c r="ZJ23" s="189"/>
      <c r="ZK23" s="176"/>
      <c r="ZL23" s="189"/>
      <c r="ZM23" s="176"/>
      <c r="ZN23" s="189"/>
      <c r="ZO23" s="176"/>
      <c r="ZP23" s="189"/>
      <c r="ZQ23" s="176"/>
      <c r="ZR23" s="189"/>
      <c r="ZS23" s="176"/>
      <c r="ZT23" s="189"/>
      <c r="ZU23" s="176"/>
      <c r="ZV23" s="189"/>
      <c r="ZW23" s="176"/>
      <c r="ZX23" s="189"/>
      <c r="ZY23" s="176"/>
      <c r="ZZ23" s="189"/>
      <c r="AAA23" s="176"/>
      <c r="AAB23" s="189"/>
      <c r="AAC23" s="176"/>
      <c r="AAD23" s="189"/>
      <c r="AAE23" s="176"/>
      <c r="AAF23" s="189"/>
      <c r="AAG23" s="176"/>
      <c r="AAH23" s="189"/>
      <c r="AAI23" s="176"/>
      <c r="AAJ23" s="189"/>
      <c r="AAK23" s="176"/>
      <c r="AAL23" s="189"/>
      <c r="AAM23" s="176"/>
      <c r="AAN23" s="189"/>
      <c r="AAO23" s="176"/>
      <c r="AAP23" s="189"/>
      <c r="AAQ23" s="176"/>
      <c r="AAR23" s="189"/>
      <c r="AAS23" s="176"/>
      <c r="AAT23" s="189"/>
      <c r="AAU23" s="176"/>
      <c r="AAV23" s="189"/>
      <c r="AAW23" s="176"/>
      <c r="AAX23" s="189"/>
      <c r="AAY23" s="176"/>
      <c r="AAZ23" s="189"/>
      <c r="ABA23" s="176"/>
      <c r="ABB23" s="189"/>
      <c r="ABC23" s="176"/>
      <c r="ABD23" s="189"/>
      <c r="ABE23" s="176"/>
      <c r="ABF23" s="189"/>
      <c r="ABG23" s="176"/>
      <c r="ABH23" s="189"/>
      <c r="ABI23" s="176"/>
      <c r="ABJ23" s="189"/>
      <c r="ABK23" s="176"/>
      <c r="ABL23" s="189"/>
      <c r="ABM23" s="176"/>
      <c r="ABN23" s="189"/>
      <c r="ABO23" s="176"/>
      <c r="ABP23" s="189"/>
      <c r="ABQ23" s="176"/>
      <c r="ABR23" s="189"/>
      <c r="ABS23" s="176"/>
      <c r="ABT23" s="189"/>
      <c r="ABU23" s="176"/>
      <c r="ABV23" s="189"/>
      <c r="ABW23" s="176"/>
      <c r="ABX23" s="189"/>
      <c r="ABY23" s="176"/>
      <c r="ABZ23" s="189"/>
      <c r="ACA23" s="176"/>
      <c r="ACB23" s="189"/>
      <c r="ACC23" s="176"/>
      <c r="ACD23" s="189"/>
      <c r="ACE23" s="176"/>
      <c r="ACF23" s="189"/>
      <c r="ACG23" s="176"/>
      <c r="ACH23" s="189"/>
      <c r="ACI23" s="176"/>
      <c r="ACJ23" s="189"/>
      <c r="ACK23" s="176"/>
      <c r="ACL23" s="189"/>
      <c r="ACM23" s="176"/>
      <c r="ACN23" s="189"/>
      <c r="ACO23" s="176"/>
      <c r="ACP23" s="189"/>
      <c r="ACQ23" s="176"/>
      <c r="ACR23" s="189"/>
      <c r="ACS23" s="176"/>
      <c r="ACT23" s="189"/>
      <c r="ACU23" s="176"/>
      <c r="ACV23" s="189"/>
      <c r="ACW23" s="176"/>
      <c r="ACX23" s="189"/>
      <c r="ACY23" s="176"/>
      <c r="ACZ23" s="189"/>
      <c r="ADA23" s="176"/>
      <c r="ADB23" s="189"/>
      <c r="ADC23" s="176"/>
      <c r="ADD23" s="189"/>
      <c r="ADE23" s="176"/>
      <c r="ADF23" s="189"/>
      <c r="ADG23" s="176"/>
      <c r="ADH23" s="189"/>
      <c r="ADI23" s="176"/>
      <c r="ADJ23" s="189"/>
      <c r="ADK23" s="176"/>
      <c r="ADL23" s="189"/>
      <c r="ADM23" s="176"/>
      <c r="ADN23" s="189"/>
      <c r="ADO23" s="176"/>
      <c r="ADP23" s="189"/>
      <c r="ADQ23" s="176"/>
      <c r="ADR23" s="189"/>
      <c r="ADS23" s="176"/>
      <c r="ADT23" s="189"/>
      <c r="ADU23" s="176"/>
      <c r="ADV23" s="189"/>
      <c r="ADW23" s="176"/>
      <c r="ADX23" s="189"/>
      <c r="ADY23" s="176"/>
      <c r="ADZ23" s="189"/>
      <c r="AEA23" s="176"/>
      <c r="AEB23" s="189"/>
      <c r="AEC23" s="176"/>
      <c r="AED23" s="189"/>
      <c r="AEE23" s="176"/>
      <c r="AEF23" s="189"/>
      <c r="AEG23" s="176"/>
      <c r="AEH23" s="189"/>
      <c r="AEI23" s="176"/>
      <c r="AEJ23" s="189"/>
      <c r="AEK23" s="176"/>
      <c r="AEL23" s="189"/>
      <c r="AEM23" s="176"/>
      <c r="AEN23" s="189"/>
      <c r="AEO23" s="176"/>
      <c r="AEP23" s="189"/>
      <c r="AEQ23" s="176"/>
      <c r="AER23" s="189"/>
      <c r="AES23" s="176"/>
      <c r="AET23" s="189"/>
      <c r="AEU23" s="176"/>
      <c r="AEV23" s="189"/>
      <c r="AEW23" s="176"/>
      <c r="AEX23" s="189"/>
      <c r="AEY23" s="176"/>
      <c r="AEZ23" s="189"/>
      <c r="AFA23" s="176"/>
      <c r="AFB23" s="189"/>
      <c r="AFC23" s="176"/>
      <c r="AFD23" s="189"/>
      <c r="AFE23" s="176"/>
      <c r="AFF23" s="189"/>
      <c r="AFG23" s="176"/>
      <c r="AFH23" s="189"/>
      <c r="AFI23" s="176"/>
      <c r="AFJ23" s="189"/>
      <c r="AFK23" s="176"/>
      <c r="AFL23" s="189"/>
      <c r="AFM23" s="176"/>
      <c r="AFN23" s="189"/>
      <c r="AFO23" s="176"/>
      <c r="AFP23" s="189"/>
      <c r="AFQ23" s="176"/>
      <c r="AFR23" s="189"/>
      <c r="AFS23" s="176"/>
      <c r="AFT23" s="189"/>
      <c r="AFU23" s="176"/>
      <c r="AFV23" s="189"/>
      <c r="AFW23" s="176"/>
      <c r="AFX23" s="189"/>
      <c r="AFY23" s="176"/>
      <c r="AFZ23" s="189"/>
      <c r="AGA23" s="176"/>
      <c r="AGB23" s="189"/>
      <c r="AGC23" s="176"/>
      <c r="AGD23" s="189"/>
      <c r="AGE23" s="176"/>
      <c r="AGF23" s="189"/>
      <c r="AGG23" s="176"/>
      <c r="AGH23" s="189"/>
      <c r="AGI23" s="176"/>
      <c r="AGJ23" s="189"/>
      <c r="AGK23" s="176"/>
      <c r="AGL23" s="189"/>
      <c r="AGM23" s="176"/>
      <c r="AGN23" s="189"/>
      <c r="AGO23" s="176"/>
      <c r="AGP23" s="189"/>
      <c r="AGQ23" s="176"/>
      <c r="AGR23" s="189"/>
      <c r="AGS23" s="176"/>
      <c r="AGT23" s="189"/>
      <c r="AGU23" s="176"/>
      <c r="AGV23" s="189"/>
      <c r="AGW23" s="176"/>
      <c r="AGX23" s="189"/>
      <c r="AGY23" s="176"/>
      <c r="AGZ23" s="189"/>
      <c r="AHA23" s="176"/>
      <c r="AHB23" s="189"/>
      <c r="AHC23" s="176"/>
      <c r="AHD23" s="189"/>
      <c r="AHE23" s="176"/>
      <c r="AHF23" s="189"/>
      <c r="AHG23" s="176"/>
      <c r="AHH23" s="189"/>
      <c r="AHI23" s="176"/>
      <c r="AHJ23" s="189"/>
      <c r="AHK23" s="176"/>
      <c r="AHL23" s="189"/>
      <c r="AHM23" s="176"/>
      <c r="AHN23" s="189"/>
      <c r="AHO23" s="176"/>
      <c r="AHP23" s="189"/>
      <c r="AHQ23" s="176"/>
      <c r="AHR23" s="189"/>
      <c r="AHS23" s="176"/>
      <c r="AHT23" s="189"/>
      <c r="AHU23" s="176"/>
      <c r="AHV23" s="189"/>
      <c r="AHW23" s="176"/>
      <c r="AHX23" s="189"/>
      <c r="AHY23" s="176"/>
      <c r="AHZ23" s="189"/>
      <c r="AIA23" s="176"/>
      <c r="AIB23" s="189"/>
      <c r="AIC23" s="176"/>
      <c r="AID23" s="189"/>
      <c r="AIE23" s="176"/>
      <c r="AIF23" s="189"/>
      <c r="AIG23" s="176"/>
      <c r="AIH23" s="189"/>
      <c r="AII23" s="176"/>
      <c r="AIJ23" s="189"/>
      <c r="AIK23" s="176"/>
      <c r="AIL23" s="189"/>
      <c r="AIM23" s="176"/>
      <c r="AIN23" s="189"/>
      <c r="AIO23" s="176"/>
      <c r="AIP23" s="189"/>
      <c r="AIQ23" s="176"/>
      <c r="AIR23" s="189"/>
      <c r="AIS23" s="176"/>
      <c r="AIT23" s="189"/>
      <c r="AIU23" s="176"/>
      <c r="AIV23" s="189"/>
      <c r="AIW23" s="176"/>
      <c r="AIX23" s="189"/>
      <c r="AIY23" s="176"/>
      <c r="AIZ23" s="189"/>
      <c r="AJA23" s="176"/>
      <c r="AJB23" s="189"/>
      <c r="AJC23" s="176"/>
      <c r="AJD23" s="189"/>
      <c r="AJE23" s="176"/>
      <c r="AJF23" s="189"/>
      <c r="AJG23" s="176"/>
      <c r="AJH23" s="189"/>
      <c r="AJI23" s="176"/>
      <c r="AJJ23" s="189"/>
      <c r="AJK23" s="176"/>
      <c r="AJL23" s="189"/>
      <c r="AJM23" s="176"/>
      <c r="AJN23" s="189"/>
      <c r="AJO23" s="176"/>
      <c r="AJP23" s="189"/>
      <c r="AJQ23" s="176"/>
      <c r="AJR23" s="189"/>
      <c r="AJS23" s="176"/>
      <c r="AJT23" s="189"/>
      <c r="AJU23" s="176"/>
      <c r="AJV23" s="189"/>
      <c r="AJW23" s="176"/>
      <c r="AJX23" s="189"/>
      <c r="AJY23" s="176"/>
      <c r="AJZ23" s="189"/>
      <c r="AKA23" s="176"/>
      <c r="AKB23" s="189"/>
      <c r="AKC23" s="176"/>
      <c r="AKD23" s="189"/>
      <c r="AKE23" s="176"/>
      <c r="AKF23" s="189"/>
      <c r="AKG23" s="176"/>
      <c r="AKH23" s="189"/>
      <c r="AKI23" s="176"/>
      <c r="AKJ23" s="189"/>
      <c r="AKK23" s="176"/>
      <c r="AKL23" s="189"/>
      <c r="AKM23" s="176"/>
      <c r="AKN23" s="189"/>
      <c r="AKO23" s="176"/>
      <c r="AKP23" s="189"/>
      <c r="AKQ23" s="176"/>
      <c r="AKR23" s="189"/>
      <c r="AKS23" s="176"/>
      <c r="AKT23" s="189"/>
      <c r="AKU23" s="176"/>
      <c r="AKV23" s="189"/>
      <c r="AKW23" s="176"/>
      <c r="AKX23" s="189"/>
      <c r="AKY23" s="176"/>
      <c r="AKZ23" s="189"/>
      <c r="ALA23" s="176"/>
      <c r="ALB23" s="189"/>
      <c r="ALC23" s="176"/>
      <c r="ALD23" s="189"/>
      <c r="ALE23" s="176"/>
      <c r="ALF23" s="189"/>
      <c r="ALG23" s="176"/>
      <c r="ALH23" s="189"/>
      <c r="ALI23" s="176"/>
      <c r="ALJ23" s="189"/>
      <c r="ALK23" s="176"/>
      <c r="ALL23" s="189"/>
      <c r="ALM23" s="176"/>
      <c r="ALN23" s="189"/>
      <c r="ALO23" s="176"/>
      <c r="ALP23" s="189"/>
      <c r="ALQ23" s="176"/>
      <c r="ALR23" s="189"/>
      <c r="ALS23" s="176"/>
      <c r="ALT23" s="189"/>
      <c r="ALU23" s="176"/>
      <c r="ALV23" s="189"/>
      <c r="ALW23" s="176"/>
      <c r="ALX23" s="189"/>
      <c r="ALY23" s="176"/>
      <c r="ALZ23" s="189"/>
      <c r="AMA23" s="176"/>
      <c r="AMB23" s="189"/>
      <c r="AMC23" s="176"/>
      <c r="AMD23" s="189"/>
      <c r="AME23" s="176"/>
      <c r="AMF23" s="189"/>
      <c r="AMG23" s="176"/>
      <c r="AMH23" s="189"/>
      <c r="AMI23" s="176"/>
      <c r="AMJ23" s="189"/>
      <c r="AMK23" s="176"/>
      <c r="AML23" s="189"/>
      <c r="AMM23" s="176"/>
      <c r="AMN23" s="189"/>
      <c r="AMO23" s="176"/>
      <c r="AMP23" s="189"/>
      <c r="AMQ23" s="176"/>
      <c r="AMR23" s="189"/>
      <c r="AMS23" s="176"/>
      <c r="AMT23" s="189"/>
      <c r="AMU23" s="176"/>
      <c r="AMV23" s="189"/>
      <c r="AMW23" s="176"/>
      <c r="AMX23" s="189"/>
      <c r="AMY23" s="176"/>
      <c r="AMZ23" s="189"/>
      <c r="ANA23" s="176"/>
      <c r="ANB23" s="189"/>
      <c r="ANC23" s="176"/>
      <c r="AND23" s="189"/>
      <c r="ANE23" s="176"/>
      <c r="ANF23" s="189"/>
      <c r="ANG23" s="176"/>
      <c r="ANH23" s="189"/>
      <c r="ANI23" s="176"/>
      <c r="ANJ23" s="189"/>
      <c r="ANK23" s="176"/>
      <c r="ANL23" s="189"/>
      <c r="ANM23" s="176"/>
      <c r="ANN23" s="189"/>
      <c r="ANO23" s="176"/>
      <c r="ANP23" s="189"/>
      <c r="ANQ23" s="176"/>
      <c r="ANR23" s="189"/>
      <c r="ANS23" s="176"/>
      <c r="ANT23" s="189"/>
      <c r="ANU23" s="176"/>
      <c r="ANV23" s="189"/>
      <c r="ANW23" s="176"/>
      <c r="ANX23" s="189"/>
      <c r="ANY23" s="176"/>
      <c r="ANZ23" s="189"/>
      <c r="AOA23" s="176"/>
      <c r="AOB23" s="189"/>
      <c r="AOC23" s="176"/>
      <c r="AOD23" s="189"/>
      <c r="AOE23" s="176"/>
      <c r="AOF23" s="189"/>
      <c r="AOG23" s="176"/>
      <c r="AOH23" s="189"/>
      <c r="AOI23" s="176"/>
      <c r="AOJ23" s="189"/>
      <c r="AOK23" s="176"/>
      <c r="AOL23" s="189"/>
      <c r="AOM23" s="176"/>
      <c r="AON23" s="189"/>
      <c r="AOO23" s="176"/>
      <c r="AOP23" s="189"/>
      <c r="AOQ23" s="176"/>
      <c r="AOR23" s="189"/>
      <c r="AOS23" s="176"/>
      <c r="AOT23" s="189"/>
      <c r="AOU23" s="176"/>
      <c r="AOV23" s="189"/>
      <c r="AOW23" s="176"/>
      <c r="AOX23" s="189"/>
      <c r="AOY23" s="176"/>
      <c r="AOZ23" s="189"/>
      <c r="APA23" s="176"/>
      <c r="APB23" s="189"/>
      <c r="APC23" s="176"/>
      <c r="APD23" s="189"/>
      <c r="APE23" s="176"/>
      <c r="APF23" s="189"/>
      <c r="APG23" s="176"/>
      <c r="APH23" s="189"/>
      <c r="API23" s="176"/>
      <c r="APJ23" s="189"/>
      <c r="APK23" s="176"/>
      <c r="APL23" s="189"/>
      <c r="APM23" s="176"/>
      <c r="APN23" s="189"/>
      <c r="APO23" s="176"/>
      <c r="APP23" s="189"/>
      <c r="APQ23" s="176"/>
      <c r="APR23" s="189"/>
      <c r="APS23" s="176"/>
      <c r="APT23" s="189"/>
      <c r="APU23" s="176"/>
      <c r="APV23" s="189"/>
      <c r="APW23" s="176"/>
      <c r="APX23" s="189"/>
      <c r="APY23" s="176"/>
      <c r="APZ23" s="189"/>
      <c r="AQA23" s="176"/>
      <c r="AQB23" s="189"/>
      <c r="AQC23" s="176"/>
      <c r="AQD23" s="189"/>
      <c r="AQE23" s="176"/>
      <c r="AQF23" s="189"/>
      <c r="AQG23" s="176"/>
      <c r="AQH23" s="189"/>
      <c r="AQI23" s="176"/>
      <c r="AQJ23" s="189"/>
      <c r="AQK23" s="176"/>
      <c r="AQL23" s="189"/>
      <c r="AQM23" s="176"/>
      <c r="AQN23" s="189"/>
      <c r="AQO23" s="176"/>
      <c r="AQP23" s="189"/>
      <c r="AQQ23" s="176"/>
      <c r="AQR23" s="189"/>
      <c r="AQS23" s="176"/>
      <c r="AQT23" s="189"/>
      <c r="AQU23" s="176"/>
      <c r="AQV23" s="189"/>
      <c r="AQW23" s="176"/>
      <c r="AQX23" s="189"/>
      <c r="AQY23" s="176"/>
      <c r="AQZ23" s="189"/>
      <c r="ARA23" s="176"/>
      <c r="ARB23" s="189"/>
      <c r="ARC23" s="176"/>
      <c r="ARD23" s="189"/>
      <c r="ARE23" s="176"/>
      <c r="ARF23" s="189"/>
      <c r="ARG23" s="176"/>
      <c r="ARH23" s="189"/>
      <c r="ARI23" s="176"/>
      <c r="ARJ23" s="189"/>
      <c r="ARK23" s="176"/>
      <c r="ARL23" s="189"/>
      <c r="ARM23" s="176"/>
      <c r="ARN23" s="189"/>
      <c r="ARO23" s="176"/>
      <c r="ARP23" s="189"/>
      <c r="ARQ23" s="176"/>
      <c r="ARR23" s="189"/>
      <c r="ARS23" s="176"/>
      <c r="ART23" s="189"/>
      <c r="ARU23" s="176"/>
      <c r="ARV23" s="189"/>
      <c r="ARW23" s="176"/>
      <c r="ARX23" s="189"/>
      <c r="ARY23" s="176"/>
      <c r="ARZ23" s="189"/>
      <c r="ASA23" s="176"/>
      <c r="ASB23" s="189"/>
      <c r="ASC23" s="176"/>
      <c r="ASD23" s="189"/>
      <c r="ASE23" s="176"/>
      <c r="ASF23" s="189"/>
      <c r="ASG23" s="176"/>
      <c r="ASH23" s="189"/>
      <c r="ASI23" s="176"/>
      <c r="ASJ23" s="189"/>
      <c r="ASK23" s="176"/>
      <c r="ASL23" s="189"/>
      <c r="ASM23" s="176"/>
      <c r="ASN23" s="189"/>
      <c r="ASO23" s="176"/>
      <c r="ASP23" s="189"/>
      <c r="ASQ23" s="176"/>
      <c r="ASR23" s="189"/>
      <c r="ASS23" s="176"/>
      <c r="AST23" s="189"/>
      <c r="ASU23" s="176"/>
      <c r="ASV23" s="189"/>
      <c r="ASW23" s="176"/>
      <c r="ASX23" s="189"/>
      <c r="ASY23" s="176"/>
      <c r="ASZ23" s="189"/>
      <c r="ATA23" s="176"/>
      <c r="ATB23" s="189"/>
      <c r="ATC23" s="176"/>
      <c r="ATD23" s="189"/>
      <c r="ATE23" s="176"/>
      <c r="ATF23" s="189"/>
      <c r="ATG23" s="176"/>
      <c r="ATH23" s="189"/>
      <c r="ATI23" s="176"/>
      <c r="ATJ23" s="189"/>
      <c r="ATK23" s="176"/>
      <c r="ATL23" s="189"/>
      <c r="ATM23" s="176"/>
      <c r="ATN23" s="189"/>
      <c r="ATO23" s="176"/>
      <c r="ATP23" s="189"/>
      <c r="ATQ23" s="176"/>
      <c r="ATR23" s="189"/>
      <c r="ATS23" s="176"/>
      <c r="ATT23" s="189"/>
      <c r="ATU23" s="176"/>
      <c r="ATV23" s="189"/>
      <c r="ATW23" s="176"/>
      <c r="ATX23" s="189"/>
      <c r="ATY23" s="176"/>
      <c r="ATZ23" s="189"/>
      <c r="AUA23" s="176"/>
      <c r="AUB23" s="189"/>
      <c r="AUC23" s="176"/>
      <c r="AUD23" s="189"/>
      <c r="AUE23" s="176"/>
      <c r="AUF23" s="189"/>
      <c r="AUG23" s="176"/>
      <c r="AUH23" s="189"/>
      <c r="AUI23" s="176"/>
      <c r="AUJ23" s="189"/>
      <c r="AUK23" s="176"/>
      <c r="AUL23" s="189"/>
      <c r="AUM23" s="176"/>
      <c r="AUN23" s="189"/>
      <c r="AUO23" s="176"/>
      <c r="AUP23" s="189"/>
      <c r="AUQ23" s="176"/>
      <c r="AUR23" s="189"/>
      <c r="AUS23" s="176"/>
      <c r="AUT23" s="189"/>
      <c r="AUU23" s="176"/>
      <c r="AUV23" s="189"/>
      <c r="AUW23" s="176"/>
      <c r="AUX23" s="189"/>
      <c r="AUY23" s="176"/>
      <c r="AUZ23" s="189"/>
      <c r="AVA23" s="176"/>
      <c r="AVB23" s="189"/>
      <c r="AVC23" s="176"/>
      <c r="AVD23" s="189"/>
      <c r="AVE23" s="176"/>
      <c r="AVF23" s="189"/>
      <c r="AVG23" s="176"/>
      <c r="AVH23" s="189"/>
      <c r="AVI23" s="176"/>
      <c r="AVJ23" s="189"/>
      <c r="AVK23" s="176"/>
      <c r="AVL23" s="189"/>
      <c r="AVM23" s="176"/>
      <c r="AVN23" s="189"/>
      <c r="AVO23" s="176"/>
      <c r="AVP23" s="189"/>
      <c r="AVQ23" s="176"/>
      <c r="AVR23" s="189"/>
      <c r="AVS23" s="176"/>
      <c r="AVT23" s="189"/>
      <c r="AVU23" s="176"/>
      <c r="AVV23" s="189"/>
      <c r="AVW23" s="176"/>
      <c r="AVX23" s="189"/>
      <c r="AVY23" s="176"/>
      <c r="AVZ23" s="189"/>
      <c r="AWA23" s="176"/>
      <c r="AWB23" s="189"/>
      <c r="AWC23" s="176"/>
      <c r="AWD23" s="189"/>
      <c r="AWE23" s="176"/>
      <c r="AWF23" s="189"/>
      <c r="AWG23" s="176"/>
      <c r="AWH23" s="189"/>
      <c r="AWI23" s="176"/>
      <c r="AWJ23" s="189"/>
      <c r="AWK23" s="176"/>
      <c r="AWL23" s="189"/>
      <c r="AWM23" s="176"/>
      <c r="AWN23" s="189"/>
      <c r="AWO23" s="176"/>
      <c r="AWP23" s="189"/>
      <c r="AWQ23" s="176"/>
      <c r="AWR23" s="189"/>
      <c r="AWS23" s="176"/>
      <c r="AWT23" s="189"/>
      <c r="AWU23" s="176"/>
      <c r="AWV23" s="189"/>
      <c r="AWW23" s="176"/>
      <c r="AWX23" s="189"/>
      <c r="AWY23" s="176"/>
      <c r="AWZ23" s="189"/>
      <c r="AXA23" s="176"/>
      <c r="AXB23" s="189"/>
      <c r="AXC23" s="176"/>
      <c r="AXD23" s="189"/>
      <c r="AXE23" s="176"/>
      <c r="AXF23" s="189"/>
      <c r="AXG23" s="176"/>
      <c r="AXH23" s="189"/>
      <c r="AXI23" s="176"/>
      <c r="AXJ23" s="189"/>
      <c r="AXK23" s="176"/>
      <c r="AXL23" s="189"/>
      <c r="AXM23" s="176"/>
      <c r="AXN23" s="189"/>
      <c r="AXO23" s="176"/>
      <c r="AXP23" s="189"/>
      <c r="AXQ23" s="176"/>
      <c r="AXR23" s="189"/>
      <c r="AXS23" s="176"/>
      <c r="AXT23" s="189"/>
      <c r="AXU23" s="176"/>
      <c r="AXV23" s="189"/>
      <c r="AXW23" s="176"/>
      <c r="AXX23" s="189"/>
      <c r="AXY23" s="176"/>
      <c r="AXZ23" s="189"/>
      <c r="AYA23" s="176"/>
      <c r="AYB23" s="189"/>
      <c r="AYC23" s="176"/>
      <c r="AYD23" s="189"/>
      <c r="AYE23" s="176"/>
      <c r="AYF23" s="189"/>
      <c r="AYG23" s="176"/>
      <c r="AYH23" s="189"/>
      <c r="AYI23" s="176"/>
      <c r="AYJ23" s="189"/>
      <c r="AYK23" s="176"/>
      <c r="AYL23" s="189"/>
      <c r="AYM23" s="176"/>
      <c r="AYN23" s="189"/>
      <c r="AYO23" s="176"/>
      <c r="AYP23" s="189"/>
      <c r="AYQ23" s="176"/>
      <c r="AYR23" s="189"/>
      <c r="AYS23" s="176"/>
      <c r="AYT23" s="189"/>
      <c r="AYU23" s="176"/>
      <c r="AYV23" s="189"/>
      <c r="AYW23" s="176"/>
      <c r="AYX23" s="189"/>
      <c r="AYY23" s="176"/>
      <c r="AYZ23" s="189"/>
      <c r="AZA23" s="176"/>
      <c r="AZB23" s="189"/>
      <c r="AZC23" s="176"/>
      <c r="AZD23" s="189"/>
      <c r="AZE23" s="176"/>
      <c r="AZF23" s="189"/>
      <c r="AZG23" s="176"/>
      <c r="AZH23" s="189"/>
      <c r="AZI23" s="176"/>
      <c r="AZJ23" s="189"/>
      <c r="AZK23" s="176"/>
      <c r="AZL23" s="189"/>
      <c r="AZM23" s="176"/>
      <c r="AZN23" s="189"/>
      <c r="AZO23" s="176"/>
      <c r="AZP23" s="189"/>
      <c r="AZQ23" s="176"/>
      <c r="AZR23" s="189"/>
      <c r="AZS23" s="176"/>
      <c r="AZT23" s="189"/>
      <c r="AZU23" s="176"/>
      <c r="AZV23" s="189"/>
      <c r="AZW23" s="176"/>
      <c r="AZX23" s="189"/>
      <c r="AZY23" s="176"/>
      <c r="AZZ23" s="189"/>
      <c r="BAA23" s="176"/>
      <c r="BAB23" s="189"/>
      <c r="BAC23" s="176"/>
      <c r="BAD23" s="189"/>
      <c r="BAE23" s="176"/>
      <c r="BAF23" s="189"/>
      <c r="BAG23" s="176"/>
      <c r="BAH23" s="189"/>
      <c r="BAI23" s="176"/>
      <c r="BAJ23" s="189"/>
      <c r="BAK23" s="176"/>
      <c r="BAL23" s="189"/>
      <c r="BAM23" s="176"/>
      <c r="BAN23" s="189"/>
      <c r="BAO23" s="176"/>
      <c r="BAP23" s="189"/>
      <c r="BAQ23" s="176"/>
      <c r="BAR23" s="189"/>
      <c r="BAS23" s="176"/>
      <c r="BAT23" s="189"/>
      <c r="BAU23" s="176"/>
      <c r="BAV23" s="189"/>
      <c r="BAW23" s="176"/>
      <c r="BAX23" s="189"/>
      <c r="BAY23" s="176"/>
      <c r="BAZ23" s="189"/>
      <c r="BBA23" s="176"/>
      <c r="BBB23" s="189"/>
      <c r="BBC23" s="176"/>
      <c r="BBD23" s="189"/>
      <c r="BBE23" s="176"/>
      <c r="BBF23" s="189"/>
      <c r="BBG23" s="176"/>
      <c r="BBH23" s="189"/>
      <c r="BBI23" s="176"/>
      <c r="BBJ23" s="189"/>
      <c r="BBK23" s="176"/>
      <c r="BBL23" s="189"/>
      <c r="BBM23" s="176"/>
      <c r="BBN23" s="189"/>
      <c r="BBO23" s="176"/>
      <c r="BBP23" s="189"/>
      <c r="BBQ23" s="176"/>
      <c r="BBR23" s="189"/>
      <c r="BBS23" s="176"/>
      <c r="BBT23" s="189"/>
      <c r="BBU23" s="176"/>
      <c r="BBV23" s="189"/>
      <c r="BBW23" s="176"/>
      <c r="BBX23" s="189"/>
      <c r="BBY23" s="176"/>
      <c r="BBZ23" s="189"/>
      <c r="BCA23" s="176"/>
      <c r="BCB23" s="189"/>
      <c r="BCC23" s="176"/>
      <c r="BCD23" s="189"/>
      <c r="BCE23" s="176"/>
      <c r="BCF23" s="189"/>
      <c r="BCG23" s="176"/>
      <c r="BCH23" s="189"/>
      <c r="BCI23" s="176"/>
      <c r="BCJ23" s="189"/>
      <c r="BCK23" s="176"/>
      <c r="BCL23" s="189"/>
      <c r="BCM23" s="176"/>
      <c r="BCN23" s="189"/>
      <c r="BCO23" s="176"/>
      <c r="BCP23" s="189"/>
      <c r="BCQ23" s="176"/>
      <c r="BCR23" s="189"/>
      <c r="BCS23" s="176"/>
      <c r="BCT23" s="189"/>
      <c r="BCU23" s="176"/>
      <c r="BCV23" s="189"/>
      <c r="BCW23" s="176"/>
      <c r="BCX23" s="189"/>
      <c r="BCY23" s="176"/>
      <c r="BCZ23" s="189"/>
      <c r="BDA23" s="176"/>
      <c r="BDB23" s="189"/>
      <c r="BDC23" s="176"/>
      <c r="BDD23" s="189"/>
      <c r="BDE23" s="176"/>
      <c r="BDF23" s="189"/>
      <c r="BDG23" s="176"/>
      <c r="BDH23" s="189"/>
      <c r="BDI23" s="176"/>
      <c r="BDJ23" s="189"/>
      <c r="BDK23" s="176"/>
      <c r="BDL23" s="189"/>
      <c r="BDM23" s="176"/>
      <c r="BDN23" s="189"/>
      <c r="BDO23" s="176"/>
      <c r="BDP23" s="189"/>
      <c r="BDQ23" s="176"/>
      <c r="BDR23" s="189"/>
      <c r="BDS23" s="176"/>
      <c r="BDT23" s="189"/>
      <c r="BDU23" s="176"/>
      <c r="BDV23" s="189"/>
      <c r="BDW23" s="176"/>
      <c r="BDX23" s="189"/>
      <c r="BDY23" s="176"/>
      <c r="BDZ23" s="189"/>
      <c r="BEA23" s="176"/>
      <c r="BEB23" s="189"/>
      <c r="BEC23" s="176"/>
      <c r="BED23" s="189"/>
      <c r="BEE23" s="176"/>
      <c r="BEF23" s="189"/>
      <c r="BEG23" s="176"/>
      <c r="BEH23" s="189"/>
      <c r="BEI23" s="176"/>
      <c r="BEJ23" s="189"/>
      <c r="BEK23" s="176"/>
      <c r="BEL23" s="189"/>
      <c r="BEM23" s="176"/>
      <c r="BEN23" s="189"/>
      <c r="BEO23" s="176"/>
      <c r="BEP23" s="189"/>
      <c r="BEQ23" s="176"/>
      <c r="BER23" s="189"/>
      <c r="BES23" s="176"/>
      <c r="BET23" s="189"/>
      <c r="BEU23" s="176"/>
      <c r="BEV23" s="189"/>
      <c r="BEW23" s="176"/>
      <c r="BEX23" s="189"/>
      <c r="BEY23" s="176"/>
      <c r="BEZ23" s="189"/>
      <c r="BFA23" s="176"/>
      <c r="BFB23" s="189"/>
      <c r="BFC23" s="176"/>
      <c r="BFD23" s="189"/>
      <c r="BFE23" s="176"/>
      <c r="BFF23" s="189"/>
      <c r="BFG23" s="176"/>
      <c r="BFH23" s="189"/>
      <c r="BFI23" s="176"/>
      <c r="BFJ23" s="189"/>
      <c r="BFK23" s="176"/>
      <c r="BFL23" s="189"/>
      <c r="BFM23" s="176"/>
      <c r="BFN23" s="189"/>
      <c r="BFO23" s="176"/>
      <c r="BFP23" s="189"/>
      <c r="BFQ23" s="176"/>
      <c r="BFR23" s="189"/>
      <c r="BFS23" s="176"/>
      <c r="BFT23" s="189"/>
      <c r="BFU23" s="176"/>
      <c r="BFV23" s="189"/>
      <c r="BFW23" s="176"/>
      <c r="BFX23" s="189"/>
      <c r="BFY23" s="176"/>
      <c r="BFZ23" s="189"/>
      <c r="BGA23" s="176"/>
      <c r="BGB23" s="189"/>
      <c r="BGC23" s="176"/>
      <c r="BGD23" s="189"/>
      <c r="BGE23" s="176"/>
      <c r="BGF23" s="189"/>
      <c r="BGG23" s="176"/>
      <c r="BGH23" s="189"/>
      <c r="BGI23" s="176"/>
      <c r="BGJ23" s="189"/>
      <c r="BGK23" s="176"/>
      <c r="BGL23" s="189"/>
      <c r="BGM23" s="176"/>
      <c r="BGN23" s="189"/>
      <c r="BGO23" s="176"/>
      <c r="BGP23" s="189"/>
      <c r="BGQ23" s="176"/>
      <c r="BGR23" s="189"/>
      <c r="BGS23" s="176"/>
      <c r="BGT23" s="189"/>
      <c r="BGU23" s="176"/>
      <c r="BGV23" s="189"/>
      <c r="BGW23" s="176"/>
      <c r="BGX23" s="189"/>
      <c r="BGY23" s="176"/>
      <c r="BGZ23" s="189"/>
      <c r="BHA23" s="176"/>
      <c r="BHB23" s="189"/>
      <c r="BHC23" s="176"/>
      <c r="BHD23" s="189"/>
      <c r="BHE23" s="176"/>
      <c r="BHF23" s="189"/>
      <c r="BHG23" s="176"/>
      <c r="BHH23" s="189"/>
      <c r="BHI23" s="176"/>
      <c r="BHJ23" s="189"/>
      <c r="BHK23" s="176"/>
      <c r="BHL23" s="189"/>
      <c r="BHM23" s="176"/>
      <c r="BHN23" s="189"/>
      <c r="BHO23" s="176"/>
      <c r="BHP23" s="189"/>
      <c r="BHQ23" s="176"/>
      <c r="BHR23" s="189"/>
      <c r="BHS23" s="176"/>
      <c r="BHT23" s="189"/>
      <c r="BHU23" s="176"/>
      <c r="BHV23" s="189"/>
      <c r="BHW23" s="176"/>
      <c r="BHX23" s="189"/>
      <c r="BHY23" s="176"/>
      <c r="BHZ23" s="189"/>
      <c r="BIA23" s="176"/>
      <c r="BIB23" s="189"/>
      <c r="BIC23" s="176"/>
      <c r="BID23" s="189"/>
      <c r="BIE23" s="176"/>
      <c r="BIF23" s="189"/>
      <c r="BIG23" s="176"/>
      <c r="BIH23" s="189"/>
      <c r="BII23" s="176"/>
      <c r="BIJ23" s="189"/>
      <c r="BIK23" s="176"/>
      <c r="BIL23" s="189"/>
      <c r="BIM23" s="176"/>
      <c r="BIN23" s="189"/>
      <c r="BIO23" s="176"/>
      <c r="BIP23" s="189"/>
      <c r="BIQ23" s="176"/>
      <c r="BIR23" s="189"/>
      <c r="BIS23" s="176"/>
      <c r="BIT23" s="189"/>
      <c r="BIU23" s="176"/>
      <c r="BIV23" s="189"/>
      <c r="BIW23" s="176"/>
      <c r="BIX23" s="189"/>
      <c r="BIY23" s="176"/>
      <c r="BIZ23" s="189"/>
      <c r="BJA23" s="176"/>
      <c r="BJB23" s="189"/>
      <c r="BJC23" s="176"/>
      <c r="BJD23" s="189"/>
      <c r="BJE23" s="176"/>
      <c r="BJF23" s="189"/>
      <c r="BJG23" s="176"/>
      <c r="BJH23" s="189"/>
      <c r="BJI23" s="176"/>
      <c r="BJJ23" s="189"/>
      <c r="BJK23" s="176"/>
      <c r="BJL23" s="189"/>
      <c r="BJM23" s="176"/>
      <c r="BJN23" s="189"/>
      <c r="BJO23" s="176"/>
      <c r="BJP23" s="189"/>
      <c r="BJQ23" s="176"/>
      <c r="BJR23" s="189"/>
      <c r="BJS23" s="176"/>
      <c r="BJT23" s="189"/>
      <c r="BJU23" s="176"/>
      <c r="BJV23" s="189"/>
      <c r="BJW23" s="176"/>
      <c r="BJX23" s="189"/>
      <c r="BJY23" s="176"/>
      <c r="BJZ23" s="189"/>
      <c r="BKA23" s="176"/>
      <c r="BKB23" s="189"/>
      <c r="BKC23" s="176"/>
      <c r="BKD23" s="189"/>
      <c r="BKE23" s="176"/>
      <c r="BKF23" s="189"/>
      <c r="BKG23" s="176"/>
      <c r="BKH23" s="189"/>
      <c r="BKI23" s="176"/>
      <c r="BKJ23" s="189"/>
      <c r="BKK23" s="176"/>
      <c r="BKL23" s="189"/>
      <c r="BKM23" s="176"/>
      <c r="BKN23" s="189"/>
      <c r="BKO23" s="176"/>
      <c r="BKP23" s="189"/>
      <c r="BKQ23" s="176"/>
      <c r="BKR23" s="189"/>
      <c r="BKS23" s="176"/>
      <c r="BKT23" s="189"/>
      <c r="BKU23" s="176"/>
      <c r="BKV23" s="189"/>
      <c r="BKW23" s="176"/>
      <c r="BKX23" s="189"/>
      <c r="BKY23" s="176"/>
      <c r="BKZ23" s="189"/>
      <c r="BLA23" s="176"/>
      <c r="BLB23" s="189"/>
      <c r="BLC23" s="176"/>
      <c r="BLD23" s="189"/>
      <c r="BLE23" s="176"/>
      <c r="BLF23" s="189"/>
      <c r="BLG23" s="176"/>
      <c r="BLH23" s="189"/>
      <c r="BLI23" s="176"/>
      <c r="BLJ23" s="189"/>
      <c r="BLK23" s="176"/>
      <c r="BLL23" s="189"/>
      <c r="BLM23" s="176"/>
      <c r="BLN23" s="189"/>
      <c r="BLO23" s="176"/>
      <c r="BLP23" s="189"/>
      <c r="BLQ23" s="176"/>
      <c r="BLR23" s="189"/>
      <c r="BLS23" s="176"/>
      <c r="BLT23" s="189"/>
      <c r="BLU23" s="176"/>
      <c r="BLV23" s="189"/>
      <c r="BLW23" s="176"/>
      <c r="BLX23" s="189"/>
      <c r="BLY23" s="176"/>
      <c r="BLZ23" s="189"/>
      <c r="BMA23" s="176"/>
      <c r="BMB23" s="189"/>
      <c r="BMC23" s="176"/>
      <c r="BMD23" s="189"/>
      <c r="BME23" s="176"/>
      <c r="BMF23" s="189"/>
      <c r="BMG23" s="176"/>
      <c r="BMH23" s="189"/>
      <c r="BMI23" s="176"/>
      <c r="BMJ23" s="189"/>
      <c r="BMK23" s="176"/>
      <c r="BML23" s="189"/>
      <c r="BMM23" s="176"/>
      <c r="BMN23" s="189"/>
      <c r="BMO23" s="176"/>
      <c r="BMP23" s="189"/>
      <c r="BMQ23" s="176"/>
      <c r="BMR23" s="189"/>
      <c r="BMS23" s="176"/>
      <c r="BMT23" s="189"/>
      <c r="BMU23" s="176"/>
      <c r="BMV23" s="189"/>
      <c r="BMW23" s="176"/>
      <c r="BMX23" s="189"/>
      <c r="BMY23" s="176"/>
      <c r="BMZ23" s="189"/>
      <c r="BNA23" s="176"/>
      <c r="BNB23" s="189"/>
      <c r="BNC23" s="176"/>
      <c r="BND23" s="189"/>
      <c r="BNE23" s="176"/>
      <c r="BNF23" s="189"/>
      <c r="BNG23" s="176"/>
      <c r="BNH23" s="189"/>
      <c r="BNI23" s="176"/>
      <c r="BNJ23" s="189"/>
      <c r="BNK23" s="176"/>
      <c r="BNL23" s="189"/>
      <c r="BNM23" s="176"/>
      <c r="BNN23" s="189"/>
      <c r="BNO23" s="176"/>
      <c r="BNP23" s="189"/>
      <c r="BNQ23" s="176"/>
      <c r="BNR23" s="189"/>
      <c r="BNS23" s="176"/>
      <c r="BNT23" s="189"/>
      <c r="BNU23" s="176"/>
      <c r="BNV23" s="189"/>
      <c r="BNW23" s="176"/>
      <c r="BNX23" s="189"/>
      <c r="BNY23" s="176"/>
      <c r="BNZ23" s="189"/>
      <c r="BOA23" s="176"/>
      <c r="BOB23" s="189"/>
      <c r="BOC23" s="176"/>
      <c r="BOD23" s="189"/>
      <c r="BOE23" s="176"/>
      <c r="BOF23" s="189"/>
      <c r="BOG23" s="176"/>
      <c r="BOH23" s="189"/>
      <c r="BOI23" s="176"/>
      <c r="BOJ23" s="189"/>
      <c r="BOK23" s="176"/>
      <c r="BOL23" s="189"/>
      <c r="BOM23" s="176"/>
      <c r="BON23" s="189"/>
      <c r="BOO23" s="176"/>
      <c r="BOP23" s="189"/>
      <c r="BOQ23" s="176"/>
      <c r="BOR23" s="189"/>
      <c r="BOS23" s="176"/>
      <c r="BOT23" s="189"/>
      <c r="BOU23" s="176"/>
      <c r="BOV23" s="189"/>
      <c r="BOW23" s="176"/>
      <c r="BOX23" s="189"/>
      <c r="BOY23" s="176"/>
      <c r="BOZ23" s="189"/>
      <c r="BPA23" s="176"/>
      <c r="BPB23" s="189"/>
      <c r="BPC23" s="176"/>
      <c r="BPD23" s="189"/>
      <c r="BPE23" s="176"/>
      <c r="BPF23" s="189"/>
      <c r="BPG23" s="176"/>
      <c r="BPH23" s="189"/>
      <c r="BPI23" s="176"/>
      <c r="BPJ23" s="189"/>
      <c r="BPK23" s="176"/>
      <c r="BPL23" s="189"/>
      <c r="BPM23" s="176"/>
      <c r="BPN23" s="189"/>
      <c r="BPO23" s="176"/>
      <c r="BPP23" s="189"/>
      <c r="BPQ23" s="176"/>
      <c r="BPR23" s="189"/>
      <c r="BPS23" s="176"/>
      <c r="BPT23" s="189"/>
      <c r="BPU23" s="176"/>
      <c r="BPV23" s="189"/>
      <c r="BPW23" s="176"/>
      <c r="BPX23" s="189"/>
      <c r="BPY23" s="176"/>
      <c r="BPZ23" s="189"/>
      <c r="BQA23" s="176"/>
      <c r="BQB23" s="189"/>
      <c r="BQC23" s="176"/>
      <c r="BQD23" s="189"/>
      <c r="BQE23" s="176"/>
      <c r="BQF23" s="189"/>
      <c r="BQG23" s="176"/>
      <c r="BQH23" s="189"/>
      <c r="BQI23" s="176"/>
      <c r="BQJ23" s="189"/>
      <c r="BQK23" s="176"/>
      <c r="BQL23" s="189"/>
      <c r="BQM23" s="176"/>
      <c r="BQN23" s="189"/>
      <c r="BQO23" s="176"/>
      <c r="BQP23" s="189"/>
      <c r="BQQ23" s="176"/>
      <c r="BQR23" s="189"/>
      <c r="BQS23" s="176"/>
      <c r="BQT23" s="189"/>
      <c r="BQU23" s="176"/>
      <c r="BQV23" s="189"/>
      <c r="BQW23" s="176"/>
      <c r="BQX23" s="189"/>
      <c r="BQY23" s="176"/>
      <c r="BQZ23" s="189"/>
      <c r="BRA23" s="176"/>
      <c r="BRB23" s="189"/>
      <c r="BRC23" s="176"/>
      <c r="BRD23" s="189"/>
      <c r="BRE23" s="176"/>
      <c r="BRF23" s="189"/>
      <c r="BRG23" s="176"/>
      <c r="BRH23" s="189"/>
      <c r="BRI23" s="176"/>
      <c r="BRJ23" s="189"/>
      <c r="BRK23" s="176"/>
      <c r="BRL23" s="189"/>
      <c r="BRM23" s="176"/>
      <c r="BRN23" s="189"/>
      <c r="BRO23" s="176"/>
      <c r="BRP23" s="189"/>
      <c r="BRQ23" s="176"/>
      <c r="BRR23" s="189"/>
      <c r="BRS23" s="176"/>
      <c r="BRT23" s="189"/>
      <c r="BRU23" s="176"/>
      <c r="BRV23" s="189"/>
      <c r="BRW23" s="176"/>
      <c r="BRX23" s="189"/>
      <c r="BRY23" s="176"/>
      <c r="BRZ23" s="189"/>
      <c r="BSA23" s="176"/>
      <c r="BSB23" s="189"/>
      <c r="BSC23" s="176"/>
      <c r="BSD23" s="189"/>
      <c r="BSE23" s="176"/>
      <c r="BSF23" s="189"/>
      <c r="BSG23" s="176"/>
      <c r="BSH23" s="189"/>
      <c r="BSI23" s="176"/>
      <c r="BSJ23" s="189"/>
      <c r="BSK23" s="176"/>
      <c r="BSL23" s="189"/>
      <c r="BSM23" s="176"/>
      <c r="BSN23" s="189"/>
      <c r="BSO23" s="176"/>
      <c r="BSP23" s="189"/>
      <c r="BSQ23" s="176"/>
      <c r="BSR23" s="189"/>
      <c r="BSS23" s="176"/>
      <c r="BST23" s="189"/>
      <c r="BSU23" s="176"/>
      <c r="BSV23" s="189"/>
      <c r="BSW23" s="176"/>
      <c r="BSX23" s="189"/>
      <c r="BSY23" s="176"/>
      <c r="BSZ23" s="189"/>
      <c r="BTA23" s="176"/>
      <c r="BTB23" s="189"/>
      <c r="BTC23" s="176"/>
      <c r="BTD23" s="189"/>
      <c r="BTE23" s="176"/>
      <c r="BTF23" s="189"/>
      <c r="BTG23" s="176"/>
      <c r="BTH23" s="189"/>
      <c r="BTI23" s="176"/>
      <c r="BTJ23" s="189"/>
      <c r="BTK23" s="176"/>
      <c r="BTL23" s="189"/>
      <c r="BTM23" s="176"/>
      <c r="BTN23" s="189"/>
      <c r="BTO23" s="176"/>
      <c r="BTP23" s="189"/>
      <c r="BTQ23" s="176"/>
      <c r="BTR23" s="189"/>
      <c r="BTS23" s="176"/>
      <c r="BTT23" s="189"/>
      <c r="BTU23" s="176"/>
      <c r="BTV23" s="189"/>
      <c r="BTW23" s="176"/>
      <c r="BTX23" s="189"/>
      <c r="BTY23" s="176"/>
      <c r="BTZ23" s="189"/>
      <c r="BUA23" s="176"/>
      <c r="BUB23" s="189"/>
      <c r="BUC23" s="176"/>
      <c r="BUD23" s="189"/>
      <c r="BUE23" s="176"/>
      <c r="BUF23" s="189"/>
      <c r="BUG23" s="176"/>
      <c r="BUH23" s="189"/>
      <c r="BUI23" s="176"/>
      <c r="BUJ23" s="189"/>
      <c r="BUK23" s="176"/>
      <c r="BUL23" s="189"/>
      <c r="BUM23" s="176"/>
      <c r="BUN23" s="189"/>
      <c r="BUO23" s="176"/>
      <c r="BUP23" s="189"/>
      <c r="BUQ23" s="176"/>
      <c r="BUR23" s="189"/>
      <c r="BUS23" s="176"/>
      <c r="BUT23" s="189"/>
      <c r="BUU23" s="176"/>
      <c r="BUV23" s="189"/>
      <c r="BUW23" s="176"/>
      <c r="BUX23" s="189"/>
      <c r="BUY23" s="176"/>
      <c r="BUZ23" s="189"/>
      <c r="BVA23" s="176"/>
      <c r="BVB23" s="189"/>
      <c r="BVC23" s="176"/>
      <c r="BVD23" s="189"/>
      <c r="BVE23" s="176"/>
      <c r="BVF23" s="189"/>
      <c r="BVG23" s="176"/>
      <c r="BVH23" s="189"/>
      <c r="BVI23" s="176"/>
      <c r="BVJ23" s="189"/>
      <c r="BVK23" s="176"/>
      <c r="BVL23" s="189"/>
      <c r="BVM23" s="176"/>
      <c r="BVN23" s="189"/>
      <c r="BVO23" s="176"/>
      <c r="BVP23" s="189"/>
      <c r="BVQ23" s="176"/>
      <c r="BVR23" s="189"/>
      <c r="BVS23" s="176"/>
      <c r="BVT23" s="189"/>
      <c r="BVU23" s="176"/>
      <c r="BVV23" s="189"/>
      <c r="BVW23" s="176"/>
      <c r="BVX23" s="189"/>
      <c r="BVY23" s="176"/>
      <c r="BVZ23" s="189"/>
      <c r="BWA23" s="176"/>
      <c r="BWB23" s="189"/>
      <c r="BWC23" s="176"/>
      <c r="BWD23" s="189"/>
      <c r="BWE23" s="176"/>
      <c r="BWF23" s="189"/>
      <c r="BWG23" s="176"/>
      <c r="BWH23" s="189"/>
      <c r="BWI23" s="176"/>
      <c r="BWJ23" s="189"/>
      <c r="BWK23" s="176"/>
      <c r="BWL23" s="189"/>
      <c r="BWM23" s="176"/>
      <c r="BWN23" s="189"/>
      <c r="BWO23" s="176"/>
      <c r="BWP23" s="189"/>
      <c r="BWQ23" s="176"/>
      <c r="BWR23" s="189"/>
      <c r="BWS23" s="176"/>
      <c r="BWT23" s="189"/>
      <c r="BWU23" s="176"/>
      <c r="BWV23" s="189"/>
      <c r="BWW23" s="176"/>
      <c r="BWX23" s="189"/>
      <c r="BWY23" s="176"/>
      <c r="BWZ23" s="189"/>
      <c r="BXA23" s="176"/>
      <c r="BXB23" s="189"/>
      <c r="BXC23" s="176"/>
      <c r="BXD23" s="189"/>
      <c r="BXE23" s="176"/>
      <c r="BXF23" s="189"/>
      <c r="BXG23" s="176"/>
      <c r="BXH23" s="189"/>
      <c r="BXI23" s="176"/>
      <c r="BXJ23" s="189"/>
      <c r="BXK23" s="176"/>
      <c r="BXL23" s="189"/>
      <c r="BXM23" s="176"/>
      <c r="BXN23" s="189"/>
      <c r="BXO23" s="176"/>
      <c r="BXP23" s="189"/>
      <c r="BXQ23" s="176"/>
      <c r="BXR23" s="189"/>
      <c r="BXS23" s="176"/>
      <c r="BXT23" s="189"/>
      <c r="BXU23" s="176"/>
      <c r="BXV23" s="189"/>
      <c r="BXW23" s="176"/>
      <c r="BXX23" s="189"/>
      <c r="BXY23" s="176"/>
      <c r="BXZ23" s="189"/>
      <c r="BYA23" s="176"/>
      <c r="BYB23" s="189"/>
      <c r="BYC23" s="176"/>
      <c r="BYD23" s="189"/>
      <c r="BYE23" s="176"/>
      <c r="BYF23" s="189"/>
      <c r="BYG23" s="176"/>
      <c r="BYH23" s="189"/>
      <c r="BYI23" s="176"/>
      <c r="BYJ23" s="189"/>
      <c r="BYK23" s="176"/>
      <c r="BYL23" s="189"/>
      <c r="BYM23" s="176"/>
      <c r="BYN23" s="189"/>
      <c r="BYO23" s="176"/>
      <c r="BYP23" s="189"/>
      <c r="BYQ23" s="176"/>
      <c r="BYR23" s="189"/>
      <c r="BYS23" s="176"/>
      <c r="BYT23" s="189"/>
      <c r="BYU23" s="176"/>
      <c r="BYV23" s="189"/>
      <c r="BYW23" s="176"/>
      <c r="BYX23" s="189"/>
      <c r="BYY23" s="176"/>
      <c r="BYZ23" s="189"/>
      <c r="BZA23" s="176"/>
      <c r="BZB23" s="189"/>
      <c r="BZC23" s="176"/>
      <c r="BZD23" s="189"/>
      <c r="BZE23" s="176"/>
      <c r="BZF23" s="189"/>
      <c r="BZG23" s="176"/>
      <c r="BZH23" s="189"/>
      <c r="BZI23" s="176"/>
      <c r="BZJ23" s="189"/>
      <c r="BZK23" s="176"/>
      <c r="BZL23" s="189"/>
      <c r="BZM23" s="176"/>
      <c r="BZN23" s="189"/>
      <c r="BZO23" s="176"/>
      <c r="BZP23" s="189"/>
      <c r="BZQ23" s="176"/>
      <c r="BZR23" s="189"/>
      <c r="BZS23" s="176"/>
      <c r="BZT23" s="189"/>
      <c r="BZU23" s="176"/>
      <c r="BZV23" s="189"/>
      <c r="BZW23" s="176"/>
      <c r="BZX23" s="189"/>
      <c r="BZY23" s="176"/>
      <c r="BZZ23" s="189"/>
      <c r="CAA23" s="176"/>
      <c r="CAB23" s="189"/>
      <c r="CAC23" s="176"/>
      <c r="CAD23" s="189"/>
      <c r="CAE23" s="176"/>
      <c r="CAF23" s="189"/>
      <c r="CAG23" s="176"/>
      <c r="CAH23" s="189"/>
      <c r="CAI23" s="176"/>
      <c r="CAJ23" s="189"/>
      <c r="CAK23" s="176"/>
      <c r="CAL23" s="189"/>
      <c r="CAM23" s="176"/>
      <c r="CAN23" s="189"/>
      <c r="CAO23" s="176"/>
      <c r="CAP23" s="189"/>
      <c r="CAQ23" s="176"/>
      <c r="CAR23" s="189"/>
      <c r="CAS23" s="176"/>
      <c r="CAT23" s="189"/>
      <c r="CAU23" s="176"/>
      <c r="CAV23" s="189"/>
      <c r="CAW23" s="176"/>
      <c r="CAX23" s="189"/>
      <c r="CAY23" s="176"/>
      <c r="CAZ23" s="189"/>
      <c r="CBA23" s="176"/>
      <c r="CBB23" s="189"/>
      <c r="CBC23" s="176"/>
      <c r="CBD23" s="189"/>
      <c r="CBE23" s="176"/>
      <c r="CBF23" s="189"/>
      <c r="CBG23" s="176"/>
      <c r="CBH23" s="189"/>
      <c r="CBI23" s="176"/>
      <c r="CBJ23" s="189"/>
      <c r="CBK23" s="176"/>
      <c r="CBL23" s="189"/>
      <c r="CBM23" s="176"/>
      <c r="CBN23" s="189"/>
      <c r="CBO23" s="176"/>
      <c r="CBP23" s="189"/>
      <c r="CBQ23" s="176"/>
      <c r="CBR23" s="189"/>
      <c r="CBS23" s="176"/>
      <c r="CBT23" s="189"/>
      <c r="CBU23" s="176"/>
      <c r="CBV23" s="189"/>
      <c r="CBW23" s="176"/>
      <c r="CBX23" s="189"/>
      <c r="CBY23" s="176"/>
      <c r="CBZ23" s="189"/>
      <c r="CCA23" s="176"/>
      <c r="CCB23" s="189"/>
      <c r="CCC23" s="176"/>
      <c r="CCD23" s="189"/>
      <c r="CCE23" s="176"/>
      <c r="CCF23" s="189"/>
      <c r="CCG23" s="176"/>
      <c r="CCH23" s="189"/>
      <c r="CCI23" s="176"/>
      <c r="CCJ23" s="189"/>
      <c r="CCK23" s="176"/>
      <c r="CCL23" s="189"/>
      <c r="CCM23" s="176"/>
      <c r="CCN23" s="189"/>
      <c r="CCO23" s="176"/>
      <c r="CCP23" s="189"/>
      <c r="CCQ23" s="176"/>
      <c r="CCR23" s="189"/>
      <c r="CCS23" s="176"/>
      <c r="CCT23" s="189"/>
      <c r="CCU23" s="176"/>
      <c r="CCV23" s="189"/>
      <c r="CCW23" s="176"/>
      <c r="CCX23" s="189"/>
      <c r="CCY23" s="176"/>
      <c r="CCZ23" s="189"/>
      <c r="CDA23" s="176"/>
      <c r="CDB23" s="189"/>
      <c r="CDC23" s="176"/>
      <c r="CDD23" s="189"/>
      <c r="CDE23" s="176"/>
      <c r="CDF23" s="189"/>
      <c r="CDG23" s="176"/>
      <c r="CDH23" s="189"/>
      <c r="CDI23" s="176"/>
      <c r="CDJ23" s="189"/>
      <c r="CDK23" s="176"/>
      <c r="CDL23" s="189"/>
      <c r="CDM23" s="176"/>
      <c r="CDN23" s="189"/>
      <c r="CDO23" s="176"/>
      <c r="CDP23" s="189"/>
      <c r="CDQ23" s="176"/>
      <c r="CDR23" s="189"/>
      <c r="CDS23" s="176"/>
      <c r="CDT23" s="189"/>
      <c r="CDU23" s="176"/>
      <c r="CDV23" s="189"/>
      <c r="CDW23" s="176"/>
      <c r="CDX23" s="189"/>
      <c r="CDY23" s="176"/>
      <c r="CDZ23" s="189"/>
      <c r="CEA23" s="176"/>
      <c r="CEB23" s="189"/>
      <c r="CEC23" s="176"/>
      <c r="CED23" s="189"/>
      <c r="CEE23" s="176"/>
      <c r="CEF23" s="189"/>
      <c r="CEG23" s="176"/>
      <c r="CEH23" s="189"/>
      <c r="CEI23" s="176"/>
      <c r="CEJ23" s="189"/>
      <c r="CEK23" s="176"/>
      <c r="CEL23" s="189"/>
      <c r="CEM23" s="176"/>
      <c r="CEN23" s="189"/>
      <c r="CEO23" s="176"/>
      <c r="CEP23" s="189"/>
      <c r="CEQ23" s="176"/>
      <c r="CER23" s="189"/>
      <c r="CES23" s="176"/>
      <c r="CET23" s="189"/>
      <c r="CEU23" s="176"/>
      <c r="CEV23" s="189"/>
      <c r="CEW23" s="176"/>
      <c r="CEX23" s="189"/>
      <c r="CEY23" s="176"/>
      <c r="CEZ23" s="189"/>
      <c r="CFA23" s="176"/>
      <c r="CFB23" s="189"/>
      <c r="CFC23" s="176"/>
      <c r="CFD23" s="189"/>
      <c r="CFE23" s="176"/>
      <c r="CFF23" s="189"/>
      <c r="CFG23" s="176"/>
      <c r="CFH23" s="189"/>
      <c r="CFI23" s="176"/>
      <c r="CFJ23" s="189"/>
      <c r="CFK23" s="176"/>
      <c r="CFL23" s="189"/>
      <c r="CFM23" s="176"/>
      <c r="CFN23" s="189"/>
      <c r="CFO23" s="176"/>
      <c r="CFP23" s="189"/>
      <c r="CFQ23" s="176"/>
      <c r="CFR23" s="189"/>
      <c r="CFS23" s="176"/>
      <c r="CFT23" s="189"/>
      <c r="CFU23" s="176"/>
      <c r="CFV23" s="189"/>
      <c r="CFW23" s="176"/>
      <c r="CFX23" s="189"/>
      <c r="CFY23" s="176"/>
      <c r="CFZ23" s="189"/>
      <c r="CGA23" s="176"/>
      <c r="CGB23" s="189"/>
      <c r="CGC23" s="176"/>
      <c r="CGD23" s="189"/>
      <c r="CGE23" s="176"/>
      <c r="CGF23" s="189"/>
      <c r="CGG23" s="176"/>
      <c r="CGH23" s="189"/>
      <c r="CGI23" s="176"/>
      <c r="CGJ23" s="189"/>
      <c r="CGK23" s="176"/>
      <c r="CGL23" s="189"/>
      <c r="CGM23" s="176"/>
      <c r="CGN23" s="189"/>
      <c r="CGO23" s="176"/>
      <c r="CGP23" s="189"/>
      <c r="CGQ23" s="176"/>
      <c r="CGR23" s="189"/>
      <c r="CGS23" s="176"/>
      <c r="CGT23" s="189"/>
      <c r="CGU23" s="176"/>
      <c r="CGV23" s="189"/>
      <c r="CGW23" s="176"/>
      <c r="CGX23" s="189"/>
      <c r="CGY23" s="176"/>
      <c r="CGZ23" s="189"/>
      <c r="CHA23" s="176"/>
      <c r="CHB23" s="189"/>
      <c r="CHC23" s="176"/>
      <c r="CHD23" s="189"/>
      <c r="CHE23" s="176"/>
      <c r="CHF23" s="189"/>
      <c r="CHG23" s="176"/>
      <c r="CHH23" s="189"/>
      <c r="CHI23" s="176"/>
      <c r="CHJ23" s="189"/>
      <c r="CHK23" s="176"/>
      <c r="CHL23" s="189"/>
      <c r="CHM23" s="176"/>
      <c r="CHN23" s="189"/>
      <c r="CHO23" s="176"/>
      <c r="CHP23" s="189"/>
      <c r="CHQ23" s="176"/>
      <c r="CHR23" s="189"/>
      <c r="CHS23" s="176"/>
      <c r="CHT23" s="189"/>
      <c r="CHU23" s="176"/>
      <c r="CHV23" s="189"/>
      <c r="CHW23" s="176"/>
      <c r="CHX23" s="189"/>
      <c r="CHY23" s="176"/>
      <c r="CHZ23" s="189"/>
      <c r="CIA23" s="176"/>
      <c r="CIB23" s="189"/>
      <c r="CIC23" s="176"/>
      <c r="CID23" s="189"/>
      <c r="CIE23" s="176"/>
      <c r="CIF23" s="189"/>
      <c r="CIG23" s="176"/>
      <c r="CIH23" s="189"/>
      <c r="CII23" s="176"/>
      <c r="CIJ23" s="189"/>
      <c r="CIK23" s="176"/>
      <c r="CIL23" s="189"/>
      <c r="CIM23" s="176"/>
      <c r="CIN23" s="189"/>
      <c r="CIO23" s="176"/>
      <c r="CIP23" s="189"/>
      <c r="CIQ23" s="176"/>
      <c r="CIR23" s="189"/>
      <c r="CIS23" s="176"/>
      <c r="CIT23" s="189"/>
      <c r="CIU23" s="176"/>
      <c r="CIV23" s="189"/>
      <c r="CIW23" s="176"/>
      <c r="CIX23" s="189"/>
      <c r="CIY23" s="176"/>
      <c r="CIZ23" s="189"/>
      <c r="CJA23" s="176"/>
      <c r="CJB23" s="189"/>
      <c r="CJC23" s="176"/>
      <c r="CJD23" s="189"/>
      <c r="CJE23" s="176"/>
      <c r="CJF23" s="189"/>
      <c r="CJG23" s="176"/>
      <c r="CJH23" s="189"/>
      <c r="CJI23" s="176"/>
      <c r="CJJ23" s="189"/>
      <c r="CJK23" s="176"/>
      <c r="CJL23" s="189"/>
      <c r="CJM23" s="176"/>
      <c r="CJN23" s="189"/>
      <c r="CJO23" s="176"/>
      <c r="CJP23" s="189"/>
      <c r="CJQ23" s="176"/>
      <c r="CJR23" s="189"/>
      <c r="CJS23" s="176"/>
      <c r="CJT23" s="189"/>
      <c r="CJU23" s="176"/>
      <c r="CJV23" s="189"/>
      <c r="CJW23" s="176"/>
      <c r="CJX23" s="189"/>
      <c r="CJY23" s="176"/>
      <c r="CJZ23" s="189"/>
      <c r="CKA23" s="176"/>
      <c r="CKB23" s="189"/>
      <c r="CKC23" s="176"/>
      <c r="CKD23" s="189"/>
      <c r="CKE23" s="176"/>
      <c r="CKF23" s="189"/>
      <c r="CKG23" s="176"/>
      <c r="CKH23" s="189"/>
      <c r="CKI23" s="176"/>
      <c r="CKJ23" s="189"/>
      <c r="CKK23" s="176"/>
      <c r="CKL23" s="189"/>
      <c r="CKM23" s="176"/>
      <c r="CKN23" s="189"/>
      <c r="CKO23" s="176"/>
      <c r="CKP23" s="189"/>
      <c r="CKQ23" s="176"/>
      <c r="CKR23" s="189"/>
      <c r="CKS23" s="176"/>
      <c r="CKT23" s="189"/>
      <c r="CKU23" s="176"/>
      <c r="CKV23" s="189"/>
      <c r="CKW23" s="176"/>
      <c r="CKX23" s="189"/>
      <c r="CKY23" s="176"/>
      <c r="CKZ23" s="189"/>
      <c r="CLA23" s="176"/>
      <c r="CLB23" s="189"/>
      <c r="CLC23" s="176"/>
      <c r="CLD23" s="189"/>
      <c r="CLE23" s="176"/>
      <c r="CLF23" s="189"/>
      <c r="CLG23" s="176"/>
      <c r="CLH23" s="189"/>
      <c r="CLI23" s="176"/>
      <c r="CLJ23" s="189"/>
      <c r="CLK23" s="176"/>
      <c r="CLL23" s="189"/>
      <c r="CLM23" s="176"/>
      <c r="CLN23" s="189"/>
      <c r="CLO23" s="176"/>
      <c r="CLP23" s="189"/>
      <c r="CLQ23" s="176"/>
      <c r="CLR23" s="189"/>
      <c r="CLS23" s="176"/>
      <c r="CLT23" s="189"/>
      <c r="CLU23" s="176"/>
      <c r="CLV23" s="189"/>
      <c r="CLW23" s="176"/>
      <c r="CLX23" s="189"/>
      <c r="CLY23" s="176"/>
      <c r="CLZ23" s="189"/>
      <c r="CMA23" s="176"/>
      <c r="CMB23" s="189"/>
      <c r="CMC23" s="176"/>
      <c r="CMD23" s="189"/>
      <c r="CME23" s="176"/>
      <c r="CMF23" s="189"/>
      <c r="CMG23" s="176"/>
      <c r="CMH23" s="189"/>
      <c r="CMI23" s="176"/>
      <c r="CMJ23" s="189"/>
      <c r="CMK23" s="176"/>
      <c r="CML23" s="189"/>
      <c r="CMM23" s="176"/>
      <c r="CMN23" s="189"/>
      <c r="CMO23" s="176"/>
      <c r="CMP23" s="189"/>
      <c r="CMQ23" s="176"/>
      <c r="CMR23" s="189"/>
      <c r="CMS23" s="176"/>
      <c r="CMT23" s="189"/>
      <c r="CMU23" s="176"/>
      <c r="CMV23" s="189"/>
      <c r="CMW23" s="176"/>
      <c r="CMX23" s="189"/>
      <c r="CMY23" s="176"/>
      <c r="CMZ23" s="189"/>
      <c r="CNA23" s="176"/>
      <c r="CNB23" s="189"/>
      <c r="CNC23" s="176"/>
      <c r="CND23" s="189"/>
      <c r="CNE23" s="176"/>
      <c r="CNF23" s="189"/>
      <c r="CNG23" s="176"/>
      <c r="CNH23" s="189"/>
      <c r="CNI23" s="176"/>
      <c r="CNJ23" s="189"/>
      <c r="CNK23" s="176"/>
      <c r="CNL23" s="189"/>
      <c r="CNM23" s="176"/>
      <c r="CNN23" s="189"/>
      <c r="CNO23" s="176"/>
      <c r="CNP23" s="189"/>
      <c r="CNQ23" s="176"/>
      <c r="CNR23" s="189"/>
      <c r="CNS23" s="176"/>
      <c r="CNT23" s="189"/>
      <c r="CNU23" s="176"/>
      <c r="CNV23" s="189"/>
      <c r="CNW23" s="176"/>
      <c r="CNX23" s="189"/>
      <c r="CNY23" s="176"/>
      <c r="CNZ23" s="189"/>
      <c r="COA23" s="176"/>
      <c r="COB23" s="189"/>
      <c r="COC23" s="176"/>
      <c r="COD23" s="189"/>
      <c r="COE23" s="176"/>
      <c r="COF23" s="189"/>
      <c r="COG23" s="176"/>
      <c r="COH23" s="189"/>
      <c r="COI23" s="176"/>
      <c r="COJ23" s="189"/>
      <c r="COK23" s="176"/>
      <c r="COL23" s="189"/>
      <c r="COM23" s="176"/>
      <c r="CON23" s="189"/>
      <c r="COO23" s="176"/>
      <c r="COP23" s="189"/>
      <c r="COQ23" s="176"/>
      <c r="COR23" s="189"/>
      <c r="COS23" s="176"/>
      <c r="COT23" s="189"/>
      <c r="COU23" s="176"/>
      <c r="COV23" s="189"/>
      <c r="COW23" s="176"/>
      <c r="COX23" s="189"/>
      <c r="COY23" s="176"/>
      <c r="COZ23" s="189"/>
      <c r="CPA23" s="176"/>
      <c r="CPB23" s="189"/>
      <c r="CPC23" s="176"/>
      <c r="CPD23" s="189"/>
      <c r="CPE23" s="176"/>
      <c r="CPF23" s="189"/>
      <c r="CPG23" s="176"/>
      <c r="CPH23" s="189"/>
      <c r="CPI23" s="176"/>
      <c r="CPJ23" s="189"/>
      <c r="CPK23" s="176"/>
      <c r="CPL23" s="189"/>
      <c r="CPM23" s="176"/>
      <c r="CPN23" s="189"/>
      <c r="CPO23" s="176"/>
      <c r="CPP23" s="189"/>
      <c r="CPQ23" s="176"/>
      <c r="CPR23" s="189"/>
      <c r="CPS23" s="176"/>
      <c r="CPT23" s="189"/>
      <c r="CPU23" s="176"/>
      <c r="CPV23" s="189"/>
      <c r="CPW23" s="176"/>
      <c r="CPX23" s="189"/>
      <c r="CPY23" s="176"/>
      <c r="CPZ23" s="189"/>
      <c r="CQA23" s="176"/>
      <c r="CQB23" s="189"/>
      <c r="CQC23" s="176"/>
      <c r="CQD23" s="189"/>
      <c r="CQE23" s="176"/>
      <c r="CQF23" s="189"/>
      <c r="CQG23" s="176"/>
      <c r="CQH23" s="189"/>
      <c r="CQI23" s="176"/>
      <c r="CQJ23" s="189"/>
      <c r="CQK23" s="176"/>
      <c r="CQL23" s="189"/>
      <c r="CQM23" s="176"/>
      <c r="CQN23" s="189"/>
      <c r="CQO23" s="176"/>
      <c r="CQP23" s="189"/>
      <c r="CQQ23" s="176"/>
      <c r="CQR23" s="189"/>
      <c r="CQS23" s="176"/>
      <c r="CQT23" s="189"/>
      <c r="CQU23" s="176"/>
      <c r="CQV23" s="189"/>
      <c r="CQW23" s="176"/>
      <c r="CQX23" s="189"/>
      <c r="CQY23" s="176"/>
      <c r="CQZ23" s="189"/>
      <c r="CRA23" s="176"/>
      <c r="CRB23" s="189"/>
      <c r="CRC23" s="176"/>
      <c r="CRD23" s="189"/>
      <c r="CRE23" s="176"/>
      <c r="CRF23" s="189"/>
      <c r="CRG23" s="176"/>
      <c r="CRH23" s="189"/>
      <c r="CRI23" s="176"/>
      <c r="CRJ23" s="189"/>
      <c r="CRK23" s="176"/>
      <c r="CRL23" s="189"/>
      <c r="CRM23" s="176"/>
      <c r="CRN23" s="189"/>
      <c r="CRO23" s="176"/>
      <c r="CRP23" s="189"/>
      <c r="CRQ23" s="176"/>
      <c r="CRR23" s="189"/>
      <c r="CRS23" s="176"/>
      <c r="CRT23" s="189"/>
      <c r="CRU23" s="176"/>
      <c r="CRV23" s="189"/>
      <c r="CRW23" s="176"/>
      <c r="CRX23" s="189"/>
      <c r="CRY23" s="176"/>
      <c r="CRZ23" s="189"/>
      <c r="CSA23" s="176"/>
      <c r="CSB23" s="189"/>
      <c r="CSC23" s="176"/>
      <c r="CSD23" s="189"/>
      <c r="CSE23" s="176"/>
      <c r="CSF23" s="189"/>
      <c r="CSG23" s="176"/>
      <c r="CSH23" s="189"/>
      <c r="CSI23" s="176"/>
      <c r="CSJ23" s="189"/>
      <c r="CSK23" s="176"/>
      <c r="CSL23" s="189"/>
      <c r="CSM23" s="176"/>
      <c r="CSN23" s="189"/>
      <c r="CSO23" s="176"/>
      <c r="CSP23" s="189"/>
      <c r="CSQ23" s="176"/>
      <c r="CSR23" s="189"/>
      <c r="CSS23" s="176"/>
      <c r="CST23" s="189"/>
      <c r="CSU23" s="176"/>
      <c r="CSV23" s="189"/>
      <c r="CSW23" s="176"/>
      <c r="CSX23" s="189"/>
      <c r="CSY23" s="176"/>
      <c r="CSZ23" s="189"/>
      <c r="CTA23" s="176"/>
      <c r="CTB23" s="189"/>
      <c r="CTC23" s="176"/>
      <c r="CTD23" s="189"/>
      <c r="CTE23" s="176"/>
      <c r="CTF23" s="189"/>
      <c r="CTG23" s="176"/>
      <c r="CTH23" s="189"/>
      <c r="CTI23" s="176"/>
      <c r="CTJ23" s="189"/>
      <c r="CTK23" s="176"/>
      <c r="CTL23" s="189"/>
      <c r="CTM23" s="176"/>
      <c r="CTN23" s="189"/>
      <c r="CTO23" s="176"/>
      <c r="CTP23" s="189"/>
      <c r="CTQ23" s="176"/>
      <c r="CTR23" s="189"/>
      <c r="CTS23" s="176"/>
      <c r="CTT23" s="189"/>
      <c r="CTU23" s="176"/>
      <c r="CTV23" s="189"/>
      <c r="CTW23" s="176"/>
      <c r="CTX23" s="189"/>
      <c r="CTY23" s="176"/>
      <c r="CTZ23" s="189"/>
      <c r="CUA23" s="176"/>
      <c r="CUB23" s="189"/>
      <c r="CUC23" s="176"/>
      <c r="CUD23" s="189"/>
      <c r="CUE23" s="176"/>
      <c r="CUF23" s="189"/>
      <c r="CUG23" s="176"/>
      <c r="CUH23" s="189"/>
      <c r="CUI23" s="176"/>
      <c r="CUJ23" s="189"/>
      <c r="CUK23" s="176"/>
      <c r="CUL23" s="189"/>
      <c r="CUM23" s="176"/>
      <c r="CUN23" s="189"/>
      <c r="CUO23" s="176"/>
      <c r="CUP23" s="189"/>
      <c r="CUQ23" s="176"/>
      <c r="CUR23" s="189"/>
      <c r="CUS23" s="176"/>
      <c r="CUT23" s="189"/>
      <c r="CUU23" s="176"/>
      <c r="CUV23" s="189"/>
      <c r="CUW23" s="176"/>
      <c r="CUX23" s="189"/>
      <c r="CUY23" s="176"/>
      <c r="CUZ23" s="189"/>
      <c r="CVA23" s="176"/>
      <c r="CVB23" s="189"/>
      <c r="CVC23" s="176"/>
      <c r="CVD23" s="189"/>
      <c r="CVE23" s="176"/>
      <c r="CVF23" s="189"/>
      <c r="CVG23" s="176"/>
      <c r="CVH23" s="189"/>
      <c r="CVI23" s="176"/>
      <c r="CVJ23" s="189"/>
      <c r="CVK23" s="176"/>
      <c r="CVL23" s="189"/>
      <c r="CVM23" s="176"/>
      <c r="CVN23" s="189"/>
      <c r="CVO23" s="176"/>
      <c r="CVP23" s="189"/>
      <c r="CVQ23" s="176"/>
      <c r="CVR23" s="189"/>
      <c r="CVS23" s="176"/>
      <c r="CVT23" s="189"/>
      <c r="CVU23" s="176"/>
      <c r="CVV23" s="189"/>
      <c r="CVW23" s="176"/>
      <c r="CVX23" s="189"/>
      <c r="CVY23" s="176"/>
      <c r="CVZ23" s="189"/>
      <c r="CWA23" s="176"/>
      <c r="CWB23" s="189"/>
      <c r="CWC23" s="176"/>
      <c r="CWD23" s="189"/>
      <c r="CWE23" s="176"/>
      <c r="CWF23" s="189"/>
      <c r="CWG23" s="176"/>
      <c r="CWH23" s="189"/>
      <c r="CWI23" s="176"/>
      <c r="CWJ23" s="189"/>
      <c r="CWK23" s="176"/>
      <c r="CWL23" s="189"/>
      <c r="CWM23" s="176"/>
      <c r="CWN23" s="189"/>
      <c r="CWO23" s="176"/>
      <c r="CWP23" s="189"/>
      <c r="CWQ23" s="176"/>
      <c r="CWR23" s="189"/>
      <c r="CWS23" s="176"/>
      <c r="CWT23" s="189"/>
      <c r="CWU23" s="176"/>
      <c r="CWV23" s="189"/>
      <c r="CWW23" s="176"/>
      <c r="CWX23" s="189"/>
      <c r="CWY23" s="176"/>
      <c r="CWZ23" s="189"/>
      <c r="CXA23" s="176"/>
      <c r="CXB23" s="189"/>
      <c r="CXC23" s="176"/>
      <c r="CXD23" s="189"/>
      <c r="CXE23" s="176"/>
      <c r="CXF23" s="189"/>
      <c r="CXG23" s="176"/>
      <c r="CXH23" s="189"/>
      <c r="CXI23" s="176"/>
      <c r="CXJ23" s="189"/>
      <c r="CXK23" s="176"/>
      <c r="CXL23" s="189"/>
      <c r="CXM23" s="176"/>
      <c r="CXN23" s="189"/>
      <c r="CXO23" s="176"/>
      <c r="CXP23" s="189"/>
      <c r="CXQ23" s="176"/>
      <c r="CXR23" s="189"/>
      <c r="CXS23" s="176"/>
      <c r="CXT23" s="189"/>
      <c r="CXU23" s="176"/>
      <c r="CXV23" s="189"/>
      <c r="CXW23" s="176"/>
      <c r="CXX23" s="189"/>
      <c r="CXY23" s="176"/>
      <c r="CXZ23" s="189"/>
      <c r="CYA23" s="176"/>
      <c r="CYB23" s="189"/>
      <c r="CYC23" s="176"/>
      <c r="CYD23" s="189"/>
      <c r="CYE23" s="176"/>
      <c r="CYF23" s="189"/>
      <c r="CYG23" s="176"/>
      <c r="CYH23" s="189"/>
      <c r="CYI23" s="176"/>
      <c r="CYJ23" s="189"/>
      <c r="CYK23" s="176"/>
      <c r="CYL23" s="189"/>
      <c r="CYM23" s="176"/>
      <c r="CYN23" s="189"/>
      <c r="CYO23" s="176"/>
      <c r="CYP23" s="189"/>
      <c r="CYQ23" s="176"/>
      <c r="CYR23" s="189"/>
      <c r="CYS23" s="176"/>
      <c r="CYT23" s="189"/>
      <c r="CYU23" s="176"/>
      <c r="CYV23" s="189"/>
      <c r="CYW23" s="176"/>
      <c r="CYX23" s="189"/>
      <c r="CYY23" s="176"/>
      <c r="CYZ23" s="189"/>
      <c r="CZA23" s="176"/>
      <c r="CZB23" s="189"/>
      <c r="CZC23" s="176"/>
      <c r="CZD23" s="189"/>
      <c r="CZE23" s="176"/>
      <c r="CZF23" s="189"/>
      <c r="CZG23" s="176"/>
      <c r="CZH23" s="189"/>
      <c r="CZI23" s="176"/>
      <c r="CZJ23" s="189"/>
      <c r="CZK23" s="176"/>
      <c r="CZL23" s="189"/>
      <c r="CZM23" s="176"/>
      <c r="CZN23" s="189"/>
      <c r="CZO23" s="176"/>
      <c r="CZP23" s="189"/>
      <c r="CZQ23" s="176"/>
      <c r="CZR23" s="189"/>
      <c r="CZS23" s="176"/>
      <c r="CZT23" s="189"/>
      <c r="CZU23" s="176"/>
      <c r="CZV23" s="189"/>
      <c r="CZW23" s="176"/>
      <c r="CZX23" s="189"/>
      <c r="CZY23" s="176"/>
      <c r="CZZ23" s="189"/>
      <c r="DAA23" s="176"/>
      <c r="DAB23" s="189"/>
      <c r="DAC23" s="176"/>
      <c r="DAD23" s="189"/>
      <c r="DAE23" s="176"/>
      <c r="DAF23" s="189"/>
      <c r="DAG23" s="176"/>
      <c r="DAH23" s="189"/>
      <c r="DAI23" s="176"/>
      <c r="DAJ23" s="189"/>
      <c r="DAK23" s="176"/>
      <c r="DAL23" s="189"/>
      <c r="DAM23" s="176"/>
      <c r="DAN23" s="189"/>
      <c r="DAO23" s="176"/>
      <c r="DAP23" s="189"/>
      <c r="DAQ23" s="176"/>
      <c r="DAR23" s="189"/>
      <c r="DAS23" s="176"/>
      <c r="DAT23" s="189"/>
      <c r="DAU23" s="176"/>
      <c r="DAV23" s="189"/>
      <c r="DAW23" s="176"/>
      <c r="DAX23" s="189"/>
      <c r="DAY23" s="176"/>
      <c r="DAZ23" s="189"/>
      <c r="DBA23" s="176"/>
      <c r="DBB23" s="189"/>
      <c r="DBC23" s="176"/>
      <c r="DBD23" s="189"/>
      <c r="DBE23" s="176"/>
      <c r="DBF23" s="189"/>
      <c r="DBG23" s="176"/>
      <c r="DBH23" s="189"/>
      <c r="DBI23" s="176"/>
      <c r="DBJ23" s="189"/>
      <c r="DBK23" s="176"/>
      <c r="DBL23" s="189"/>
      <c r="DBM23" s="176"/>
      <c r="DBN23" s="189"/>
      <c r="DBO23" s="176"/>
      <c r="DBP23" s="189"/>
      <c r="DBQ23" s="176"/>
      <c r="DBR23" s="189"/>
      <c r="DBS23" s="176"/>
      <c r="DBT23" s="189"/>
      <c r="DBU23" s="176"/>
      <c r="DBV23" s="189"/>
      <c r="DBW23" s="176"/>
      <c r="DBX23" s="189"/>
      <c r="DBY23" s="176"/>
      <c r="DBZ23" s="189"/>
      <c r="DCA23" s="176"/>
      <c r="DCB23" s="189"/>
      <c r="DCC23" s="176"/>
      <c r="DCD23" s="189"/>
      <c r="DCE23" s="176"/>
      <c r="DCF23" s="189"/>
      <c r="DCG23" s="176"/>
      <c r="DCH23" s="189"/>
      <c r="DCI23" s="176"/>
      <c r="DCJ23" s="189"/>
      <c r="DCK23" s="176"/>
      <c r="DCL23" s="189"/>
      <c r="DCM23" s="176"/>
      <c r="DCN23" s="189"/>
      <c r="DCO23" s="176"/>
      <c r="DCP23" s="189"/>
      <c r="DCQ23" s="176"/>
      <c r="DCR23" s="189"/>
      <c r="DCS23" s="176"/>
      <c r="DCT23" s="189"/>
      <c r="DCU23" s="176"/>
      <c r="DCV23" s="189"/>
      <c r="DCW23" s="176"/>
      <c r="DCX23" s="189"/>
      <c r="DCY23" s="176"/>
      <c r="DCZ23" s="189"/>
      <c r="DDA23" s="176"/>
      <c r="DDB23" s="189"/>
      <c r="DDC23" s="176"/>
      <c r="DDD23" s="189"/>
      <c r="DDE23" s="176"/>
      <c r="DDF23" s="189"/>
      <c r="DDG23" s="176"/>
      <c r="DDH23" s="189"/>
      <c r="DDI23" s="176"/>
      <c r="DDJ23" s="189"/>
      <c r="DDK23" s="176"/>
      <c r="DDL23" s="189"/>
      <c r="DDM23" s="176"/>
      <c r="DDN23" s="189"/>
      <c r="DDO23" s="176"/>
      <c r="DDP23" s="189"/>
      <c r="DDQ23" s="176"/>
      <c r="DDR23" s="189"/>
      <c r="DDS23" s="176"/>
      <c r="DDT23" s="189"/>
      <c r="DDU23" s="176"/>
      <c r="DDV23" s="189"/>
      <c r="DDW23" s="176"/>
      <c r="DDX23" s="189"/>
      <c r="DDY23" s="176"/>
      <c r="DDZ23" s="189"/>
      <c r="DEA23" s="176"/>
      <c r="DEB23" s="189"/>
      <c r="DEC23" s="176"/>
      <c r="DED23" s="189"/>
      <c r="DEE23" s="176"/>
      <c r="DEF23" s="189"/>
      <c r="DEG23" s="176"/>
      <c r="DEH23" s="189"/>
      <c r="DEI23" s="176"/>
      <c r="DEJ23" s="189"/>
      <c r="DEK23" s="176"/>
      <c r="DEL23" s="189"/>
      <c r="DEM23" s="176"/>
      <c r="DEN23" s="189"/>
      <c r="DEO23" s="176"/>
      <c r="DEP23" s="189"/>
      <c r="DEQ23" s="176"/>
      <c r="DER23" s="189"/>
      <c r="DES23" s="176"/>
      <c r="DET23" s="189"/>
      <c r="DEU23" s="176"/>
      <c r="DEV23" s="189"/>
      <c r="DEW23" s="176"/>
      <c r="DEX23" s="189"/>
      <c r="DEY23" s="176"/>
      <c r="DEZ23" s="189"/>
      <c r="DFA23" s="176"/>
      <c r="DFB23" s="189"/>
      <c r="DFC23" s="176"/>
      <c r="DFD23" s="189"/>
      <c r="DFE23" s="176"/>
      <c r="DFF23" s="189"/>
      <c r="DFG23" s="176"/>
      <c r="DFH23" s="189"/>
      <c r="DFI23" s="176"/>
      <c r="DFJ23" s="189"/>
      <c r="DFK23" s="176"/>
      <c r="DFL23" s="189"/>
      <c r="DFM23" s="176"/>
      <c r="DFN23" s="189"/>
      <c r="DFO23" s="176"/>
      <c r="DFP23" s="189"/>
      <c r="DFQ23" s="176"/>
      <c r="DFR23" s="189"/>
      <c r="DFS23" s="176"/>
      <c r="DFT23" s="189"/>
      <c r="DFU23" s="176"/>
      <c r="DFV23" s="189"/>
      <c r="DFW23" s="176"/>
      <c r="DFX23" s="189"/>
      <c r="DFY23" s="176"/>
      <c r="DFZ23" s="189"/>
      <c r="DGA23" s="176"/>
      <c r="DGB23" s="189"/>
      <c r="DGC23" s="176"/>
      <c r="DGD23" s="189"/>
      <c r="DGE23" s="176"/>
      <c r="DGF23" s="189"/>
      <c r="DGG23" s="176"/>
      <c r="DGH23" s="189"/>
      <c r="DGI23" s="176"/>
      <c r="DGJ23" s="189"/>
      <c r="DGK23" s="176"/>
      <c r="DGL23" s="189"/>
      <c r="DGM23" s="176"/>
      <c r="DGN23" s="189"/>
      <c r="DGO23" s="176"/>
      <c r="DGP23" s="189"/>
      <c r="DGQ23" s="176"/>
      <c r="DGR23" s="189"/>
      <c r="DGS23" s="176"/>
      <c r="DGT23" s="189"/>
      <c r="DGU23" s="176"/>
      <c r="DGV23" s="189"/>
      <c r="DGW23" s="176"/>
      <c r="DGX23" s="189"/>
      <c r="DGY23" s="176"/>
      <c r="DGZ23" s="189"/>
      <c r="DHA23" s="176"/>
      <c r="DHB23" s="189"/>
      <c r="DHC23" s="176"/>
      <c r="DHD23" s="189"/>
      <c r="DHE23" s="176"/>
      <c r="DHF23" s="189"/>
      <c r="DHG23" s="176"/>
      <c r="DHH23" s="189"/>
      <c r="DHI23" s="176"/>
      <c r="DHJ23" s="189"/>
      <c r="DHK23" s="176"/>
      <c r="DHL23" s="189"/>
      <c r="DHM23" s="176"/>
      <c r="DHN23" s="189"/>
      <c r="DHO23" s="176"/>
      <c r="DHP23" s="189"/>
      <c r="DHQ23" s="176"/>
      <c r="DHR23" s="189"/>
      <c r="DHS23" s="176"/>
      <c r="DHT23" s="189"/>
      <c r="DHU23" s="176"/>
      <c r="DHV23" s="189"/>
      <c r="DHW23" s="176"/>
      <c r="DHX23" s="189"/>
      <c r="DHY23" s="176"/>
      <c r="DHZ23" s="189"/>
      <c r="DIA23" s="176"/>
      <c r="DIB23" s="189"/>
      <c r="DIC23" s="176"/>
      <c r="DID23" s="189"/>
      <c r="DIE23" s="176"/>
      <c r="DIF23" s="189"/>
      <c r="DIG23" s="176"/>
      <c r="DIH23" s="189"/>
      <c r="DII23" s="176"/>
      <c r="DIJ23" s="189"/>
      <c r="DIK23" s="176"/>
      <c r="DIL23" s="189"/>
      <c r="DIM23" s="176"/>
      <c r="DIN23" s="189"/>
      <c r="DIO23" s="176"/>
      <c r="DIP23" s="189"/>
      <c r="DIQ23" s="176"/>
      <c r="DIR23" s="189"/>
      <c r="DIS23" s="176"/>
      <c r="DIT23" s="189"/>
      <c r="DIU23" s="176"/>
      <c r="DIV23" s="189"/>
      <c r="DIW23" s="176"/>
      <c r="DIX23" s="189"/>
      <c r="DIY23" s="176"/>
      <c r="DIZ23" s="189"/>
      <c r="DJA23" s="176"/>
      <c r="DJB23" s="189"/>
      <c r="DJC23" s="176"/>
      <c r="DJD23" s="189"/>
      <c r="DJE23" s="176"/>
      <c r="DJF23" s="189"/>
      <c r="DJG23" s="176"/>
      <c r="DJH23" s="189"/>
      <c r="DJI23" s="176"/>
      <c r="DJJ23" s="189"/>
      <c r="DJK23" s="176"/>
      <c r="DJL23" s="189"/>
      <c r="DJM23" s="176"/>
      <c r="DJN23" s="189"/>
      <c r="DJO23" s="176"/>
      <c r="DJP23" s="189"/>
      <c r="DJQ23" s="176"/>
      <c r="DJR23" s="189"/>
      <c r="DJS23" s="176"/>
      <c r="DJT23" s="189"/>
      <c r="DJU23" s="176"/>
      <c r="DJV23" s="189"/>
      <c r="DJW23" s="176"/>
      <c r="DJX23" s="189"/>
      <c r="DJY23" s="176"/>
      <c r="DJZ23" s="189"/>
      <c r="DKA23" s="176"/>
      <c r="DKB23" s="189"/>
      <c r="DKC23" s="176"/>
      <c r="DKD23" s="189"/>
      <c r="DKE23" s="176"/>
      <c r="DKF23" s="189"/>
      <c r="DKG23" s="176"/>
      <c r="DKH23" s="189"/>
      <c r="DKI23" s="176"/>
      <c r="DKJ23" s="189"/>
      <c r="DKK23" s="176"/>
      <c r="DKL23" s="189"/>
      <c r="DKM23" s="176"/>
      <c r="DKN23" s="189"/>
      <c r="DKO23" s="176"/>
      <c r="DKP23" s="189"/>
      <c r="DKQ23" s="176"/>
      <c r="DKR23" s="189"/>
      <c r="DKS23" s="176"/>
      <c r="DKT23" s="189"/>
      <c r="DKU23" s="176"/>
      <c r="DKV23" s="189"/>
      <c r="DKW23" s="176"/>
      <c r="DKX23" s="189"/>
      <c r="DKY23" s="176"/>
      <c r="DKZ23" s="189"/>
      <c r="DLA23" s="176"/>
      <c r="DLB23" s="189"/>
      <c r="DLC23" s="176"/>
      <c r="DLD23" s="189"/>
      <c r="DLE23" s="176"/>
      <c r="DLF23" s="189"/>
      <c r="DLG23" s="176"/>
      <c r="DLH23" s="189"/>
      <c r="DLI23" s="176"/>
      <c r="DLJ23" s="189"/>
      <c r="DLK23" s="176"/>
      <c r="DLL23" s="189"/>
      <c r="DLM23" s="176"/>
      <c r="DLN23" s="189"/>
      <c r="DLO23" s="176"/>
      <c r="DLP23" s="189"/>
      <c r="DLQ23" s="176"/>
      <c r="DLR23" s="189"/>
      <c r="DLS23" s="176"/>
      <c r="DLT23" s="189"/>
      <c r="DLU23" s="176"/>
      <c r="DLV23" s="189"/>
      <c r="DLW23" s="176"/>
      <c r="DLX23" s="189"/>
      <c r="DLY23" s="176"/>
      <c r="DLZ23" s="189"/>
      <c r="DMA23" s="176"/>
      <c r="DMB23" s="189"/>
      <c r="DMC23" s="176"/>
      <c r="DMD23" s="189"/>
      <c r="DME23" s="176"/>
      <c r="DMF23" s="189"/>
      <c r="DMG23" s="176"/>
      <c r="DMH23" s="189"/>
      <c r="DMI23" s="176"/>
      <c r="DMJ23" s="189"/>
      <c r="DMK23" s="176"/>
      <c r="DML23" s="189"/>
      <c r="DMM23" s="176"/>
      <c r="DMN23" s="189"/>
      <c r="DMO23" s="176"/>
      <c r="DMP23" s="189"/>
      <c r="DMQ23" s="176"/>
      <c r="DMR23" s="189"/>
      <c r="DMS23" s="176"/>
      <c r="DMT23" s="189"/>
      <c r="DMU23" s="176"/>
      <c r="DMV23" s="189"/>
      <c r="DMW23" s="176"/>
      <c r="DMX23" s="189"/>
      <c r="DMY23" s="176"/>
      <c r="DMZ23" s="189"/>
      <c r="DNA23" s="176"/>
      <c r="DNB23" s="189"/>
      <c r="DNC23" s="176"/>
      <c r="DND23" s="189"/>
      <c r="DNE23" s="176"/>
      <c r="DNF23" s="189"/>
      <c r="DNG23" s="176"/>
      <c r="DNH23" s="189"/>
      <c r="DNI23" s="176"/>
      <c r="DNJ23" s="189"/>
      <c r="DNK23" s="176"/>
      <c r="DNL23" s="189"/>
      <c r="DNM23" s="176"/>
      <c r="DNN23" s="189"/>
      <c r="DNO23" s="176"/>
      <c r="DNP23" s="189"/>
      <c r="DNQ23" s="176"/>
      <c r="DNR23" s="189"/>
      <c r="DNS23" s="176"/>
      <c r="DNT23" s="189"/>
      <c r="DNU23" s="176"/>
      <c r="DNV23" s="189"/>
      <c r="DNW23" s="176"/>
      <c r="DNX23" s="189"/>
      <c r="DNY23" s="176"/>
      <c r="DNZ23" s="189"/>
      <c r="DOA23" s="176"/>
      <c r="DOB23" s="189"/>
      <c r="DOC23" s="176"/>
      <c r="DOD23" s="189"/>
      <c r="DOE23" s="176"/>
      <c r="DOF23" s="189"/>
      <c r="DOG23" s="176"/>
      <c r="DOH23" s="189"/>
      <c r="DOI23" s="176"/>
      <c r="DOJ23" s="189"/>
      <c r="DOK23" s="176"/>
      <c r="DOL23" s="189"/>
      <c r="DOM23" s="176"/>
      <c r="DON23" s="189"/>
      <c r="DOO23" s="176"/>
      <c r="DOP23" s="189"/>
      <c r="DOQ23" s="176"/>
      <c r="DOR23" s="189"/>
      <c r="DOS23" s="176"/>
      <c r="DOT23" s="189"/>
      <c r="DOU23" s="176"/>
      <c r="DOV23" s="189"/>
      <c r="DOW23" s="176"/>
      <c r="DOX23" s="189"/>
      <c r="DOY23" s="176"/>
      <c r="DOZ23" s="189"/>
      <c r="DPA23" s="176"/>
      <c r="DPB23" s="189"/>
      <c r="DPC23" s="176"/>
      <c r="DPD23" s="189"/>
      <c r="DPE23" s="176"/>
      <c r="DPF23" s="189"/>
      <c r="DPG23" s="176"/>
      <c r="DPH23" s="189"/>
      <c r="DPI23" s="176"/>
      <c r="DPJ23" s="189"/>
      <c r="DPK23" s="176"/>
      <c r="DPL23" s="189"/>
      <c r="DPM23" s="176"/>
      <c r="DPN23" s="189"/>
      <c r="DPO23" s="176"/>
      <c r="DPP23" s="189"/>
      <c r="DPQ23" s="176"/>
      <c r="DPR23" s="189"/>
      <c r="DPS23" s="176"/>
      <c r="DPT23" s="189"/>
      <c r="DPU23" s="176"/>
      <c r="DPV23" s="189"/>
      <c r="DPW23" s="176"/>
      <c r="DPX23" s="189"/>
      <c r="DPY23" s="176"/>
      <c r="DPZ23" s="189"/>
      <c r="DQA23" s="176"/>
      <c r="DQB23" s="189"/>
      <c r="DQC23" s="176"/>
      <c r="DQD23" s="189"/>
      <c r="DQE23" s="176"/>
      <c r="DQF23" s="189"/>
      <c r="DQG23" s="176"/>
      <c r="DQH23" s="189"/>
      <c r="DQI23" s="176"/>
      <c r="DQJ23" s="189"/>
      <c r="DQK23" s="176"/>
      <c r="DQL23" s="189"/>
      <c r="DQM23" s="176"/>
      <c r="DQN23" s="189"/>
      <c r="DQO23" s="176"/>
      <c r="DQP23" s="189"/>
      <c r="DQQ23" s="176"/>
      <c r="DQR23" s="189"/>
      <c r="DQS23" s="176"/>
      <c r="DQT23" s="189"/>
      <c r="DQU23" s="176"/>
      <c r="DQV23" s="189"/>
      <c r="DQW23" s="176"/>
      <c r="DQX23" s="189"/>
      <c r="DQY23" s="176"/>
      <c r="DQZ23" s="189"/>
      <c r="DRA23" s="176"/>
      <c r="DRB23" s="189"/>
      <c r="DRC23" s="176"/>
      <c r="DRD23" s="189"/>
      <c r="DRE23" s="176"/>
      <c r="DRF23" s="189"/>
      <c r="DRG23" s="176"/>
      <c r="DRH23" s="189"/>
      <c r="DRI23" s="176"/>
      <c r="DRJ23" s="189"/>
      <c r="DRK23" s="176"/>
      <c r="DRL23" s="189"/>
      <c r="DRM23" s="176"/>
      <c r="DRN23" s="189"/>
      <c r="DRO23" s="176"/>
      <c r="DRP23" s="189"/>
      <c r="DRQ23" s="176"/>
      <c r="DRR23" s="189"/>
      <c r="DRS23" s="176"/>
      <c r="DRT23" s="189"/>
      <c r="DRU23" s="176"/>
      <c r="DRV23" s="189"/>
      <c r="DRW23" s="176"/>
      <c r="DRX23" s="189"/>
      <c r="DRY23" s="176"/>
      <c r="DRZ23" s="189"/>
      <c r="DSA23" s="176"/>
      <c r="DSB23" s="189"/>
      <c r="DSC23" s="176"/>
      <c r="DSD23" s="189"/>
      <c r="DSE23" s="176"/>
      <c r="DSF23" s="189"/>
      <c r="DSG23" s="176"/>
      <c r="DSH23" s="189"/>
      <c r="DSI23" s="176"/>
      <c r="DSJ23" s="189"/>
      <c r="DSK23" s="176"/>
      <c r="DSL23" s="189"/>
      <c r="DSM23" s="176"/>
      <c r="DSN23" s="189"/>
      <c r="DSO23" s="176"/>
      <c r="DSP23" s="189"/>
      <c r="DSQ23" s="176"/>
      <c r="DSR23" s="189"/>
      <c r="DSS23" s="176"/>
      <c r="DST23" s="189"/>
      <c r="DSU23" s="176"/>
      <c r="DSV23" s="189"/>
      <c r="DSW23" s="176"/>
      <c r="DSX23" s="189"/>
      <c r="DSY23" s="176"/>
      <c r="DSZ23" s="189"/>
      <c r="DTA23" s="176"/>
      <c r="DTB23" s="189"/>
      <c r="DTC23" s="176"/>
      <c r="DTD23" s="189"/>
      <c r="DTE23" s="176"/>
      <c r="DTF23" s="189"/>
      <c r="DTG23" s="176"/>
      <c r="DTH23" s="189"/>
      <c r="DTI23" s="176"/>
      <c r="DTJ23" s="189"/>
      <c r="DTK23" s="176"/>
      <c r="DTL23" s="189"/>
      <c r="DTM23" s="176"/>
      <c r="DTN23" s="189"/>
      <c r="DTO23" s="176"/>
      <c r="DTP23" s="189"/>
      <c r="DTQ23" s="176"/>
      <c r="DTR23" s="189"/>
      <c r="DTS23" s="176"/>
      <c r="DTT23" s="189"/>
      <c r="DTU23" s="176"/>
      <c r="DTV23" s="189"/>
      <c r="DTW23" s="176"/>
      <c r="DTX23" s="189"/>
      <c r="DTY23" s="176"/>
      <c r="DTZ23" s="189"/>
      <c r="DUA23" s="176"/>
      <c r="DUB23" s="189"/>
      <c r="DUC23" s="176"/>
      <c r="DUD23" s="189"/>
      <c r="DUE23" s="176"/>
      <c r="DUF23" s="189"/>
      <c r="DUG23" s="176"/>
      <c r="DUH23" s="189"/>
      <c r="DUI23" s="176"/>
      <c r="DUJ23" s="189"/>
      <c r="DUK23" s="176"/>
      <c r="DUL23" s="189"/>
      <c r="DUM23" s="176"/>
      <c r="DUN23" s="189"/>
      <c r="DUO23" s="176"/>
      <c r="DUP23" s="189"/>
      <c r="DUQ23" s="176"/>
      <c r="DUR23" s="189"/>
      <c r="DUS23" s="176"/>
      <c r="DUT23" s="189"/>
      <c r="DUU23" s="176"/>
      <c r="DUV23" s="189"/>
      <c r="DUW23" s="176"/>
      <c r="DUX23" s="189"/>
      <c r="DUY23" s="176"/>
      <c r="DUZ23" s="189"/>
      <c r="DVA23" s="176"/>
      <c r="DVB23" s="189"/>
      <c r="DVC23" s="176"/>
      <c r="DVD23" s="189"/>
      <c r="DVE23" s="176"/>
      <c r="DVF23" s="189"/>
      <c r="DVG23" s="176"/>
      <c r="DVH23" s="189"/>
      <c r="DVI23" s="176"/>
      <c r="DVJ23" s="189"/>
      <c r="DVK23" s="176"/>
      <c r="DVL23" s="189"/>
      <c r="DVM23" s="176"/>
      <c r="DVN23" s="189"/>
      <c r="DVO23" s="176"/>
      <c r="DVP23" s="189"/>
      <c r="DVQ23" s="176"/>
      <c r="DVR23" s="189"/>
      <c r="DVS23" s="176"/>
      <c r="DVT23" s="189"/>
      <c r="DVU23" s="176"/>
      <c r="DVV23" s="189"/>
      <c r="DVW23" s="176"/>
      <c r="DVX23" s="189"/>
      <c r="DVY23" s="176"/>
      <c r="DVZ23" s="189"/>
      <c r="DWA23" s="176"/>
      <c r="DWB23" s="189"/>
      <c r="DWC23" s="176"/>
      <c r="DWD23" s="189"/>
      <c r="DWE23" s="176"/>
      <c r="DWF23" s="189"/>
      <c r="DWG23" s="176"/>
      <c r="DWH23" s="189"/>
      <c r="DWI23" s="176"/>
      <c r="DWJ23" s="189"/>
      <c r="DWK23" s="176"/>
      <c r="DWL23" s="189"/>
      <c r="DWM23" s="176"/>
      <c r="DWN23" s="189"/>
      <c r="DWO23" s="176"/>
      <c r="DWP23" s="189"/>
      <c r="DWQ23" s="176"/>
      <c r="DWR23" s="189"/>
      <c r="DWS23" s="176"/>
      <c r="DWT23" s="189"/>
      <c r="DWU23" s="176"/>
      <c r="DWV23" s="189"/>
      <c r="DWW23" s="176"/>
      <c r="DWX23" s="189"/>
      <c r="DWY23" s="176"/>
      <c r="DWZ23" s="189"/>
      <c r="DXA23" s="176"/>
      <c r="DXB23" s="189"/>
      <c r="DXC23" s="176"/>
      <c r="DXD23" s="189"/>
      <c r="DXE23" s="176"/>
      <c r="DXF23" s="189"/>
      <c r="DXG23" s="176"/>
      <c r="DXH23" s="189"/>
      <c r="DXI23" s="176"/>
      <c r="DXJ23" s="189"/>
      <c r="DXK23" s="176"/>
      <c r="DXL23" s="189"/>
      <c r="DXM23" s="176"/>
      <c r="DXN23" s="189"/>
      <c r="DXO23" s="176"/>
      <c r="DXP23" s="189"/>
      <c r="DXQ23" s="176"/>
      <c r="DXR23" s="189"/>
      <c r="DXS23" s="176"/>
      <c r="DXT23" s="189"/>
      <c r="DXU23" s="176"/>
      <c r="DXV23" s="189"/>
      <c r="DXW23" s="176"/>
      <c r="DXX23" s="189"/>
      <c r="DXY23" s="176"/>
      <c r="DXZ23" s="189"/>
      <c r="DYA23" s="176"/>
      <c r="DYB23" s="189"/>
      <c r="DYC23" s="176"/>
      <c r="DYD23" s="189"/>
      <c r="DYE23" s="176"/>
      <c r="DYF23" s="189"/>
      <c r="DYG23" s="176"/>
      <c r="DYH23" s="189"/>
      <c r="DYI23" s="176"/>
      <c r="DYJ23" s="189"/>
      <c r="DYK23" s="176"/>
      <c r="DYL23" s="189"/>
      <c r="DYM23" s="176"/>
      <c r="DYN23" s="189"/>
      <c r="DYO23" s="176"/>
      <c r="DYP23" s="189"/>
      <c r="DYQ23" s="176"/>
      <c r="DYR23" s="189"/>
      <c r="DYS23" s="176"/>
      <c r="DYT23" s="189"/>
      <c r="DYU23" s="176"/>
      <c r="DYV23" s="189"/>
      <c r="DYW23" s="176"/>
      <c r="DYX23" s="189"/>
      <c r="DYY23" s="176"/>
      <c r="DYZ23" s="189"/>
      <c r="DZA23" s="176"/>
      <c r="DZB23" s="189"/>
      <c r="DZC23" s="176"/>
      <c r="DZD23" s="189"/>
      <c r="DZE23" s="176"/>
      <c r="DZF23" s="189"/>
      <c r="DZG23" s="176"/>
      <c r="DZH23" s="189"/>
      <c r="DZI23" s="176"/>
      <c r="DZJ23" s="189"/>
      <c r="DZK23" s="176"/>
      <c r="DZL23" s="189"/>
      <c r="DZM23" s="176"/>
      <c r="DZN23" s="189"/>
      <c r="DZO23" s="176"/>
      <c r="DZP23" s="189"/>
      <c r="DZQ23" s="176"/>
      <c r="DZR23" s="189"/>
      <c r="DZS23" s="176"/>
      <c r="DZT23" s="189"/>
      <c r="DZU23" s="176"/>
      <c r="DZV23" s="189"/>
      <c r="DZW23" s="176"/>
      <c r="DZX23" s="189"/>
      <c r="DZY23" s="176"/>
      <c r="DZZ23" s="189"/>
      <c r="EAA23" s="176"/>
      <c r="EAB23" s="189"/>
      <c r="EAC23" s="176"/>
      <c r="EAD23" s="189"/>
      <c r="EAE23" s="176"/>
      <c r="EAF23" s="189"/>
      <c r="EAG23" s="176"/>
      <c r="EAH23" s="189"/>
      <c r="EAI23" s="176"/>
      <c r="EAJ23" s="189"/>
      <c r="EAK23" s="176"/>
      <c r="EAL23" s="189"/>
      <c r="EAM23" s="176"/>
      <c r="EAN23" s="189"/>
      <c r="EAO23" s="176"/>
      <c r="EAP23" s="189"/>
      <c r="EAQ23" s="176"/>
      <c r="EAR23" s="189"/>
      <c r="EAS23" s="176"/>
      <c r="EAT23" s="189"/>
      <c r="EAU23" s="176"/>
      <c r="EAV23" s="189"/>
      <c r="EAW23" s="176"/>
      <c r="EAX23" s="189"/>
      <c r="EAY23" s="176"/>
      <c r="EAZ23" s="189"/>
      <c r="EBA23" s="176"/>
      <c r="EBB23" s="189"/>
      <c r="EBC23" s="176"/>
      <c r="EBD23" s="189"/>
      <c r="EBE23" s="176"/>
      <c r="EBF23" s="189"/>
      <c r="EBG23" s="176"/>
      <c r="EBH23" s="189"/>
      <c r="EBI23" s="176"/>
      <c r="EBJ23" s="189"/>
      <c r="EBK23" s="176"/>
      <c r="EBL23" s="189"/>
      <c r="EBM23" s="176"/>
      <c r="EBN23" s="189"/>
      <c r="EBO23" s="176"/>
      <c r="EBP23" s="189"/>
      <c r="EBQ23" s="176"/>
      <c r="EBR23" s="189"/>
      <c r="EBS23" s="176"/>
      <c r="EBT23" s="189"/>
      <c r="EBU23" s="176"/>
      <c r="EBV23" s="189"/>
      <c r="EBW23" s="176"/>
      <c r="EBX23" s="189"/>
      <c r="EBY23" s="176"/>
      <c r="EBZ23" s="189"/>
      <c r="ECA23" s="176"/>
      <c r="ECB23" s="189"/>
      <c r="ECC23" s="176"/>
      <c r="ECD23" s="189"/>
      <c r="ECE23" s="176"/>
      <c r="ECF23" s="189"/>
      <c r="ECG23" s="176"/>
      <c r="ECH23" s="189"/>
      <c r="ECI23" s="176"/>
      <c r="ECJ23" s="189"/>
      <c r="ECK23" s="176"/>
      <c r="ECL23" s="189"/>
      <c r="ECM23" s="176"/>
      <c r="ECN23" s="189"/>
      <c r="ECO23" s="176"/>
      <c r="ECP23" s="189"/>
      <c r="ECQ23" s="176"/>
      <c r="ECR23" s="189"/>
      <c r="ECS23" s="176"/>
      <c r="ECT23" s="189"/>
      <c r="ECU23" s="176"/>
      <c r="ECV23" s="189"/>
      <c r="ECW23" s="176"/>
      <c r="ECX23" s="189"/>
      <c r="ECY23" s="176"/>
      <c r="ECZ23" s="189"/>
      <c r="EDA23" s="176"/>
      <c r="EDB23" s="189"/>
      <c r="EDC23" s="176"/>
      <c r="EDD23" s="189"/>
      <c r="EDE23" s="176"/>
      <c r="EDF23" s="189"/>
      <c r="EDG23" s="176"/>
      <c r="EDH23" s="189"/>
      <c r="EDI23" s="176"/>
      <c r="EDJ23" s="189"/>
      <c r="EDK23" s="176"/>
      <c r="EDL23" s="189"/>
      <c r="EDM23" s="176"/>
      <c r="EDN23" s="189"/>
      <c r="EDO23" s="176"/>
      <c r="EDP23" s="189"/>
      <c r="EDQ23" s="176"/>
      <c r="EDR23" s="189"/>
      <c r="EDS23" s="176"/>
      <c r="EDT23" s="189"/>
      <c r="EDU23" s="176"/>
      <c r="EDV23" s="189"/>
      <c r="EDW23" s="176"/>
      <c r="EDX23" s="189"/>
      <c r="EDY23" s="176"/>
      <c r="EDZ23" s="189"/>
      <c r="EEA23" s="176"/>
      <c r="EEB23" s="189"/>
      <c r="EEC23" s="176"/>
      <c r="EED23" s="189"/>
      <c r="EEE23" s="176"/>
      <c r="EEF23" s="189"/>
      <c r="EEG23" s="176"/>
      <c r="EEH23" s="189"/>
      <c r="EEI23" s="176"/>
      <c r="EEJ23" s="189"/>
      <c r="EEK23" s="176"/>
      <c r="EEL23" s="189"/>
      <c r="EEM23" s="176"/>
      <c r="EEN23" s="189"/>
      <c r="EEO23" s="176"/>
      <c r="EEP23" s="189"/>
      <c r="EEQ23" s="176"/>
      <c r="EER23" s="189"/>
      <c r="EES23" s="176"/>
      <c r="EET23" s="189"/>
      <c r="EEU23" s="176"/>
      <c r="EEV23" s="189"/>
      <c r="EEW23" s="176"/>
      <c r="EEX23" s="189"/>
      <c r="EEY23" s="176"/>
      <c r="EEZ23" s="189"/>
      <c r="EFA23" s="176"/>
      <c r="EFB23" s="189"/>
      <c r="EFC23" s="176"/>
      <c r="EFD23" s="189"/>
      <c r="EFE23" s="176"/>
      <c r="EFF23" s="189"/>
      <c r="EFG23" s="176"/>
      <c r="EFH23" s="189"/>
      <c r="EFI23" s="176"/>
      <c r="EFJ23" s="189"/>
      <c r="EFK23" s="176"/>
      <c r="EFL23" s="189"/>
      <c r="EFM23" s="176"/>
      <c r="EFN23" s="189"/>
      <c r="EFO23" s="176"/>
      <c r="EFP23" s="189"/>
      <c r="EFQ23" s="176"/>
      <c r="EFR23" s="189"/>
      <c r="EFS23" s="176"/>
      <c r="EFT23" s="189"/>
      <c r="EFU23" s="176"/>
      <c r="EFV23" s="189"/>
      <c r="EFW23" s="176"/>
      <c r="EFX23" s="189"/>
      <c r="EFY23" s="176"/>
      <c r="EFZ23" s="189"/>
      <c r="EGA23" s="176"/>
      <c r="EGB23" s="189"/>
      <c r="EGC23" s="176"/>
      <c r="EGD23" s="189"/>
      <c r="EGE23" s="176"/>
      <c r="EGF23" s="189"/>
      <c r="EGG23" s="176"/>
      <c r="EGH23" s="189"/>
      <c r="EGI23" s="176"/>
      <c r="EGJ23" s="189"/>
      <c r="EGK23" s="176"/>
      <c r="EGL23" s="189"/>
      <c r="EGM23" s="176"/>
      <c r="EGN23" s="189"/>
      <c r="EGO23" s="176"/>
      <c r="EGP23" s="189"/>
      <c r="EGQ23" s="176"/>
      <c r="EGR23" s="189"/>
      <c r="EGS23" s="176"/>
      <c r="EGT23" s="189"/>
      <c r="EGU23" s="176"/>
      <c r="EGV23" s="189"/>
      <c r="EGW23" s="176"/>
      <c r="EGX23" s="189"/>
      <c r="EGY23" s="176"/>
      <c r="EGZ23" s="189"/>
      <c r="EHA23" s="176"/>
      <c r="EHB23" s="189"/>
      <c r="EHC23" s="176"/>
      <c r="EHD23" s="189"/>
      <c r="EHE23" s="176"/>
      <c r="EHF23" s="189"/>
      <c r="EHG23" s="176"/>
      <c r="EHH23" s="189"/>
      <c r="EHI23" s="176"/>
      <c r="EHJ23" s="189"/>
      <c r="EHK23" s="176"/>
      <c r="EHL23" s="189"/>
      <c r="EHM23" s="176"/>
      <c r="EHN23" s="189"/>
      <c r="EHO23" s="176"/>
      <c r="EHP23" s="189"/>
      <c r="EHQ23" s="176"/>
      <c r="EHR23" s="189"/>
      <c r="EHS23" s="176"/>
      <c r="EHT23" s="189"/>
      <c r="EHU23" s="176"/>
      <c r="EHV23" s="189"/>
      <c r="EHW23" s="176"/>
      <c r="EHX23" s="189"/>
      <c r="EHY23" s="176"/>
      <c r="EHZ23" s="189"/>
      <c r="EIA23" s="176"/>
      <c r="EIB23" s="189"/>
      <c r="EIC23" s="176"/>
      <c r="EID23" s="189"/>
      <c r="EIE23" s="176"/>
      <c r="EIF23" s="189"/>
      <c r="EIG23" s="176"/>
      <c r="EIH23" s="189"/>
      <c r="EII23" s="176"/>
      <c r="EIJ23" s="189"/>
      <c r="EIK23" s="176"/>
      <c r="EIL23" s="189"/>
      <c r="EIM23" s="176"/>
      <c r="EIN23" s="189"/>
      <c r="EIO23" s="176"/>
      <c r="EIP23" s="189"/>
      <c r="EIQ23" s="176"/>
      <c r="EIR23" s="189"/>
      <c r="EIS23" s="176"/>
      <c r="EIT23" s="189"/>
      <c r="EIU23" s="176"/>
      <c r="EIV23" s="189"/>
      <c r="EIW23" s="176"/>
      <c r="EIX23" s="189"/>
      <c r="EIY23" s="176"/>
      <c r="EIZ23" s="189"/>
      <c r="EJA23" s="176"/>
      <c r="EJB23" s="189"/>
      <c r="EJC23" s="176"/>
      <c r="EJD23" s="189"/>
      <c r="EJE23" s="176"/>
      <c r="EJF23" s="189"/>
      <c r="EJG23" s="176"/>
      <c r="EJH23" s="189"/>
      <c r="EJI23" s="176"/>
      <c r="EJJ23" s="189"/>
      <c r="EJK23" s="176"/>
      <c r="EJL23" s="189"/>
      <c r="EJM23" s="176"/>
      <c r="EJN23" s="189"/>
      <c r="EJO23" s="176"/>
      <c r="EJP23" s="189"/>
      <c r="EJQ23" s="176"/>
      <c r="EJR23" s="189"/>
      <c r="EJS23" s="176"/>
      <c r="EJT23" s="189"/>
      <c r="EJU23" s="176"/>
      <c r="EJV23" s="189"/>
      <c r="EJW23" s="176"/>
      <c r="EJX23" s="189"/>
      <c r="EJY23" s="176"/>
      <c r="EJZ23" s="189"/>
      <c r="EKA23" s="176"/>
      <c r="EKB23" s="189"/>
      <c r="EKC23" s="176"/>
      <c r="EKD23" s="189"/>
      <c r="EKE23" s="176"/>
      <c r="EKF23" s="189"/>
      <c r="EKG23" s="176"/>
      <c r="EKH23" s="189"/>
      <c r="EKI23" s="176"/>
      <c r="EKJ23" s="189"/>
      <c r="EKK23" s="176"/>
      <c r="EKL23" s="189"/>
      <c r="EKM23" s="176"/>
      <c r="EKN23" s="189"/>
      <c r="EKO23" s="176"/>
      <c r="EKP23" s="189"/>
      <c r="EKQ23" s="176"/>
      <c r="EKR23" s="189"/>
      <c r="EKS23" s="176"/>
      <c r="EKT23" s="189"/>
      <c r="EKU23" s="176"/>
      <c r="EKV23" s="189"/>
      <c r="EKW23" s="176"/>
      <c r="EKX23" s="189"/>
      <c r="EKY23" s="176"/>
      <c r="EKZ23" s="189"/>
      <c r="ELA23" s="176"/>
      <c r="ELB23" s="189"/>
      <c r="ELC23" s="176"/>
      <c r="ELD23" s="189"/>
      <c r="ELE23" s="176"/>
      <c r="ELF23" s="189"/>
      <c r="ELG23" s="176"/>
      <c r="ELH23" s="189"/>
      <c r="ELI23" s="176"/>
      <c r="ELJ23" s="189"/>
      <c r="ELK23" s="176"/>
      <c r="ELL23" s="189"/>
      <c r="ELM23" s="176"/>
      <c r="ELN23" s="189"/>
      <c r="ELO23" s="176"/>
      <c r="ELP23" s="189"/>
      <c r="ELQ23" s="176"/>
      <c r="ELR23" s="189"/>
      <c r="ELS23" s="176"/>
      <c r="ELT23" s="189"/>
      <c r="ELU23" s="176"/>
      <c r="ELV23" s="189"/>
      <c r="ELW23" s="176"/>
      <c r="ELX23" s="189"/>
      <c r="ELY23" s="176"/>
      <c r="ELZ23" s="189"/>
      <c r="EMA23" s="176"/>
      <c r="EMB23" s="189"/>
      <c r="EMC23" s="176"/>
      <c r="EMD23" s="189"/>
      <c r="EME23" s="176"/>
      <c r="EMF23" s="189"/>
      <c r="EMG23" s="176"/>
      <c r="EMH23" s="189"/>
      <c r="EMI23" s="176"/>
      <c r="EMJ23" s="189"/>
      <c r="EMK23" s="176"/>
      <c r="EML23" s="189"/>
      <c r="EMM23" s="176"/>
      <c r="EMN23" s="189"/>
      <c r="EMO23" s="176"/>
      <c r="EMP23" s="189"/>
      <c r="EMQ23" s="176"/>
      <c r="EMR23" s="189"/>
      <c r="EMS23" s="176"/>
      <c r="EMT23" s="189"/>
      <c r="EMU23" s="176"/>
      <c r="EMV23" s="189"/>
      <c r="EMW23" s="176"/>
      <c r="EMX23" s="189"/>
      <c r="EMY23" s="176"/>
      <c r="EMZ23" s="189"/>
      <c r="ENA23" s="176"/>
      <c r="ENB23" s="189"/>
      <c r="ENC23" s="176"/>
      <c r="END23" s="189"/>
      <c r="ENE23" s="176"/>
      <c r="ENF23" s="189"/>
      <c r="ENG23" s="176"/>
      <c r="ENH23" s="189"/>
      <c r="ENI23" s="176"/>
      <c r="ENJ23" s="189"/>
      <c r="ENK23" s="176"/>
      <c r="ENL23" s="189"/>
      <c r="ENM23" s="176"/>
      <c r="ENN23" s="189"/>
      <c r="ENO23" s="176"/>
      <c r="ENP23" s="189"/>
      <c r="ENQ23" s="176"/>
      <c r="ENR23" s="189"/>
      <c r="ENS23" s="176"/>
      <c r="ENT23" s="189"/>
      <c r="ENU23" s="176"/>
      <c r="ENV23" s="189"/>
      <c r="ENW23" s="176"/>
      <c r="ENX23" s="189"/>
      <c r="ENY23" s="176"/>
      <c r="ENZ23" s="189"/>
      <c r="EOA23" s="176"/>
      <c r="EOB23" s="189"/>
      <c r="EOC23" s="176"/>
      <c r="EOD23" s="189"/>
      <c r="EOE23" s="176"/>
      <c r="EOF23" s="189"/>
      <c r="EOG23" s="176"/>
      <c r="EOH23" s="189"/>
      <c r="EOI23" s="176"/>
      <c r="EOJ23" s="189"/>
      <c r="EOK23" s="176"/>
      <c r="EOL23" s="189"/>
      <c r="EOM23" s="176"/>
      <c r="EON23" s="189"/>
      <c r="EOO23" s="176"/>
      <c r="EOP23" s="189"/>
      <c r="EOQ23" s="176"/>
      <c r="EOR23" s="189"/>
      <c r="EOS23" s="176"/>
      <c r="EOT23" s="189"/>
      <c r="EOU23" s="176"/>
      <c r="EOV23" s="189"/>
      <c r="EOW23" s="176"/>
      <c r="EOX23" s="189"/>
      <c r="EOY23" s="176"/>
      <c r="EOZ23" s="189"/>
      <c r="EPA23" s="176"/>
      <c r="EPB23" s="189"/>
      <c r="EPC23" s="176"/>
      <c r="EPD23" s="189"/>
      <c r="EPE23" s="176"/>
      <c r="EPF23" s="189"/>
      <c r="EPG23" s="176"/>
      <c r="EPH23" s="189"/>
      <c r="EPI23" s="176"/>
      <c r="EPJ23" s="189"/>
      <c r="EPK23" s="176"/>
      <c r="EPL23" s="189"/>
      <c r="EPM23" s="176"/>
      <c r="EPN23" s="189"/>
      <c r="EPO23" s="176"/>
      <c r="EPP23" s="189"/>
      <c r="EPQ23" s="176"/>
      <c r="EPR23" s="189"/>
      <c r="EPS23" s="176"/>
      <c r="EPT23" s="189"/>
      <c r="EPU23" s="176"/>
      <c r="EPV23" s="189"/>
      <c r="EPW23" s="176"/>
      <c r="EPX23" s="189"/>
      <c r="EPY23" s="176"/>
      <c r="EPZ23" s="189"/>
      <c r="EQA23" s="176"/>
      <c r="EQB23" s="189"/>
      <c r="EQC23" s="176"/>
      <c r="EQD23" s="189"/>
      <c r="EQE23" s="176"/>
      <c r="EQF23" s="189"/>
      <c r="EQG23" s="176"/>
      <c r="EQH23" s="189"/>
      <c r="EQI23" s="176"/>
      <c r="EQJ23" s="189"/>
      <c r="EQK23" s="176"/>
      <c r="EQL23" s="189"/>
      <c r="EQM23" s="176"/>
      <c r="EQN23" s="189"/>
      <c r="EQO23" s="176"/>
      <c r="EQP23" s="189"/>
      <c r="EQQ23" s="176"/>
      <c r="EQR23" s="189"/>
      <c r="EQS23" s="176"/>
      <c r="EQT23" s="189"/>
      <c r="EQU23" s="176"/>
      <c r="EQV23" s="189"/>
      <c r="EQW23" s="176"/>
      <c r="EQX23" s="189"/>
      <c r="EQY23" s="176"/>
      <c r="EQZ23" s="189"/>
      <c r="ERA23" s="176"/>
      <c r="ERB23" s="189"/>
      <c r="ERC23" s="176"/>
      <c r="ERD23" s="189"/>
      <c r="ERE23" s="176"/>
      <c r="ERF23" s="189"/>
      <c r="ERG23" s="176"/>
      <c r="ERH23" s="189"/>
      <c r="ERI23" s="176"/>
      <c r="ERJ23" s="189"/>
      <c r="ERK23" s="176"/>
      <c r="ERL23" s="189"/>
      <c r="ERM23" s="176"/>
      <c r="ERN23" s="189"/>
      <c r="ERO23" s="176"/>
      <c r="ERP23" s="189"/>
      <c r="ERQ23" s="176"/>
      <c r="ERR23" s="189"/>
      <c r="ERS23" s="176"/>
      <c r="ERT23" s="189"/>
      <c r="ERU23" s="176"/>
      <c r="ERV23" s="189"/>
      <c r="ERW23" s="176"/>
      <c r="ERX23" s="189"/>
      <c r="ERY23" s="176"/>
      <c r="ERZ23" s="189"/>
      <c r="ESA23" s="176"/>
      <c r="ESB23" s="189"/>
      <c r="ESC23" s="176"/>
      <c r="ESD23" s="189"/>
      <c r="ESE23" s="176"/>
      <c r="ESF23" s="189"/>
      <c r="ESG23" s="176"/>
      <c r="ESH23" s="189"/>
      <c r="ESI23" s="176"/>
      <c r="ESJ23" s="189"/>
      <c r="ESK23" s="176"/>
      <c r="ESL23" s="189"/>
      <c r="ESM23" s="176"/>
      <c r="ESN23" s="189"/>
      <c r="ESO23" s="176"/>
      <c r="ESP23" s="189"/>
      <c r="ESQ23" s="176"/>
      <c r="ESR23" s="189"/>
      <c r="ESS23" s="176"/>
      <c r="EST23" s="189"/>
      <c r="ESU23" s="176"/>
      <c r="ESV23" s="189"/>
      <c r="ESW23" s="176"/>
      <c r="ESX23" s="189"/>
      <c r="ESY23" s="176"/>
      <c r="ESZ23" s="189"/>
      <c r="ETA23" s="176"/>
      <c r="ETB23" s="189"/>
      <c r="ETC23" s="176"/>
      <c r="ETD23" s="189"/>
      <c r="ETE23" s="176"/>
      <c r="ETF23" s="189"/>
      <c r="ETG23" s="176"/>
      <c r="ETH23" s="189"/>
      <c r="ETI23" s="176"/>
      <c r="ETJ23" s="189"/>
      <c r="ETK23" s="176"/>
      <c r="ETL23" s="189"/>
      <c r="ETM23" s="176"/>
      <c r="ETN23" s="189"/>
      <c r="ETO23" s="176"/>
      <c r="ETP23" s="189"/>
      <c r="ETQ23" s="176"/>
      <c r="ETR23" s="189"/>
      <c r="ETS23" s="176"/>
      <c r="ETT23" s="189"/>
      <c r="ETU23" s="176"/>
      <c r="ETV23" s="189"/>
      <c r="ETW23" s="176"/>
      <c r="ETX23" s="189"/>
      <c r="ETY23" s="176"/>
      <c r="ETZ23" s="189"/>
      <c r="EUA23" s="176"/>
      <c r="EUB23" s="189"/>
      <c r="EUC23" s="176"/>
      <c r="EUD23" s="189"/>
      <c r="EUE23" s="176"/>
      <c r="EUF23" s="189"/>
      <c r="EUG23" s="176"/>
      <c r="EUH23" s="189"/>
      <c r="EUI23" s="176"/>
      <c r="EUJ23" s="189"/>
      <c r="EUK23" s="176"/>
      <c r="EUL23" s="189"/>
      <c r="EUM23" s="176"/>
      <c r="EUN23" s="189"/>
      <c r="EUO23" s="176"/>
      <c r="EUP23" s="189"/>
      <c r="EUQ23" s="176"/>
      <c r="EUR23" s="189"/>
      <c r="EUS23" s="176"/>
      <c r="EUT23" s="189"/>
      <c r="EUU23" s="176"/>
      <c r="EUV23" s="189"/>
      <c r="EUW23" s="176"/>
      <c r="EUX23" s="189"/>
      <c r="EUY23" s="176"/>
      <c r="EUZ23" s="189"/>
      <c r="EVA23" s="176"/>
      <c r="EVB23" s="189"/>
      <c r="EVC23" s="176"/>
      <c r="EVD23" s="189"/>
      <c r="EVE23" s="176"/>
      <c r="EVF23" s="189"/>
      <c r="EVG23" s="176"/>
      <c r="EVH23" s="189"/>
      <c r="EVI23" s="176"/>
      <c r="EVJ23" s="189"/>
      <c r="EVK23" s="176"/>
      <c r="EVL23" s="189"/>
      <c r="EVM23" s="176"/>
      <c r="EVN23" s="189"/>
      <c r="EVO23" s="176"/>
      <c r="EVP23" s="189"/>
      <c r="EVQ23" s="176"/>
      <c r="EVR23" s="189"/>
      <c r="EVS23" s="176"/>
      <c r="EVT23" s="189"/>
      <c r="EVU23" s="176"/>
      <c r="EVV23" s="189"/>
      <c r="EVW23" s="176"/>
      <c r="EVX23" s="189"/>
      <c r="EVY23" s="176"/>
      <c r="EVZ23" s="189"/>
      <c r="EWA23" s="176"/>
      <c r="EWB23" s="189"/>
      <c r="EWC23" s="176"/>
      <c r="EWD23" s="189"/>
      <c r="EWE23" s="176"/>
      <c r="EWF23" s="189"/>
      <c r="EWG23" s="176"/>
      <c r="EWH23" s="189"/>
      <c r="EWI23" s="176"/>
      <c r="EWJ23" s="189"/>
      <c r="EWK23" s="176"/>
      <c r="EWL23" s="189"/>
      <c r="EWM23" s="176"/>
      <c r="EWN23" s="189"/>
      <c r="EWO23" s="176"/>
      <c r="EWP23" s="189"/>
      <c r="EWQ23" s="176"/>
      <c r="EWR23" s="189"/>
      <c r="EWS23" s="176"/>
      <c r="EWT23" s="189"/>
      <c r="EWU23" s="176"/>
      <c r="EWV23" s="189"/>
      <c r="EWW23" s="176"/>
      <c r="EWX23" s="189"/>
      <c r="EWY23" s="176"/>
      <c r="EWZ23" s="189"/>
      <c r="EXA23" s="176"/>
      <c r="EXB23" s="189"/>
      <c r="EXC23" s="176"/>
      <c r="EXD23" s="189"/>
      <c r="EXE23" s="176"/>
      <c r="EXF23" s="189"/>
      <c r="EXG23" s="176"/>
      <c r="EXH23" s="189"/>
      <c r="EXI23" s="176"/>
      <c r="EXJ23" s="189"/>
      <c r="EXK23" s="176"/>
      <c r="EXL23" s="189"/>
      <c r="EXM23" s="176"/>
      <c r="EXN23" s="189"/>
      <c r="EXO23" s="176"/>
      <c r="EXP23" s="189"/>
      <c r="EXQ23" s="176"/>
      <c r="EXR23" s="189"/>
      <c r="EXS23" s="176"/>
      <c r="EXT23" s="189"/>
      <c r="EXU23" s="176"/>
      <c r="EXV23" s="189"/>
      <c r="EXW23" s="176"/>
      <c r="EXX23" s="189"/>
      <c r="EXY23" s="176"/>
      <c r="EXZ23" s="189"/>
      <c r="EYA23" s="176"/>
      <c r="EYB23" s="189"/>
      <c r="EYC23" s="176"/>
      <c r="EYD23" s="189"/>
      <c r="EYE23" s="176"/>
      <c r="EYF23" s="189"/>
      <c r="EYG23" s="176"/>
      <c r="EYH23" s="189"/>
      <c r="EYI23" s="176"/>
      <c r="EYJ23" s="189"/>
      <c r="EYK23" s="176"/>
      <c r="EYL23" s="189"/>
      <c r="EYM23" s="176"/>
      <c r="EYN23" s="189"/>
      <c r="EYO23" s="176"/>
      <c r="EYP23" s="189"/>
      <c r="EYQ23" s="176"/>
      <c r="EYR23" s="189"/>
      <c r="EYS23" s="176"/>
      <c r="EYT23" s="189"/>
      <c r="EYU23" s="176"/>
      <c r="EYV23" s="189"/>
      <c r="EYW23" s="176"/>
      <c r="EYX23" s="189"/>
      <c r="EYY23" s="176"/>
      <c r="EYZ23" s="189"/>
      <c r="EZA23" s="176"/>
      <c r="EZB23" s="189"/>
      <c r="EZC23" s="176"/>
      <c r="EZD23" s="189"/>
      <c r="EZE23" s="176"/>
      <c r="EZF23" s="189"/>
      <c r="EZG23" s="176"/>
      <c r="EZH23" s="189"/>
      <c r="EZI23" s="176"/>
      <c r="EZJ23" s="189"/>
      <c r="EZK23" s="176"/>
      <c r="EZL23" s="189"/>
      <c r="EZM23" s="176"/>
      <c r="EZN23" s="189"/>
      <c r="EZO23" s="176"/>
      <c r="EZP23" s="189"/>
      <c r="EZQ23" s="176"/>
      <c r="EZR23" s="189"/>
      <c r="EZS23" s="176"/>
      <c r="EZT23" s="189"/>
      <c r="EZU23" s="176"/>
      <c r="EZV23" s="189"/>
      <c r="EZW23" s="176"/>
      <c r="EZX23" s="189"/>
      <c r="EZY23" s="176"/>
      <c r="EZZ23" s="189"/>
      <c r="FAA23" s="176"/>
      <c r="FAB23" s="189"/>
      <c r="FAC23" s="176"/>
      <c r="FAD23" s="189"/>
      <c r="FAE23" s="176"/>
      <c r="FAF23" s="189"/>
      <c r="FAG23" s="176"/>
      <c r="FAH23" s="189"/>
      <c r="FAI23" s="176"/>
      <c r="FAJ23" s="189"/>
      <c r="FAK23" s="176"/>
      <c r="FAL23" s="189"/>
      <c r="FAM23" s="176"/>
      <c r="FAN23" s="189"/>
      <c r="FAO23" s="176"/>
      <c r="FAP23" s="189"/>
      <c r="FAQ23" s="176"/>
      <c r="FAR23" s="189"/>
      <c r="FAS23" s="176"/>
      <c r="FAT23" s="189"/>
      <c r="FAU23" s="176"/>
      <c r="FAV23" s="189"/>
      <c r="FAW23" s="176"/>
      <c r="FAX23" s="189"/>
      <c r="FAY23" s="176"/>
      <c r="FAZ23" s="189"/>
      <c r="FBA23" s="176"/>
      <c r="FBB23" s="189"/>
      <c r="FBC23" s="176"/>
      <c r="FBD23" s="189"/>
      <c r="FBE23" s="176"/>
      <c r="FBF23" s="189"/>
      <c r="FBG23" s="176"/>
      <c r="FBH23" s="189"/>
      <c r="FBI23" s="176"/>
      <c r="FBJ23" s="189"/>
      <c r="FBK23" s="176"/>
      <c r="FBL23" s="189"/>
      <c r="FBM23" s="176"/>
      <c r="FBN23" s="189"/>
      <c r="FBO23" s="176"/>
      <c r="FBP23" s="189"/>
      <c r="FBQ23" s="176"/>
      <c r="FBR23" s="189"/>
      <c r="FBS23" s="176"/>
      <c r="FBT23" s="189"/>
      <c r="FBU23" s="176"/>
      <c r="FBV23" s="189"/>
      <c r="FBW23" s="176"/>
      <c r="FBX23" s="189"/>
      <c r="FBY23" s="176"/>
      <c r="FBZ23" s="189"/>
      <c r="FCA23" s="176"/>
      <c r="FCB23" s="189"/>
      <c r="FCC23" s="176"/>
      <c r="FCD23" s="189"/>
      <c r="FCE23" s="176"/>
      <c r="FCF23" s="189"/>
      <c r="FCG23" s="176"/>
      <c r="FCH23" s="189"/>
      <c r="FCI23" s="176"/>
      <c r="FCJ23" s="189"/>
      <c r="FCK23" s="176"/>
      <c r="FCL23" s="189"/>
      <c r="FCM23" s="176"/>
      <c r="FCN23" s="189"/>
      <c r="FCO23" s="176"/>
      <c r="FCP23" s="189"/>
      <c r="FCQ23" s="176"/>
      <c r="FCR23" s="189"/>
      <c r="FCS23" s="176"/>
      <c r="FCT23" s="189"/>
      <c r="FCU23" s="176"/>
      <c r="FCV23" s="189"/>
      <c r="FCW23" s="176"/>
      <c r="FCX23" s="189"/>
      <c r="FCY23" s="176"/>
      <c r="FCZ23" s="189"/>
      <c r="FDA23" s="176"/>
      <c r="FDB23" s="189"/>
      <c r="FDC23" s="176"/>
      <c r="FDD23" s="189"/>
      <c r="FDE23" s="176"/>
      <c r="FDF23" s="189"/>
      <c r="FDG23" s="176"/>
      <c r="FDH23" s="189"/>
      <c r="FDI23" s="176"/>
      <c r="FDJ23" s="189"/>
      <c r="FDK23" s="176"/>
      <c r="FDL23" s="189"/>
      <c r="FDM23" s="176"/>
      <c r="FDN23" s="189"/>
      <c r="FDO23" s="176"/>
      <c r="FDP23" s="189"/>
      <c r="FDQ23" s="176"/>
      <c r="FDR23" s="189"/>
      <c r="FDS23" s="176"/>
      <c r="FDT23" s="189"/>
      <c r="FDU23" s="176"/>
      <c r="FDV23" s="189"/>
      <c r="FDW23" s="176"/>
      <c r="FDX23" s="189"/>
      <c r="FDY23" s="176"/>
      <c r="FDZ23" s="189"/>
      <c r="FEA23" s="176"/>
      <c r="FEB23" s="189"/>
      <c r="FEC23" s="176"/>
      <c r="FED23" s="189"/>
      <c r="FEE23" s="176"/>
      <c r="FEF23" s="189"/>
      <c r="FEG23" s="176"/>
      <c r="FEH23" s="189"/>
      <c r="FEI23" s="176"/>
      <c r="FEJ23" s="189"/>
      <c r="FEK23" s="176"/>
      <c r="FEL23" s="189"/>
      <c r="FEM23" s="176"/>
      <c r="FEN23" s="189"/>
      <c r="FEO23" s="176"/>
      <c r="FEP23" s="189"/>
      <c r="FEQ23" s="176"/>
      <c r="FER23" s="189"/>
      <c r="FES23" s="176"/>
      <c r="FET23" s="189"/>
      <c r="FEU23" s="176"/>
      <c r="FEV23" s="189"/>
      <c r="FEW23" s="176"/>
      <c r="FEX23" s="189"/>
      <c r="FEY23" s="176"/>
      <c r="FEZ23" s="189"/>
      <c r="FFA23" s="176"/>
      <c r="FFB23" s="189"/>
      <c r="FFC23" s="176"/>
      <c r="FFD23" s="189"/>
      <c r="FFE23" s="176"/>
      <c r="FFF23" s="189"/>
      <c r="FFG23" s="176"/>
      <c r="FFH23" s="189"/>
      <c r="FFI23" s="176"/>
      <c r="FFJ23" s="189"/>
      <c r="FFK23" s="176"/>
      <c r="FFL23" s="189"/>
      <c r="FFM23" s="176"/>
      <c r="FFN23" s="189"/>
      <c r="FFO23" s="176"/>
      <c r="FFP23" s="189"/>
      <c r="FFQ23" s="176"/>
      <c r="FFR23" s="189"/>
      <c r="FFS23" s="176"/>
      <c r="FFT23" s="189"/>
      <c r="FFU23" s="176"/>
      <c r="FFV23" s="189"/>
      <c r="FFW23" s="176"/>
      <c r="FFX23" s="189"/>
      <c r="FFY23" s="176"/>
      <c r="FFZ23" s="189"/>
      <c r="FGA23" s="176"/>
      <c r="FGB23" s="189"/>
      <c r="FGC23" s="176"/>
      <c r="FGD23" s="189"/>
      <c r="FGE23" s="176"/>
      <c r="FGF23" s="189"/>
      <c r="FGG23" s="176"/>
      <c r="FGH23" s="189"/>
      <c r="FGI23" s="176"/>
      <c r="FGJ23" s="189"/>
      <c r="FGK23" s="176"/>
      <c r="FGL23" s="189"/>
      <c r="FGM23" s="176"/>
      <c r="FGN23" s="189"/>
      <c r="FGO23" s="176"/>
      <c r="FGP23" s="189"/>
      <c r="FGQ23" s="176"/>
      <c r="FGR23" s="189"/>
      <c r="FGS23" s="176"/>
      <c r="FGT23" s="189"/>
      <c r="FGU23" s="176"/>
      <c r="FGV23" s="189"/>
      <c r="FGW23" s="176"/>
      <c r="FGX23" s="189"/>
      <c r="FGY23" s="176"/>
      <c r="FGZ23" s="189"/>
      <c r="FHA23" s="176"/>
      <c r="FHB23" s="189"/>
      <c r="FHC23" s="176"/>
      <c r="FHD23" s="189"/>
      <c r="FHE23" s="176"/>
      <c r="FHF23" s="189"/>
      <c r="FHG23" s="176"/>
      <c r="FHH23" s="189"/>
      <c r="FHI23" s="176"/>
      <c r="FHJ23" s="189"/>
      <c r="FHK23" s="176"/>
      <c r="FHL23" s="189"/>
      <c r="FHM23" s="176"/>
      <c r="FHN23" s="189"/>
      <c r="FHO23" s="176"/>
      <c r="FHP23" s="189"/>
      <c r="FHQ23" s="176"/>
      <c r="FHR23" s="189"/>
      <c r="FHS23" s="176"/>
      <c r="FHT23" s="189"/>
      <c r="FHU23" s="176"/>
      <c r="FHV23" s="189"/>
      <c r="FHW23" s="176"/>
      <c r="FHX23" s="189"/>
      <c r="FHY23" s="176"/>
      <c r="FHZ23" s="189"/>
      <c r="FIA23" s="176"/>
      <c r="FIB23" s="189"/>
      <c r="FIC23" s="176"/>
      <c r="FID23" s="189"/>
      <c r="FIE23" s="176"/>
      <c r="FIF23" s="189"/>
      <c r="FIG23" s="176"/>
      <c r="FIH23" s="189"/>
      <c r="FII23" s="176"/>
      <c r="FIJ23" s="189"/>
      <c r="FIK23" s="176"/>
      <c r="FIL23" s="189"/>
      <c r="FIM23" s="176"/>
      <c r="FIN23" s="189"/>
      <c r="FIO23" s="176"/>
      <c r="FIP23" s="189"/>
      <c r="FIQ23" s="176"/>
      <c r="FIR23" s="189"/>
      <c r="FIS23" s="176"/>
      <c r="FIT23" s="189"/>
      <c r="FIU23" s="176"/>
      <c r="FIV23" s="189"/>
      <c r="FIW23" s="176"/>
      <c r="FIX23" s="189"/>
      <c r="FIY23" s="176"/>
      <c r="FIZ23" s="189"/>
      <c r="FJA23" s="176"/>
      <c r="FJB23" s="189"/>
      <c r="FJC23" s="176"/>
      <c r="FJD23" s="189"/>
      <c r="FJE23" s="176"/>
      <c r="FJF23" s="189"/>
      <c r="FJG23" s="176"/>
      <c r="FJH23" s="189"/>
      <c r="FJI23" s="176"/>
      <c r="FJJ23" s="189"/>
      <c r="FJK23" s="176"/>
      <c r="FJL23" s="189"/>
      <c r="FJM23" s="176"/>
      <c r="FJN23" s="189"/>
      <c r="FJO23" s="176"/>
      <c r="FJP23" s="189"/>
      <c r="FJQ23" s="176"/>
      <c r="FJR23" s="189"/>
      <c r="FJS23" s="176"/>
      <c r="FJT23" s="189"/>
      <c r="FJU23" s="176"/>
      <c r="FJV23" s="189"/>
      <c r="FJW23" s="176"/>
      <c r="FJX23" s="189"/>
      <c r="FJY23" s="176"/>
      <c r="FJZ23" s="189"/>
      <c r="FKA23" s="176"/>
      <c r="FKB23" s="189"/>
      <c r="FKC23" s="176"/>
      <c r="FKD23" s="189"/>
      <c r="FKE23" s="176"/>
      <c r="FKF23" s="189"/>
      <c r="FKG23" s="176"/>
      <c r="FKH23" s="189"/>
      <c r="FKI23" s="176"/>
      <c r="FKJ23" s="189"/>
      <c r="FKK23" s="176"/>
      <c r="FKL23" s="189"/>
      <c r="FKM23" s="176"/>
      <c r="FKN23" s="189"/>
      <c r="FKO23" s="176"/>
      <c r="FKP23" s="189"/>
      <c r="FKQ23" s="176"/>
      <c r="FKR23" s="189"/>
      <c r="FKS23" s="176"/>
      <c r="FKT23" s="189"/>
      <c r="FKU23" s="176"/>
      <c r="FKV23" s="189"/>
      <c r="FKW23" s="176"/>
      <c r="FKX23" s="189"/>
      <c r="FKY23" s="176"/>
      <c r="FKZ23" s="189"/>
      <c r="FLA23" s="176"/>
      <c r="FLB23" s="189"/>
      <c r="FLC23" s="176"/>
      <c r="FLD23" s="189"/>
      <c r="FLE23" s="176"/>
      <c r="FLF23" s="189"/>
      <c r="FLG23" s="176"/>
      <c r="FLH23" s="189"/>
      <c r="FLI23" s="176"/>
      <c r="FLJ23" s="189"/>
      <c r="FLK23" s="176"/>
      <c r="FLL23" s="189"/>
      <c r="FLM23" s="176"/>
      <c r="FLN23" s="189"/>
      <c r="FLO23" s="176"/>
      <c r="FLP23" s="189"/>
      <c r="FLQ23" s="176"/>
      <c r="FLR23" s="189"/>
      <c r="FLS23" s="176"/>
      <c r="FLT23" s="189"/>
      <c r="FLU23" s="176"/>
      <c r="FLV23" s="189"/>
      <c r="FLW23" s="176"/>
      <c r="FLX23" s="189"/>
      <c r="FLY23" s="176"/>
      <c r="FLZ23" s="189"/>
      <c r="FMA23" s="176"/>
      <c r="FMB23" s="189"/>
      <c r="FMC23" s="176"/>
      <c r="FMD23" s="189"/>
      <c r="FME23" s="176"/>
      <c r="FMF23" s="189"/>
      <c r="FMG23" s="176"/>
      <c r="FMH23" s="189"/>
      <c r="FMI23" s="176"/>
      <c r="FMJ23" s="189"/>
      <c r="FMK23" s="176"/>
      <c r="FML23" s="189"/>
      <c r="FMM23" s="176"/>
      <c r="FMN23" s="189"/>
      <c r="FMO23" s="176"/>
      <c r="FMP23" s="189"/>
      <c r="FMQ23" s="176"/>
      <c r="FMR23" s="189"/>
      <c r="FMS23" s="176"/>
      <c r="FMT23" s="189"/>
      <c r="FMU23" s="176"/>
      <c r="FMV23" s="189"/>
      <c r="FMW23" s="176"/>
      <c r="FMX23" s="189"/>
      <c r="FMY23" s="176"/>
      <c r="FMZ23" s="189"/>
      <c r="FNA23" s="176"/>
      <c r="FNB23" s="189"/>
      <c r="FNC23" s="176"/>
      <c r="FND23" s="189"/>
      <c r="FNE23" s="176"/>
      <c r="FNF23" s="189"/>
      <c r="FNG23" s="176"/>
      <c r="FNH23" s="189"/>
      <c r="FNI23" s="176"/>
      <c r="FNJ23" s="189"/>
      <c r="FNK23" s="176"/>
      <c r="FNL23" s="189"/>
      <c r="FNM23" s="176"/>
      <c r="FNN23" s="189"/>
      <c r="FNO23" s="176"/>
      <c r="FNP23" s="189"/>
      <c r="FNQ23" s="176"/>
      <c r="FNR23" s="189"/>
      <c r="FNS23" s="176"/>
      <c r="FNT23" s="189"/>
      <c r="FNU23" s="176"/>
      <c r="FNV23" s="189"/>
      <c r="FNW23" s="176"/>
      <c r="FNX23" s="189"/>
      <c r="FNY23" s="176"/>
      <c r="FNZ23" s="189"/>
      <c r="FOA23" s="176"/>
      <c r="FOB23" s="189"/>
      <c r="FOC23" s="176"/>
      <c r="FOD23" s="189"/>
      <c r="FOE23" s="176"/>
      <c r="FOF23" s="189"/>
      <c r="FOG23" s="176"/>
      <c r="FOH23" s="189"/>
      <c r="FOI23" s="176"/>
      <c r="FOJ23" s="189"/>
      <c r="FOK23" s="176"/>
      <c r="FOL23" s="189"/>
      <c r="FOM23" s="176"/>
      <c r="FON23" s="189"/>
      <c r="FOO23" s="176"/>
      <c r="FOP23" s="189"/>
      <c r="FOQ23" s="176"/>
      <c r="FOR23" s="189"/>
      <c r="FOS23" s="176"/>
      <c r="FOT23" s="189"/>
      <c r="FOU23" s="176"/>
      <c r="FOV23" s="189"/>
      <c r="FOW23" s="176"/>
      <c r="FOX23" s="189"/>
      <c r="FOY23" s="176"/>
      <c r="FOZ23" s="189"/>
      <c r="FPA23" s="176"/>
      <c r="FPB23" s="189"/>
      <c r="FPC23" s="176"/>
      <c r="FPD23" s="189"/>
      <c r="FPE23" s="176"/>
      <c r="FPF23" s="189"/>
      <c r="FPG23" s="176"/>
      <c r="FPH23" s="189"/>
      <c r="FPI23" s="176"/>
      <c r="FPJ23" s="189"/>
      <c r="FPK23" s="176"/>
      <c r="FPL23" s="189"/>
      <c r="FPM23" s="176"/>
      <c r="FPN23" s="189"/>
      <c r="FPO23" s="176"/>
      <c r="FPP23" s="189"/>
      <c r="FPQ23" s="176"/>
      <c r="FPR23" s="189"/>
      <c r="FPS23" s="176"/>
      <c r="FPT23" s="189"/>
      <c r="FPU23" s="176"/>
      <c r="FPV23" s="189"/>
      <c r="FPW23" s="176"/>
      <c r="FPX23" s="189"/>
      <c r="FPY23" s="176"/>
      <c r="FPZ23" s="189"/>
      <c r="FQA23" s="176"/>
      <c r="FQB23" s="189"/>
      <c r="FQC23" s="176"/>
      <c r="FQD23" s="189"/>
      <c r="FQE23" s="176"/>
      <c r="FQF23" s="189"/>
      <c r="FQG23" s="176"/>
      <c r="FQH23" s="189"/>
      <c r="FQI23" s="176"/>
      <c r="FQJ23" s="189"/>
      <c r="FQK23" s="176"/>
      <c r="FQL23" s="189"/>
      <c r="FQM23" s="176"/>
      <c r="FQN23" s="189"/>
      <c r="FQO23" s="176"/>
      <c r="FQP23" s="189"/>
      <c r="FQQ23" s="176"/>
      <c r="FQR23" s="189"/>
      <c r="FQS23" s="176"/>
      <c r="FQT23" s="189"/>
      <c r="FQU23" s="176"/>
      <c r="FQV23" s="189"/>
      <c r="FQW23" s="176"/>
      <c r="FQX23" s="189"/>
      <c r="FQY23" s="176"/>
      <c r="FQZ23" s="189"/>
      <c r="FRA23" s="176"/>
      <c r="FRB23" s="189"/>
      <c r="FRC23" s="176"/>
      <c r="FRD23" s="189"/>
      <c r="FRE23" s="176"/>
      <c r="FRF23" s="189"/>
      <c r="FRG23" s="176"/>
      <c r="FRH23" s="189"/>
      <c r="FRI23" s="176"/>
      <c r="FRJ23" s="189"/>
      <c r="FRK23" s="176"/>
      <c r="FRL23" s="189"/>
      <c r="FRM23" s="176"/>
      <c r="FRN23" s="189"/>
      <c r="FRO23" s="176"/>
      <c r="FRP23" s="189"/>
      <c r="FRQ23" s="176"/>
      <c r="FRR23" s="189"/>
      <c r="FRS23" s="176"/>
      <c r="FRT23" s="189"/>
      <c r="FRU23" s="176"/>
      <c r="FRV23" s="189"/>
      <c r="FRW23" s="176"/>
      <c r="FRX23" s="189"/>
      <c r="FRY23" s="176"/>
      <c r="FRZ23" s="189"/>
      <c r="FSA23" s="176"/>
      <c r="FSB23" s="189"/>
      <c r="FSC23" s="176"/>
      <c r="FSD23" s="189"/>
      <c r="FSE23" s="176"/>
      <c r="FSF23" s="189"/>
      <c r="FSG23" s="176"/>
      <c r="FSH23" s="189"/>
      <c r="FSI23" s="176"/>
      <c r="FSJ23" s="189"/>
      <c r="FSK23" s="176"/>
      <c r="FSL23" s="189"/>
      <c r="FSM23" s="176"/>
      <c r="FSN23" s="189"/>
      <c r="FSO23" s="176"/>
      <c r="FSP23" s="189"/>
      <c r="FSQ23" s="176"/>
      <c r="FSR23" s="189"/>
      <c r="FSS23" s="176"/>
      <c r="FST23" s="189"/>
      <c r="FSU23" s="176"/>
      <c r="FSV23" s="189"/>
      <c r="FSW23" s="176"/>
      <c r="FSX23" s="189"/>
      <c r="FSY23" s="176"/>
      <c r="FSZ23" s="189"/>
      <c r="FTA23" s="176"/>
      <c r="FTB23" s="189"/>
      <c r="FTC23" s="176"/>
      <c r="FTD23" s="189"/>
      <c r="FTE23" s="176"/>
      <c r="FTF23" s="189"/>
      <c r="FTG23" s="176"/>
      <c r="FTH23" s="189"/>
      <c r="FTI23" s="176"/>
      <c r="FTJ23" s="189"/>
      <c r="FTK23" s="176"/>
      <c r="FTL23" s="189"/>
      <c r="FTM23" s="176"/>
      <c r="FTN23" s="189"/>
      <c r="FTO23" s="176"/>
      <c r="FTP23" s="189"/>
      <c r="FTQ23" s="176"/>
      <c r="FTR23" s="189"/>
      <c r="FTS23" s="176"/>
      <c r="FTT23" s="189"/>
      <c r="FTU23" s="176"/>
      <c r="FTV23" s="189"/>
      <c r="FTW23" s="176"/>
      <c r="FTX23" s="189"/>
      <c r="FTY23" s="176"/>
      <c r="FTZ23" s="189"/>
      <c r="FUA23" s="176"/>
      <c r="FUB23" s="189"/>
      <c r="FUC23" s="176"/>
      <c r="FUD23" s="189"/>
      <c r="FUE23" s="176"/>
      <c r="FUF23" s="189"/>
      <c r="FUG23" s="176"/>
      <c r="FUH23" s="189"/>
      <c r="FUI23" s="176"/>
      <c r="FUJ23" s="189"/>
      <c r="FUK23" s="176"/>
      <c r="FUL23" s="189"/>
      <c r="FUM23" s="176"/>
      <c r="FUN23" s="189"/>
      <c r="FUO23" s="176"/>
      <c r="FUP23" s="189"/>
      <c r="FUQ23" s="176"/>
      <c r="FUR23" s="189"/>
      <c r="FUS23" s="176"/>
      <c r="FUT23" s="189"/>
      <c r="FUU23" s="176"/>
      <c r="FUV23" s="189"/>
      <c r="FUW23" s="176"/>
      <c r="FUX23" s="189"/>
      <c r="FUY23" s="176"/>
      <c r="FUZ23" s="189"/>
      <c r="FVA23" s="176"/>
      <c r="FVB23" s="189"/>
      <c r="FVC23" s="176"/>
      <c r="FVD23" s="189"/>
      <c r="FVE23" s="176"/>
      <c r="FVF23" s="189"/>
      <c r="FVG23" s="176"/>
      <c r="FVH23" s="189"/>
      <c r="FVI23" s="176"/>
      <c r="FVJ23" s="189"/>
      <c r="FVK23" s="176"/>
      <c r="FVL23" s="189"/>
      <c r="FVM23" s="176"/>
      <c r="FVN23" s="189"/>
      <c r="FVO23" s="176"/>
      <c r="FVP23" s="189"/>
      <c r="FVQ23" s="176"/>
      <c r="FVR23" s="189"/>
      <c r="FVS23" s="176"/>
      <c r="FVT23" s="189"/>
      <c r="FVU23" s="176"/>
      <c r="FVV23" s="189"/>
      <c r="FVW23" s="176"/>
      <c r="FVX23" s="189"/>
      <c r="FVY23" s="176"/>
      <c r="FVZ23" s="189"/>
      <c r="FWA23" s="176"/>
      <c r="FWB23" s="189"/>
      <c r="FWC23" s="176"/>
      <c r="FWD23" s="189"/>
      <c r="FWE23" s="176"/>
      <c r="FWF23" s="189"/>
      <c r="FWG23" s="176"/>
      <c r="FWH23" s="189"/>
      <c r="FWI23" s="176"/>
      <c r="FWJ23" s="189"/>
      <c r="FWK23" s="176"/>
      <c r="FWL23" s="189"/>
      <c r="FWM23" s="176"/>
      <c r="FWN23" s="189"/>
      <c r="FWO23" s="176"/>
      <c r="FWP23" s="189"/>
      <c r="FWQ23" s="176"/>
      <c r="FWR23" s="189"/>
      <c r="FWS23" s="176"/>
      <c r="FWT23" s="189"/>
      <c r="FWU23" s="176"/>
      <c r="FWV23" s="189"/>
      <c r="FWW23" s="176"/>
      <c r="FWX23" s="189"/>
      <c r="FWY23" s="176"/>
      <c r="FWZ23" s="189"/>
      <c r="FXA23" s="176"/>
      <c r="FXB23" s="189"/>
      <c r="FXC23" s="176"/>
      <c r="FXD23" s="189"/>
      <c r="FXE23" s="176"/>
      <c r="FXF23" s="189"/>
      <c r="FXG23" s="176"/>
      <c r="FXH23" s="189"/>
      <c r="FXI23" s="176"/>
      <c r="FXJ23" s="189"/>
      <c r="FXK23" s="176"/>
      <c r="FXL23" s="189"/>
      <c r="FXM23" s="176"/>
      <c r="FXN23" s="189"/>
      <c r="FXO23" s="176"/>
      <c r="FXP23" s="189"/>
      <c r="FXQ23" s="176"/>
      <c r="FXR23" s="189"/>
      <c r="FXS23" s="176"/>
      <c r="FXT23" s="189"/>
      <c r="FXU23" s="176"/>
      <c r="FXV23" s="189"/>
      <c r="FXW23" s="176"/>
      <c r="FXX23" s="189"/>
      <c r="FXY23" s="176"/>
      <c r="FXZ23" s="189"/>
      <c r="FYA23" s="176"/>
      <c r="FYB23" s="189"/>
      <c r="FYC23" s="176"/>
      <c r="FYD23" s="189"/>
      <c r="FYE23" s="176"/>
      <c r="FYF23" s="189"/>
      <c r="FYG23" s="176"/>
      <c r="FYH23" s="189"/>
      <c r="FYI23" s="176"/>
      <c r="FYJ23" s="189"/>
      <c r="FYK23" s="176"/>
      <c r="FYL23" s="189"/>
      <c r="FYM23" s="176"/>
      <c r="FYN23" s="189"/>
      <c r="FYO23" s="176"/>
      <c r="FYP23" s="189"/>
      <c r="FYQ23" s="176"/>
      <c r="FYR23" s="189"/>
      <c r="FYS23" s="176"/>
      <c r="FYT23" s="189"/>
      <c r="FYU23" s="176"/>
      <c r="FYV23" s="189"/>
      <c r="FYW23" s="176"/>
      <c r="FYX23" s="189"/>
      <c r="FYY23" s="176"/>
      <c r="FYZ23" s="189"/>
      <c r="FZA23" s="176"/>
      <c r="FZB23" s="189"/>
      <c r="FZC23" s="176"/>
      <c r="FZD23" s="189"/>
      <c r="FZE23" s="176"/>
      <c r="FZF23" s="189"/>
      <c r="FZG23" s="176"/>
      <c r="FZH23" s="189"/>
      <c r="FZI23" s="176"/>
      <c r="FZJ23" s="189"/>
      <c r="FZK23" s="176"/>
      <c r="FZL23" s="189"/>
      <c r="FZM23" s="176"/>
      <c r="FZN23" s="189"/>
      <c r="FZO23" s="176"/>
      <c r="FZP23" s="189"/>
      <c r="FZQ23" s="176"/>
      <c r="FZR23" s="189"/>
      <c r="FZS23" s="176"/>
      <c r="FZT23" s="189"/>
      <c r="FZU23" s="176"/>
      <c r="FZV23" s="189"/>
      <c r="FZW23" s="176"/>
      <c r="FZX23" s="189"/>
      <c r="FZY23" s="176"/>
      <c r="FZZ23" s="189"/>
      <c r="GAA23" s="176"/>
      <c r="GAB23" s="189"/>
      <c r="GAC23" s="176"/>
      <c r="GAD23" s="189"/>
      <c r="GAE23" s="176"/>
      <c r="GAF23" s="189"/>
      <c r="GAG23" s="176"/>
      <c r="GAH23" s="189"/>
      <c r="GAI23" s="176"/>
      <c r="GAJ23" s="189"/>
      <c r="GAK23" s="176"/>
      <c r="GAL23" s="189"/>
      <c r="GAM23" s="176"/>
      <c r="GAN23" s="189"/>
      <c r="GAO23" s="176"/>
      <c r="GAP23" s="189"/>
      <c r="GAQ23" s="176"/>
      <c r="GAR23" s="189"/>
      <c r="GAS23" s="176"/>
      <c r="GAT23" s="189"/>
      <c r="GAU23" s="176"/>
      <c r="GAV23" s="189"/>
      <c r="GAW23" s="176"/>
      <c r="GAX23" s="189"/>
      <c r="GAY23" s="176"/>
      <c r="GAZ23" s="189"/>
      <c r="GBA23" s="176"/>
      <c r="GBB23" s="189"/>
      <c r="GBC23" s="176"/>
      <c r="GBD23" s="189"/>
      <c r="GBE23" s="176"/>
      <c r="GBF23" s="189"/>
      <c r="GBG23" s="176"/>
      <c r="GBH23" s="189"/>
      <c r="GBI23" s="176"/>
      <c r="GBJ23" s="189"/>
      <c r="GBK23" s="176"/>
      <c r="GBL23" s="189"/>
      <c r="GBM23" s="176"/>
      <c r="GBN23" s="189"/>
      <c r="GBO23" s="176"/>
      <c r="GBP23" s="189"/>
      <c r="GBQ23" s="176"/>
      <c r="GBR23" s="189"/>
      <c r="GBS23" s="176"/>
      <c r="GBT23" s="189"/>
      <c r="GBU23" s="176"/>
      <c r="GBV23" s="189"/>
      <c r="GBW23" s="176"/>
      <c r="GBX23" s="189"/>
      <c r="GBY23" s="176"/>
      <c r="GBZ23" s="189"/>
      <c r="GCA23" s="176"/>
      <c r="GCB23" s="189"/>
      <c r="GCC23" s="176"/>
      <c r="GCD23" s="189"/>
      <c r="GCE23" s="176"/>
      <c r="GCF23" s="189"/>
      <c r="GCG23" s="176"/>
      <c r="GCH23" s="189"/>
      <c r="GCI23" s="176"/>
      <c r="GCJ23" s="189"/>
      <c r="GCK23" s="176"/>
      <c r="GCL23" s="189"/>
      <c r="GCM23" s="176"/>
      <c r="GCN23" s="189"/>
      <c r="GCO23" s="176"/>
      <c r="GCP23" s="189"/>
      <c r="GCQ23" s="176"/>
      <c r="GCR23" s="189"/>
      <c r="GCS23" s="176"/>
      <c r="GCT23" s="189"/>
      <c r="GCU23" s="176"/>
      <c r="GCV23" s="189"/>
      <c r="GCW23" s="176"/>
      <c r="GCX23" s="189"/>
      <c r="GCY23" s="176"/>
      <c r="GCZ23" s="189"/>
      <c r="GDA23" s="176"/>
      <c r="GDB23" s="189"/>
      <c r="GDC23" s="176"/>
      <c r="GDD23" s="189"/>
      <c r="GDE23" s="176"/>
      <c r="GDF23" s="189"/>
      <c r="GDG23" s="176"/>
      <c r="GDH23" s="189"/>
      <c r="GDI23" s="176"/>
      <c r="GDJ23" s="189"/>
      <c r="GDK23" s="176"/>
      <c r="GDL23" s="189"/>
      <c r="GDM23" s="176"/>
      <c r="GDN23" s="189"/>
      <c r="GDO23" s="176"/>
      <c r="GDP23" s="189"/>
      <c r="GDQ23" s="176"/>
      <c r="GDR23" s="189"/>
      <c r="GDS23" s="176"/>
      <c r="GDT23" s="189"/>
      <c r="GDU23" s="176"/>
      <c r="GDV23" s="189"/>
      <c r="GDW23" s="176"/>
      <c r="GDX23" s="189"/>
      <c r="GDY23" s="176"/>
      <c r="GDZ23" s="189"/>
      <c r="GEA23" s="176"/>
      <c r="GEB23" s="189"/>
      <c r="GEC23" s="176"/>
      <c r="GED23" s="189"/>
      <c r="GEE23" s="176"/>
      <c r="GEF23" s="189"/>
      <c r="GEG23" s="176"/>
      <c r="GEH23" s="189"/>
      <c r="GEI23" s="176"/>
      <c r="GEJ23" s="189"/>
      <c r="GEK23" s="176"/>
      <c r="GEL23" s="189"/>
      <c r="GEM23" s="176"/>
      <c r="GEN23" s="189"/>
      <c r="GEO23" s="176"/>
      <c r="GEP23" s="189"/>
      <c r="GEQ23" s="176"/>
      <c r="GER23" s="189"/>
      <c r="GES23" s="176"/>
      <c r="GET23" s="189"/>
      <c r="GEU23" s="176"/>
      <c r="GEV23" s="189"/>
      <c r="GEW23" s="176"/>
      <c r="GEX23" s="189"/>
      <c r="GEY23" s="176"/>
      <c r="GEZ23" s="189"/>
      <c r="GFA23" s="176"/>
      <c r="GFB23" s="189"/>
      <c r="GFC23" s="176"/>
      <c r="GFD23" s="189"/>
      <c r="GFE23" s="176"/>
      <c r="GFF23" s="189"/>
      <c r="GFG23" s="176"/>
      <c r="GFH23" s="189"/>
      <c r="GFI23" s="176"/>
      <c r="GFJ23" s="189"/>
      <c r="GFK23" s="176"/>
      <c r="GFL23" s="189"/>
      <c r="GFM23" s="176"/>
      <c r="GFN23" s="189"/>
      <c r="GFO23" s="176"/>
      <c r="GFP23" s="189"/>
      <c r="GFQ23" s="176"/>
      <c r="GFR23" s="189"/>
      <c r="GFS23" s="176"/>
      <c r="GFT23" s="189"/>
      <c r="GFU23" s="176"/>
      <c r="GFV23" s="189"/>
      <c r="GFW23" s="176"/>
      <c r="GFX23" s="189"/>
      <c r="GFY23" s="176"/>
      <c r="GFZ23" s="189"/>
      <c r="GGA23" s="176"/>
      <c r="GGB23" s="189"/>
      <c r="GGC23" s="176"/>
      <c r="GGD23" s="189"/>
      <c r="GGE23" s="176"/>
      <c r="GGF23" s="189"/>
      <c r="GGG23" s="176"/>
      <c r="GGH23" s="189"/>
      <c r="GGI23" s="176"/>
      <c r="GGJ23" s="189"/>
      <c r="GGK23" s="176"/>
      <c r="GGL23" s="189"/>
      <c r="GGM23" s="176"/>
      <c r="GGN23" s="189"/>
      <c r="GGO23" s="176"/>
      <c r="GGP23" s="189"/>
      <c r="GGQ23" s="176"/>
      <c r="GGR23" s="189"/>
      <c r="GGS23" s="176"/>
      <c r="GGT23" s="189"/>
      <c r="GGU23" s="176"/>
      <c r="GGV23" s="189"/>
      <c r="GGW23" s="176"/>
      <c r="GGX23" s="189"/>
      <c r="GGY23" s="176"/>
      <c r="GGZ23" s="189"/>
      <c r="GHA23" s="176"/>
      <c r="GHB23" s="189"/>
      <c r="GHC23" s="176"/>
      <c r="GHD23" s="189"/>
      <c r="GHE23" s="176"/>
      <c r="GHF23" s="189"/>
      <c r="GHG23" s="176"/>
      <c r="GHH23" s="189"/>
      <c r="GHI23" s="176"/>
      <c r="GHJ23" s="189"/>
      <c r="GHK23" s="176"/>
      <c r="GHL23" s="189"/>
      <c r="GHM23" s="176"/>
      <c r="GHN23" s="189"/>
      <c r="GHO23" s="176"/>
      <c r="GHP23" s="189"/>
      <c r="GHQ23" s="176"/>
      <c r="GHR23" s="189"/>
      <c r="GHS23" s="176"/>
      <c r="GHT23" s="189"/>
      <c r="GHU23" s="176"/>
      <c r="GHV23" s="189"/>
      <c r="GHW23" s="176"/>
      <c r="GHX23" s="189"/>
      <c r="GHY23" s="176"/>
      <c r="GHZ23" s="189"/>
      <c r="GIA23" s="176"/>
      <c r="GIB23" s="189"/>
      <c r="GIC23" s="176"/>
      <c r="GID23" s="189"/>
      <c r="GIE23" s="176"/>
      <c r="GIF23" s="189"/>
      <c r="GIG23" s="176"/>
      <c r="GIH23" s="189"/>
      <c r="GII23" s="176"/>
      <c r="GIJ23" s="189"/>
      <c r="GIK23" s="176"/>
      <c r="GIL23" s="189"/>
      <c r="GIM23" s="176"/>
      <c r="GIN23" s="189"/>
      <c r="GIO23" s="176"/>
      <c r="GIP23" s="189"/>
      <c r="GIQ23" s="176"/>
      <c r="GIR23" s="189"/>
      <c r="GIS23" s="176"/>
      <c r="GIT23" s="189"/>
      <c r="GIU23" s="176"/>
      <c r="GIV23" s="189"/>
      <c r="GIW23" s="176"/>
      <c r="GIX23" s="189"/>
      <c r="GIY23" s="176"/>
      <c r="GIZ23" s="189"/>
      <c r="GJA23" s="176"/>
      <c r="GJB23" s="189"/>
      <c r="GJC23" s="176"/>
      <c r="GJD23" s="189"/>
      <c r="GJE23" s="176"/>
      <c r="GJF23" s="189"/>
      <c r="GJG23" s="176"/>
      <c r="GJH23" s="189"/>
      <c r="GJI23" s="176"/>
      <c r="GJJ23" s="189"/>
      <c r="GJK23" s="176"/>
      <c r="GJL23" s="189"/>
      <c r="GJM23" s="176"/>
      <c r="GJN23" s="189"/>
      <c r="GJO23" s="176"/>
      <c r="GJP23" s="189"/>
      <c r="GJQ23" s="176"/>
      <c r="GJR23" s="189"/>
      <c r="GJS23" s="176"/>
      <c r="GJT23" s="189"/>
      <c r="GJU23" s="176"/>
      <c r="GJV23" s="189"/>
      <c r="GJW23" s="176"/>
      <c r="GJX23" s="189"/>
      <c r="GJY23" s="176"/>
      <c r="GJZ23" s="189"/>
      <c r="GKA23" s="176"/>
      <c r="GKB23" s="189"/>
      <c r="GKC23" s="176"/>
      <c r="GKD23" s="189"/>
      <c r="GKE23" s="176"/>
      <c r="GKF23" s="189"/>
      <c r="GKG23" s="176"/>
      <c r="GKH23" s="189"/>
      <c r="GKI23" s="176"/>
      <c r="GKJ23" s="189"/>
      <c r="GKK23" s="176"/>
      <c r="GKL23" s="189"/>
      <c r="GKM23" s="176"/>
      <c r="GKN23" s="189"/>
      <c r="GKO23" s="176"/>
      <c r="GKP23" s="189"/>
      <c r="GKQ23" s="176"/>
      <c r="GKR23" s="189"/>
      <c r="GKS23" s="176"/>
      <c r="GKT23" s="189"/>
      <c r="GKU23" s="176"/>
      <c r="GKV23" s="189"/>
      <c r="GKW23" s="176"/>
      <c r="GKX23" s="189"/>
      <c r="GKY23" s="176"/>
      <c r="GKZ23" s="189"/>
      <c r="GLA23" s="176"/>
      <c r="GLB23" s="189"/>
      <c r="GLC23" s="176"/>
      <c r="GLD23" s="189"/>
      <c r="GLE23" s="176"/>
      <c r="GLF23" s="189"/>
      <c r="GLG23" s="176"/>
      <c r="GLH23" s="189"/>
      <c r="GLI23" s="176"/>
      <c r="GLJ23" s="189"/>
      <c r="GLK23" s="176"/>
      <c r="GLL23" s="189"/>
      <c r="GLM23" s="176"/>
      <c r="GLN23" s="189"/>
      <c r="GLO23" s="176"/>
      <c r="GLP23" s="189"/>
      <c r="GLQ23" s="176"/>
      <c r="GLR23" s="189"/>
      <c r="GLS23" s="176"/>
      <c r="GLT23" s="189"/>
      <c r="GLU23" s="176"/>
      <c r="GLV23" s="189"/>
      <c r="GLW23" s="176"/>
      <c r="GLX23" s="189"/>
      <c r="GLY23" s="176"/>
      <c r="GLZ23" s="189"/>
      <c r="GMA23" s="176"/>
      <c r="GMB23" s="189"/>
      <c r="GMC23" s="176"/>
      <c r="GMD23" s="189"/>
      <c r="GME23" s="176"/>
      <c r="GMF23" s="189"/>
      <c r="GMG23" s="176"/>
      <c r="GMH23" s="189"/>
      <c r="GMI23" s="176"/>
      <c r="GMJ23" s="189"/>
      <c r="GMK23" s="176"/>
      <c r="GML23" s="189"/>
      <c r="GMM23" s="176"/>
      <c r="GMN23" s="189"/>
      <c r="GMO23" s="176"/>
      <c r="GMP23" s="189"/>
      <c r="GMQ23" s="176"/>
      <c r="GMR23" s="189"/>
      <c r="GMS23" s="176"/>
      <c r="GMT23" s="189"/>
      <c r="GMU23" s="176"/>
      <c r="GMV23" s="189"/>
      <c r="GMW23" s="176"/>
      <c r="GMX23" s="189"/>
      <c r="GMY23" s="176"/>
      <c r="GMZ23" s="189"/>
      <c r="GNA23" s="176"/>
      <c r="GNB23" s="189"/>
      <c r="GNC23" s="176"/>
      <c r="GND23" s="189"/>
      <c r="GNE23" s="176"/>
      <c r="GNF23" s="189"/>
      <c r="GNG23" s="176"/>
      <c r="GNH23" s="189"/>
      <c r="GNI23" s="176"/>
      <c r="GNJ23" s="189"/>
      <c r="GNK23" s="176"/>
      <c r="GNL23" s="189"/>
      <c r="GNM23" s="176"/>
      <c r="GNN23" s="189"/>
      <c r="GNO23" s="176"/>
      <c r="GNP23" s="189"/>
      <c r="GNQ23" s="176"/>
      <c r="GNR23" s="189"/>
      <c r="GNS23" s="176"/>
      <c r="GNT23" s="189"/>
      <c r="GNU23" s="176"/>
      <c r="GNV23" s="189"/>
      <c r="GNW23" s="176"/>
      <c r="GNX23" s="189"/>
      <c r="GNY23" s="176"/>
      <c r="GNZ23" s="189"/>
      <c r="GOA23" s="176"/>
      <c r="GOB23" s="189"/>
      <c r="GOC23" s="176"/>
      <c r="GOD23" s="189"/>
      <c r="GOE23" s="176"/>
      <c r="GOF23" s="189"/>
      <c r="GOG23" s="176"/>
      <c r="GOH23" s="189"/>
      <c r="GOI23" s="176"/>
      <c r="GOJ23" s="189"/>
      <c r="GOK23" s="176"/>
      <c r="GOL23" s="189"/>
      <c r="GOM23" s="176"/>
      <c r="GON23" s="189"/>
      <c r="GOO23" s="176"/>
      <c r="GOP23" s="189"/>
      <c r="GOQ23" s="176"/>
      <c r="GOR23" s="189"/>
      <c r="GOS23" s="176"/>
      <c r="GOT23" s="189"/>
      <c r="GOU23" s="176"/>
      <c r="GOV23" s="189"/>
      <c r="GOW23" s="176"/>
      <c r="GOX23" s="189"/>
      <c r="GOY23" s="176"/>
      <c r="GOZ23" s="189"/>
      <c r="GPA23" s="176"/>
      <c r="GPB23" s="189"/>
      <c r="GPC23" s="176"/>
      <c r="GPD23" s="189"/>
      <c r="GPE23" s="176"/>
      <c r="GPF23" s="189"/>
      <c r="GPG23" s="176"/>
      <c r="GPH23" s="189"/>
      <c r="GPI23" s="176"/>
      <c r="GPJ23" s="189"/>
      <c r="GPK23" s="176"/>
      <c r="GPL23" s="189"/>
      <c r="GPM23" s="176"/>
      <c r="GPN23" s="189"/>
      <c r="GPO23" s="176"/>
      <c r="GPP23" s="189"/>
      <c r="GPQ23" s="176"/>
      <c r="GPR23" s="189"/>
      <c r="GPS23" s="176"/>
      <c r="GPT23" s="189"/>
      <c r="GPU23" s="176"/>
      <c r="GPV23" s="189"/>
      <c r="GPW23" s="176"/>
      <c r="GPX23" s="189"/>
      <c r="GPY23" s="176"/>
      <c r="GPZ23" s="189"/>
      <c r="GQA23" s="176"/>
      <c r="GQB23" s="189"/>
      <c r="GQC23" s="176"/>
      <c r="GQD23" s="189"/>
      <c r="GQE23" s="176"/>
      <c r="GQF23" s="189"/>
      <c r="GQG23" s="176"/>
      <c r="GQH23" s="189"/>
      <c r="GQI23" s="176"/>
      <c r="GQJ23" s="189"/>
      <c r="GQK23" s="176"/>
      <c r="GQL23" s="189"/>
      <c r="GQM23" s="176"/>
      <c r="GQN23" s="189"/>
      <c r="GQO23" s="176"/>
      <c r="GQP23" s="189"/>
      <c r="GQQ23" s="176"/>
      <c r="GQR23" s="189"/>
      <c r="GQS23" s="176"/>
      <c r="GQT23" s="189"/>
      <c r="GQU23" s="176"/>
      <c r="GQV23" s="189"/>
      <c r="GQW23" s="176"/>
      <c r="GQX23" s="189"/>
      <c r="GQY23" s="176"/>
      <c r="GQZ23" s="189"/>
      <c r="GRA23" s="176"/>
      <c r="GRB23" s="189"/>
      <c r="GRC23" s="176"/>
      <c r="GRD23" s="189"/>
      <c r="GRE23" s="176"/>
      <c r="GRF23" s="189"/>
      <c r="GRG23" s="176"/>
      <c r="GRH23" s="189"/>
      <c r="GRI23" s="176"/>
      <c r="GRJ23" s="189"/>
      <c r="GRK23" s="176"/>
      <c r="GRL23" s="189"/>
      <c r="GRM23" s="176"/>
      <c r="GRN23" s="189"/>
      <c r="GRO23" s="176"/>
      <c r="GRP23" s="189"/>
      <c r="GRQ23" s="176"/>
      <c r="GRR23" s="189"/>
      <c r="GRS23" s="176"/>
      <c r="GRT23" s="189"/>
      <c r="GRU23" s="176"/>
      <c r="GRV23" s="189"/>
      <c r="GRW23" s="176"/>
      <c r="GRX23" s="189"/>
      <c r="GRY23" s="176"/>
      <c r="GRZ23" s="189"/>
      <c r="GSA23" s="176"/>
      <c r="GSB23" s="189"/>
      <c r="GSC23" s="176"/>
      <c r="GSD23" s="189"/>
      <c r="GSE23" s="176"/>
      <c r="GSF23" s="189"/>
      <c r="GSG23" s="176"/>
      <c r="GSH23" s="189"/>
      <c r="GSI23" s="176"/>
      <c r="GSJ23" s="189"/>
      <c r="GSK23" s="176"/>
      <c r="GSL23" s="189"/>
      <c r="GSM23" s="176"/>
      <c r="GSN23" s="189"/>
      <c r="GSO23" s="176"/>
      <c r="GSP23" s="189"/>
      <c r="GSQ23" s="176"/>
      <c r="GSR23" s="189"/>
      <c r="GSS23" s="176"/>
      <c r="GST23" s="189"/>
      <c r="GSU23" s="176"/>
      <c r="GSV23" s="189"/>
      <c r="GSW23" s="176"/>
      <c r="GSX23" s="189"/>
      <c r="GSY23" s="176"/>
      <c r="GSZ23" s="189"/>
      <c r="GTA23" s="176"/>
      <c r="GTB23" s="189"/>
      <c r="GTC23" s="176"/>
      <c r="GTD23" s="189"/>
      <c r="GTE23" s="176"/>
      <c r="GTF23" s="189"/>
      <c r="GTG23" s="176"/>
      <c r="GTH23" s="189"/>
      <c r="GTI23" s="176"/>
      <c r="GTJ23" s="189"/>
      <c r="GTK23" s="176"/>
      <c r="GTL23" s="189"/>
      <c r="GTM23" s="176"/>
      <c r="GTN23" s="189"/>
      <c r="GTO23" s="176"/>
      <c r="GTP23" s="189"/>
      <c r="GTQ23" s="176"/>
      <c r="GTR23" s="189"/>
      <c r="GTS23" s="176"/>
      <c r="GTT23" s="189"/>
      <c r="GTU23" s="176"/>
      <c r="GTV23" s="189"/>
      <c r="GTW23" s="176"/>
      <c r="GTX23" s="189"/>
      <c r="GTY23" s="176"/>
      <c r="GTZ23" s="189"/>
      <c r="GUA23" s="176"/>
      <c r="GUB23" s="189"/>
      <c r="GUC23" s="176"/>
      <c r="GUD23" s="189"/>
      <c r="GUE23" s="176"/>
      <c r="GUF23" s="189"/>
      <c r="GUG23" s="176"/>
      <c r="GUH23" s="189"/>
      <c r="GUI23" s="176"/>
      <c r="GUJ23" s="189"/>
      <c r="GUK23" s="176"/>
      <c r="GUL23" s="189"/>
      <c r="GUM23" s="176"/>
      <c r="GUN23" s="189"/>
      <c r="GUO23" s="176"/>
      <c r="GUP23" s="189"/>
      <c r="GUQ23" s="176"/>
      <c r="GUR23" s="189"/>
      <c r="GUS23" s="176"/>
      <c r="GUT23" s="189"/>
      <c r="GUU23" s="176"/>
      <c r="GUV23" s="189"/>
      <c r="GUW23" s="176"/>
      <c r="GUX23" s="189"/>
      <c r="GUY23" s="176"/>
      <c r="GUZ23" s="189"/>
      <c r="GVA23" s="176"/>
      <c r="GVB23" s="189"/>
      <c r="GVC23" s="176"/>
      <c r="GVD23" s="189"/>
      <c r="GVE23" s="176"/>
      <c r="GVF23" s="189"/>
      <c r="GVG23" s="176"/>
      <c r="GVH23" s="189"/>
      <c r="GVI23" s="176"/>
      <c r="GVJ23" s="189"/>
      <c r="GVK23" s="176"/>
      <c r="GVL23" s="189"/>
      <c r="GVM23" s="176"/>
      <c r="GVN23" s="189"/>
      <c r="GVO23" s="176"/>
      <c r="GVP23" s="189"/>
      <c r="GVQ23" s="176"/>
      <c r="GVR23" s="189"/>
      <c r="GVS23" s="176"/>
      <c r="GVT23" s="189"/>
      <c r="GVU23" s="176"/>
      <c r="GVV23" s="189"/>
      <c r="GVW23" s="176"/>
      <c r="GVX23" s="189"/>
      <c r="GVY23" s="176"/>
      <c r="GVZ23" s="189"/>
      <c r="GWA23" s="176"/>
      <c r="GWB23" s="189"/>
      <c r="GWC23" s="176"/>
      <c r="GWD23" s="189"/>
      <c r="GWE23" s="176"/>
      <c r="GWF23" s="189"/>
      <c r="GWG23" s="176"/>
      <c r="GWH23" s="189"/>
      <c r="GWI23" s="176"/>
      <c r="GWJ23" s="189"/>
      <c r="GWK23" s="176"/>
      <c r="GWL23" s="189"/>
      <c r="GWM23" s="176"/>
      <c r="GWN23" s="189"/>
      <c r="GWO23" s="176"/>
      <c r="GWP23" s="189"/>
      <c r="GWQ23" s="176"/>
      <c r="GWR23" s="189"/>
      <c r="GWS23" s="176"/>
      <c r="GWT23" s="189"/>
      <c r="GWU23" s="176"/>
      <c r="GWV23" s="189"/>
      <c r="GWW23" s="176"/>
      <c r="GWX23" s="189"/>
      <c r="GWY23" s="176"/>
      <c r="GWZ23" s="189"/>
      <c r="GXA23" s="176"/>
      <c r="GXB23" s="189"/>
      <c r="GXC23" s="176"/>
      <c r="GXD23" s="189"/>
      <c r="GXE23" s="176"/>
      <c r="GXF23" s="189"/>
      <c r="GXG23" s="176"/>
      <c r="GXH23" s="189"/>
      <c r="GXI23" s="176"/>
      <c r="GXJ23" s="189"/>
      <c r="GXK23" s="176"/>
      <c r="GXL23" s="189"/>
      <c r="GXM23" s="176"/>
      <c r="GXN23" s="189"/>
      <c r="GXO23" s="176"/>
      <c r="GXP23" s="189"/>
      <c r="GXQ23" s="176"/>
      <c r="GXR23" s="189"/>
      <c r="GXS23" s="176"/>
      <c r="GXT23" s="189"/>
      <c r="GXU23" s="176"/>
      <c r="GXV23" s="189"/>
      <c r="GXW23" s="176"/>
      <c r="GXX23" s="189"/>
      <c r="GXY23" s="176"/>
      <c r="GXZ23" s="189"/>
      <c r="GYA23" s="176"/>
      <c r="GYB23" s="189"/>
      <c r="GYC23" s="176"/>
      <c r="GYD23" s="189"/>
      <c r="GYE23" s="176"/>
      <c r="GYF23" s="189"/>
      <c r="GYG23" s="176"/>
      <c r="GYH23" s="189"/>
      <c r="GYI23" s="176"/>
      <c r="GYJ23" s="189"/>
      <c r="GYK23" s="176"/>
      <c r="GYL23" s="189"/>
      <c r="GYM23" s="176"/>
      <c r="GYN23" s="189"/>
      <c r="GYO23" s="176"/>
      <c r="GYP23" s="189"/>
      <c r="GYQ23" s="176"/>
      <c r="GYR23" s="189"/>
      <c r="GYS23" s="176"/>
      <c r="GYT23" s="189"/>
      <c r="GYU23" s="176"/>
      <c r="GYV23" s="189"/>
      <c r="GYW23" s="176"/>
      <c r="GYX23" s="189"/>
      <c r="GYY23" s="176"/>
      <c r="GYZ23" s="189"/>
      <c r="GZA23" s="176"/>
      <c r="GZB23" s="189"/>
      <c r="GZC23" s="176"/>
      <c r="GZD23" s="189"/>
      <c r="GZE23" s="176"/>
      <c r="GZF23" s="189"/>
      <c r="GZG23" s="176"/>
      <c r="GZH23" s="189"/>
      <c r="GZI23" s="176"/>
      <c r="GZJ23" s="189"/>
      <c r="GZK23" s="176"/>
      <c r="GZL23" s="189"/>
      <c r="GZM23" s="176"/>
      <c r="GZN23" s="189"/>
      <c r="GZO23" s="176"/>
      <c r="GZP23" s="189"/>
      <c r="GZQ23" s="176"/>
      <c r="GZR23" s="189"/>
      <c r="GZS23" s="176"/>
      <c r="GZT23" s="189"/>
      <c r="GZU23" s="176"/>
      <c r="GZV23" s="189"/>
      <c r="GZW23" s="176"/>
      <c r="GZX23" s="189"/>
      <c r="GZY23" s="176"/>
      <c r="GZZ23" s="189"/>
      <c r="HAA23" s="176"/>
      <c r="HAB23" s="189"/>
      <c r="HAC23" s="176"/>
      <c r="HAD23" s="189"/>
      <c r="HAE23" s="176"/>
      <c r="HAF23" s="189"/>
      <c r="HAG23" s="176"/>
      <c r="HAH23" s="189"/>
      <c r="HAI23" s="176"/>
      <c r="HAJ23" s="189"/>
      <c r="HAK23" s="176"/>
      <c r="HAL23" s="189"/>
      <c r="HAM23" s="176"/>
      <c r="HAN23" s="189"/>
      <c r="HAO23" s="176"/>
      <c r="HAP23" s="189"/>
      <c r="HAQ23" s="176"/>
      <c r="HAR23" s="189"/>
      <c r="HAS23" s="176"/>
      <c r="HAT23" s="189"/>
      <c r="HAU23" s="176"/>
      <c r="HAV23" s="189"/>
      <c r="HAW23" s="176"/>
      <c r="HAX23" s="189"/>
      <c r="HAY23" s="176"/>
      <c r="HAZ23" s="189"/>
      <c r="HBA23" s="176"/>
      <c r="HBB23" s="189"/>
      <c r="HBC23" s="176"/>
      <c r="HBD23" s="189"/>
      <c r="HBE23" s="176"/>
      <c r="HBF23" s="189"/>
      <c r="HBG23" s="176"/>
      <c r="HBH23" s="189"/>
      <c r="HBI23" s="176"/>
      <c r="HBJ23" s="189"/>
      <c r="HBK23" s="176"/>
      <c r="HBL23" s="189"/>
      <c r="HBM23" s="176"/>
      <c r="HBN23" s="189"/>
      <c r="HBO23" s="176"/>
      <c r="HBP23" s="189"/>
      <c r="HBQ23" s="176"/>
      <c r="HBR23" s="189"/>
      <c r="HBS23" s="176"/>
      <c r="HBT23" s="189"/>
      <c r="HBU23" s="176"/>
      <c r="HBV23" s="189"/>
      <c r="HBW23" s="176"/>
      <c r="HBX23" s="189"/>
      <c r="HBY23" s="176"/>
      <c r="HBZ23" s="189"/>
      <c r="HCA23" s="176"/>
      <c r="HCB23" s="189"/>
      <c r="HCC23" s="176"/>
      <c r="HCD23" s="189"/>
      <c r="HCE23" s="176"/>
      <c r="HCF23" s="189"/>
      <c r="HCG23" s="176"/>
      <c r="HCH23" s="189"/>
      <c r="HCI23" s="176"/>
      <c r="HCJ23" s="189"/>
      <c r="HCK23" s="176"/>
      <c r="HCL23" s="189"/>
      <c r="HCM23" s="176"/>
      <c r="HCN23" s="189"/>
      <c r="HCO23" s="176"/>
      <c r="HCP23" s="189"/>
      <c r="HCQ23" s="176"/>
      <c r="HCR23" s="189"/>
      <c r="HCS23" s="176"/>
      <c r="HCT23" s="189"/>
      <c r="HCU23" s="176"/>
      <c r="HCV23" s="189"/>
      <c r="HCW23" s="176"/>
      <c r="HCX23" s="189"/>
      <c r="HCY23" s="176"/>
      <c r="HCZ23" s="189"/>
      <c r="HDA23" s="176"/>
      <c r="HDB23" s="189"/>
      <c r="HDC23" s="176"/>
      <c r="HDD23" s="189"/>
      <c r="HDE23" s="176"/>
      <c r="HDF23" s="189"/>
      <c r="HDG23" s="176"/>
      <c r="HDH23" s="189"/>
      <c r="HDI23" s="176"/>
      <c r="HDJ23" s="189"/>
      <c r="HDK23" s="176"/>
      <c r="HDL23" s="189"/>
      <c r="HDM23" s="176"/>
      <c r="HDN23" s="189"/>
      <c r="HDO23" s="176"/>
      <c r="HDP23" s="189"/>
      <c r="HDQ23" s="176"/>
      <c r="HDR23" s="189"/>
      <c r="HDS23" s="176"/>
      <c r="HDT23" s="189"/>
      <c r="HDU23" s="176"/>
      <c r="HDV23" s="189"/>
      <c r="HDW23" s="176"/>
      <c r="HDX23" s="189"/>
      <c r="HDY23" s="176"/>
      <c r="HDZ23" s="189"/>
      <c r="HEA23" s="176"/>
      <c r="HEB23" s="189"/>
      <c r="HEC23" s="176"/>
      <c r="HED23" s="189"/>
      <c r="HEE23" s="176"/>
      <c r="HEF23" s="189"/>
      <c r="HEG23" s="176"/>
      <c r="HEH23" s="189"/>
      <c r="HEI23" s="176"/>
      <c r="HEJ23" s="189"/>
      <c r="HEK23" s="176"/>
      <c r="HEL23" s="189"/>
      <c r="HEM23" s="176"/>
      <c r="HEN23" s="189"/>
      <c r="HEO23" s="176"/>
      <c r="HEP23" s="189"/>
      <c r="HEQ23" s="176"/>
      <c r="HER23" s="189"/>
      <c r="HES23" s="176"/>
      <c r="HET23" s="189"/>
      <c r="HEU23" s="176"/>
      <c r="HEV23" s="189"/>
      <c r="HEW23" s="176"/>
      <c r="HEX23" s="189"/>
      <c r="HEY23" s="176"/>
      <c r="HEZ23" s="189"/>
      <c r="HFA23" s="176"/>
      <c r="HFB23" s="189"/>
      <c r="HFC23" s="176"/>
      <c r="HFD23" s="189"/>
      <c r="HFE23" s="176"/>
      <c r="HFF23" s="189"/>
      <c r="HFG23" s="176"/>
      <c r="HFH23" s="189"/>
      <c r="HFI23" s="176"/>
      <c r="HFJ23" s="189"/>
      <c r="HFK23" s="176"/>
      <c r="HFL23" s="189"/>
      <c r="HFM23" s="176"/>
      <c r="HFN23" s="189"/>
      <c r="HFO23" s="176"/>
      <c r="HFP23" s="189"/>
      <c r="HFQ23" s="176"/>
      <c r="HFR23" s="189"/>
      <c r="HFS23" s="176"/>
      <c r="HFT23" s="189"/>
      <c r="HFU23" s="176"/>
      <c r="HFV23" s="189"/>
      <c r="HFW23" s="176"/>
      <c r="HFX23" s="189"/>
      <c r="HFY23" s="176"/>
      <c r="HFZ23" s="189"/>
      <c r="HGA23" s="176"/>
      <c r="HGB23" s="189"/>
      <c r="HGC23" s="176"/>
      <c r="HGD23" s="189"/>
      <c r="HGE23" s="176"/>
      <c r="HGF23" s="189"/>
      <c r="HGG23" s="176"/>
      <c r="HGH23" s="189"/>
      <c r="HGI23" s="176"/>
      <c r="HGJ23" s="189"/>
      <c r="HGK23" s="176"/>
      <c r="HGL23" s="189"/>
      <c r="HGM23" s="176"/>
      <c r="HGN23" s="189"/>
      <c r="HGO23" s="176"/>
      <c r="HGP23" s="189"/>
      <c r="HGQ23" s="176"/>
      <c r="HGR23" s="189"/>
      <c r="HGS23" s="176"/>
      <c r="HGT23" s="189"/>
      <c r="HGU23" s="176"/>
      <c r="HGV23" s="189"/>
      <c r="HGW23" s="176"/>
      <c r="HGX23" s="189"/>
      <c r="HGY23" s="176"/>
      <c r="HGZ23" s="189"/>
      <c r="HHA23" s="176"/>
      <c r="HHB23" s="189"/>
      <c r="HHC23" s="176"/>
      <c r="HHD23" s="189"/>
      <c r="HHE23" s="176"/>
      <c r="HHF23" s="189"/>
      <c r="HHG23" s="176"/>
      <c r="HHH23" s="189"/>
      <c r="HHI23" s="176"/>
      <c r="HHJ23" s="189"/>
      <c r="HHK23" s="176"/>
      <c r="HHL23" s="189"/>
      <c r="HHM23" s="176"/>
      <c r="HHN23" s="189"/>
      <c r="HHO23" s="176"/>
      <c r="HHP23" s="189"/>
      <c r="HHQ23" s="176"/>
      <c r="HHR23" s="189"/>
      <c r="HHS23" s="176"/>
      <c r="HHT23" s="189"/>
      <c r="HHU23" s="176"/>
      <c r="HHV23" s="189"/>
      <c r="HHW23" s="176"/>
      <c r="HHX23" s="189"/>
      <c r="HHY23" s="176"/>
      <c r="HHZ23" s="189"/>
      <c r="HIA23" s="176"/>
      <c r="HIB23" s="189"/>
      <c r="HIC23" s="176"/>
      <c r="HID23" s="189"/>
      <c r="HIE23" s="176"/>
      <c r="HIF23" s="189"/>
      <c r="HIG23" s="176"/>
      <c r="HIH23" s="189"/>
      <c r="HII23" s="176"/>
      <c r="HIJ23" s="189"/>
      <c r="HIK23" s="176"/>
      <c r="HIL23" s="189"/>
      <c r="HIM23" s="176"/>
      <c r="HIN23" s="189"/>
      <c r="HIO23" s="176"/>
      <c r="HIP23" s="189"/>
      <c r="HIQ23" s="176"/>
      <c r="HIR23" s="189"/>
      <c r="HIS23" s="176"/>
      <c r="HIT23" s="189"/>
      <c r="HIU23" s="176"/>
      <c r="HIV23" s="189"/>
      <c r="HIW23" s="176"/>
      <c r="HIX23" s="189"/>
      <c r="HIY23" s="176"/>
      <c r="HIZ23" s="189"/>
      <c r="HJA23" s="176"/>
      <c r="HJB23" s="189"/>
      <c r="HJC23" s="176"/>
      <c r="HJD23" s="189"/>
      <c r="HJE23" s="176"/>
      <c r="HJF23" s="189"/>
      <c r="HJG23" s="176"/>
      <c r="HJH23" s="189"/>
      <c r="HJI23" s="176"/>
      <c r="HJJ23" s="189"/>
      <c r="HJK23" s="176"/>
      <c r="HJL23" s="189"/>
      <c r="HJM23" s="176"/>
      <c r="HJN23" s="189"/>
      <c r="HJO23" s="176"/>
      <c r="HJP23" s="189"/>
      <c r="HJQ23" s="176"/>
      <c r="HJR23" s="189"/>
      <c r="HJS23" s="176"/>
      <c r="HJT23" s="189"/>
      <c r="HJU23" s="176"/>
      <c r="HJV23" s="189"/>
      <c r="HJW23" s="176"/>
      <c r="HJX23" s="189"/>
      <c r="HJY23" s="176"/>
      <c r="HJZ23" s="189"/>
      <c r="HKA23" s="176"/>
      <c r="HKB23" s="189"/>
      <c r="HKC23" s="176"/>
      <c r="HKD23" s="189"/>
      <c r="HKE23" s="176"/>
      <c r="HKF23" s="189"/>
      <c r="HKG23" s="176"/>
      <c r="HKH23" s="189"/>
      <c r="HKI23" s="176"/>
      <c r="HKJ23" s="189"/>
      <c r="HKK23" s="176"/>
      <c r="HKL23" s="189"/>
      <c r="HKM23" s="176"/>
      <c r="HKN23" s="189"/>
      <c r="HKO23" s="176"/>
      <c r="HKP23" s="189"/>
      <c r="HKQ23" s="176"/>
      <c r="HKR23" s="189"/>
      <c r="HKS23" s="176"/>
      <c r="HKT23" s="189"/>
      <c r="HKU23" s="176"/>
      <c r="HKV23" s="189"/>
      <c r="HKW23" s="176"/>
      <c r="HKX23" s="189"/>
      <c r="HKY23" s="176"/>
      <c r="HKZ23" s="189"/>
      <c r="HLA23" s="176"/>
      <c r="HLB23" s="189"/>
      <c r="HLC23" s="176"/>
      <c r="HLD23" s="189"/>
      <c r="HLE23" s="176"/>
      <c r="HLF23" s="189"/>
      <c r="HLG23" s="176"/>
      <c r="HLH23" s="189"/>
      <c r="HLI23" s="176"/>
      <c r="HLJ23" s="189"/>
      <c r="HLK23" s="176"/>
      <c r="HLL23" s="189"/>
      <c r="HLM23" s="176"/>
      <c r="HLN23" s="189"/>
      <c r="HLO23" s="176"/>
      <c r="HLP23" s="189"/>
      <c r="HLQ23" s="176"/>
      <c r="HLR23" s="189"/>
      <c r="HLS23" s="176"/>
      <c r="HLT23" s="189"/>
      <c r="HLU23" s="176"/>
      <c r="HLV23" s="189"/>
      <c r="HLW23" s="176"/>
      <c r="HLX23" s="189"/>
      <c r="HLY23" s="176"/>
      <c r="HLZ23" s="189"/>
      <c r="HMA23" s="176"/>
      <c r="HMB23" s="189"/>
      <c r="HMC23" s="176"/>
      <c r="HMD23" s="189"/>
      <c r="HME23" s="176"/>
      <c r="HMF23" s="189"/>
      <c r="HMG23" s="176"/>
      <c r="HMH23" s="189"/>
      <c r="HMI23" s="176"/>
      <c r="HMJ23" s="189"/>
      <c r="HMK23" s="176"/>
      <c r="HML23" s="189"/>
      <c r="HMM23" s="176"/>
      <c r="HMN23" s="189"/>
      <c r="HMO23" s="176"/>
      <c r="HMP23" s="189"/>
      <c r="HMQ23" s="176"/>
      <c r="HMR23" s="189"/>
      <c r="HMS23" s="176"/>
      <c r="HMT23" s="189"/>
      <c r="HMU23" s="176"/>
      <c r="HMV23" s="189"/>
      <c r="HMW23" s="176"/>
      <c r="HMX23" s="189"/>
      <c r="HMY23" s="176"/>
      <c r="HMZ23" s="189"/>
      <c r="HNA23" s="176"/>
      <c r="HNB23" s="189"/>
      <c r="HNC23" s="176"/>
      <c r="HND23" s="189"/>
      <c r="HNE23" s="176"/>
      <c r="HNF23" s="189"/>
      <c r="HNG23" s="176"/>
      <c r="HNH23" s="189"/>
      <c r="HNI23" s="176"/>
      <c r="HNJ23" s="189"/>
      <c r="HNK23" s="176"/>
      <c r="HNL23" s="189"/>
      <c r="HNM23" s="176"/>
      <c r="HNN23" s="189"/>
      <c r="HNO23" s="176"/>
      <c r="HNP23" s="189"/>
      <c r="HNQ23" s="176"/>
      <c r="HNR23" s="189"/>
      <c r="HNS23" s="176"/>
      <c r="HNT23" s="189"/>
      <c r="HNU23" s="176"/>
      <c r="HNV23" s="189"/>
      <c r="HNW23" s="176"/>
      <c r="HNX23" s="189"/>
      <c r="HNY23" s="176"/>
      <c r="HNZ23" s="189"/>
      <c r="HOA23" s="176"/>
      <c r="HOB23" s="189"/>
      <c r="HOC23" s="176"/>
      <c r="HOD23" s="189"/>
      <c r="HOE23" s="176"/>
      <c r="HOF23" s="189"/>
      <c r="HOG23" s="176"/>
      <c r="HOH23" s="189"/>
      <c r="HOI23" s="176"/>
      <c r="HOJ23" s="189"/>
      <c r="HOK23" s="176"/>
      <c r="HOL23" s="189"/>
      <c r="HOM23" s="176"/>
      <c r="HON23" s="189"/>
      <c r="HOO23" s="176"/>
      <c r="HOP23" s="189"/>
      <c r="HOQ23" s="176"/>
      <c r="HOR23" s="189"/>
      <c r="HOS23" s="176"/>
      <c r="HOT23" s="189"/>
      <c r="HOU23" s="176"/>
      <c r="HOV23" s="189"/>
      <c r="HOW23" s="176"/>
      <c r="HOX23" s="189"/>
      <c r="HOY23" s="176"/>
      <c r="HOZ23" s="189"/>
      <c r="HPA23" s="176"/>
      <c r="HPB23" s="189"/>
      <c r="HPC23" s="176"/>
      <c r="HPD23" s="189"/>
      <c r="HPE23" s="176"/>
      <c r="HPF23" s="189"/>
      <c r="HPG23" s="176"/>
      <c r="HPH23" s="189"/>
      <c r="HPI23" s="176"/>
      <c r="HPJ23" s="189"/>
      <c r="HPK23" s="176"/>
      <c r="HPL23" s="189"/>
      <c r="HPM23" s="176"/>
      <c r="HPN23" s="189"/>
      <c r="HPO23" s="176"/>
      <c r="HPP23" s="189"/>
      <c r="HPQ23" s="176"/>
      <c r="HPR23" s="189"/>
      <c r="HPS23" s="176"/>
      <c r="HPT23" s="189"/>
      <c r="HPU23" s="176"/>
      <c r="HPV23" s="189"/>
      <c r="HPW23" s="176"/>
      <c r="HPX23" s="189"/>
      <c r="HPY23" s="176"/>
      <c r="HPZ23" s="189"/>
      <c r="HQA23" s="176"/>
      <c r="HQB23" s="189"/>
      <c r="HQC23" s="176"/>
      <c r="HQD23" s="189"/>
      <c r="HQE23" s="176"/>
      <c r="HQF23" s="189"/>
      <c r="HQG23" s="176"/>
      <c r="HQH23" s="189"/>
      <c r="HQI23" s="176"/>
      <c r="HQJ23" s="189"/>
      <c r="HQK23" s="176"/>
      <c r="HQL23" s="189"/>
      <c r="HQM23" s="176"/>
      <c r="HQN23" s="189"/>
      <c r="HQO23" s="176"/>
      <c r="HQP23" s="189"/>
      <c r="HQQ23" s="176"/>
      <c r="HQR23" s="189"/>
      <c r="HQS23" s="176"/>
      <c r="HQT23" s="189"/>
      <c r="HQU23" s="176"/>
      <c r="HQV23" s="189"/>
      <c r="HQW23" s="176"/>
      <c r="HQX23" s="189"/>
      <c r="HQY23" s="176"/>
      <c r="HQZ23" s="189"/>
      <c r="HRA23" s="176"/>
      <c r="HRB23" s="189"/>
      <c r="HRC23" s="176"/>
      <c r="HRD23" s="189"/>
      <c r="HRE23" s="176"/>
      <c r="HRF23" s="189"/>
      <c r="HRG23" s="176"/>
      <c r="HRH23" s="189"/>
      <c r="HRI23" s="176"/>
      <c r="HRJ23" s="189"/>
      <c r="HRK23" s="176"/>
      <c r="HRL23" s="189"/>
      <c r="HRM23" s="176"/>
      <c r="HRN23" s="189"/>
      <c r="HRO23" s="176"/>
      <c r="HRP23" s="189"/>
      <c r="HRQ23" s="176"/>
      <c r="HRR23" s="189"/>
      <c r="HRS23" s="176"/>
      <c r="HRT23" s="189"/>
      <c r="HRU23" s="176"/>
      <c r="HRV23" s="189"/>
      <c r="HRW23" s="176"/>
      <c r="HRX23" s="189"/>
      <c r="HRY23" s="176"/>
      <c r="HRZ23" s="189"/>
      <c r="HSA23" s="176"/>
      <c r="HSB23" s="189"/>
      <c r="HSC23" s="176"/>
      <c r="HSD23" s="189"/>
      <c r="HSE23" s="176"/>
      <c r="HSF23" s="189"/>
      <c r="HSG23" s="176"/>
      <c r="HSH23" s="189"/>
      <c r="HSI23" s="176"/>
      <c r="HSJ23" s="189"/>
      <c r="HSK23" s="176"/>
      <c r="HSL23" s="189"/>
      <c r="HSM23" s="176"/>
      <c r="HSN23" s="189"/>
      <c r="HSO23" s="176"/>
      <c r="HSP23" s="189"/>
      <c r="HSQ23" s="176"/>
      <c r="HSR23" s="189"/>
      <c r="HSS23" s="176"/>
      <c r="HST23" s="189"/>
      <c r="HSU23" s="176"/>
      <c r="HSV23" s="189"/>
      <c r="HSW23" s="176"/>
      <c r="HSX23" s="189"/>
      <c r="HSY23" s="176"/>
      <c r="HSZ23" s="189"/>
      <c r="HTA23" s="176"/>
      <c r="HTB23" s="189"/>
      <c r="HTC23" s="176"/>
      <c r="HTD23" s="189"/>
      <c r="HTE23" s="176"/>
      <c r="HTF23" s="189"/>
      <c r="HTG23" s="176"/>
      <c r="HTH23" s="189"/>
      <c r="HTI23" s="176"/>
      <c r="HTJ23" s="189"/>
      <c r="HTK23" s="176"/>
      <c r="HTL23" s="189"/>
      <c r="HTM23" s="176"/>
      <c r="HTN23" s="189"/>
      <c r="HTO23" s="176"/>
      <c r="HTP23" s="189"/>
      <c r="HTQ23" s="176"/>
      <c r="HTR23" s="189"/>
      <c r="HTS23" s="176"/>
      <c r="HTT23" s="189"/>
      <c r="HTU23" s="176"/>
      <c r="HTV23" s="189"/>
      <c r="HTW23" s="176"/>
      <c r="HTX23" s="189"/>
      <c r="HTY23" s="176"/>
      <c r="HTZ23" s="189"/>
      <c r="HUA23" s="176"/>
      <c r="HUB23" s="189"/>
      <c r="HUC23" s="176"/>
      <c r="HUD23" s="189"/>
      <c r="HUE23" s="176"/>
      <c r="HUF23" s="189"/>
      <c r="HUG23" s="176"/>
      <c r="HUH23" s="189"/>
      <c r="HUI23" s="176"/>
      <c r="HUJ23" s="189"/>
      <c r="HUK23" s="176"/>
      <c r="HUL23" s="189"/>
      <c r="HUM23" s="176"/>
      <c r="HUN23" s="189"/>
      <c r="HUO23" s="176"/>
      <c r="HUP23" s="189"/>
      <c r="HUQ23" s="176"/>
      <c r="HUR23" s="189"/>
      <c r="HUS23" s="176"/>
      <c r="HUT23" s="189"/>
      <c r="HUU23" s="176"/>
      <c r="HUV23" s="189"/>
      <c r="HUW23" s="176"/>
      <c r="HUX23" s="189"/>
      <c r="HUY23" s="176"/>
      <c r="HUZ23" s="189"/>
      <c r="HVA23" s="176"/>
      <c r="HVB23" s="189"/>
      <c r="HVC23" s="176"/>
      <c r="HVD23" s="189"/>
      <c r="HVE23" s="176"/>
      <c r="HVF23" s="189"/>
      <c r="HVG23" s="176"/>
      <c r="HVH23" s="189"/>
      <c r="HVI23" s="176"/>
      <c r="HVJ23" s="189"/>
      <c r="HVK23" s="176"/>
      <c r="HVL23" s="189"/>
      <c r="HVM23" s="176"/>
      <c r="HVN23" s="189"/>
      <c r="HVO23" s="176"/>
      <c r="HVP23" s="189"/>
      <c r="HVQ23" s="176"/>
      <c r="HVR23" s="189"/>
      <c r="HVS23" s="176"/>
      <c r="HVT23" s="189"/>
      <c r="HVU23" s="176"/>
      <c r="HVV23" s="189"/>
      <c r="HVW23" s="176"/>
      <c r="HVX23" s="189"/>
      <c r="HVY23" s="176"/>
      <c r="HVZ23" s="189"/>
      <c r="HWA23" s="176"/>
      <c r="HWB23" s="189"/>
      <c r="HWC23" s="176"/>
      <c r="HWD23" s="189"/>
      <c r="HWE23" s="176"/>
      <c r="HWF23" s="189"/>
      <c r="HWG23" s="176"/>
      <c r="HWH23" s="189"/>
      <c r="HWI23" s="176"/>
      <c r="HWJ23" s="189"/>
      <c r="HWK23" s="176"/>
      <c r="HWL23" s="189"/>
      <c r="HWM23" s="176"/>
      <c r="HWN23" s="189"/>
      <c r="HWO23" s="176"/>
      <c r="HWP23" s="189"/>
      <c r="HWQ23" s="176"/>
      <c r="HWR23" s="189"/>
      <c r="HWS23" s="176"/>
      <c r="HWT23" s="189"/>
      <c r="HWU23" s="176"/>
      <c r="HWV23" s="189"/>
      <c r="HWW23" s="176"/>
      <c r="HWX23" s="189"/>
      <c r="HWY23" s="176"/>
      <c r="HWZ23" s="189"/>
      <c r="HXA23" s="176"/>
      <c r="HXB23" s="189"/>
      <c r="HXC23" s="176"/>
      <c r="HXD23" s="189"/>
      <c r="HXE23" s="176"/>
      <c r="HXF23" s="189"/>
      <c r="HXG23" s="176"/>
      <c r="HXH23" s="189"/>
      <c r="HXI23" s="176"/>
      <c r="HXJ23" s="189"/>
      <c r="HXK23" s="176"/>
      <c r="HXL23" s="189"/>
      <c r="HXM23" s="176"/>
      <c r="HXN23" s="189"/>
      <c r="HXO23" s="176"/>
      <c r="HXP23" s="189"/>
      <c r="HXQ23" s="176"/>
      <c r="HXR23" s="189"/>
      <c r="HXS23" s="176"/>
      <c r="HXT23" s="189"/>
      <c r="HXU23" s="176"/>
      <c r="HXV23" s="189"/>
      <c r="HXW23" s="176"/>
      <c r="HXX23" s="189"/>
      <c r="HXY23" s="176"/>
      <c r="HXZ23" s="189"/>
      <c r="HYA23" s="176"/>
      <c r="HYB23" s="189"/>
      <c r="HYC23" s="176"/>
      <c r="HYD23" s="189"/>
      <c r="HYE23" s="176"/>
      <c r="HYF23" s="189"/>
      <c r="HYG23" s="176"/>
      <c r="HYH23" s="189"/>
      <c r="HYI23" s="176"/>
      <c r="HYJ23" s="189"/>
      <c r="HYK23" s="176"/>
      <c r="HYL23" s="189"/>
      <c r="HYM23" s="176"/>
      <c r="HYN23" s="189"/>
      <c r="HYO23" s="176"/>
      <c r="HYP23" s="189"/>
      <c r="HYQ23" s="176"/>
      <c r="HYR23" s="189"/>
      <c r="HYS23" s="176"/>
      <c r="HYT23" s="189"/>
      <c r="HYU23" s="176"/>
      <c r="HYV23" s="189"/>
      <c r="HYW23" s="176"/>
      <c r="HYX23" s="189"/>
      <c r="HYY23" s="176"/>
      <c r="HYZ23" s="189"/>
      <c r="HZA23" s="176"/>
      <c r="HZB23" s="189"/>
      <c r="HZC23" s="176"/>
      <c r="HZD23" s="189"/>
      <c r="HZE23" s="176"/>
      <c r="HZF23" s="189"/>
      <c r="HZG23" s="176"/>
      <c r="HZH23" s="189"/>
      <c r="HZI23" s="176"/>
      <c r="HZJ23" s="189"/>
      <c r="HZK23" s="176"/>
      <c r="HZL23" s="189"/>
      <c r="HZM23" s="176"/>
      <c r="HZN23" s="189"/>
      <c r="HZO23" s="176"/>
      <c r="HZP23" s="189"/>
      <c r="HZQ23" s="176"/>
      <c r="HZR23" s="189"/>
      <c r="HZS23" s="176"/>
      <c r="HZT23" s="189"/>
      <c r="HZU23" s="176"/>
      <c r="HZV23" s="189"/>
      <c r="HZW23" s="176"/>
      <c r="HZX23" s="189"/>
      <c r="HZY23" s="176"/>
      <c r="HZZ23" s="189"/>
      <c r="IAA23" s="176"/>
      <c r="IAB23" s="189"/>
      <c r="IAC23" s="176"/>
      <c r="IAD23" s="189"/>
      <c r="IAE23" s="176"/>
      <c r="IAF23" s="189"/>
      <c r="IAG23" s="176"/>
      <c r="IAH23" s="189"/>
      <c r="IAI23" s="176"/>
      <c r="IAJ23" s="189"/>
      <c r="IAK23" s="176"/>
      <c r="IAL23" s="189"/>
      <c r="IAM23" s="176"/>
      <c r="IAN23" s="189"/>
      <c r="IAO23" s="176"/>
      <c r="IAP23" s="189"/>
      <c r="IAQ23" s="176"/>
      <c r="IAR23" s="189"/>
      <c r="IAS23" s="176"/>
      <c r="IAT23" s="189"/>
      <c r="IAU23" s="176"/>
      <c r="IAV23" s="189"/>
      <c r="IAW23" s="176"/>
      <c r="IAX23" s="189"/>
      <c r="IAY23" s="176"/>
      <c r="IAZ23" s="189"/>
      <c r="IBA23" s="176"/>
      <c r="IBB23" s="189"/>
      <c r="IBC23" s="176"/>
      <c r="IBD23" s="189"/>
      <c r="IBE23" s="176"/>
      <c r="IBF23" s="189"/>
      <c r="IBG23" s="176"/>
      <c r="IBH23" s="189"/>
      <c r="IBI23" s="176"/>
      <c r="IBJ23" s="189"/>
      <c r="IBK23" s="176"/>
      <c r="IBL23" s="189"/>
      <c r="IBM23" s="176"/>
      <c r="IBN23" s="189"/>
      <c r="IBO23" s="176"/>
      <c r="IBP23" s="189"/>
      <c r="IBQ23" s="176"/>
      <c r="IBR23" s="189"/>
      <c r="IBS23" s="176"/>
      <c r="IBT23" s="189"/>
      <c r="IBU23" s="176"/>
      <c r="IBV23" s="189"/>
      <c r="IBW23" s="176"/>
      <c r="IBX23" s="189"/>
      <c r="IBY23" s="176"/>
      <c r="IBZ23" s="189"/>
      <c r="ICA23" s="176"/>
      <c r="ICB23" s="189"/>
      <c r="ICC23" s="176"/>
      <c r="ICD23" s="189"/>
      <c r="ICE23" s="176"/>
      <c r="ICF23" s="189"/>
      <c r="ICG23" s="176"/>
      <c r="ICH23" s="189"/>
      <c r="ICI23" s="176"/>
      <c r="ICJ23" s="189"/>
      <c r="ICK23" s="176"/>
      <c r="ICL23" s="189"/>
      <c r="ICM23" s="176"/>
      <c r="ICN23" s="189"/>
      <c r="ICO23" s="176"/>
      <c r="ICP23" s="189"/>
      <c r="ICQ23" s="176"/>
      <c r="ICR23" s="189"/>
      <c r="ICS23" s="176"/>
      <c r="ICT23" s="189"/>
      <c r="ICU23" s="176"/>
      <c r="ICV23" s="189"/>
      <c r="ICW23" s="176"/>
      <c r="ICX23" s="189"/>
      <c r="ICY23" s="176"/>
      <c r="ICZ23" s="189"/>
      <c r="IDA23" s="176"/>
      <c r="IDB23" s="189"/>
      <c r="IDC23" s="176"/>
      <c r="IDD23" s="189"/>
      <c r="IDE23" s="176"/>
      <c r="IDF23" s="189"/>
      <c r="IDG23" s="176"/>
      <c r="IDH23" s="189"/>
      <c r="IDI23" s="176"/>
      <c r="IDJ23" s="189"/>
      <c r="IDK23" s="176"/>
      <c r="IDL23" s="189"/>
      <c r="IDM23" s="176"/>
      <c r="IDN23" s="189"/>
      <c r="IDO23" s="176"/>
      <c r="IDP23" s="189"/>
      <c r="IDQ23" s="176"/>
      <c r="IDR23" s="189"/>
      <c r="IDS23" s="176"/>
      <c r="IDT23" s="189"/>
      <c r="IDU23" s="176"/>
      <c r="IDV23" s="189"/>
      <c r="IDW23" s="176"/>
      <c r="IDX23" s="189"/>
      <c r="IDY23" s="176"/>
      <c r="IDZ23" s="189"/>
      <c r="IEA23" s="176"/>
      <c r="IEB23" s="189"/>
      <c r="IEC23" s="176"/>
      <c r="IED23" s="189"/>
      <c r="IEE23" s="176"/>
      <c r="IEF23" s="189"/>
      <c r="IEG23" s="176"/>
      <c r="IEH23" s="189"/>
      <c r="IEI23" s="176"/>
      <c r="IEJ23" s="189"/>
      <c r="IEK23" s="176"/>
      <c r="IEL23" s="189"/>
      <c r="IEM23" s="176"/>
      <c r="IEN23" s="189"/>
      <c r="IEO23" s="176"/>
      <c r="IEP23" s="189"/>
      <c r="IEQ23" s="176"/>
      <c r="IER23" s="189"/>
      <c r="IES23" s="176"/>
      <c r="IET23" s="189"/>
      <c r="IEU23" s="176"/>
      <c r="IEV23" s="189"/>
      <c r="IEW23" s="176"/>
      <c r="IEX23" s="189"/>
      <c r="IEY23" s="176"/>
      <c r="IEZ23" s="189"/>
      <c r="IFA23" s="176"/>
      <c r="IFB23" s="189"/>
      <c r="IFC23" s="176"/>
      <c r="IFD23" s="189"/>
      <c r="IFE23" s="176"/>
      <c r="IFF23" s="189"/>
      <c r="IFG23" s="176"/>
      <c r="IFH23" s="189"/>
      <c r="IFI23" s="176"/>
      <c r="IFJ23" s="189"/>
      <c r="IFK23" s="176"/>
      <c r="IFL23" s="189"/>
      <c r="IFM23" s="176"/>
      <c r="IFN23" s="189"/>
      <c r="IFO23" s="176"/>
      <c r="IFP23" s="189"/>
      <c r="IFQ23" s="176"/>
      <c r="IFR23" s="189"/>
      <c r="IFS23" s="176"/>
      <c r="IFT23" s="189"/>
      <c r="IFU23" s="176"/>
      <c r="IFV23" s="189"/>
      <c r="IFW23" s="176"/>
      <c r="IFX23" s="189"/>
      <c r="IFY23" s="176"/>
      <c r="IFZ23" s="189"/>
      <c r="IGA23" s="176"/>
      <c r="IGB23" s="189"/>
      <c r="IGC23" s="176"/>
      <c r="IGD23" s="189"/>
      <c r="IGE23" s="176"/>
      <c r="IGF23" s="189"/>
      <c r="IGG23" s="176"/>
      <c r="IGH23" s="189"/>
      <c r="IGI23" s="176"/>
      <c r="IGJ23" s="189"/>
      <c r="IGK23" s="176"/>
      <c r="IGL23" s="189"/>
      <c r="IGM23" s="176"/>
      <c r="IGN23" s="189"/>
      <c r="IGO23" s="176"/>
      <c r="IGP23" s="189"/>
      <c r="IGQ23" s="176"/>
      <c r="IGR23" s="189"/>
      <c r="IGS23" s="176"/>
      <c r="IGT23" s="189"/>
      <c r="IGU23" s="176"/>
      <c r="IGV23" s="189"/>
      <c r="IGW23" s="176"/>
      <c r="IGX23" s="189"/>
      <c r="IGY23" s="176"/>
      <c r="IGZ23" s="189"/>
      <c r="IHA23" s="176"/>
      <c r="IHB23" s="189"/>
      <c r="IHC23" s="176"/>
      <c r="IHD23" s="189"/>
      <c r="IHE23" s="176"/>
      <c r="IHF23" s="189"/>
      <c r="IHG23" s="176"/>
      <c r="IHH23" s="189"/>
      <c r="IHI23" s="176"/>
      <c r="IHJ23" s="189"/>
      <c r="IHK23" s="176"/>
      <c r="IHL23" s="189"/>
      <c r="IHM23" s="176"/>
      <c r="IHN23" s="189"/>
      <c r="IHO23" s="176"/>
      <c r="IHP23" s="189"/>
      <c r="IHQ23" s="176"/>
      <c r="IHR23" s="189"/>
      <c r="IHS23" s="176"/>
      <c r="IHT23" s="189"/>
      <c r="IHU23" s="176"/>
      <c r="IHV23" s="189"/>
      <c r="IHW23" s="176"/>
      <c r="IHX23" s="189"/>
      <c r="IHY23" s="176"/>
      <c r="IHZ23" s="189"/>
      <c r="IIA23" s="176"/>
      <c r="IIB23" s="189"/>
      <c r="IIC23" s="176"/>
      <c r="IID23" s="189"/>
      <c r="IIE23" s="176"/>
      <c r="IIF23" s="189"/>
      <c r="IIG23" s="176"/>
      <c r="IIH23" s="189"/>
      <c r="III23" s="176"/>
      <c r="IIJ23" s="189"/>
      <c r="IIK23" s="176"/>
      <c r="IIL23" s="189"/>
      <c r="IIM23" s="176"/>
      <c r="IIN23" s="189"/>
      <c r="IIO23" s="176"/>
      <c r="IIP23" s="189"/>
      <c r="IIQ23" s="176"/>
      <c r="IIR23" s="189"/>
      <c r="IIS23" s="176"/>
      <c r="IIT23" s="189"/>
      <c r="IIU23" s="176"/>
      <c r="IIV23" s="189"/>
      <c r="IIW23" s="176"/>
      <c r="IIX23" s="189"/>
      <c r="IIY23" s="176"/>
      <c r="IIZ23" s="189"/>
      <c r="IJA23" s="176"/>
      <c r="IJB23" s="189"/>
      <c r="IJC23" s="176"/>
      <c r="IJD23" s="189"/>
      <c r="IJE23" s="176"/>
      <c r="IJF23" s="189"/>
      <c r="IJG23" s="176"/>
      <c r="IJH23" s="189"/>
      <c r="IJI23" s="176"/>
      <c r="IJJ23" s="189"/>
      <c r="IJK23" s="176"/>
      <c r="IJL23" s="189"/>
      <c r="IJM23" s="176"/>
      <c r="IJN23" s="189"/>
      <c r="IJO23" s="176"/>
      <c r="IJP23" s="189"/>
      <c r="IJQ23" s="176"/>
      <c r="IJR23" s="189"/>
      <c r="IJS23" s="176"/>
      <c r="IJT23" s="189"/>
      <c r="IJU23" s="176"/>
      <c r="IJV23" s="189"/>
      <c r="IJW23" s="176"/>
      <c r="IJX23" s="189"/>
      <c r="IJY23" s="176"/>
      <c r="IJZ23" s="189"/>
      <c r="IKA23" s="176"/>
      <c r="IKB23" s="189"/>
      <c r="IKC23" s="176"/>
      <c r="IKD23" s="189"/>
      <c r="IKE23" s="176"/>
      <c r="IKF23" s="189"/>
      <c r="IKG23" s="176"/>
      <c r="IKH23" s="189"/>
      <c r="IKI23" s="176"/>
      <c r="IKJ23" s="189"/>
      <c r="IKK23" s="176"/>
      <c r="IKL23" s="189"/>
      <c r="IKM23" s="176"/>
      <c r="IKN23" s="189"/>
      <c r="IKO23" s="176"/>
      <c r="IKP23" s="189"/>
      <c r="IKQ23" s="176"/>
      <c r="IKR23" s="189"/>
      <c r="IKS23" s="176"/>
      <c r="IKT23" s="189"/>
      <c r="IKU23" s="176"/>
      <c r="IKV23" s="189"/>
      <c r="IKW23" s="176"/>
      <c r="IKX23" s="189"/>
      <c r="IKY23" s="176"/>
      <c r="IKZ23" s="189"/>
      <c r="ILA23" s="176"/>
      <c r="ILB23" s="189"/>
      <c r="ILC23" s="176"/>
      <c r="ILD23" s="189"/>
      <c r="ILE23" s="176"/>
      <c r="ILF23" s="189"/>
      <c r="ILG23" s="176"/>
      <c r="ILH23" s="189"/>
      <c r="ILI23" s="176"/>
      <c r="ILJ23" s="189"/>
      <c r="ILK23" s="176"/>
      <c r="ILL23" s="189"/>
      <c r="ILM23" s="176"/>
      <c r="ILN23" s="189"/>
      <c r="ILO23" s="176"/>
      <c r="ILP23" s="189"/>
      <c r="ILQ23" s="176"/>
      <c r="ILR23" s="189"/>
      <c r="ILS23" s="176"/>
      <c r="ILT23" s="189"/>
      <c r="ILU23" s="176"/>
      <c r="ILV23" s="189"/>
      <c r="ILW23" s="176"/>
      <c r="ILX23" s="189"/>
      <c r="ILY23" s="176"/>
      <c r="ILZ23" s="189"/>
      <c r="IMA23" s="176"/>
      <c r="IMB23" s="189"/>
      <c r="IMC23" s="176"/>
      <c r="IMD23" s="189"/>
      <c r="IME23" s="176"/>
      <c r="IMF23" s="189"/>
      <c r="IMG23" s="176"/>
      <c r="IMH23" s="189"/>
      <c r="IMI23" s="176"/>
      <c r="IMJ23" s="189"/>
      <c r="IMK23" s="176"/>
      <c r="IML23" s="189"/>
      <c r="IMM23" s="176"/>
      <c r="IMN23" s="189"/>
      <c r="IMO23" s="176"/>
      <c r="IMP23" s="189"/>
      <c r="IMQ23" s="176"/>
      <c r="IMR23" s="189"/>
      <c r="IMS23" s="176"/>
      <c r="IMT23" s="189"/>
      <c r="IMU23" s="176"/>
      <c r="IMV23" s="189"/>
      <c r="IMW23" s="176"/>
      <c r="IMX23" s="189"/>
      <c r="IMY23" s="176"/>
      <c r="IMZ23" s="189"/>
      <c r="INA23" s="176"/>
      <c r="INB23" s="189"/>
      <c r="INC23" s="176"/>
      <c r="IND23" s="189"/>
      <c r="INE23" s="176"/>
      <c r="INF23" s="189"/>
      <c r="ING23" s="176"/>
      <c r="INH23" s="189"/>
      <c r="INI23" s="176"/>
      <c r="INJ23" s="189"/>
      <c r="INK23" s="176"/>
      <c r="INL23" s="189"/>
      <c r="INM23" s="176"/>
      <c r="INN23" s="189"/>
      <c r="INO23" s="176"/>
      <c r="INP23" s="189"/>
      <c r="INQ23" s="176"/>
      <c r="INR23" s="189"/>
      <c r="INS23" s="176"/>
      <c r="INT23" s="189"/>
      <c r="INU23" s="176"/>
      <c r="INV23" s="189"/>
      <c r="INW23" s="176"/>
      <c r="INX23" s="189"/>
      <c r="INY23" s="176"/>
      <c r="INZ23" s="189"/>
      <c r="IOA23" s="176"/>
      <c r="IOB23" s="189"/>
      <c r="IOC23" s="176"/>
      <c r="IOD23" s="189"/>
      <c r="IOE23" s="176"/>
      <c r="IOF23" s="189"/>
      <c r="IOG23" s="176"/>
      <c r="IOH23" s="189"/>
      <c r="IOI23" s="176"/>
      <c r="IOJ23" s="189"/>
      <c r="IOK23" s="176"/>
      <c r="IOL23" s="189"/>
      <c r="IOM23" s="176"/>
      <c r="ION23" s="189"/>
      <c r="IOO23" s="176"/>
      <c r="IOP23" s="189"/>
      <c r="IOQ23" s="176"/>
      <c r="IOR23" s="189"/>
      <c r="IOS23" s="176"/>
      <c r="IOT23" s="189"/>
      <c r="IOU23" s="176"/>
      <c r="IOV23" s="189"/>
      <c r="IOW23" s="176"/>
      <c r="IOX23" s="189"/>
      <c r="IOY23" s="176"/>
      <c r="IOZ23" s="189"/>
      <c r="IPA23" s="176"/>
      <c r="IPB23" s="189"/>
      <c r="IPC23" s="176"/>
      <c r="IPD23" s="189"/>
      <c r="IPE23" s="176"/>
      <c r="IPF23" s="189"/>
      <c r="IPG23" s="176"/>
      <c r="IPH23" s="189"/>
      <c r="IPI23" s="176"/>
      <c r="IPJ23" s="189"/>
      <c r="IPK23" s="176"/>
      <c r="IPL23" s="189"/>
      <c r="IPM23" s="176"/>
      <c r="IPN23" s="189"/>
      <c r="IPO23" s="176"/>
      <c r="IPP23" s="189"/>
      <c r="IPQ23" s="176"/>
      <c r="IPR23" s="189"/>
      <c r="IPS23" s="176"/>
      <c r="IPT23" s="189"/>
      <c r="IPU23" s="176"/>
      <c r="IPV23" s="189"/>
      <c r="IPW23" s="176"/>
      <c r="IPX23" s="189"/>
      <c r="IPY23" s="176"/>
      <c r="IPZ23" s="189"/>
      <c r="IQA23" s="176"/>
      <c r="IQB23" s="189"/>
      <c r="IQC23" s="176"/>
      <c r="IQD23" s="189"/>
      <c r="IQE23" s="176"/>
      <c r="IQF23" s="189"/>
      <c r="IQG23" s="176"/>
      <c r="IQH23" s="189"/>
      <c r="IQI23" s="176"/>
      <c r="IQJ23" s="189"/>
      <c r="IQK23" s="176"/>
      <c r="IQL23" s="189"/>
      <c r="IQM23" s="176"/>
      <c r="IQN23" s="189"/>
      <c r="IQO23" s="176"/>
      <c r="IQP23" s="189"/>
      <c r="IQQ23" s="176"/>
      <c r="IQR23" s="189"/>
      <c r="IQS23" s="176"/>
      <c r="IQT23" s="189"/>
      <c r="IQU23" s="176"/>
      <c r="IQV23" s="189"/>
      <c r="IQW23" s="176"/>
      <c r="IQX23" s="189"/>
      <c r="IQY23" s="176"/>
      <c r="IQZ23" s="189"/>
      <c r="IRA23" s="176"/>
      <c r="IRB23" s="189"/>
      <c r="IRC23" s="176"/>
      <c r="IRD23" s="189"/>
      <c r="IRE23" s="176"/>
      <c r="IRF23" s="189"/>
      <c r="IRG23" s="176"/>
      <c r="IRH23" s="189"/>
      <c r="IRI23" s="176"/>
      <c r="IRJ23" s="189"/>
      <c r="IRK23" s="176"/>
      <c r="IRL23" s="189"/>
      <c r="IRM23" s="176"/>
      <c r="IRN23" s="189"/>
      <c r="IRO23" s="176"/>
      <c r="IRP23" s="189"/>
      <c r="IRQ23" s="176"/>
      <c r="IRR23" s="189"/>
      <c r="IRS23" s="176"/>
      <c r="IRT23" s="189"/>
      <c r="IRU23" s="176"/>
      <c r="IRV23" s="189"/>
      <c r="IRW23" s="176"/>
      <c r="IRX23" s="189"/>
      <c r="IRY23" s="176"/>
      <c r="IRZ23" s="189"/>
      <c r="ISA23" s="176"/>
      <c r="ISB23" s="189"/>
      <c r="ISC23" s="176"/>
      <c r="ISD23" s="189"/>
      <c r="ISE23" s="176"/>
      <c r="ISF23" s="189"/>
      <c r="ISG23" s="176"/>
      <c r="ISH23" s="189"/>
      <c r="ISI23" s="176"/>
      <c r="ISJ23" s="189"/>
      <c r="ISK23" s="176"/>
      <c r="ISL23" s="189"/>
      <c r="ISM23" s="176"/>
      <c r="ISN23" s="189"/>
      <c r="ISO23" s="176"/>
      <c r="ISP23" s="189"/>
      <c r="ISQ23" s="176"/>
      <c r="ISR23" s="189"/>
      <c r="ISS23" s="176"/>
      <c r="IST23" s="189"/>
      <c r="ISU23" s="176"/>
      <c r="ISV23" s="189"/>
      <c r="ISW23" s="176"/>
      <c r="ISX23" s="189"/>
      <c r="ISY23" s="176"/>
      <c r="ISZ23" s="189"/>
      <c r="ITA23" s="176"/>
      <c r="ITB23" s="189"/>
      <c r="ITC23" s="176"/>
      <c r="ITD23" s="189"/>
      <c r="ITE23" s="176"/>
      <c r="ITF23" s="189"/>
      <c r="ITG23" s="176"/>
      <c r="ITH23" s="189"/>
      <c r="ITI23" s="176"/>
      <c r="ITJ23" s="189"/>
      <c r="ITK23" s="176"/>
      <c r="ITL23" s="189"/>
      <c r="ITM23" s="176"/>
      <c r="ITN23" s="189"/>
      <c r="ITO23" s="176"/>
      <c r="ITP23" s="189"/>
      <c r="ITQ23" s="176"/>
      <c r="ITR23" s="189"/>
      <c r="ITS23" s="176"/>
      <c r="ITT23" s="189"/>
      <c r="ITU23" s="176"/>
      <c r="ITV23" s="189"/>
      <c r="ITW23" s="176"/>
      <c r="ITX23" s="189"/>
      <c r="ITY23" s="176"/>
      <c r="ITZ23" s="189"/>
      <c r="IUA23" s="176"/>
      <c r="IUB23" s="189"/>
      <c r="IUC23" s="176"/>
      <c r="IUD23" s="189"/>
      <c r="IUE23" s="176"/>
      <c r="IUF23" s="189"/>
      <c r="IUG23" s="176"/>
      <c r="IUH23" s="189"/>
      <c r="IUI23" s="176"/>
      <c r="IUJ23" s="189"/>
      <c r="IUK23" s="176"/>
      <c r="IUL23" s="189"/>
      <c r="IUM23" s="176"/>
      <c r="IUN23" s="189"/>
      <c r="IUO23" s="176"/>
      <c r="IUP23" s="189"/>
      <c r="IUQ23" s="176"/>
      <c r="IUR23" s="189"/>
      <c r="IUS23" s="176"/>
      <c r="IUT23" s="189"/>
      <c r="IUU23" s="176"/>
      <c r="IUV23" s="189"/>
      <c r="IUW23" s="176"/>
      <c r="IUX23" s="189"/>
      <c r="IUY23" s="176"/>
      <c r="IUZ23" s="189"/>
      <c r="IVA23" s="176"/>
      <c r="IVB23" s="189"/>
      <c r="IVC23" s="176"/>
      <c r="IVD23" s="189"/>
      <c r="IVE23" s="176"/>
      <c r="IVF23" s="189"/>
      <c r="IVG23" s="176"/>
      <c r="IVH23" s="189"/>
      <c r="IVI23" s="176"/>
      <c r="IVJ23" s="189"/>
      <c r="IVK23" s="176"/>
      <c r="IVL23" s="189"/>
      <c r="IVM23" s="176"/>
      <c r="IVN23" s="189"/>
      <c r="IVO23" s="176"/>
      <c r="IVP23" s="189"/>
      <c r="IVQ23" s="176"/>
      <c r="IVR23" s="189"/>
      <c r="IVS23" s="176"/>
      <c r="IVT23" s="189"/>
      <c r="IVU23" s="176"/>
      <c r="IVV23" s="189"/>
      <c r="IVW23" s="176"/>
      <c r="IVX23" s="189"/>
      <c r="IVY23" s="176"/>
      <c r="IVZ23" s="189"/>
      <c r="IWA23" s="176"/>
      <c r="IWB23" s="189"/>
      <c r="IWC23" s="176"/>
      <c r="IWD23" s="189"/>
      <c r="IWE23" s="176"/>
      <c r="IWF23" s="189"/>
      <c r="IWG23" s="176"/>
      <c r="IWH23" s="189"/>
      <c r="IWI23" s="176"/>
      <c r="IWJ23" s="189"/>
      <c r="IWK23" s="176"/>
      <c r="IWL23" s="189"/>
      <c r="IWM23" s="176"/>
      <c r="IWN23" s="189"/>
      <c r="IWO23" s="176"/>
      <c r="IWP23" s="189"/>
      <c r="IWQ23" s="176"/>
      <c r="IWR23" s="189"/>
      <c r="IWS23" s="176"/>
      <c r="IWT23" s="189"/>
      <c r="IWU23" s="176"/>
      <c r="IWV23" s="189"/>
      <c r="IWW23" s="176"/>
      <c r="IWX23" s="189"/>
      <c r="IWY23" s="176"/>
      <c r="IWZ23" s="189"/>
      <c r="IXA23" s="176"/>
      <c r="IXB23" s="189"/>
      <c r="IXC23" s="176"/>
      <c r="IXD23" s="189"/>
      <c r="IXE23" s="176"/>
      <c r="IXF23" s="189"/>
      <c r="IXG23" s="176"/>
      <c r="IXH23" s="189"/>
      <c r="IXI23" s="176"/>
      <c r="IXJ23" s="189"/>
      <c r="IXK23" s="176"/>
      <c r="IXL23" s="189"/>
      <c r="IXM23" s="176"/>
      <c r="IXN23" s="189"/>
      <c r="IXO23" s="176"/>
      <c r="IXP23" s="189"/>
      <c r="IXQ23" s="176"/>
      <c r="IXR23" s="189"/>
      <c r="IXS23" s="176"/>
      <c r="IXT23" s="189"/>
      <c r="IXU23" s="176"/>
      <c r="IXV23" s="189"/>
      <c r="IXW23" s="176"/>
      <c r="IXX23" s="189"/>
      <c r="IXY23" s="176"/>
      <c r="IXZ23" s="189"/>
      <c r="IYA23" s="176"/>
      <c r="IYB23" s="189"/>
      <c r="IYC23" s="176"/>
      <c r="IYD23" s="189"/>
      <c r="IYE23" s="176"/>
      <c r="IYF23" s="189"/>
      <c r="IYG23" s="176"/>
      <c r="IYH23" s="189"/>
      <c r="IYI23" s="176"/>
      <c r="IYJ23" s="189"/>
      <c r="IYK23" s="176"/>
      <c r="IYL23" s="189"/>
      <c r="IYM23" s="176"/>
      <c r="IYN23" s="189"/>
      <c r="IYO23" s="176"/>
      <c r="IYP23" s="189"/>
      <c r="IYQ23" s="176"/>
      <c r="IYR23" s="189"/>
      <c r="IYS23" s="176"/>
      <c r="IYT23" s="189"/>
      <c r="IYU23" s="176"/>
      <c r="IYV23" s="189"/>
      <c r="IYW23" s="176"/>
      <c r="IYX23" s="189"/>
      <c r="IYY23" s="176"/>
      <c r="IYZ23" s="189"/>
      <c r="IZA23" s="176"/>
      <c r="IZB23" s="189"/>
      <c r="IZC23" s="176"/>
      <c r="IZD23" s="189"/>
      <c r="IZE23" s="176"/>
      <c r="IZF23" s="189"/>
      <c r="IZG23" s="176"/>
      <c r="IZH23" s="189"/>
      <c r="IZI23" s="176"/>
      <c r="IZJ23" s="189"/>
      <c r="IZK23" s="176"/>
      <c r="IZL23" s="189"/>
      <c r="IZM23" s="176"/>
      <c r="IZN23" s="189"/>
      <c r="IZO23" s="176"/>
      <c r="IZP23" s="189"/>
      <c r="IZQ23" s="176"/>
      <c r="IZR23" s="189"/>
      <c r="IZS23" s="176"/>
      <c r="IZT23" s="189"/>
      <c r="IZU23" s="176"/>
      <c r="IZV23" s="189"/>
      <c r="IZW23" s="176"/>
      <c r="IZX23" s="189"/>
      <c r="IZY23" s="176"/>
      <c r="IZZ23" s="189"/>
      <c r="JAA23" s="176"/>
      <c r="JAB23" s="189"/>
      <c r="JAC23" s="176"/>
      <c r="JAD23" s="189"/>
      <c r="JAE23" s="176"/>
      <c r="JAF23" s="189"/>
      <c r="JAG23" s="176"/>
      <c r="JAH23" s="189"/>
      <c r="JAI23" s="176"/>
      <c r="JAJ23" s="189"/>
      <c r="JAK23" s="176"/>
      <c r="JAL23" s="189"/>
      <c r="JAM23" s="176"/>
      <c r="JAN23" s="189"/>
      <c r="JAO23" s="176"/>
      <c r="JAP23" s="189"/>
      <c r="JAQ23" s="176"/>
      <c r="JAR23" s="189"/>
      <c r="JAS23" s="176"/>
      <c r="JAT23" s="189"/>
      <c r="JAU23" s="176"/>
      <c r="JAV23" s="189"/>
      <c r="JAW23" s="176"/>
      <c r="JAX23" s="189"/>
      <c r="JAY23" s="176"/>
      <c r="JAZ23" s="189"/>
      <c r="JBA23" s="176"/>
      <c r="JBB23" s="189"/>
      <c r="JBC23" s="176"/>
      <c r="JBD23" s="189"/>
      <c r="JBE23" s="176"/>
      <c r="JBF23" s="189"/>
      <c r="JBG23" s="176"/>
      <c r="JBH23" s="189"/>
      <c r="JBI23" s="176"/>
      <c r="JBJ23" s="189"/>
      <c r="JBK23" s="176"/>
      <c r="JBL23" s="189"/>
      <c r="JBM23" s="176"/>
      <c r="JBN23" s="189"/>
      <c r="JBO23" s="176"/>
      <c r="JBP23" s="189"/>
      <c r="JBQ23" s="176"/>
      <c r="JBR23" s="189"/>
      <c r="JBS23" s="176"/>
      <c r="JBT23" s="189"/>
      <c r="JBU23" s="176"/>
      <c r="JBV23" s="189"/>
      <c r="JBW23" s="176"/>
      <c r="JBX23" s="189"/>
      <c r="JBY23" s="176"/>
      <c r="JBZ23" s="189"/>
      <c r="JCA23" s="176"/>
      <c r="JCB23" s="189"/>
      <c r="JCC23" s="176"/>
      <c r="JCD23" s="189"/>
      <c r="JCE23" s="176"/>
      <c r="JCF23" s="189"/>
      <c r="JCG23" s="176"/>
      <c r="JCH23" s="189"/>
      <c r="JCI23" s="176"/>
      <c r="JCJ23" s="189"/>
      <c r="JCK23" s="176"/>
      <c r="JCL23" s="189"/>
      <c r="JCM23" s="176"/>
      <c r="JCN23" s="189"/>
      <c r="JCO23" s="176"/>
      <c r="JCP23" s="189"/>
      <c r="JCQ23" s="176"/>
      <c r="JCR23" s="189"/>
      <c r="JCS23" s="176"/>
      <c r="JCT23" s="189"/>
      <c r="JCU23" s="176"/>
      <c r="JCV23" s="189"/>
      <c r="JCW23" s="176"/>
      <c r="JCX23" s="189"/>
      <c r="JCY23" s="176"/>
      <c r="JCZ23" s="189"/>
      <c r="JDA23" s="176"/>
      <c r="JDB23" s="189"/>
      <c r="JDC23" s="176"/>
      <c r="JDD23" s="189"/>
      <c r="JDE23" s="176"/>
      <c r="JDF23" s="189"/>
      <c r="JDG23" s="176"/>
      <c r="JDH23" s="189"/>
      <c r="JDI23" s="176"/>
      <c r="JDJ23" s="189"/>
      <c r="JDK23" s="176"/>
      <c r="JDL23" s="189"/>
      <c r="JDM23" s="176"/>
      <c r="JDN23" s="189"/>
      <c r="JDO23" s="176"/>
      <c r="JDP23" s="189"/>
      <c r="JDQ23" s="176"/>
      <c r="JDR23" s="189"/>
      <c r="JDS23" s="176"/>
      <c r="JDT23" s="189"/>
      <c r="JDU23" s="176"/>
      <c r="JDV23" s="189"/>
      <c r="JDW23" s="176"/>
      <c r="JDX23" s="189"/>
      <c r="JDY23" s="176"/>
      <c r="JDZ23" s="189"/>
      <c r="JEA23" s="176"/>
      <c r="JEB23" s="189"/>
      <c r="JEC23" s="176"/>
      <c r="JED23" s="189"/>
      <c r="JEE23" s="176"/>
      <c r="JEF23" s="189"/>
      <c r="JEG23" s="176"/>
      <c r="JEH23" s="189"/>
      <c r="JEI23" s="176"/>
      <c r="JEJ23" s="189"/>
      <c r="JEK23" s="176"/>
      <c r="JEL23" s="189"/>
      <c r="JEM23" s="176"/>
      <c r="JEN23" s="189"/>
      <c r="JEO23" s="176"/>
      <c r="JEP23" s="189"/>
      <c r="JEQ23" s="176"/>
      <c r="JER23" s="189"/>
      <c r="JES23" s="176"/>
      <c r="JET23" s="189"/>
      <c r="JEU23" s="176"/>
      <c r="JEV23" s="189"/>
      <c r="JEW23" s="176"/>
      <c r="JEX23" s="189"/>
      <c r="JEY23" s="176"/>
      <c r="JEZ23" s="189"/>
      <c r="JFA23" s="176"/>
      <c r="JFB23" s="189"/>
      <c r="JFC23" s="176"/>
      <c r="JFD23" s="189"/>
      <c r="JFE23" s="176"/>
      <c r="JFF23" s="189"/>
      <c r="JFG23" s="176"/>
      <c r="JFH23" s="189"/>
      <c r="JFI23" s="176"/>
      <c r="JFJ23" s="189"/>
      <c r="JFK23" s="176"/>
      <c r="JFL23" s="189"/>
      <c r="JFM23" s="176"/>
      <c r="JFN23" s="189"/>
      <c r="JFO23" s="176"/>
      <c r="JFP23" s="189"/>
      <c r="JFQ23" s="176"/>
      <c r="JFR23" s="189"/>
      <c r="JFS23" s="176"/>
      <c r="JFT23" s="189"/>
      <c r="JFU23" s="176"/>
      <c r="JFV23" s="189"/>
      <c r="JFW23" s="176"/>
      <c r="JFX23" s="189"/>
      <c r="JFY23" s="176"/>
      <c r="JFZ23" s="189"/>
      <c r="JGA23" s="176"/>
      <c r="JGB23" s="189"/>
      <c r="JGC23" s="176"/>
      <c r="JGD23" s="189"/>
      <c r="JGE23" s="176"/>
      <c r="JGF23" s="189"/>
      <c r="JGG23" s="176"/>
      <c r="JGH23" s="189"/>
      <c r="JGI23" s="176"/>
      <c r="JGJ23" s="189"/>
      <c r="JGK23" s="176"/>
      <c r="JGL23" s="189"/>
      <c r="JGM23" s="176"/>
      <c r="JGN23" s="189"/>
      <c r="JGO23" s="176"/>
      <c r="JGP23" s="189"/>
      <c r="JGQ23" s="176"/>
      <c r="JGR23" s="189"/>
      <c r="JGS23" s="176"/>
      <c r="JGT23" s="189"/>
      <c r="JGU23" s="176"/>
      <c r="JGV23" s="189"/>
      <c r="JGW23" s="176"/>
      <c r="JGX23" s="189"/>
      <c r="JGY23" s="176"/>
      <c r="JGZ23" s="189"/>
      <c r="JHA23" s="176"/>
      <c r="JHB23" s="189"/>
      <c r="JHC23" s="176"/>
      <c r="JHD23" s="189"/>
      <c r="JHE23" s="176"/>
      <c r="JHF23" s="189"/>
      <c r="JHG23" s="176"/>
      <c r="JHH23" s="189"/>
      <c r="JHI23" s="176"/>
      <c r="JHJ23" s="189"/>
      <c r="JHK23" s="176"/>
      <c r="JHL23" s="189"/>
      <c r="JHM23" s="176"/>
      <c r="JHN23" s="189"/>
      <c r="JHO23" s="176"/>
      <c r="JHP23" s="189"/>
      <c r="JHQ23" s="176"/>
      <c r="JHR23" s="189"/>
      <c r="JHS23" s="176"/>
      <c r="JHT23" s="189"/>
      <c r="JHU23" s="176"/>
      <c r="JHV23" s="189"/>
      <c r="JHW23" s="176"/>
      <c r="JHX23" s="189"/>
      <c r="JHY23" s="176"/>
      <c r="JHZ23" s="189"/>
      <c r="JIA23" s="176"/>
      <c r="JIB23" s="189"/>
      <c r="JIC23" s="176"/>
      <c r="JID23" s="189"/>
      <c r="JIE23" s="176"/>
      <c r="JIF23" s="189"/>
      <c r="JIG23" s="176"/>
      <c r="JIH23" s="189"/>
      <c r="JII23" s="176"/>
      <c r="JIJ23" s="189"/>
      <c r="JIK23" s="176"/>
      <c r="JIL23" s="189"/>
      <c r="JIM23" s="176"/>
      <c r="JIN23" s="189"/>
      <c r="JIO23" s="176"/>
      <c r="JIP23" s="189"/>
      <c r="JIQ23" s="176"/>
      <c r="JIR23" s="189"/>
      <c r="JIS23" s="176"/>
      <c r="JIT23" s="189"/>
      <c r="JIU23" s="176"/>
      <c r="JIV23" s="189"/>
      <c r="JIW23" s="176"/>
      <c r="JIX23" s="189"/>
      <c r="JIY23" s="176"/>
      <c r="JIZ23" s="189"/>
      <c r="JJA23" s="176"/>
      <c r="JJB23" s="189"/>
      <c r="JJC23" s="176"/>
      <c r="JJD23" s="189"/>
      <c r="JJE23" s="176"/>
      <c r="JJF23" s="189"/>
      <c r="JJG23" s="176"/>
      <c r="JJH23" s="189"/>
      <c r="JJI23" s="176"/>
      <c r="JJJ23" s="189"/>
      <c r="JJK23" s="176"/>
      <c r="JJL23" s="189"/>
      <c r="JJM23" s="176"/>
      <c r="JJN23" s="189"/>
      <c r="JJO23" s="176"/>
      <c r="JJP23" s="189"/>
      <c r="JJQ23" s="176"/>
      <c r="JJR23" s="189"/>
      <c r="JJS23" s="176"/>
      <c r="JJT23" s="189"/>
      <c r="JJU23" s="176"/>
      <c r="JJV23" s="189"/>
      <c r="JJW23" s="176"/>
      <c r="JJX23" s="189"/>
      <c r="JJY23" s="176"/>
      <c r="JJZ23" s="189"/>
      <c r="JKA23" s="176"/>
      <c r="JKB23" s="189"/>
      <c r="JKC23" s="176"/>
      <c r="JKD23" s="189"/>
      <c r="JKE23" s="176"/>
      <c r="JKF23" s="189"/>
      <c r="JKG23" s="176"/>
      <c r="JKH23" s="189"/>
      <c r="JKI23" s="176"/>
      <c r="JKJ23" s="189"/>
      <c r="JKK23" s="176"/>
      <c r="JKL23" s="189"/>
      <c r="JKM23" s="176"/>
      <c r="JKN23" s="189"/>
      <c r="JKO23" s="176"/>
      <c r="JKP23" s="189"/>
      <c r="JKQ23" s="176"/>
      <c r="JKR23" s="189"/>
      <c r="JKS23" s="176"/>
      <c r="JKT23" s="189"/>
      <c r="JKU23" s="176"/>
      <c r="JKV23" s="189"/>
      <c r="JKW23" s="176"/>
      <c r="JKX23" s="189"/>
      <c r="JKY23" s="176"/>
      <c r="JKZ23" s="189"/>
      <c r="JLA23" s="176"/>
      <c r="JLB23" s="189"/>
      <c r="JLC23" s="176"/>
      <c r="JLD23" s="189"/>
      <c r="JLE23" s="176"/>
      <c r="JLF23" s="189"/>
      <c r="JLG23" s="176"/>
      <c r="JLH23" s="189"/>
      <c r="JLI23" s="176"/>
      <c r="JLJ23" s="189"/>
      <c r="JLK23" s="176"/>
      <c r="JLL23" s="189"/>
      <c r="JLM23" s="176"/>
      <c r="JLN23" s="189"/>
      <c r="JLO23" s="176"/>
      <c r="JLP23" s="189"/>
      <c r="JLQ23" s="176"/>
      <c r="JLR23" s="189"/>
      <c r="JLS23" s="176"/>
      <c r="JLT23" s="189"/>
      <c r="JLU23" s="176"/>
      <c r="JLV23" s="189"/>
      <c r="JLW23" s="176"/>
      <c r="JLX23" s="189"/>
      <c r="JLY23" s="176"/>
      <c r="JLZ23" s="189"/>
      <c r="JMA23" s="176"/>
      <c r="JMB23" s="189"/>
      <c r="JMC23" s="176"/>
      <c r="JMD23" s="189"/>
      <c r="JME23" s="176"/>
      <c r="JMF23" s="189"/>
      <c r="JMG23" s="176"/>
      <c r="JMH23" s="189"/>
      <c r="JMI23" s="176"/>
      <c r="JMJ23" s="189"/>
      <c r="JMK23" s="176"/>
      <c r="JML23" s="189"/>
      <c r="JMM23" s="176"/>
      <c r="JMN23" s="189"/>
      <c r="JMO23" s="176"/>
      <c r="JMP23" s="189"/>
      <c r="JMQ23" s="176"/>
      <c r="JMR23" s="189"/>
      <c r="JMS23" s="176"/>
      <c r="JMT23" s="189"/>
      <c r="JMU23" s="176"/>
      <c r="JMV23" s="189"/>
      <c r="JMW23" s="176"/>
      <c r="JMX23" s="189"/>
      <c r="JMY23" s="176"/>
      <c r="JMZ23" s="189"/>
      <c r="JNA23" s="176"/>
      <c r="JNB23" s="189"/>
      <c r="JNC23" s="176"/>
      <c r="JND23" s="189"/>
      <c r="JNE23" s="176"/>
      <c r="JNF23" s="189"/>
      <c r="JNG23" s="176"/>
      <c r="JNH23" s="189"/>
      <c r="JNI23" s="176"/>
      <c r="JNJ23" s="189"/>
      <c r="JNK23" s="176"/>
      <c r="JNL23" s="189"/>
      <c r="JNM23" s="176"/>
      <c r="JNN23" s="189"/>
      <c r="JNO23" s="176"/>
      <c r="JNP23" s="189"/>
      <c r="JNQ23" s="176"/>
      <c r="JNR23" s="189"/>
      <c r="JNS23" s="176"/>
      <c r="JNT23" s="189"/>
      <c r="JNU23" s="176"/>
      <c r="JNV23" s="189"/>
      <c r="JNW23" s="176"/>
      <c r="JNX23" s="189"/>
      <c r="JNY23" s="176"/>
      <c r="JNZ23" s="189"/>
      <c r="JOA23" s="176"/>
      <c r="JOB23" s="189"/>
      <c r="JOC23" s="176"/>
      <c r="JOD23" s="189"/>
      <c r="JOE23" s="176"/>
      <c r="JOF23" s="189"/>
      <c r="JOG23" s="176"/>
      <c r="JOH23" s="189"/>
      <c r="JOI23" s="176"/>
      <c r="JOJ23" s="189"/>
      <c r="JOK23" s="176"/>
      <c r="JOL23" s="189"/>
      <c r="JOM23" s="176"/>
      <c r="JON23" s="189"/>
      <c r="JOO23" s="176"/>
      <c r="JOP23" s="189"/>
      <c r="JOQ23" s="176"/>
      <c r="JOR23" s="189"/>
      <c r="JOS23" s="176"/>
      <c r="JOT23" s="189"/>
      <c r="JOU23" s="176"/>
      <c r="JOV23" s="189"/>
      <c r="JOW23" s="176"/>
      <c r="JOX23" s="189"/>
      <c r="JOY23" s="176"/>
      <c r="JOZ23" s="189"/>
      <c r="JPA23" s="176"/>
      <c r="JPB23" s="189"/>
      <c r="JPC23" s="176"/>
      <c r="JPD23" s="189"/>
      <c r="JPE23" s="176"/>
      <c r="JPF23" s="189"/>
      <c r="JPG23" s="176"/>
      <c r="JPH23" s="189"/>
      <c r="JPI23" s="176"/>
      <c r="JPJ23" s="189"/>
      <c r="JPK23" s="176"/>
      <c r="JPL23" s="189"/>
      <c r="JPM23" s="176"/>
      <c r="JPN23" s="189"/>
      <c r="JPO23" s="176"/>
      <c r="JPP23" s="189"/>
      <c r="JPQ23" s="176"/>
      <c r="JPR23" s="189"/>
      <c r="JPS23" s="176"/>
      <c r="JPT23" s="189"/>
      <c r="JPU23" s="176"/>
      <c r="JPV23" s="189"/>
      <c r="JPW23" s="176"/>
      <c r="JPX23" s="189"/>
      <c r="JPY23" s="176"/>
      <c r="JPZ23" s="189"/>
      <c r="JQA23" s="176"/>
      <c r="JQB23" s="189"/>
      <c r="JQC23" s="176"/>
      <c r="JQD23" s="189"/>
      <c r="JQE23" s="176"/>
      <c r="JQF23" s="189"/>
      <c r="JQG23" s="176"/>
      <c r="JQH23" s="189"/>
      <c r="JQI23" s="176"/>
      <c r="JQJ23" s="189"/>
      <c r="JQK23" s="176"/>
      <c r="JQL23" s="189"/>
      <c r="JQM23" s="176"/>
      <c r="JQN23" s="189"/>
      <c r="JQO23" s="176"/>
      <c r="JQP23" s="189"/>
      <c r="JQQ23" s="176"/>
      <c r="JQR23" s="189"/>
      <c r="JQS23" s="176"/>
      <c r="JQT23" s="189"/>
      <c r="JQU23" s="176"/>
      <c r="JQV23" s="189"/>
      <c r="JQW23" s="176"/>
      <c r="JQX23" s="189"/>
      <c r="JQY23" s="176"/>
      <c r="JQZ23" s="189"/>
      <c r="JRA23" s="176"/>
      <c r="JRB23" s="189"/>
      <c r="JRC23" s="176"/>
      <c r="JRD23" s="189"/>
      <c r="JRE23" s="176"/>
      <c r="JRF23" s="189"/>
      <c r="JRG23" s="176"/>
      <c r="JRH23" s="189"/>
      <c r="JRI23" s="176"/>
      <c r="JRJ23" s="189"/>
      <c r="JRK23" s="176"/>
      <c r="JRL23" s="189"/>
      <c r="JRM23" s="176"/>
      <c r="JRN23" s="189"/>
      <c r="JRO23" s="176"/>
      <c r="JRP23" s="189"/>
      <c r="JRQ23" s="176"/>
      <c r="JRR23" s="189"/>
      <c r="JRS23" s="176"/>
      <c r="JRT23" s="189"/>
      <c r="JRU23" s="176"/>
      <c r="JRV23" s="189"/>
      <c r="JRW23" s="176"/>
      <c r="JRX23" s="189"/>
      <c r="JRY23" s="176"/>
      <c r="JRZ23" s="189"/>
      <c r="JSA23" s="176"/>
      <c r="JSB23" s="189"/>
      <c r="JSC23" s="176"/>
      <c r="JSD23" s="189"/>
      <c r="JSE23" s="176"/>
      <c r="JSF23" s="189"/>
      <c r="JSG23" s="176"/>
      <c r="JSH23" s="189"/>
      <c r="JSI23" s="176"/>
      <c r="JSJ23" s="189"/>
      <c r="JSK23" s="176"/>
      <c r="JSL23" s="189"/>
      <c r="JSM23" s="176"/>
      <c r="JSN23" s="189"/>
      <c r="JSO23" s="176"/>
      <c r="JSP23" s="189"/>
      <c r="JSQ23" s="176"/>
      <c r="JSR23" s="189"/>
      <c r="JSS23" s="176"/>
      <c r="JST23" s="189"/>
      <c r="JSU23" s="176"/>
      <c r="JSV23" s="189"/>
      <c r="JSW23" s="176"/>
      <c r="JSX23" s="189"/>
      <c r="JSY23" s="176"/>
      <c r="JSZ23" s="189"/>
      <c r="JTA23" s="176"/>
      <c r="JTB23" s="189"/>
      <c r="JTC23" s="176"/>
      <c r="JTD23" s="189"/>
      <c r="JTE23" s="176"/>
      <c r="JTF23" s="189"/>
      <c r="JTG23" s="176"/>
      <c r="JTH23" s="189"/>
      <c r="JTI23" s="176"/>
      <c r="JTJ23" s="189"/>
      <c r="JTK23" s="176"/>
      <c r="JTL23" s="189"/>
      <c r="JTM23" s="176"/>
      <c r="JTN23" s="189"/>
      <c r="JTO23" s="176"/>
      <c r="JTP23" s="189"/>
      <c r="JTQ23" s="176"/>
      <c r="JTR23" s="189"/>
      <c r="JTS23" s="176"/>
      <c r="JTT23" s="189"/>
      <c r="JTU23" s="176"/>
      <c r="JTV23" s="189"/>
      <c r="JTW23" s="176"/>
      <c r="JTX23" s="189"/>
      <c r="JTY23" s="176"/>
      <c r="JTZ23" s="189"/>
      <c r="JUA23" s="176"/>
      <c r="JUB23" s="189"/>
      <c r="JUC23" s="176"/>
      <c r="JUD23" s="189"/>
      <c r="JUE23" s="176"/>
      <c r="JUF23" s="189"/>
      <c r="JUG23" s="176"/>
      <c r="JUH23" s="189"/>
      <c r="JUI23" s="176"/>
      <c r="JUJ23" s="189"/>
      <c r="JUK23" s="176"/>
      <c r="JUL23" s="189"/>
      <c r="JUM23" s="176"/>
      <c r="JUN23" s="189"/>
      <c r="JUO23" s="176"/>
      <c r="JUP23" s="189"/>
      <c r="JUQ23" s="176"/>
      <c r="JUR23" s="189"/>
      <c r="JUS23" s="176"/>
      <c r="JUT23" s="189"/>
      <c r="JUU23" s="176"/>
      <c r="JUV23" s="189"/>
      <c r="JUW23" s="176"/>
      <c r="JUX23" s="189"/>
      <c r="JUY23" s="176"/>
      <c r="JUZ23" s="189"/>
      <c r="JVA23" s="176"/>
      <c r="JVB23" s="189"/>
      <c r="JVC23" s="176"/>
      <c r="JVD23" s="189"/>
      <c r="JVE23" s="176"/>
      <c r="JVF23" s="189"/>
      <c r="JVG23" s="176"/>
      <c r="JVH23" s="189"/>
      <c r="JVI23" s="176"/>
      <c r="JVJ23" s="189"/>
      <c r="JVK23" s="176"/>
      <c r="JVL23" s="189"/>
      <c r="JVM23" s="176"/>
      <c r="JVN23" s="189"/>
      <c r="JVO23" s="176"/>
      <c r="JVP23" s="189"/>
      <c r="JVQ23" s="176"/>
      <c r="JVR23" s="189"/>
      <c r="JVS23" s="176"/>
      <c r="JVT23" s="189"/>
      <c r="JVU23" s="176"/>
      <c r="JVV23" s="189"/>
      <c r="JVW23" s="176"/>
      <c r="JVX23" s="189"/>
      <c r="JVY23" s="176"/>
      <c r="JVZ23" s="189"/>
      <c r="JWA23" s="176"/>
      <c r="JWB23" s="189"/>
      <c r="JWC23" s="176"/>
      <c r="JWD23" s="189"/>
      <c r="JWE23" s="176"/>
      <c r="JWF23" s="189"/>
      <c r="JWG23" s="176"/>
      <c r="JWH23" s="189"/>
      <c r="JWI23" s="176"/>
      <c r="JWJ23" s="189"/>
      <c r="JWK23" s="176"/>
      <c r="JWL23" s="189"/>
      <c r="JWM23" s="176"/>
      <c r="JWN23" s="189"/>
      <c r="JWO23" s="176"/>
      <c r="JWP23" s="189"/>
      <c r="JWQ23" s="176"/>
      <c r="JWR23" s="189"/>
      <c r="JWS23" s="176"/>
      <c r="JWT23" s="189"/>
      <c r="JWU23" s="176"/>
      <c r="JWV23" s="189"/>
      <c r="JWW23" s="176"/>
      <c r="JWX23" s="189"/>
      <c r="JWY23" s="176"/>
      <c r="JWZ23" s="189"/>
      <c r="JXA23" s="176"/>
      <c r="JXB23" s="189"/>
      <c r="JXC23" s="176"/>
      <c r="JXD23" s="189"/>
      <c r="JXE23" s="176"/>
      <c r="JXF23" s="189"/>
      <c r="JXG23" s="176"/>
      <c r="JXH23" s="189"/>
      <c r="JXI23" s="176"/>
      <c r="JXJ23" s="189"/>
      <c r="JXK23" s="176"/>
      <c r="JXL23" s="189"/>
      <c r="JXM23" s="176"/>
      <c r="JXN23" s="189"/>
      <c r="JXO23" s="176"/>
      <c r="JXP23" s="189"/>
      <c r="JXQ23" s="176"/>
      <c r="JXR23" s="189"/>
      <c r="JXS23" s="176"/>
      <c r="JXT23" s="189"/>
      <c r="JXU23" s="176"/>
      <c r="JXV23" s="189"/>
      <c r="JXW23" s="176"/>
      <c r="JXX23" s="189"/>
      <c r="JXY23" s="176"/>
      <c r="JXZ23" s="189"/>
      <c r="JYA23" s="176"/>
      <c r="JYB23" s="189"/>
      <c r="JYC23" s="176"/>
      <c r="JYD23" s="189"/>
      <c r="JYE23" s="176"/>
      <c r="JYF23" s="189"/>
      <c r="JYG23" s="176"/>
      <c r="JYH23" s="189"/>
      <c r="JYI23" s="176"/>
      <c r="JYJ23" s="189"/>
      <c r="JYK23" s="176"/>
      <c r="JYL23" s="189"/>
      <c r="JYM23" s="176"/>
      <c r="JYN23" s="189"/>
      <c r="JYO23" s="176"/>
      <c r="JYP23" s="189"/>
      <c r="JYQ23" s="176"/>
      <c r="JYR23" s="189"/>
      <c r="JYS23" s="176"/>
      <c r="JYT23" s="189"/>
      <c r="JYU23" s="176"/>
      <c r="JYV23" s="189"/>
      <c r="JYW23" s="176"/>
      <c r="JYX23" s="189"/>
      <c r="JYY23" s="176"/>
      <c r="JYZ23" s="189"/>
      <c r="JZA23" s="176"/>
      <c r="JZB23" s="189"/>
      <c r="JZC23" s="176"/>
      <c r="JZD23" s="189"/>
      <c r="JZE23" s="176"/>
      <c r="JZF23" s="189"/>
      <c r="JZG23" s="176"/>
      <c r="JZH23" s="189"/>
      <c r="JZI23" s="176"/>
      <c r="JZJ23" s="189"/>
      <c r="JZK23" s="176"/>
      <c r="JZL23" s="189"/>
      <c r="JZM23" s="176"/>
      <c r="JZN23" s="189"/>
      <c r="JZO23" s="176"/>
      <c r="JZP23" s="189"/>
      <c r="JZQ23" s="176"/>
      <c r="JZR23" s="189"/>
      <c r="JZS23" s="176"/>
      <c r="JZT23" s="189"/>
      <c r="JZU23" s="176"/>
      <c r="JZV23" s="189"/>
      <c r="JZW23" s="176"/>
      <c r="JZX23" s="189"/>
      <c r="JZY23" s="176"/>
      <c r="JZZ23" s="189"/>
      <c r="KAA23" s="176"/>
      <c r="KAB23" s="189"/>
      <c r="KAC23" s="176"/>
      <c r="KAD23" s="189"/>
      <c r="KAE23" s="176"/>
      <c r="KAF23" s="189"/>
      <c r="KAG23" s="176"/>
      <c r="KAH23" s="189"/>
      <c r="KAI23" s="176"/>
      <c r="KAJ23" s="189"/>
      <c r="KAK23" s="176"/>
      <c r="KAL23" s="189"/>
      <c r="KAM23" s="176"/>
      <c r="KAN23" s="189"/>
      <c r="KAO23" s="176"/>
      <c r="KAP23" s="189"/>
      <c r="KAQ23" s="176"/>
      <c r="KAR23" s="189"/>
      <c r="KAS23" s="176"/>
      <c r="KAT23" s="189"/>
      <c r="KAU23" s="176"/>
      <c r="KAV23" s="189"/>
      <c r="KAW23" s="176"/>
      <c r="KAX23" s="189"/>
      <c r="KAY23" s="176"/>
      <c r="KAZ23" s="189"/>
      <c r="KBA23" s="176"/>
      <c r="KBB23" s="189"/>
      <c r="KBC23" s="176"/>
      <c r="KBD23" s="189"/>
      <c r="KBE23" s="176"/>
      <c r="KBF23" s="189"/>
      <c r="KBG23" s="176"/>
      <c r="KBH23" s="189"/>
      <c r="KBI23" s="176"/>
      <c r="KBJ23" s="189"/>
      <c r="KBK23" s="176"/>
      <c r="KBL23" s="189"/>
      <c r="KBM23" s="176"/>
      <c r="KBN23" s="189"/>
      <c r="KBO23" s="176"/>
      <c r="KBP23" s="189"/>
      <c r="KBQ23" s="176"/>
      <c r="KBR23" s="189"/>
      <c r="KBS23" s="176"/>
      <c r="KBT23" s="189"/>
      <c r="KBU23" s="176"/>
      <c r="KBV23" s="189"/>
      <c r="KBW23" s="176"/>
      <c r="KBX23" s="189"/>
      <c r="KBY23" s="176"/>
      <c r="KBZ23" s="189"/>
      <c r="KCA23" s="176"/>
      <c r="KCB23" s="189"/>
      <c r="KCC23" s="176"/>
      <c r="KCD23" s="189"/>
      <c r="KCE23" s="176"/>
      <c r="KCF23" s="189"/>
      <c r="KCG23" s="176"/>
      <c r="KCH23" s="189"/>
      <c r="KCI23" s="176"/>
      <c r="KCJ23" s="189"/>
      <c r="KCK23" s="176"/>
      <c r="KCL23" s="189"/>
      <c r="KCM23" s="176"/>
      <c r="KCN23" s="189"/>
      <c r="KCO23" s="176"/>
      <c r="KCP23" s="189"/>
      <c r="KCQ23" s="176"/>
      <c r="KCR23" s="189"/>
      <c r="KCS23" s="176"/>
      <c r="KCT23" s="189"/>
      <c r="KCU23" s="176"/>
      <c r="KCV23" s="189"/>
      <c r="KCW23" s="176"/>
      <c r="KCX23" s="189"/>
      <c r="KCY23" s="176"/>
      <c r="KCZ23" s="189"/>
      <c r="KDA23" s="176"/>
      <c r="KDB23" s="189"/>
      <c r="KDC23" s="176"/>
      <c r="KDD23" s="189"/>
      <c r="KDE23" s="176"/>
      <c r="KDF23" s="189"/>
      <c r="KDG23" s="176"/>
      <c r="KDH23" s="189"/>
      <c r="KDI23" s="176"/>
      <c r="KDJ23" s="189"/>
      <c r="KDK23" s="176"/>
      <c r="KDL23" s="189"/>
      <c r="KDM23" s="176"/>
      <c r="KDN23" s="189"/>
      <c r="KDO23" s="176"/>
      <c r="KDP23" s="189"/>
      <c r="KDQ23" s="176"/>
      <c r="KDR23" s="189"/>
      <c r="KDS23" s="176"/>
      <c r="KDT23" s="189"/>
      <c r="KDU23" s="176"/>
      <c r="KDV23" s="189"/>
      <c r="KDW23" s="176"/>
      <c r="KDX23" s="189"/>
      <c r="KDY23" s="176"/>
      <c r="KDZ23" s="189"/>
      <c r="KEA23" s="176"/>
      <c r="KEB23" s="189"/>
      <c r="KEC23" s="176"/>
      <c r="KED23" s="189"/>
      <c r="KEE23" s="176"/>
      <c r="KEF23" s="189"/>
      <c r="KEG23" s="176"/>
      <c r="KEH23" s="189"/>
      <c r="KEI23" s="176"/>
      <c r="KEJ23" s="189"/>
      <c r="KEK23" s="176"/>
      <c r="KEL23" s="189"/>
      <c r="KEM23" s="176"/>
      <c r="KEN23" s="189"/>
      <c r="KEO23" s="176"/>
      <c r="KEP23" s="189"/>
      <c r="KEQ23" s="176"/>
      <c r="KER23" s="189"/>
      <c r="KES23" s="176"/>
      <c r="KET23" s="189"/>
      <c r="KEU23" s="176"/>
      <c r="KEV23" s="189"/>
      <c r="KEW23" s="176"/>
      <c r="KEX23" s="189"/>
      <c r="KEY23" s="176"/>
      <c r="KEZ23" s="189"/>
      <c r="KFA23" s="176"/>
      <c r="KFB23" s="189"/>
      <c r="KFC23" s="176"/>
      <c r="KFD23" s="189"/>
      <c r="KFE23" s="176"/>
      <c r="KFF23" s="189"/>
      <c r="KFG23" s="176"/>
      <c r="KFH23" s="189"/>
      <c r="KFI23" s="176"/>
      <c r="KFJ23" s="189"/>
      <c r="KFK23" s="176"/>
      <c r="KFL23" s="189"/>
      <c r="KFM23" s="176"/>
      <c r="KFN23" s="189"/>
      <c r="KFO23" s="176"/>
      <c r="KFP23" s="189"/>
      <c r="KFQ23" s="176"/>
      <c r="KFR23" s="189"/>
      <c r="KFS23" s="176"/>
      <c r="KFT23" s="189"/>
      <c r="KFU23" s="176"/>
      <c r="KFV23" s="189"/>
      <c r="KFW23" s="176"/>
      <c r="KFX23" s="189"/>
      <c r="KFY23" s="176"/>
      <c r="KFZ23" s="189"/>
      <c r="KGA23" s="176"/>
      <c r="KGB23" s="189"/>
      <c r="KGC23" s="176"/>
      <c r="KGD23" s="189"/>
      <c r="KGE23" s="176"/>
      <c r="KGF23" s="189"/>
      <c r="KGG23" s="176"/>
      <c r="KGH23" s="189"/>
      <c r="KGI23" s="176"/>
      <c r="KGJ23" s="189"/>
      <c r="KGK23" s="176"/>
      <c r="KGL23" s="189"/>
      <c r="KGM23" s="176"/>
      <c r="KGN23" s="189"/>
      <c r="KGO23" s="176"/>
      <c r="KGP23" s="189"/>
      <c r="KGQ23" s="176"/>
      <c r="KGR23" s="189"/>
      <c r="KGS23" s="176"/>
      <c r="KGT23" s="189"/>
      <c r="KGU23" s="176"/>
      <c r="KGV23" s="189"/>
      <c r="KGW23" s="176"/>
      <c r="KGX23" s="189"/>
      <c r="KGY23" s="176"/>
      <c r="KGZ23" s="189"/>
      <c r="KHA23" s="176"/>
      <c r="KHB23" s="189"/>
      <c r="KHC23" s="176"/>
      <c r="KHD23" s="189"/>
      <c r="KHE23" s="176"/>
      <c r="KHF23" s="189"/>
      <c r="KHG23" s="176"/>
      <c r="KHH23" s="189"/>
      <c r="KHI23" s="176"/>
      <c r="KHJ23" s="189"/>
      <c r="KHK23" s="176"/>
      <c r="KHL23" s="189"/>
      <c r="KHM23" s="176"/>
      <c r="KHN23" s="189"/>
      <c r="KHO23" s="176"/>
      <c r="KHP23" s="189"/>
      <c r="KHQ23" s="176"/>
      <c r="KHR23" s="189"/>
      <c r="KHS23" s="176"/>
      <c r="KHT23" s="189"/>
      <c r="KHU23" s="176"/>
      <c r="KHV23" s="189"/>
      <c r="KHW23" s="176"/>
      <c r="KHX23" s="189"/>
      <c r="KHY23" s="176"/>
      <c r="KHZ23" s="189"/>
      <c r="KIA23" s="176"/>
      <c r="KIB23" s="189"/>
      <c r="KIC23" s="176"/>
      <c r="KID23" s="189"/>
      <c r="KIE23" s="176"/>
      <c r="KIF23" s="189"/>
      <c r="KIG23" s="176"/>
      <c r="KIH23" s="189"/>
      <c r="KII23" s="176"/>
      <c r="KIJ23" s="189"/>
      <c r="KIK23" s="176"/>
      <c r="KIL23" s="189"/>
      <c r="KIM23" s="176"/>
      <c r="KIN23" s="189"/>
      <c r="KIO23" s="176"/>
      <c r="KIP23" s="189"/>
      <c r="KIQ23" s="176"/>
      <c r="KIR23" s="189"/>
      <c r="KIS23" s="176"/>
      <c r="KIT23" s="189"/>
      <c r="KIU23" s="176"/>
      <c r="KIV23" s="189"/>
      <c r="KIW23" s="176"/>
      <c r="KIX23" s="189"/>
      <c r="KIY23" s="176"/>
      <c r="KIZ23" s="189"/>
      <c r="KJA23" s="176"/>
      <c r="KJB23" s="189"/>
      <c r="KJC23" s="176"/>
      <c r="KJD23" s="189"/>
      <c r="KJE23" s="176"/>
      <c r="KJF23" s="189"/>
      <c r="KJG23" s="176"/>
      <c r="KJH23" s="189"/>
      <c r="KJI23" s="176"/>
      <c r="KJJ23" s="189"/>
      <c r="KJK23" s="176"/>
      <c r="KJL23" s="189"/>
      <c r="KJM23" s="176"/>
      <c r="KJN23" s="189"/>
      <c r="KJO23" s="176"/>
      <c r="KJP23" s="189"/>
      <c r="KJQ23" s="176"/>
      <c r="KJR23" s="189"/>
      <c r="KJS23" s="176"/>
      <c r="KJT23" s="189"/>
      <c r="KJU23" s="176"/>
      <c r="KJV23" s="189"/>
      <c r="KJW23" s="176"/>
      <c r="KJX23" s="189"/>
      <c r="KJY23" s="176"/>
      <c r="KJZ23" s="189"/>
      <c r="KKA23" s="176"/>
      <c r="KKB23" s="189"/>
      <c r="KKC23" s="176"/>
      <c r="KKD23" s="189"/>
      <c r="KKE23" s="176"/>
      <c r="KKF23" s="189"/>
      <c r="KKG23" s="176"/>
      <c r="KKH23" s="189"/>
      <c r="KKI23" s="176"/>
      <c r="KKJ23" s="189"/>
      <c r="KKK23" s="176"/>
      <c r="KKL23" s="189"/>
      <c r="KKM23" s="176"/>
      <c r="KKN23" s="189"/>
      <c r="KKO23" s="176"/>
      <c r="KKP23" s="189"/>
      <c r="KKQ23" s="176"/>
      <c r="KKR23" s="189"/>
      <c r="KKS23" s="176"/>
      <c r="KKT23" s="189"/>
      <c r="KKU23" s="176"/>
      <c r="KKV23" s="189"/>
      <c r="KKW23" s="176"/>
      <c r="KKX23" s="189"/>
      <c r="KKY23" s="176"/>
      <c r="KKZ23" s="189"/>
      <c r="KLA23" s="176"/>
      <c r="KLB23" s="189"/>
      <c r="KLC23" s="176"/>
      <c r="KLD23" s="189"/>
      <c r="KLE23" s="176"/>
      <c r="KLF23" s="189"/>
      <c r="KLG23" s="176"/>
      <c r="KLH23" s="189"/>
      <c r="KLI23" s="176"/>
      <c r="KLJ23" s="189"/>
      <c r="KLK23" s="176"/>
      <c r="KLL23" s="189"/>
      <c r="KLM23" s="176"/>
      <c r="KLN23" s="189"/>
      <c r="KLO23" s="176"/>
      <c r="KLP23" s="189"/>
      <c r="KLQ23" s="176"/>
      <c r="KLR23" s="189"/>
      <c r="KLS23" s="176"/>
      <c r="KLT23" s="189"/>
      <c r="KLU23" s="176"/>
      <c r="KLV23" s="189"/>
      <c r="KLW23" s="176"/>
      <c r="KLX23" s="189"/>
      <c r="KLY23" s="176"/>
      <c r="KLZ23" s="189"/>
      <c r="KMA23" s="176"/>
      <c r="KMB23" s="189"/>
      <c r="KMC23" s="176"/>
      <c r="KMD23" s="189"/>
      <c r="KME23" s="176"/>
      <c r="KMF23" s="189"/>
      <c r="KMG23" s="176"/>
      <c r="KMH23" s="189"/>
      <c r="KMI23" s="176"/>
      <c r="KMJ23" s="189"/>
      <c r="KMK23" s="176"/>
      <c r="KML23" s="189"/>
      <c r="KMM23" s="176"/>
      <c r="KMN23" s="189"/>
      <c r="KMO23" s="176"/>
      <c r="KMP23" s="189"/>
      <c r="KMQ23" s="176"/>
      <c r="KMR23" s="189"/>
      <c r="KMS23" s="176"/>
      <c r="KMT23" s="189"/>
      <c r="KMU23" s="176"/>
      <c r="KMV23" s="189"/>
      <c r="KMW23" s="176"/>
      <c r="KMX23" s="189"/>
      <c r="KMY23" s="176"/>
      <c r="KMZ23" s="189"/>
      <c r="KNA23" s="176"/>
      <c r="KNB23" s="189"/>
      <c r="KNC23" s="176"/>
      <c r="KND23" s="189"/>
      <c r="KNE23" s="176"/>
      <c r="KNF23" s="189"/>
      <c r="KNG23" s="176"/>
      <c r="KNH23" s="189"/>
      <c r="KNI23" s="176"/>
      <c r="KNJ23" s="189"/>
      <c r="KNK23" s="176"/>
      <c r="KNL23" s="189"/>
      <c r="KNM23" s="176"/>
      <c r="KNN23" s="189"/>
      <c r="KNO23" s="176"/>
      <c r="KNP23" s="189"/>
      <c r="KNQ23" s="176"/>
      <c r="KNR23" s="189"/>
      <c r="KNS23" s="176"/>
      <c r="KNT23" s="189"/>
      <c r="KNU23" s="176"/>
      <c r="KNV23" s="189"/>
      <c r="KNW23" s="176"/>
      <c r="KNX23" s="189"/>
      <c r="KNY23" s="176"/>
      <c r="KNZ23" s="189"/>
      <c r="KOA23" s="176"/>
      <c r="KOB23" s="189"/>
      <c r="KOC23" s="176"/>
      <c r="KOD23" s="189"/>
      <c r="KOE23" s="176"/>
      <c r="KOF23" s="189"/>
      <c r="KOG23" s="176"/>
      <c r="KOH23" s="189"/>
      <c r="KOI23" s="176"/>
      <c r="KOJ23" s="189"/>
      <c r="KOK23" s="176"/>
      <c r="KOL23" s="189"/>
      <c r="KOM23" s="176"/>
      <c r="KON23" s="189"/>
      <c r="KOO23" s="176"/>
      <c r="KOP23" s="189"/>
      <c r="KOQ23" s="176"/>
      <c r="KOR23" s="189"/>
      <c r="KOS23" s="176"/>
      <c r="KOT23" s="189"/>
      <c r="KOU23" s="176"/>
      <c r="KOV23" s="189"/>
      <c r="KOW23" s="176"/>
      <c r="KOX23" s="189"/>
      <c r="KOY23" s="176"/>
      <c r="KOZ23" s="189"/>
      <c r="KPA23" s="176"/>
      <c r="KPB23" s="189"/>
      <c r="KPC23" s="176"/>
      <c r="KPD23" s="189"/>
      <c r="KPE23" s="176"/>
      <c r="KPF23" s="189"/>
      <c r="KPG23" s="176"/>
      <c r="KPH23" s="189"/>
      <c r="KPI23" s="176"/>
      <c r="KPJ23" s="189"/>
      <c r="KPK23" s="176"/>
      <c r="KPL23" s="189"/>
      <c r="KPM23" s="176"/>
      <c r="KPN23" s="189"/>
      <c r="KPO23" s="176"/>
      <c r="KPP23" s="189"/>
      <c r="KPQ23" s="176"/>
      <c r="KPR23" s="189"/>
      <c r="KPS23" s="176"/>
      <c r="KPT23" s="189"/>
      <c r="KPU23" s="176"/>
      <c r="KPV23" s="189"/>
      <c r="KPW23" s="176"/>
      <c r="KPX23" s="189"/>
      <c r="KPY23" s="176"/>
      <c r="KPZ23" s="189"/>
      <c r="KQA23" s="176"/>
      <c r="KQB23" s="189"/>
      <c r="KQC23" s="176"/>
      <c r="KQD23" s="189"/>
      <c r="KQE23" s="176"/>
      <c r="KQF23" s="189"/>
      <c r="KQG23" s="176"/>
      <c r="KQH23" s="189"/>
      <c r="KQI23" s="176"/>
      <c r="KQJ23" s="189"/>
      <c r="KQK23" s="176"/>
      <c r="KQL23" s="189"/>
      <c r="KQM23" s="176"/>
      <c r="KQN23" s="189"/>
      <c r="KQO23" s="176"/>
      <c r="KQP23" s="189"/>
      <c r="KQQ23" s="176"/>
      <c r="KQR23" s="189"/>
      <c r="KQS23" s="176"/>
      <c r="KQT23" s="189"/>
      <c r="KQU23" s="176"/>
      <c r="KQV23" s="189"/>
      <c r="KQW23" s="176"/>
      <c r="KQX23" s="189"/>
      <c r="KQY23" s="176"/>
      <c r="KQZ23" s="189"/>
      <c r="KRA23" s="176"/>
      <c r="KRB23" s="189"/>
      <c r="KRC23" s="176"/>
      <c r="KRD23" s="189"/>
      <c r="KRE23" s="176"/>
      <c r="KRF23" s="189"/>
      <c r="KRG23" s="176"/>
      <c r="KRH23" s="189"/>
      <c r="KRI23" s="176"/>
      <c r="KRJ23" s="189"/>
      <c r="KRK23" s="176"/>
      <c r="KRL23" s="189"/>
      <c r="KRM23" s="176"/>
      <c r="KRN23" s="189"/>
      <c r="KRO23" s="176"/>
      <c r="KRP23" s="189"/>
      <c r="KRQ23" s="176"/>
      <c r="KRR23" s="189"/>
      <c r="KRS23" s="176"/>
      <c r="KRT23" s="189"/>
      <c r="KRU23" s="176"/>
      <c r="KRV23" s="189"/>
      <c r="KRW23" s="176"/>
      <c r="KRX23" s="189"/>
      <c r="KRY23" s="176"/>
      <c r="KRZ23" s="189"/>
      <c r="KSA23" s="176"/>
      <c r="KSB23" s="189"/>
      <c r="KSC23" s="176"/>
      <c r="KSD23" s="189"/>
      <c r="KSE23" s="176"/>
      <c r="KSF23" s="189"/>
      <c r="KSG23" s="176"/>
      <c r="KSH23" s="189"/>
      <c r="KSI23" s="176"/>
      <c r="KSJ23" s="189"/>
      <c r="KSK23" s="176"/>
      <c r="KSL23" s="189"/>
      <c r="KSM23" s="176"/>
      <c r="KSN23" s="189"/>
      <c r="KSO23" s="176"/>
      <c r="KSP23" s="189"/>
      <c r="KSQ23" s="176"/>
      <c r="KSR23" s="189"/>
      <c r="KSS23" s="176"/>
      <c r="KST23" s="189"/>
      <c r="KSU23" s="176"/>
      <c r="KSV23" s="189"/>
      <c r="KSW23" s="176"/>
      <c r="KSX23" s="189"/>
      <c r="KSY23" s="176"/>
      <c r="KSZ23" s="189"/>
      <c r="KTA23" s="176"/>
      <c r="KTB23" s="189"/>
      <c r="KTC23" s="176"/>
      <c r="KTD23" s="189"/>
      <c r="KTE23" s="176"/>
      <c r="KTF23" s="189"/>
      <c r="KTG23" s="176"/>
      <c r="KTH23" s="189"/>
      <c r="KTI23" s="176"/>
      <c r="KTJ23" s="189"/>
      <c r="KTK23" s="176"/>
      <c r="KTL23" s="189"/>
      <c r="KTM23" s="176"/>
      <c r="KTN23" s="189"/>
      <c r="KTO23" s="176"/>
      <c r="KTP23" s="189"/>
      <c r="KTQ23" s="176"/>
      <c r="KTR23" s="189"/>
      <c r="KTS23" s="176"/>
      <c r="KTT23" s="189"/>
      <c r="KTU23" s="176"/>
      <c r="KTV23" s="189"/>
      <c r="KTW23" s="176"/>
      <c r="KTX23" s="189"/>
      <c r="KTY23" s="176"/>
      <c r="KTZ23" s="189"/>
      <c r="KUA23" s="176"/>
      <c r="KUB23" s="189"/>
      <c r="KUC23" s="176"/>
      <c r="KUD23" s="189"/>
      <c r="KUE23" s="176"/>
      <c r="KUF23" s="189"/>
      <c r="KUG23" s="176"/>
      <c r="KUH23" s="189"/>
      <c r="KUI23" s="176"/>
      <c r="KUJ23" s="189"/>
      <c r="KUK23" s="176"/>
      <c r="KUL23" s="189"/>
      <c r="KUM23" s="176"/>
      <c r="KUN23" s="189"/>
      <c r="KUO23" s="176"/>
      <c r="KUP23" s="189"/>
      <c r="KUQ23" s="176"/>
      <c r="KUR23" s="189"/>
      <c r="KUS23" s="176"/>
      <c r="KUT23" s="189"/>
      <c r="KUU23" s="176"/>
      <c r="KUV23" s="189"/>
      <c r="KUW23" s="176"/>
      <c r="KUX23" s="189"/>
      <c r="KUY23" s="176"/>
      <c r="KUZ23" s="189"/>
      <c r="KVA23" s="176"/>
      <c r="KVB23" s="189"/>
      <c r="KVC23" s="176"/>
      <c r="KVD23" s="189"/>
      <c r="KVE23" s="176"/>
      <c r="KVF23" s="189"/>
      <c r="KVG23" s="176"/>
      <c r="KVH23" s="189"/>
      <c r="KVI23" s="176"/>
      <c r="KVJ23" s="189"/>
      <c r="KVK23" s="176"/>
      <c r="KVL23" s="189"/>
      <c r="KVM23" s="176"/>
      <c r="KVN23" s="189"/>
      <c r="KVO23" s="176"/>
      <c r="KVP23" s="189"/>
      <c r="KVQ23" s="176"/>
      <c r="KVR23" s="189"/>
      <c r="KVS23" s="176"/>
      <c r="KVT23" s="189"/>
      <c r="KVU23" s="176"/>
      <c r="KVV23" s="189"/>
      <c r="KVW23" s="176"/>
      <c r="KVX23" s="189"/>
      <c r="KVY23" s="176"/>
      <c r="KVZ23" s="189"/>
      <c r="KWA23" s="176"/>
      <c r="KWB23" s="189"/>
      <c r="KWC23" s="176"/>
      <c r="KWD23" s="189"/>
      <c r="KWE23" s="176"/>
      <c r="KWF23" s="189"/>
      <c r="KWG23" s="176"/>
      <c r="KWH23" s="189"/>
      <c r="KWI23" s="176"/>
      <c r="KWJ23" s="189"/>
      <c r="KWK23" s="176"/>
      <c r="KWL23" s="189"/>
      <c r="KWM23" s="176"/>
      <c r="KWN23" s="189"/>
      <c r="KWO23" s="176"/>
      <c r="KWP23" s="189"/>
      <c r="KWQ23" s="176"/>
      <c r="KWR23" s="189"/>
      <c r="KWS23" s="176"/>
      <c r="KWT23" s="189"/>
      <c r="KWU23" s="176"/>
      <c r="KWV23" s="189"/>
      <c r="KWW23" s="176"/>
      <c r="KWX23" s="189"/>
      <c r="KWY23" s="176"/>
      <c r="KWZ23" s="189"/>
      <c r="KXA23" s="176"/>
      <c r="KXB23" s="189"/>
      <c r="KXC23" s="176"/>
      <c r="KXD23" s="189"/>
      <c r="KXE23" s="176"/>
      <c r="KXF23" s="189"/>
      <c r="KXG23" s="176"/>
      <c r="KXH23" s="189"/>
      <c r="KXI23" s="176"/>
      <c r="KXJ23" s="189"/>
      <c r="KXK23" s="176"/>
      <c r="KXL23" s="189"/>
      <c r="KXM23" s="176"/>
      <c r="KXN23" s="189"/>
      <c r="KXO23" s="176"/>
      <c r="KXP23" s="189"/>
      <c r="KXQ23" s="176"/>
      <c r="KXR23" s="189"/>
      <c r="KXS23" s="176"/>
      <c r="KXT23" s="189"/>
      <c r="KXU23" s="176"/>
      <c r="KXV23" s="189"/>
      <c r="KXW23" s="176"/>
      <c r="KXX23" s="189"/>
      <c r="KXY23" s="176"/>
      <c r="KXZ23" s="189"/>
      <c r="KYA23" s="176"/>
      <c r="KYB23" s="189"/>
      <c r="KYC23" s="176"/>
      <c r="KYD23" s="189"/>
      <c r="KYE23" s="176"/>
      <c r="KYF23" s="189"/>
      <c r="KYG23" s="176"/>
      <c r="KYH23" s="189"/>
      <c r="KYI23" s="176"/>
      <c r="KYJ23" s="189"/>
      <c r="KYK23" s="176"/>
      <c r="KYL23" s="189"/>
      <c r="KYM23" s="176"/>
      <c r="KYN23" s="189"/>
      <c r="KYO23" s="176"/>
      <c r="KYP23" s="189"/>
      <c r="KYQ23" s="176"/>
      <c r="KYR23" s="189"/>
      <c r="KYS23" s="176"/>
      <c r="KYT23" s="189"/>
      <c r="KYU23" s="176"/>
      <c r="KYV23" s="189"/>
      <c r="KYW23" s="176"/>
      <c r="KYX23" s="189"/>
      <c r="KYY23" s="176"/>
      <c r="KYZ23" s="189"/>
      <c r="KZA23" s="176"/>
      <c r="KZB23" s="189"/>
      <c r="KZC23" s="176"/>
      <c r="KZD23" s="189"/>
      <c r="KZE23" s="176"/>
      <c r="KZF23" s="189"/>
      <c r="KZG23" s="176"/>
      <c r="KZH23" s="189"/>
      <c r="KZI23" s="176"/>
      <c r="KZJ23" s="189"/>
      <c r="KZK23" s="176"/>
      <c r="KZL23" s="189"/>
      <c r="KZM23" s="176"/>
      <c r="KZN23" s="189"/>
      <c r="KZO23" s="176"/>
      <c r="KZP23" s="189"/>
      <c r="KZQ23" s="176"/>
      <c r="KZR23" s="189"/>
      <c r="KZS23" s="176"/>
      <c r="KZT23" s="189"/>
      <c r="KZU23" s="176"/>
      <c r="KZV23" s="189"/>
      <c r="KZW23" s="176"/>
      <c r="KZX23" s="189"/>
      <c r="KZY23" s="176"/>
      <c r="KZZ23" s="189"/>
      <c r="LAA23" s="176"/>
      <c r="LAB23" s="189"/>
      <c r="LAC23" s="176"/>
      <c r="LAD23" s="189"/>
      <c r="LAE23" s="176"/>
      <c r="LAF23" s="189"/>
      <c r="LAG23" s="176"/>
      <c r="LAH23" s="189"/>
      <c r="LAI23" s="176"/>
      <c r="LAJ23" s="189"/>
      <c r="LAK23" s="176"/>
      <c r="LAL23" s="189"/>
      <c r="LAM23" s="176"/>
      <c r="LAN23" s="189"/>
      <c r="LAO23" s="176"/>
      <c r="LAP23" s="189"/>
      <c r="LAQ23" s="176"/>
      <c r="LAR23" s="189"/>
      <c r="LAS23" s="176"/>
      <c r="LAT23" s="189"/>
      <c r="LAU23" s="176"/>
      <c r="LAV23" s="189"/>
      <c r="LAW23" s="176"/>
      <c r="LAX23" s="189"/>
      <c r="LAY23" s="176"/>
      <c r="LAZ23" s="189"/>
      <c r="LBA23" s="176"/>
      <c r="LBB23" s="189"/>
      <c r="LBC23" s="176"/>
      <c r="LBD23" s="189"/>
      <c r="LBE23" s="176"/>
      <c r="LBF23" s="189"/>
      <c r="LBG23" s="176"/>
      <c r="LBH23" s="189"/>
      <c r="LBI23" s="176"/>
      <c r="LBJ23" s="189"/>
      <c r="LBK23" s="176"/>
      <c r="LBL23" s="189"/>
      <c r="LBM23" s="176"/>
      <c r="LBN23" s="189"/>
      <c r="LBO23" s="176"/>
      <c r="LBP23" s="189"/>
      <c r="LBQ23" s="176"/>
      <c r="LBR23" s="189"/>
      <c r="LBS23" s="176"/>
      <c r="LBT23" s="189"/>
      <c r="LBU23" s="176"/>
      <c r="LBV23" s="189"/>
      <c r="LBW23" s="176"/>
      <c r="LBX23" s="189"/>
      <c r="LBY23" s="176"/>
      <c r="LBZ23" s="189"/>
      <c r="LCA23" s="176"/>
      <c r="LCB23" s="189"/>
      <c r="LCC23" s="176"/>
      <c r="LCD23" s="189"/>
      <c r="LCE23" s="176"/>
      <c r="LCF23" s="189"/>
      <c r="LCG23" s="176"/>
      <c r="LCH23" s="189"/>
      <c r="LCI23" s="176"/>
      <c r="LCJ23" s="189"/>
      <c r="LCK23" s="176"/>
      <c r="LCL23" s="189"/>
      <c r="LCM23" s="176"/>
      <c r="LCN23" s="189"/>
      <c r="LCO23" s="176"/>
      <c r="LCP23" s="189"/>
      <c r="LCQ23" s="176"/>
      <c r="LCR23" s="189"/>
      <c r="LCS23" s="176"/>
      <c r="LCT23" s="189"/>
      <c r="LCU23" s="176"/>
      <c r="LCV23" s="189"/>
      <c r="LCW23" s="176"/>
      <c r="LCX23" s="189"/>
      <c r="LCY23" s="176"/>
      <c r="LCZ23" s="189"/>
      <c r="LDA23" s="176"/>
      <c r="LDB23" s="189"/>
      <c r="LDC23" s="176"/>
      <c r="LDD23" s="189"/>
      <c r="LDE23" s="176"/>
      <c r="LDF23" s="189"/>
      <c r="LDG23" s="176"/>
      <c r="LDH23" s="189"/>
      <c r="LDI23" s="176"/>
      <c r="LDJ23" s="189"/>
      <c r="LDK23" s="176"/>
      <c r="LDL23" s="189"/>
      <c r="LDM23" s="176"/>
      <c r="LDN23" s="189"/>
      <c r="LDO23" s="176"/>
      <c r="LDP23" s="189"/>
      <c r="LDQ23" s="176"/>
      <c r="LDR23" s="189"/>
      <c r="LDS23" s="176"/>
      <c r="LDT23" s="189"/>
      <c r="LDU23" s="176"/>
      <c r="LDV23" s="189"/>
      <c r="LDW23" s="176"/>
      <c r="LDX23" s="189"/>
      <c r="LDY23" s="176"/>
      <c r="LDZ23" s="189"/>
      <c r="LEA23" s="176"/>
      <c r="LEB23" s="189"/>
      <c r="LEC23" s="176"/>
      <c r="LED23" s="189"/>
      <c r="LEE23" s="176"/>
      <c r="LEF23" s="189"/>
      <c r="LEG23" s="176"/>
      <c r="LEH23" s="189"/>
      <c r="LEI23" s="176"/>
      <c r="LEJ23" s="189"/>
      <c r="LEK23" s="176"/>
      <c r="LEL23" s="189"/>
      <c r="LEM23" s="176"/>
      <c r="LEN23" s="189"/>
      <c r="LEO23" s="176"/>
      <c r="LEP23" s="189"/>
      <c r="LEQ23" s="176"/>
      <c r="LER23" s="189"/>
      <c r="LES23" s="176"/>
      <c r="LET23" s="189"/>
      <c r="LEU23" s="176"/>
      <c r="LEV23" s="189"/>
      <c r="LEW23" s="176"/>
      <c r="LEX23" s="189"/>
      <c r="LEY23" s="176"/>
      <c r="LEZ23" s="189"/>
      <c r="LFA23" s="176"/>
      <c r="LFB23" s="189"/>
      <c r="LFC23" s="176"/>
      <c r="LFD23" s="189"/>
      <c r="LFE23" s="176"/>
      <c r="LFF23" s="189"/>
      <c r="LFG23" s="176"/>
      <c r="LFH23" s="189"/>
      <c r="LFI23" s="176"/>
      <c r="LFJ23" s="189"/>
      <c r="LFK23" s="176"/>
      <c r="LFL23" s="189"/>
      <c r="LFM23" s="176"/>
      <c r="LFN23" s="189"/>
      <c r="LFO23" s="176"/>
      <c r="LFP23" s="189"/>
      <c r="LFQ23" s="176"/>
      <c r="LFR23" s="189"/>
      <c r="LFS23" s="176"/>
      <c r="LFT23" s="189"/>
      <c r="LFU23" s="176"/>
      <c r="LFV23" s="189"/>
      <c r="LFW23" s="176"/>
      <c r="LFX23" s="189"/>
      <c r="LFY23" s="176"/>
      <c r="LFZ23" s="189"/>
      <c r="LGA23" s="176"/>
      <c r="LGB23" s="189"/>
      <c r="LGC23" s="176"/>
      <c r="LGD23" s="189"/>
      <c r="LGE23" s="176"/>
      <c r="LGF23" s="189"/>
      <c r="LGG23" s="176"/>
      <c r="LGH23" s="189"/>
      <c r="LGI23" s="176"/>
      <c r="LGJ23" s="189"/>
      <c r="LGK23" s="176"/>
      <c r="LGL23" s="189"/>
      <c r="LGM23" s="176"/>
      <c r="LGN23" s="189"/>
      <c r="LGO23" s="176"/>
      <c r="LGP23" s="189"/>
      <c r="LGQ23" s="176"/>
      <c r="LGR23" s="189"/>
      <c r="LGS23" s="176"/>
      <c r="LGT23" s="189"/>
      <c r="LGU23" s="176"/>
      <c r="LGV23" s="189"/>
      <c r="LGW23" s="176"/>
      <c r="LGX23" s="189"/>
      <c r="LGY23" s="176"/>
      <c r="LGZ23" s="189"/>
      <c r="LHA23" s="176"/>
      <c r="LHB23" s="189"/>
      <c r="LHC23" s="176"/>
      <c r="LHD23" s="189"/>
      <c r="LHE23" s="176"/>
      <c r="LHF23" s="189"/>
      <c r="LHG23" s="176"/>
      <c r="LHH23" s="189"/>
      <c r="LHI23" s="176"/>
      <c r="LHJ23" s="189"/>
      <c r="LHK23" s="176"/>
      <c r="LHL23" s="189"/>
      <c r="LHM23" s="176"/>
      <c r="LHN23" s="189"/>
      <c r="LHO23" s="176"/>
      <c r="LHP23" s="189"/>
      <c r="LHQ23" s="176"/>
      <c r="LHR23" s="189"/>
      <c r="LHS23" s="176"/>
      <c r="LHT23" s="189"/>
      <c r="LHU23" s="176"/>
      <c r="LHV23" s="189"/>
      <c r="LHW23" s="176"/>
      <c r="LHX23" s="189"/>
      <c r="LHY23" s="176"/>
      <c r="LHZ23" s="189"/>
      <c r="LIA23" s="176"/>
      <c r="LIB23" s="189"/>
      <c r="LIC23" s="176"/>
      <c r="LID23" s="189"/>
      <c r="LIE23" s="176"/>
      <c r="LIF23" s="189"/>
      <c r="LIG23" s="176"/>
      <c r="LIH23" s="189"/>
      <c r="LII23" s="176"/>
      <c r="LIJ23" s="189"/>
      <c r="LIK23" s="176"/>
      <c r="LIL23" s="189"/>
      <c r="LIM23" s="176"/>
      <c r="LIN23" s="189"/>
      <c r="LIO23" s="176"/>
      <c r="LIP23" s="189"/>
      <c r="LIQ23" s="176"/>
      <c r="LIR23" s="189"/>
      <c r="LIS23" s="176"/>
      <c r="LIT23" s="189"/>
      <c r="LIU23" s="176"/>
      <c r="LIV23" s="189"/>
      <c r="LIW23" s="176"/>
      <c r="LIX23" s="189"/>
      <c r="LIY23" s="176"/>
      <c r="LIZ23" s="189"/>
      <c r="LJA23" s="176"/>
      <c r="LJB23" s="189"/>
      <c r="LJC23" s="176"/>
      <c r="LJD23" s="189"/>
      <c r="LJE23" s="176"/>
      <c r="LJF23" s="189"/>
      <c r="LJG23" s="176"/>
      <c r="LJH23" s="189"/>
      <c r="LJI23" s="176"/>
      <c r="LJJ23" s="189"/>
      <c r="LJK23" s="176"/>
      <c r="LJL23" s="189"/>
      <c r="LJM23" s="176"/>
      <c r="LJN23" s="189"/>
      <c r="LJO23" s="176"/>
      <c r="LJP23" s="189"/>
      <c r="LJQ23" s="176"/>
      <c r="LJR23" s="189"/>
      <c r="LJS23" s="176"/>
      <c r="LJT23" s="189"/>
      <c r="LJU23" s="176"/>
      <c r="LJV23" s="189"/>
      <c r="LJW23" s="176"/>
      <c r="LJX23" s="189"/>
      <c r="LJY23" s="176"/>
      <c r="LJZ23" s="189"/>
      <c r="LKA23" s="176"/>
      <c r="LKB23" s="189"/>
      <c r="LKC23" s="176"/>
      <c r="LKD23" s="189"/>
      <c r="LKE23" s="176"/>
      <c r="LKF23" s="189"/>
      <c r="LKG23" s="176"/>
      <c r="LKH23" s="189"/>
      <c r="LKI23" s="176"/>
      <c r="LKJ23" s="189"/>
      <c r="LKK23" s="176"/>
      <c r="LKL23" s="189"/>
      <c r="LKM23" s="176"/>
      <c r="LKN23" s="189"/>
      <c r="LKO23" s="176"/>
      <c r="LKP23" s="189"/>
      <c r="LKQ23" s="176"/>
      <c r="LKR23" s="189"/>
      <c r="LKS23" s="176"/>
      <c r="LKT23" s="189"/>
      <c r="LKU23" s="176"/>
      <c r="LKV23" s="189"/>
      <c r="LKW23" s="176"/>
      <c r="LKX23" s="189"/>
      <c r="LKY23" s="176"/>
      <c r="LKZ23" s="189"/>
      <c r="LLA23" s="176"/>
      <c r="LLB23" s="189"/>
      <c r="LLC23" s="176"/>
      <c r="LLD23" s="189"/>
      <c r="LLE23" s="176"/>
      <c r="LLF23" s="189"/>
      <c r="LLG23" s="176"/>
      <c r="LLH23" s="189"/>
      <c r="LLI23" s="176"/>
      <c r="LLJ23" s="189"/>
      <c r="LLK23" s="176"/>
      <c r="LLL23" s="189"/>
      <c r="LLM23" s="176"/>
      <c r="LLN23" s="189"/>
      <c r="LLO23" s="176"/>
      <c r="LLP23" s="189"/>
      <c r="LLQ23" s="176"/>
      <c r="LLR23" s="189"/>
      <c r="LLS23" s="176"/>
      <c r="LLT23" s="189"/>
      <c r="LLU23" s="176"/>
      <c r="LLV23" s="189"/>
      <c r="LLW23" s="176"/>
      <c r="LLX23" s="189"/>
      <c r="LLY23" s="176"/>
      <c r="LLZ23" s="189"/>
      <c r="LMA23" s="176"/>
      <c r="LMB23" s="189"/>
      <c r="LMC23" s="176"/>
      <c r="LMD23" s="189"/>
      <c r="LME23" s="176"/>
      <c r="LMF23" s="189"/>
      <c r="LMG23" s="176"/>
      <c r="LMH23" s="189"/>
      <c r="LMI23" s="176"/>
      <c r="LMJ23" s="189"/>
      <c r="LMK23" s="176"/>
      <c r="LML23" s="189"/>
      <c r="LMM23" s="176"/>
      <c r="LMN23" s="189"/>
      <c r="LMO23" s="176"/>
      <c r="LMP23" s="189"/>
      <c r="LMQ23" s="176"/>
      <c r="LMR23" s="189"/>
      <c r="LMS23" s="176"/>
      <c r="LMT23" s="189"/>
      <c r="LMU23" s="176"/>
      <c r="LMV23" s="189"/>
      <c r="LMW23" s="176"/>
      <c r="LMX23" s="189"/>
      <c r="LMY23" s="176"/>
      <c r="LMZ23" s="189"/>
      <c r="LNA23" s="176"/>
      <c r="LNB23" s="189"/>
      <c r="LNC23" s="176"/>
      <c r="LND23" s="189"/>
      <c r="LNE23" s="176"/>
      <c r="LNF23" s="189"/>
      <c r="LNG23" s="176"/>
      <c r="LNH23" s="189"/>
      <c r="LNI23" s="176"/>
      <c r="LNJ23" s="189"/>
      <c r="LNK23" s="176"/>
      <c r="LNL23" s="189"/>
      <c r="LNM23" s="176"/>
      <c r="LNN23" s="189"/>
      <c r="LNO23" s="176"/>
      <c r="LNP23" s="189"/>
      <c r="LNQ23" s="176"/>
      <c r="LNR23" s="189"/>
      <c r="LNS23" s="176"/>
      <c r="LNT23" s="189"/>
      <c r="LNU23" s="176"/>
      <c r="LNV23" s="189"/>
      <c r="LNW23" s="176"/>
      <c r="LNX23" s="189"/>
      <c r="LNY23" s="176"/>
      <c r="LNZ23" s="189"/>
      <c r="LOA23" s="176"/>
      <c r="LOB23" s="189"/>
      <c r="LOC23" s="176"/>
      <c r="LOD23" s="189"/>
      <c r="LOE23" s="176"/>
      <c r="LOF23" s="189"/>
      <c r="LOG23" s="176"/>
      <c r="LOH23" s="189"/>
      <c r="LOI23" s="176"/>
      <c r="LOJ23" s="189"/>
      <c r="LOK23" s="176"/>
      <c r="LOL23" s="189"/>
      <c r="LOM23" s="176"/>
      <c r="LON23" s="189"/>
      <c r="LOO23" s="176"/>
      <c r="LOP23" s="189"/>
      <c r="LOQ23" s="176"/>
      <c r="LOR23" s="189"/>
      <c r="LOS23" s="176"/>
      <c r="LOT23" s="189"/>
      <c r="LOU23" s="176"/>
      <c r="LOV23" s="189"/>
      <c r="LOW23" s="176"/>
      <c r="LOX23" s="189"/>
      <c r="LOY23" s="176"/>
      <c r="LOZ23" s="189"/>
      <c r="LPA23" s="176"/>
      <c r="LPB23" s="189"/>
      <c r="LPC23" s="176"/>
      <c r="LPD23" s="189"/>
      <c r="LPE23" s="176"/>
      <c r="LPF23" s="189"/>
      <c r="LPG23" s="176"/>
      <c r="LPH23" s="189"/>
      <c r="LPI23" s="176"/>
      <c r="LPJ23" s="189"/>
      <c r="LPK23" s="176"/>
      <c r="LPL23" s="189"/>
      <c r="LPM23" s="176"/>
      <c r="LPN23" s="189"/>
      <c r="LPO23" s="176"/>
      <c r="LPP23" s="189"/>
      <c r="LPQ23" s="176"/>
      <c r="LPR23" s="189"/>
      <c r="LPS23" s="176"/>
      <c r="LPT23" s="189"/>
      <c r="LPU23" s="176"/>
      <c r="LPV23" s="189"/>
      <c r="LPW23" s="176"/>
      <c r="LPX23" s="189"/>
      <c r="LPY23" s="176"/>
      <c r="LPZ23" s="189"/>
      <c r="LQA23" s="176"/>
      <c r="LQB23" s="189"/>
      <c r="LQC23" s="176"/>
      <c r="LQD23" s="189"/>
      <c r="LQE23" s="176"/>
      <c r="LQF23" s="189"/>
      <c r="LQG23" s="176"/>
      <c r="LQH23" s="189"/>
      <c r="LQI23" s="176"/>
      <c r="LQJ23" s="189"/>
      <c r="LQK23" s="176"/>
      <c r="LQL23" s="189"/>
      <c r="LQM23" s="176"/>
      <c r="LQN23" s="189"/>
      <c r="LQO23" s="176"/>
      <c r="LQP23" s="189"/>
      <c r="LQQ23" s="176"/>
      <c r="LQR23" s="189"/>
      <c r="LQS23" s="176"/>
      <c r="LQT23" s="189"/>
      <c r="LQU23" s="176"/>
      <c r="LQV23" s="189"/>
      <c r="LQW23" s="176"/>
      <c r="LQX23" s="189"/>
      <c r="LQY23" s="176"/>
      <c r="LQZ23" s="189"/>
      <c r="LRA23" s="176"/>
      <c r="LRB23" s="189"/>
      <c r="LRC23" s="176"/>
      <c r="LRD23" s="189"/>
      <c r="LRE23" s="176"/>
      <c r="LRF23" s="189"/>
      <c r="LRG23" s="176"/>
      <c r="LRH23" s="189"/>
      <c r="LRI23" s="176"/>
      <c r="LRJ23" s="189"/>
      <c r="LRK23" s="176"/>
      <c r="LRL23" s="189"/>
      <c r="LRM23" s="176"/>
      <c r="LRN23" s="189"/>
      <c r="LRO23" s="176"/>
      <c r="LRP23" s="189"/>
      <c r="LRQ23" s="176"/>
      <c r="LRR23" s="189"/>
      <c r="LRS23" s="176"/>
      <c r="LRT23" s="189"/>
      <c r="LRU23" s="176"/>
      <c r="LRV23" s="189"/>
      <c r="LRW23" s="176"/>
      <c r="LRX23" s="189"/>
      <c r="LRY23" s="176"/>
      <c r="LRZ23" s="189"/>
      <c r="LSA23" s="176"/>
      <c r="LSB23" s="189"/>
      <c r="LSC23" s="176"/>
      <c r="LSD23" s="189"/>
      <c r="LSE23" s="176"/>
      <c r="LSF23" s="189"/>
      <c r="LSG23" s="176"/>
      <c r="LSH23" s="189"/>
      <c r="LSI23" s="176"/>
      <c r="LSJ23" s="189"/>
      <c r="LSK23" s="176"/>
      <c r="LSL23" s="189"/>
      <c r="LSM23" s="176"/>
      <c r="LSN23" s="189"/>
      <c r="LSO23" s="176"/>
      <c r="LSP23" s="189"/>
      <c r="LSQ23" s="176"/>
      <c r="LSR23" s="189"/>
      <c r="LSS23" s="176"/>
      <c r="LST23" s="189"/>
      <c r="LSU23" s="176"/>
      <c r="LSV23" s="189"/>
      <c r="LSW23" s="176"/>
      <c r="LSX23" s="189"/>
      <c r="LSY23" s="176"/>
      <c r="LSZ23" s="189"/>
      <c r="LTA23" s="176"/>
      <c r="LTB23" s="189"/>
      <c r="LTC23" s="176"/>
      <c r="LTD23" s="189"/>
      <c r="LTE23" s="176"/>
      <c r="LTF23" s="189"/>
      <c r="LTG23" s="176"/>
      <c r="LTH23" s="189"/>
      <c r="LTI23" s="176"/>
      <c r="LTJ23" s="189"/>
      <c r="LTK23" s="176"/>
      <c r="LTL23" s="189"/>
      <c r="LTM23" s="176"/>
      <c r="LTN23" s="189"/>
      <c r="LTO23" s="176"/>
      <c r="LTP23" s="189"/>
      <c r="LTQ23" s="176"/>
      <c r="LTR23" s="189"/>
      <c r="LTS23" s="176"/>
      <c r="LTT23" s="189"/>
      <c r="LTU23" s="176"/>
      <c r="LTV23" s="189"/>
      <c r="LTW23" s="176"/>
      <c r="LTX23" s="189"/>
      <c r="LTY23" s="176"/>
      <c r="LTZ23" s="189"/>
      <c r="LUA23" s="176"/>
      <c r="LUB23" s="189"/>
      <c r="LUC23" s="176"/>
      <c r="LUD23" s="189"/>
      <c r="LUE23" s="176"/>
      <c r="LUF23" s="189"/>
      <c r="LUG23" s="176"/>
      <c r="LUH23" s="189"/>
      <c r="LUI23" s="176"/>
      <c r="LUJ23" s="189"/>
      <c r="LUK23" s="176"/>
      <c r="LUL23" s="189"/>
      <c r="LUM23" s="176"/>
      <c r="LUN23" s="189"/>
      <c r="LUO23" s="176"/>
      <c r="LUP23" s="189"/>
      <c r="LUQ23" s="176"/>
      <c r="LUR23" s="189"/>
      <c r="LUS23" s="176"/>
      <c r="LUT23" s="189"/>
      <c r="LUU23" s="176"/>
      <c r="LUV23" s="189"/>
      <c r="LUW23" s="176"/>
      <c r="LUX23" s="189"/>
      <c r="LUY23" s="176"/>
      <c r="LUZ23" s="189"/>
      <c r="LVA23" s="176"/>
      <c r="LVB23" s="189"/>
      <c r="LVC23" s="176"/>
      <c r="LVD23" s="189"/>
      <c r="LVE23" s="176"/>
      <c r="LVF23" s="189"/>
      <c r="LVG23" s="176"/>
      <c r="LVH23" s="189"/>
      <c r="LVI23" s="176"/>
      <c r="LVJ23" s="189"/>
      <c r="LVK23" s="176"/>
      <c r="LVL23" s="189"/>
      <c r="LVM23" s="176"/>
      <c r="LVN23" s="189"/>
      <c r="LVO23" s="176"/>
      <c r="LVP23" s="189"/>
      <c r="LVQ23" s="176"/>
      <c r="LVR23" s="189"/>
      <c r="LVS23" s="176"/>
      <c r="LVT23" s="189"/>
      <c r="LVU23" s="176"/>
      <c r="LVV23" s="189"/>
      <c r="LVW23" s="176"/>
      <c r="LVX23" s="189"/>
      <c r="LVY23" s="176"/>
      <c r="LVZ23" s="189"/>
      <c r="LWA23" s="176"/>
      <c r="LWB23" s="189"/>
      <c r="LWC23" s="176"/>
      <c r="LWD23" s="189"/>
      <c r="LWE23" s="176"/>
      <c r="LWF23" s="189"/>
      <c r="LWG23" s="176"/>
      <c r="LWH23" s="189"/>
      <c r="LWI23" s="176"/>
      <c r="LWJ23" s="189"/>
      <c r="LWK23" s="176"/>
      <c r="LWL23" s="189"/>
      <c r="LWM23" s="176"/>
      <c r="LWN23" s="189"/>
      <c r="LWO23" s="176"/>
      <c r="LWP23" s="189"/>
      <c r="LWQ23" s="176"/>
      <c r="LWR23" s="189"/>
      <c r="LWS23" s="176"/>
      <c r="LWT23" s="189"/>
      <c r="LWU23" s="176"/>
      <c r="LWV23" s="189"/>
      <c r="LWW23" s="176"/>
      <c r="LWX23" s="189"/>
      <c r="LWY23" s="176"/>
      <c r="LWZ23" s="189"/>
      <c r="LXA23" s="176"/>
      <c r="LXB23" s="189"/>
      <c r="LXC23" s="176"/>
      <c r="LXD23" s="189"/>
      <c r="LXE23" s="176"/>
      <c r="LXF23" s="189"/>
      <c r="LXG23" s="176"/>
      <c r="LXH23" s="189"/>
      <c r="LXI23" s="176"/>
      <c r="LXJ23" s="189"/>
      <c r="LXK23" s="176"/>
      <c r="LXL23" s="189"/>
      <c r="LXM23" s="176"/>
      <c r="LXN23" s="189"/>
      <c r="LXO23" s="176"/>
      <c r="LXP23" s="189"/>
      <c r="LXQ23" s="176"/>
      <c r="LXR23" s="189"/>
      <c r="LXS23" s="176"/>
      <c r="LXT23" s="189"/>
      <c r="LXU23" s="176"/>
      <c r="LXV23" s="189"/>
      <c r="LXW23" s="176"/>
      <c r="LXX23" s="189"/>
      <c r="LXY23" s="176"/>
      <c r="LXZ23" s="189"/>
      <c r="LYA23" s="176"/>
      <c r="LYB23" s="189"/>
      <c r="LYC23" s="176"/>
      <c r="LYD23" s="189"/>
      <c r="LYE23" s="176"/>
      <c r="LYF23" s="189"/>
      <c r="LYG23" s="176"/>
      <c r="LYH23" s="189"/>
      <c r="LYI23" s="176"/>
      <c r="LYJ23" s="189"/>
      <c r="LYK23" s="176"/>
      <c r="LYL23" s="189"/>
      <c r="LYM23" s="176"/>
      <c r="LYN23" s="189"/>
      <c r="LYO23" s="176"/>
      <c r="LYP23" s="189"/>
      <c r="LYQ23" s="176"/>
      <c r="LYR23" s="189"/>
      <c r="LYS23" s="176"/>
      <c r="LYT23" s="189"/>
      <c r="LYU23" s="176"/>
      <c r="LYV23" s="189"/>
      <c r="LYW23" s="176"/>
      <c r="LYX23" s="189"/>
      <c r="LYY23" s="176"/>
      <c r="LYZ23" s="189"/>
      <c r="LZA23" s="176"/>
      <c r="LZB23" s="189"/>
      <c r="LZC23" s="176"/>
      <c r="LZD23" s="189"/>
      <c r="LZE23" s="176"/>
      <c r="LZF23" s="189"/>
      <c r="LZG23" s="176"/>
      <c r="LZH23" s="189"/>
      <c r="LZI23" s="176"/>
      <c r="LZJ23" s="189"/>
      <c r="LZK23" s="176"/>
      <c r="LZL23" s="189"/>
      <c r="LZM23" s="176"/>
      <c r="LZN23" s="189"/>
      <c r="LZO23" s="176"/>
      <c r="LZP23" s="189"/>
      <c r="LZQ23" s="176"/>
      <c r="LZR23" s="189"/>
      <c r="LZS23" s="176"/>
      <c r="LZT23" s="189"/>
      <c r="LZU23" s="176"/>
      <c r="LZV23" s="189"/>
      <c r="LZW23" s="176"/>
      <c r="LZX23" s="189"/>
      <c r="LZY23" s="176"/>
      <c r="LZZ23" s="189"/>
      <c r="MAA23" s="176"/>
      <c r="MAB23" s="189"/>
      <c r="MAC23" s="176"/>
      <c r="MAD23" s="189"/>
      <c r="MAE23" s="176"/>
      <c r="MAF23" s="189"/>
      <c r="MAG23" s="176"/>
      <c r="MAH23" s="189"/>
      <c r="MAI23" s="176"/>
      <c r="MAJ23" s="189"/>
      <c r="MAK23" s="176"/>
      <c r="MAL23" s="189"/>
      <c r="MAM23" s="176"/>
      <c r="MAN23" s="189"/>
      <c r="MAO23" s="176"/>
      <c r="MAP23" s="189"/>
      <c r="MAQ23" s="176"/>
      <c r="MAR23" s="189"/>
      <c r="MAS23" s="176"/>
      <c r="MAT23" s="189"/>
      <c r="MAU23" s="176"/>
      <c r="MAV23" s="189"/>
      <c r="MAW23" s="176"/>
      <c r="MAX23" s="189"/>
      <c r="MAY23" s="176"/>
      <c r="MAZ23" s="189"/>
      <c r="MBA23" s="176"/>
      <c r="MBB23" s="189"/>
      <c r="MBC23" s="176"/>
      <c r="MBD23" s="189"/>
      <c r="MBE23" s="176"/>
      <c r="MBF23" s="189"/>
      <c r="MBG23" s="176"/>
      <c r="MBH23" s="189"/>
      <c r="MBI23" s="176"/>
      <c r="MBJ23" s="189"/>
      <c r="MBK23" s="176"/>
      <c r="MBL23" s="189"/>
      <c r="MBM23" s="176"/>
      <c r="MBN23" s="189"/>
      <c r="MBO23" s="176"/>
      <c r="MBP23" s="189"/>
      <c r="MBQ23" s="176"/>
      <c r="MBR23" s="189"/>
      <c r="MBS23" s="176"/>
      <c r="MBT23" s="189"/>
      <c r="MBU23" s="176"/>
      <c r="MBV23" s="189"/>
      <c r="MBW23" s="176"/>
      <c r="MBX23" s="189"/>
      <c r="MBY23" s="176"/>
      <c r="MBZ23" s="189"/>
      <c r="MCA23" s="176"/>
      <c r="MCB23" s="189"/>
      <c r="MCC23" s="176"/>
      <c r="MCD23" s="189"/>
      <c r="MCE23" s="176"/>
      <c r="MCF23" s="189"/>
      <c r="MCG23" s="176"/>
      <c r="MCH23" s="189"/>
      <c r="MCI23" s="176"/>
      <c r="MCJ23" s="189"/>
      <c r="MCK23" s="176"/>
      <c r="MCL23" s="189"/>
      <c r="MCM23" s="176"/>
      <c r="MCN23" s="189"/>
      <c r="MCO23" s="176"/>
      <c r="MCP23" s="189"/>
      <c r="MCQ23" s="176"/>
      <c r="MCR23" s="189"/>
      <c r="MCS23" s="176"/>
      <c r="MCT23" s="189"/>
      <c r="MCU23" s="176"/>
      <c r="MCV23" s="189"/>
      <c r="MCW23" s="176"/>
      <c r="MCX23" s="189"/>
      <c r="MCY23" s="176"/>
      <c r="MCZ23" s="189"/>
      <c r="MDA23" s="176"/>
      <c r="MDB23" s="189"/>
      <c r="MDC23" s="176"/>
      <c r="MDD23" s="189"/>
      <c r="MDE23" s="176"/>
      <c r="MDF23" s="189"/>
      <c r="MDG23" s="176"/>
      <c r="MDH23" s="189"/>
      <c r="MDI23" s="176"/>
      <c r="MDJ23" s="189"/>
      <c r="MDK23" s="176"/>
      <c r="MDL23" s="189"/>
      <c r="MDM23" s="176"/>
      <c r="MDN23" s="189"/>
      <c r="MDO23" s="176"/>
      <c r="MDP23" s="189"/>
      <c r="MDQ23" s="176"/>
      <c r="MDR23" s="189"/>
      <c r="MDS23" s="176"/>
      <c r="MDT23" s="189"/>
      <c r="MDU23" s="176"/>
      <c r="MDV23" s="189"/>
      <c r="MDW23" s="176"/>
      <c r="MDX23" s="189"/>
      <c r="MDY23" s="176"/>
      <c r="MDZ23" s="189"/>
      <c r="MEA23" s="176"/>
      <c r="MEB23" s="189"/>
      <c r="MEC23" s="176"/>
      <c r="MED23" s="189"/>
      <c r="MEE23" s="176"/>
      <c r="MEF23" s="189"/>
      <c r="MEG23" s="176"/>
      <c r="MEH23" s="189"/>
      <c r="MEI23" s="176"/>
      <c r="MEJ23" s="189"/>
      <c r="MEK23" s="176"/>
      <c r="MEL23" s="189"/>
      <c r="MEM23" s="176"/>
      <c r="MEN23" s="189"/>
      <c r="MEO23" s="176"/>
      <c r="MEP23" s="189"/>
      <c r="MEQ23" s="176"/>
      <c r="MER23" s="189"/>
      <c r="MES23" s="176"/>
      <c r="MET23" s="189"/>
      <c r="MEU23" s="176"/>
      <c r="MEV23" s="189"/>
      <c r="MEW23" s="176"/>
      <c r="MEX23" s="189"/>
      <c r="MEY23" s="176"/>
      <c r="MEZ23" s="189"/>
      <c r="MFA23" s="176"/>
      <c r="MFB23" s="189"/>
      <c r="MFC23" s="176"/>
      <c r="MFD23" s="189"/>
      <c r="MFE23" s="176"/>
      <c r="MFF23" s="189"/>
      <c r="MFG23" s="176"/>
      <c r="MFH23" s="189"/>
      <c r="MFI23" s="176"/>
      <c r="MFJ23" s="189"/>
      <c r="MFK23" s="176"/>
      <c r="MFL23" s="189"/>
      <c r="MFM23" s="176"/>
      <c r="MFN23" s="189"/>
      <c r="MFO23" s="176"/>
      <c r="MFP23" s="189"/>
      <c r="MFQ23" s="176"/>
      <c r="MFR23" s="189"/>
      <c r="MFS23" s="176"/>
      <c r="MFT23" s="189"/>
      <c r="MFU23" s="176"/>
      <c r="MFV23" s="189"/>
      <c r="MFW23" s="176"/>
      <c r="MFX23" s="189"/>
      <c r="MFY23" s="176"/>
      <c r="MFZ23" s="189"/>
      <c r="MGA23" s="176"/>
      <c r="MGB23" s="189"/>
      <c r="MGC23" s="176"/>
      <c r="MGD23" s="189"/>
      <c r="MGE23" s="176"/>
      <c r="MGF23" s="189"/>
      <c r="MGG23" s="176"/>
      <c r="MGH23" s="189"/>
      <c r="MGI23" s="176"/>
      <c r="MGJ23" s="189"/>
      <c r="MGK23" s="176"/>
      <c r="MGL23" s="189"/>
      <c r="MGM23" s="176"/>
      <c r="MGN23" s="189"/>
      <c r="MGO23" s="176"/>
      <c r="MGP23" s="189"/>
      <c r="MGQ23" s="176"/>
      <c r="MGR23" s="189"/>
      <c r="MGS23" s="176"/>
      <c r="MGT23" s="189"/>
      <c r="MGU23" s="176"/>
      <c r="MGV23" s="189"/>
      <c r="MGW23" s="176"/>
      <c r="MGX23" s="189"/>
      <c r="MGY23" s="176"/>
      <c r="MGZ23" s="189"/>
      <c r="MHA23" s="176"/>
      <c r="MHB23" s="189"/>
      <c r="MHC23" s="176"/>
      <c r="MHD23" s="189"/>
      <c r="MHE23" s="176"/>
      <c r="MHF23" s="189"/>
      <c r="MHG23" s="176"/>
      <c r="MHH23" s="189"/>
      <c r="MHI23" s="176"/>
      <c r="MHJ23" s="189"/>
      <c r="MHK23" s="176"/>
      <c r="MHL23" s="189"/>
      <c r="MHM23" s="176"/>
      <c r="MHN23" s="189"/>
      <c r="MHO23" s="176"/>
      <c r="MHP23" s="189"/>
      <c r="MHQ23" s="176"/>
      <c r="MHR23" s="189"/>
      <c r="MHS23" s="176"/>
      <c r="MHT23" s="189"/>
      <c r="MHU23" s="176"/>
      <c r="MHV23" s="189"/>
      <c r="MHW23" s="176"/>
      <c r="MHX23" s="189"/>
      <c r="MHY23" s="176"/>
      <c r="MHZ23" s="189"/>
      <c r="MIA23" s="176"/>
      <c r="MIB23" s="189"/>
      <c r="MIC23" s="176"/>
      <c r="MID23" s="189"/>
      <c r="MIE23" s="176"/>
      <c r="MIF23" s="189"/>
      <c r="MIG23" s="176"/>
      <c r="MIH23" s="189"/>
      <c r="MII23" s="176"/>
      <c r="MIJ23" s="189"/>
      <c r="MIK23" s="176"/>
      <c r="MIL23" s="189"/>
      <c r="MIM23" s="176"/>
      <c r="MIN23" s="189"/>
      <c r="MIO23" s="176"/>
      <c r="MIP23" s="189"/>
      <c r="MIQ23" s="176"/>
      <c r="MIR23" s="189"/>
      <c r="MIS23" s="176"/>
      <c r="MIT23" s="189"/>
      <c r="MIU23" s="176"/>
      <c r="MIV23" s="189"/>
      <c r="MIW23" s="176"/>
      <c r="MIX23" s="189"/>
      <c r="MIY23" s="176"/>
      <c r="MIZ23" s="189"/>
      <c r="MJA23" s="176"/>
      <c r="MJB23" s="189"/>
      <c r="MJC23" s="176"/>
      <c r="MJD23" s="189"/>
      <c r="MJE23" s="176"/>
      <c r="MJF23" s="189"/>
      <c r="MJG23" s="176"/>
      <c r="MJH23" s="189"/>
      <c r="MJI23" s="176"/>
      <c r="MJJ23" s="189"/>
      <c r="MJK23" s="176"/>
      <c r="MJL23" s="189"/>
      <c r="MJM23" s="176"/>
      <c r="MJN23" s="189"/>
      <c r="MJO23" s="176"/>
      <c r="MJP23" s="189"/>
      <c r="MJQ23" s="176"/>
      <c r="MJR23" s="189"/>
      <c r="MJS23" s="176"/>
      <c r="MJT23" s="189"/>
      <c r="MJU23" s="176"/>
      <c r="MJV23" s="189"/>
      <c r="MJW23" s="176"/>
      <c r="MJX23" s="189"/>
      <c r="MJY23" s="176"/>
      <c r="MJZ23" s="189"/>
      <c r="MKA23" s="176"/>
      <c r="MKB23" s="189"/>
      <c r="MKC23" s="176"/>
      <c r="MKD23" s="189"/>
      <c r="MKE23" s="176"/>
      <c r="MKF23" s="189"/>
      <c r="MKG23" s="176"/>
      <c r="MKH23" s="189"/>
      <c r="MKI23" s="176"/>
      <c r="MKJ23" s="189"/>
      <c r="MKK23" s="176"/>
      <c r="MKL23" s="189"/>
      <c r="MKM23" s="176"/>
      <c r="MKN23" s="189"/>
      <c r="MKO23" s="176"/>
      <c r="MKP23" s="189"/>
      <c r="MKQ23" s="176"/>
      <c r="MKR23" s="189"/>
      <c r="MKS23" s="176"/>
      <c r="MKT23" s="189"/>
      <c r="MKU23" s="176"/>
      <c r="MKV23" s="189"/>
      <c r="MKW23" s="176"/>
      <c r="MKX23" s="189"/>
      <c r="MKY23" s="176"/>
      <c r="MKZ23" s="189"/>
      <c r="MLA23" s="176"/>
      <c r="MLB23" s="189"/>
      <c r="MLC23" s="176"/>
      <c r="MLD23" s="189"/>
      <c r="MLE23" s="176"/>
      <c r="MLF23" s="189"/>
      <c r="MLG23" s="176"/>
      <c r="MLH23" s="189"/>
      <c r="MLI23" s="176"/>
      <c r="MLJ23" s="189"/>
      <c r="MLK23" s="176"/>
      <c r="MLL23" s="189"/>
      <c r="MLM23" s="176"/>
      <c r="MLN23" s="189"/>
      <c r="MLO23" s="176"/>
      <c r="MLP23" s="189"/>
      <c r="MLQ23" s="176"/>
      <c r="MLR23" s="189"/>
      <c r="MLS23" s="176"/>
      <c r="MLT23" s="189"/>
      <c r="MLU23" s="176"/>
      <c r="MLV23" s="189"/>
      <c r="MLW23" s="176"/>
      <c r="MLX23" s="189"/>
      <c r="MLY23" s="176"/>
      <c r="MLZ23" s="189"/>
      <c r="MMA23" s="176"/>
      <c r="MMB23" s="189"/>
      <c r="MMC23" s="176"/>
      <c r="MMD23" s="189"/>
      <c r="MME23" s="176"/>
      <c r="MMF23" s="189"/>
      <c r="MMG23" s="176"/>
      <c r="MMH23" s="189"/>
      <c r="MMI23" s="176"/>
      <c r="MMJ23" s="189"/>
      <c r="MMK23" s="176"/>
      <c r="MML23" s="189"/>
      <c r="MMM23" s="176"/>
      <c r="MMN23" s="189"/>
      <c r="MMO23" s="176"/>
      <c r="MMP23" s="189"/>
      <c r="MMQ23" s="176"/>
      <c r="MMR23" s="189"/>
      <c r="MMS23" s="176"/>
      <c r="MMT23" s="189"/>
      <c r="MMU23" s="176"/>
      <c r="MMV23" s="189"/>
      <c r="MMW23" s="176"/>
      <c r="MMX23" s="189"/>
      <c r="MMY23" s="176"/>
      <c r="MMZ23" s="189"/>
      <c r="MNA23" s="176"/>
      <c r="MNB23" s="189"/>
      <c r="MNC23" s="176"/>
      <c r="MND23" s="189"/>
      <c r="MNE23" s="176"/>
      <c r="MNF23" s="189"/>
      <c r="MNG23" s="176"/>
      <c r="MNH23" s="189"/>
      <c r="MNI23" s="176"/>
      <c r="MNJ23" s="189"/>
      <c r="MNK23" s="176"/>
      <c r="MNL23" s="189"/>
      <c r="MNM23" s="176"/>
      <c r="MNN23" s="189"/>
      <c r="MNO23" s="176"/>
      <c r="MNP23" s="189"/>
      <c r="MNQ23" s="176"/>
      <c r="MNR23" s="189"/>
      <c r="MNS23" s="176"/>
      <c r="MNT23" s="189"/>
      <c r="MNU23" s="176"/>
      <c r="MNV23" s="189"/>
      <c r="MNW23" s="176"/>
      <c r="MNX23" s="189"/>
      <c r="MNY23" s="176"/>
      <c r="MNZ23" s="189"/>
      <c r="MOA23" s="176"/>
      <c r="MOB23" s="189"/>
      <c r="MOC23" s="176"/>
      <c r="MOD23" s="189"/>
      <c r="MOE23" s="176"/>
      <c r="MOF23" s="189"/>
      <c r="MOG23" s="176"/>
      <c r="MOH23" s="189"/>
      <c r="MOI23" s="176"/>
      <c r="MOJ23" s="189"/>
      <c r="MOK23" s="176"/>
      <c r="MOL23" s="189"/>
      <c r="MOM23" s="176"/>
      <c r="MON23" s="189"/>
      <c r="MOO23" s="176"/>
      <c r="MOP23" s="189"/>
      <c r="MOQ23" s="176"/>
      <c r="MOR23" s="189"/>
      <c r="MOS23" s="176"/>
      <c r="MOT23" s="189"/>
      <c r="MOU23" s="176"/>
      <c r="MOV23" s="189"/>
      <c r="MOW23" s="176"/>
      <c r="MOX23" s="189"/>
      <c r="MOY23" s="176"/>
      <c r="MOZ23" s="189"/>
      <c r="MPA23" s="176"/>
      <c r="MPB23" s="189"/>
      <c r="MPC23" s="176"/>
      <c r="MPD23" s="189"/>
      <c r="MPE23" s="176"/>
      <c r="MPF23" s="189"/>
      <c r="MPG23" s="176"/>
      <c r="MPH23" s="189"/>
      <c r="MPI23" s="176"/>
      <c r="MPJ23" s="189"/>
      <c r="MPK23" s="176"/>
      <c r="MPL23" s="189"/>
      <c r="MPM23" s="176"/>
      <c r="MPN23" s="189"/>
      <c r="MPO23" s="176"/>
      <c r="MPP23" s="189"/>
      <c r="MPQ23" s="176"/>
      <c r="MPR23" s="189"/>
      <c r="MPS23" s="176"/>
      <c r="MPT23" s="189"/>
      <c r="MPU23" s="176"/>
      <c r="MPV23" s="189"/>
      <c r="MPW23" s="176"/>
      <c r="MPX23" s="189"/>
      <c r="MPY23" s="176"/>
      <c r="MPZ23" s="189"/>
      <c r="MQA23" s="176"/>
      <c r="MQB23" s="189"/>
      <c r="MQC23" s="176"/>
      <c r="MQD23" s="189"/>
      <c r="MQE23" s="176"/>
      <c r="MQF23" s="189"/>
      <c r="MQG23" s="176"/>
      <c r="MQH23" s="189"/>
      <c r="MQI23" s="176"/>
      <c r="MQJ23" s="189"/>
      <c r="MQK23" s="176"/>
      <c r="MQL23" s="189"/>
      <c r="MQM23" s="176"/>
      <c r="MQN23" s="189"/>
      <c r="MQO23" s="176"/>
      <c r="MQP23" s="189"/>
      <c r="MQQ23" s="176"/>
      <c r="MQR23" s="189"/>
      <c r="MQS23" s="176"/>
      <c r="MQT23" s="189"/>
      <c r="MQU23" s="176"/>
      <c r="MQV23" s="189"/>
      <c r="MQW23" s="176"/>
      <c r="MQX23" s="189"/>
      <c r="MQY23" s="176"/>
      <c r="MQZ23" s="189"/>
      <c r="MRA23" s="176"/>
      <c r="MRB23" s="189"/>
      <c r="MRC23" s="176"/>
      <c r="MRD23" s="189"/>
      <c r="MRE23" s="176"/>
      <c r="MRF23" s="189"/>
      <c r="MRG23" s="176"/>
      <c r="MRH23" s="189"/>
      <c r="MRI23" s="176"/>
      <c r="MRJ23" s="189"/>
      <c r="MRK23" s="176"/>
      <c r="MRL23" s="189"/>
      <c r="MRM23" s="176"/>
      <c r="MRN23" s="189"/>
      <c r="MRO23" s="176"/>
      <c r="MRP23" s="189"/>
      <c r="MRQ23" s="176"/>
      <c r="MRR23" s="189"/>
      <c r="MRS23" s="176"/>
      <c r="MRT23" s="189"/>
      <c r="MRU23" s="176"/>
      <c r="MRV23" s="189"/>
      <c r="MRW23" s="176"/>
      <c r="MRX23" s="189"/>
      <c r="MRY23" s="176"/>
      <c r="MRZ23" s="189"/>
      <c r="MSA23" s="176"/>
      <c r="MSB23" s="189"/>
      <c r="MSC23" s="176"/>
      <c r="MSD23" s="189"/>
      <c r="MSE23" s="176"/>
      <c r="MSF23" s="189"/>
      <c r="MSG23" s="176"/>
      <c r="MSH23" s="189"/>
      <c r="MSI23" s="176"/>
      <c r="MSJ23" s="189"/>
      <c r="MSK23" s="176"/>
      <c r="MSL23" s="189"/>
      <c r="MSM23" s="176"/>
      <c r="MSN23" s="189"/>
      <c r="MSO23" s="176"/>
      <c r="MSP23" s="189"/>
      <c r="MSQ23" s="176"/>
      <c r="MSR23" s="189"/>
      <c r="MSS23" s="176"/>
      <c r="MST23" s="189"/>
      <c r="MSU23" s="176"/>
      <c r="MSV23" s="189"/>
      <c r="MSW23" s="176"/>
      <c r="MSX23" s="189"/>
      <c r="MSY23" s="176"/>
      <c r="MSZ23" s="189"/>
      <c r="MTA23" s="176"/>
      <c r="MTB23" s="189"/>
      <c r="MTC23" s="176"/>
      <c r="MTD23" s="189"/>
      <c r="MTE23" s="176"/>
      <c r="MTF23" s="189"/>
      <c r="MTG23" s="176"/>
      <c r="MTH23" s="189"/>
      <c r="MTI23" s="176"/>
      <c r="MTJ23" s="189"/>
      <c r="MTK23" s="176"/>
      <c r="MTL23" s="189"/>
      <c r="MTM23" s="176"/>
      <c r="MTN23" s="189"/>
      <c r="MTO23" s="176"/>
      <c r="MTP23" s="189"/>
      <c r="MTQ23" s="176"/>
      <c r="MTR23" s="189"/>
      <c r="MTS23" s="176"/>
      <c r="MTT23" s="189"/>
      <c r="MTU23" s="176"/>
      <c r="MTV23" s="189"/>
      <c r="MTW23" s="176"/>
      <c r="MTX23" s="189"/>
      <c r="MTY23" s="176"/>
      <c r="MTZ23" s="189"/>
      <c r="MUA23" s="176"/>
      <c r="MUB23" s="189"/>
      <c r="MUC23" s="176"/>
      <c r="MUD23" s="189"/>
      <c r="MUE23" s="176"/>
      <c r="MUF23" s="189"/>
      <c r="MUG23" s="176"/>
      <c r="MUH23" s="189"/>
      <c r="MUI23" s="176"/>
      <c r="MUJ23" s="189"/>
      <c r="MUK23" s="176"/>
      <c r="MUL23" s="189"/>
      <c r="MUM23" s="176"/>
      <c r="MUN23" s="189"/>
      <c r="MUO23" s="176"/>
      <c r="MUP23" s="189"/>
      <c r="MUQ23" s="176"/>
      <c r="MUR23" s="189"/>
      <c r="MUS23" s="176"/>
      <c r="MUT23" s="189"/>
      <c r="MUU23" s="176"/>
      <c r="MUV23" s="189"/>
      <c r="MUW23" s="176"/>
      <c r="MUX23" s="189"/>
      <c r="MUY23" s="176"/>
      <c r="MUZ23" s="189"/>
      <c r="MVA23" s="176"/>
      <c r="MVB23" s="189"/>
      <c r="MVC23" s="176"/>
      <c r="MVD23" s="189"/>
      <c r="MVE23" s="176"/>
      <c r="MVF23" s="189"/>
      <c r="MVG23" s="176"/>
      <c r="MVH23" s="189"/>
      <c r="MVI23" s="176"/>
      <c r="MVJ23" s="189"/>
      <c r="MVK23" s="176"/>
      <c r="MVL23" s="189"/>
      <c r="MVM23" s="176"/>
      <c r="MVN23" s="189"/>
      <c r="MVO23" s="176"/>
      <c r="MVP23" s="189"/>
      <c r="MVQ23" s="176"/>
      <c r="MVR23" s="189"/>
      <c r="MVS23" s="176"/>
      <c r="MVT23" s="189"/>
      <c r="MVU23" s="176"/>
      <c r="MVV23" s="189"/>
      <c r="MVW23" s="176"/>
      <c r="MVX23" s="189"/>
      <c r="MVY23" s="176"/>
      <c r="MVZ23" s="189"/>
      <c r="MWA23" s="176"/>
      <c r="MWB23" s="189"/>
      <c r="MWC23" s="176"/>
      <c r="MWD23" s="189"/>
      <c r="MWE23" s="176"/>
      <c r="MWF23" s="189"/>
      <c r="MWG23" s="176"/>
      <c r="MWH23" s="189"/>
      <c r="MWI23" s="176"/>
      <c r="MWJ23" s="189"/>
      <c r="MWK23" s="176"/>
      <c r="MWL23" s="189"/>
      <c r="MWM23" s="176"/>
      <c r="MWN23" s="189"/>
      <c r="MWO23" s="176"/>
      <c r="MWP23" s="189"/>
      <c r="MWQ23" s="176"/>
      <c r="MWR23" s="189"/>
      <c r="MWS23" s="176"/>
      <c r="MWT23" s="189"/>
      <c r="MWU23" s="176"/>
      <c r="MWV23" s="189"/>
      <c r="MWW23" s="176"/>
      <c r="MWX23" s="189"/>
      <c r="MWY23" s="176"/>
      <c r="MWZ23" s="189"/>
      <c r="MXA23" s="176"/>
      <c r="MXB23" s="189"/>
      <c r="MXC23" s="176"/>
      <c r="MXD23" s="189"/>
      <c r="MXE23" s="176"/>
      <c r="MXF23" s="189"/>
      <c r="MXG23" s="176"/>
      <c r="MXH23" s="189"/>
      <c r="MXI23" s="176"/>
      <c r="MXJ23" s="189"/>
      <c r="MXK23" s="176"/>
      <c r="MXL23" s="189"/>
      <c r="MXM23" s="176"/>
      <c r="MXN23" s="189"/>
      <c r="MXO23" s="176"/>
      <c r="MXP23" s="189"/>
      <c r="MXQ23" s="176"/>
      <c r="MXR23" s="189"/>
      <c r="MXS23" s="176"/>
      <c r="MXT23" s="189"/>
      <c r="MXU23" s="176"/>
      <c r="MXV23" s="189"/>
      <c r="MXW23" s="176"/>
      <c r="MXX23" s="189"/>
      <c r="MXY23" s="176"/>
      <c r="MXZ23" s="189"/>
      <c r="MYA23" s="176"/>
      <c r="MYB23" s="189"/>
      <c r="MYC23" s="176"/>
      <c r="MYD23" s="189"/>
      <c r="MYE23" s="176"/>
      <c r="MYF23" s="189"/>
      <c r="MYG23" s="176"/>
      <c r="MYH23" s="189"/>
      <c r="MYI23" s="176"/>
      <c r="MYJ23" s="189"/>
      <c r="MYK23" s="176"/>
      <c r="MYL23" s="189"/>
      <c r="MYM23" s="176"/>
      <c r="MYN23" s="189"/>
      <c r="MYO23" s="176"/>
      <c r="MYP23" s="189"/>
      <c r="MYQ23" s="176"/>
      <c r="MYR23" s="189"/>
      <c r="MYS23" s="176"/>
      <c r="MYT23" s="189"/>
      <c r="MYU23" s="176"/>
      <c r="MYV23" s="189"/>
      <c r="MYW23" s="176"/>
      <c r="MYX23" s="189"/>
      <c r="MYY23" s="176"/>
      <c r="MYZ23" s="189"/>
      <c r="MZA23" s="176"/>
      <c r="MZB23" s="189"/>
      <c r="MZC23" s="176"/>
      <c r="MZD23" s="189"/>
      <c r="MZE23" s="176"/>
      <c r="MZF23" s="189"/>
      <c r="MZG23" s="176"/>
      <c r="MZH23" s="189"/>
      <c r="MZI23" s="176"/>
      <c r="MZJ23" s="189"/>
      <c r="MZK23" s="176"/>
      <c r="MZL23" s="189"/>
      <c r="MZM23" s="176"/>
      <c r="MZN23" s="189"/>
      <c r="MZO23" s="176"/>
      <c r="MZP23" s="189"/>
      <c r="MZQ23" s="176"/>
      <c r="MZR23" s="189"/>
      <c r="MZS23" s="176"/>
      <c r="MZT23" s="189"/>
      <c r="MZU23" s="176"/>
      <c r="MZV23" s="189"/>
      <c r="MZW23" s="176"/>
      <c r="MZX23" s="189"/>
      <c r="MZY23" s="176"/>
      <c r="MZZ23" s="189"/>
      <c r="NAA23" s="176"/>
      <c r="NAB23" s="189"/>
      <c r="NAC23" s="176"/>
      <c r="NAD23" s="189"/>
      <c r="NAE23" s="176"/>
      <c r="NAF23" s="189"/>
      <c r="NAG23" s="176"/>
      <c r="NAH23" s="189"/>
      <c r="NAI23" s="176"/>
      <c r="NAJ23" s="189"/>
      <c r="NAK23" s="176"/>
      <c r="NAL23" s="189"/>
      <c r="NAM23" s="176"/>
      <c r="NAN23" s="189"/>
      <c r="NAO23" s="176"/>
      <c r="NAP23" s="189"/>
      <c r="NAQ23" s="176"/>
      <c r="NAR23" s="189"/>
      <c r="NAS23" s="176"/>
      <c r="NAT23" s="189"/>
      <c r="NAU23" s="176"/>
      <c r="NAV23" s="189"/>
      <c r="NAW23" s="176"/>
      <c r="NAX23" s="189"/>
      <c r="NAY23" s="176"/>
      <c r="NAZ23" s="189"/>
      <c r="NBA23" s="176"/>
      <c r="NBB23" s="189"/>
      <c r="NBC23" s="176"/>
      <c r="NBD23" s="189"/>
      <c r="NBE23" s="176"/>
      <c r="NBF23" s="189"/>
      <c r="NBG23" s="176"/>
      <c r="NBH23" s="189"/>
      <c r="NBI23" s="176"/>
      <c r="NBJ23" s="189"/>
      <c r="NBK23" s="176"/>
      <c r="NBL23" s="189"/>
      <c r="NBM23" s="176"/>
      <c r="NBN23" s="189"/>
      <c r="NBO23" s="176"/>
      <c r="NBP23" s="189"/>
      <c r="NBQ23" s="176"/>
      <c r="NBR23" s="189"/>
      <c r="NBS23" s="176"/>
      <c r="NBT23" s="189"/>
      <c r="NBU23" s="176"/>
      <c r="NBV23" s="189"/>
      <c r="NBW23" s="176"/>
      <c r="NBX23" s="189"/>
      <c r="NBY23" s="176"/>
      <c r="NBZ23" s="189"/>
      <c r="NCA23" s="176"/>
      <c r="NCB23" s="189"/>
      <c r="NCC23" s="176"/>
      <c r="NCD23" s="189"/>
      <c r="NCE23" s="176"/>
      <c r="NCF23" s="189"/>
      <c r="NCG23" s="176"/>
      <c r="NCH23" s="189"/>
      <c r="NCI23" s="176"/>
      <c r="NCJ23" s="189"/>
      <c r="NCK23" s="176"/>
      <c r="NCL23" s="189"/>
      <c r="NCM23" s="176"/>
      <c r="NCN23" s="189"/>
      <c r="NCO23" s="176"/>
      <c r="NCP23" s="189"/>
      <c r="NCQ23" s="176"/>
      <c r="NCR23" s="189"/>
      <c r="NCS23" s="176"/>
      <c r="NCT23" s="189"/>
      <c r="NCU23" s="176"/>
      <c r="NCV23" s="189"/>
      <c r="NCW23" s="176"/>
      <c r="NCX23" s="189"/>
      <c r="NCY23" s="176"/>
      <c r="NCZ23" s="189"/>
      <c r="NDA23" s="176"/>
      <c r="NDB23" s="189"/>
      <c r="NDC23" s="176"/>
      <c r="NDD23" s="189"/>
      <c r="NDE23" s="176"/>
      <c r="NDF23" s="189"/>
      <c r="NDG23" s="176"/>
      <c r="NDH23" s="189"/>
      <c r="NDI23" s="176"/>
      <c r="NDJ23" s="189"/>
      <c r="NDK23" s="176"/>
      <c r="NDL23" s="189"/>
      <c r="NDM23" s="176"/>
      <c r="NDN23" s="189"/>
      <c r="NDO23" s="176"/>
      <c r="NDP23" s="189"/>
      <c r="NDQ23" s="176"/>
      <c r="NDR23" s="189"/>
      <c r="NDS23" s="176"/>
      <c r="NDT23" s="189"/>
      <c r="NDU23" s="176"/>
      <c r="NDV23" s="189"/>
      <c r="NDW23" s="176"/>
      <c r="NDX23" s="189"/>
      <c r="NDY23" s="176"/>
      <c r="NDZ23" s="189"/>
      <c r="NEA23" s="176"/>
      <c r="NEB23" s="189"/>
      <c r="NEC23" s="176"/>
      <c r="NED23" s="189"/>
      <c r="NEE23" s="176"/>
      <c r="NEF23" s="189"/>
      <c r="NEG23" s="176"/>
      <c r="NEH23" s="189"/>
      <c r="NEI23" s="176"/>
      <c r="NEJ23" s="189"/>
      <c r="NEK23" s="176"/>
      <c r="NEL23" s="189"/>
      <c r="NEM23" s="176"/>
      <c r="NEN23" s="189"/>
      <c r="NEO23" s="176"/>
      <c r="NEP23" s="189"/>
      <c r="NEQ23" s="176"/>
      <c r="NER23" s="189"/>
      <c r="NES23" s="176"/>
      <c r="NET23" s="189"/>
      <c r="NEU23" s="176"/>
      <c r="NEV23" s="189"/>
      <c r="NEW23" s="176"/>
      <c r="NEX23" s="189"/>
      <c r="NEY23" s="176"/>
      <c r="NEZ23" s="189"/>
      <c r="NFA23" s="176"/>
      <c r="NFB23" s="189"/>
      <c r="NFC23" s="176"/>
      <c r="NFD23" s="189"/>
      <c r="NFE23" s="176"/>
      <c r="NFF23" s="189"/>
      <c r="NFG23" s="176"/>
      <c r="NFH23" s="189"/>
      <c r="NFI23" s="176"/>
      <c r="NFJ23" s="189"/>
      <c r="NFK23" s="176"/>
      <c r="NFL23" s="189"/>
      <c r="NFM23" s="176"/>
      <c r="NFN23" s="189"/>
      <c r="NFO23" s="176"/>
      <c r="NFP23" s="189"/>
      <c r="NFQ23" s="176"/>
      <c r="NFR23" s="189"/>
      <c r="NFS23" s="176"/>
      <c r="NFT23" s="189"/>
      <c r="NFU23" s="176"/>
      <c r="NFV23" s="189"/>
      <c r="NFW23" s="176"/>
      <c r="NFX23" s="189"/>
      <c r="NFY23" s="176"/>
      <c r="NFZ23" s="189"/>
      <c r="NGA23" s="176"/>
      <c r="NGB23" s="189"/>
      <c r="NGC23" s="176"/>
      <c r="NGD23" s="189"/>
      <c r="NGE23" s="176"/>
      <c r="NGF23" s="189"/>
      <c r="NGG23" s="176"/>
      <c r="NGH23" s="189"/>
      <c r="NGI23" s="176"/>
      <c r="NGJ23" s="189"/>
      <c r="NGK23" s="176"/>
      <c r="NGL23" s="189"/>
      <c r="NGM23" s="176"/>
      <c r="NGN23" s="189"/>
      <c r="NGO23" s="176"/>
      <c r="NGP23" s="189"/>
      <c r="NGQ23" s="176"/>
      <c r="NGR23" s="189"/>
      <c r="NGS23" s="176"/>
      <c r="NGT23" s="189"/>
      <c r="NGU23" s="176"/>
      <c r="NGV23" s="189"/>
      <c r="NGW23" s="176"/>
      <c r="NGX23" s="189"/>
      <c r="NGY23" s="176"/>
      <c r="NGZ23" s="189"/>
      <c r="NHA23" s="176"/>
      <c r="NHB23" s="189"/>
      <c r="NHC23" s="176"/>
      <c r="NHD23" s="189"/>
      <c r="NHE23" s="176"/>
      <c r="NHF23" s="189"/>
      <c r="NHG23" s="176"/>
      <c r="NHH23" s="189"/>
      <c r="NHI23" s="176"/>
      <c r="NHJ23" s="189"/>
      <c r="NHK23" s="176"/>
      <c r="NHL23" s="189"/>
      <c r="NHM23" s="176"/>
      <c r="NHN23" s="189"/>
      <c r="NHO23" s="176"/>
      <c r="NHP23" s="189"/>
      <c r="NHQ23" s="176"/>
      <c r="NHR23" s="189"/>
      <c r="NHS23" s="176"/>
      <c r="NHT23" s="189"/>
      <c r="NHU23" s="176"/>
      <c r="NHV23" s="189"/>
      <c r="NHW23" s="176"/>
      <c r="NHX23" s="189"/>
      <c r="NHY23" s="176"/>
      <c r="NHZ23" s="189"/>
      <c r="NIA23" s="176"/>
      <c r="NIB23" s="189"/>
      <c r="NIC23" s="176"/>
      <c r="NID23" s="189"/>
      <c r="NIE23" s="176"/>
      <c r="NIF23" s="189"/>
      <c r="NIG23" s="176"/>
      <c r="NIH23" s="189"/>
      <c r="NII23" s="176"/>
      <c r="NIJ23" s="189"/>
      <c r="NIK23" s="176"/>
      <c r="NIL23" s="189"/>
      <c r="NIM23" s="176"/>
      <c r="NIN23" s="189"/>
      <c r="NIO23" s="176"/>
      <c r="NIP23" s="189"/>
      <c r="NIQ23" s="176"/>
      <c r="NIR23" s="189"/>
      <c r="NIS23" s="176"/>
      <c r="NIT23" s="189"/>
      <c r="NIU23" s="176"/>
      <c r="NIV23" s="189"/>
      <c r="NIW23" s="176"/>
      <c r="NIX23" s="189"/>
      <c r="NIY23" s="176"/>
      <c r="NIZ23" s="189"/>
      <c r="NJA23" s="176"/>
      <c r="NJB23" s="189"/>
      <c r="NJC23" s="176"/>
      <c r="NJD23" s="189"/>
      <c r="NJE23" s="176"/>
      <c r="NJF23" s="189"/>
      <c r="NJG23" s="176"/>
      <c r="NJH23" s="189"/>
      <c r="NJI23" s="176"/>
      <c r="NJJ23" s="189"/>
      <c r="NJK23" s="176"/>
      <c r="NJL23" s="189"/>
      <c r="NJM23" s="176"/>
      <c r="NJN23" s="189"/>
      <c r="NJO23" s="176"/>
      <c r="NJP23" s="189"/>
      <c r="NJQ23" s="176"/>
      <c r="NJR23" s="189"/>
      <c r="NJS23" s="176"/>
      <c r="NJT23" s="189"/>
      <c r="NJU23" s="176"/>
      <c r="NJV23" s="189"/>
      <c r="NJW23" s="176"/>
      <c r="NJX23" s="189"/>
      <c r="NJY23" s="176"/>
      <c r="NJZ23" s="189"/>
      <c r="NKA23" s="176"/>
      <c r="NKB23" s="189"/>
      <c r="NKC23" s="176"/>
      <c r="NKD23" s="189"/>
      <c r="NKE23" s="176"/>
      <c r="NKF23" s="189"/>
      <c r="NKG23" s="176"/>
      <c r="NKH23" s="189"/>
      <c r="NKI23" s="176"/>
      <c r="NKJ23" s="189"/>
      <c r="NKK23" s="176"/>
      <c r="NKL23" s="189"/>
      <c r="NKM23" s="176"/>
      <c r="NKN23" s="189"/>
      <c r="NKO23" s="176"/>
      <c r="NKP23" s="189"/>
      <c r="NKQ23" s="176"/>
      <c r="NKR23" s="189"/>
      <c r="NKS23" s="176"/>
      <c r="NKT23" s="189"/>
      <c r="NKU23" s="176"/>
      <c r="NKV23" s="189"/>
      <c r="NKW23" s="176"/>
      <c r="NKX23" s="189"/>
      <c r="NKY23" s="176"/>
      <c r="NKZ23" s="189"/>
      <c r="NLA23" s="176"/>
      <c r="NLB23" s="189"/>
      <c r="NLC23" s="176"/>
      <c r="NLD23" s="189"/>
      <c r="NLE23" s="176"/>
      <c r="NLF23" s="189"/>
      <c r="NLG23" s="176"/>
      <c r="NLH23" s="189"/>
      <c r="NLI23" s="176"/>
      <c r="NLJ23" s="189"/>
      <c r="NLK23" s="176"/>
      <c r="NLL23" s="189"/>
      <c r="NLM23" s="176"/>
      <c r="NLN23" s="189"/>
      <c r="NLO23" s="176"/>
      <c r="NLP23" s="189"/>
      <c r="NLQ23" s="176"/>
      <c r="NLR23" s="189"/>
      <c r="NLS23" s="176"/>
      <c r="NLT23" s="189"/>
      <c r="NLU23" s="176"/>
      <c r="NLV23" s="189"/>
      <c r="NLW23" s="176"/>
      <c r="NLX23" s="189"/>
      <c r="NLY23" s="176"/>
      <c r="NLZ23" s="189"/>
      <c r="NMA23" s="176"/>
      <c r="NMB23" s="189"/>
      <c r="NMC23" s="176"/>
      <c r="NMD23" s="189"/>
      <c r="NME23" s="176"/>
      <c r="NMF23" s="189"/>
      <c r="NMG23" s="176"/>
      <c r="NMH23" s="189"/>
      <c r="NMI23" s="176"/>
      <c r="NMJ23" s="189"/>
      <c r="NMK23" s="176"/>
      <c r="NML23" s="189"/>
      <c r="NMM23" s="176"/>
      <c r="NMN23" s="189"/>
      <c r="NMO23" s="176"/>
      <c r="NMP23" s="189"/>
      <c r="NMQ23" s="176"/>
      <c r="NMR23" s="189"/>
      <c r="NMS23" s="176"/>
      <c r="NMT23" s="189"/>
      <c r="NMU23" s="176"/>
      <c r="NMV23" s="189"/>
      <c r="NMW23" s="176"/>
      <c r="NMX23" s="189"/>
      <c r="NMY23" s="176"/>
      <c r="NMZ23" s="189"/>
      <c r="NNA23" s="176"/>
      <c r="NNB23" s="189"/>
      <c r="NNC23" s="176"/>
      <c r="NND23" s="189"/>
      <c r="NNE23" s="176"/>
      <c r="NNF23" s="189"/>
      <c r="NNG23" s="176"/>
      <c r="NNH23" s="189"/>
      <c r="NNI23" s="176"/>
      <c r="NNJ23" s="189"/>
      <c r="NNK23" s="176"/>
      <c r="NNL23" s="189"/>
      <c r="NNM23" s="176"/>
      <c r="NNN23" s="189"/>
      <c r="NNO23" s="176"/>
      <c r="NNP23" s="189"/>
      <c r="NNQ23" s="176"/>
      <c r="NNR23" s="189"/>
      <c r="NNS23" s="176"/>
      <c r="NNT23" s="189"/>
      <c r="NNU23" s="176"/>
      <c r="NNV23" s="189"/>
      <c r="NNW23" s="176"/>
      <c r="NNX23" s="189"/>
      <c r="NNY23" s="176"/>
      <c r="NNZ23" s="189"/>
      <c r="NOA23" s="176"/>
      <c r="NOB23" s="189"/>
      <c r="NOC23" s="176"/>
      <c r="NOD23" s="189"/>
      <c r="NOE23" s="176"/>
      <c r="NOF23" s="189"/>
      <c r="NOG23" s="176"/>
      <c r="NOH23" s="189"/>
      <c r="NOI23" s="176"/>
      <c r="NOJ23" s="189"/>
      <c r="NOK23" s="176"/>
      <c r="NOL23" s="189"/>
      <c r="NOM23" s="176"/>
      <c r="NON23" s="189"/>
      <c r="NOO23" s="176"/>
      <c r="NOP23" s="189"/>
      <c r="NOQ23" s="176"/>
      <c r="NOR23" s="189"/>
      <c r="NOS23" s="176"/>
      <c r="NOT23" s="189"/>
      <c r="NOU23" s="176"/>
      <c r="NOV23" s="189"/>
      <c r="NOW23" s="176"/>
      <c r="NOX23" s="189"/>
      <c r="NOY23" s="176"/>
      <c r="NOZ23" s="189"/>
      <c r="NPA23" s="176"/>
      <c r="NPB23" s="189"/>
      <c r="NPC23" s="176"/>
      <c r="NPD23" s="189"/>
      <c r="NPE23" s="176"/>
      <c r="NPF23" s="189"/>
      <c r="NPG23" s="176"/>
      <c r="NPH23" s="189"/>
      <c r="NPI23" s="176"/>
      <c r="NPJ23" s="189"/>
      <c r="NPK23" s="176"/>
      <c r="NPL23" s="189"/>
      <c r="NPM23" s="176"/>
      <c r="NPN23" s="189"/>
      <c r="NPO23" s="176"/>
      <c r="NPP23" s="189"/>
      <c r="NPQ23" s="176"/>
      <c r="NPR23" s="189"/>
      <c r="NPS23" s="176"/>
      <c r="NPT23" s="189"/>
      <c r="NPU23" s="176"/>
      <c r="NPV23" s="189"/>
      <c r="NPW23" s="176"/>
      <c r="NPX23" s="189"/>
      <c r="NPY23" s="176"/>
      <c r="NPZ23" s="189"/>
      <c r="NQA23" s="176"/>
      <c r="NQB23" s="189"/>
      <c r="NQC23" s="176"/>
      <c r="NQD23" s="189"/>
      <c r="NQE23" s="176"/>
      <c r="NQF23" s="189"/>
      <c r="NQG23" s="176"/>
      <c r="NQH23" s="189"/>
      <c r="NQI23" s="176"/>
      <c r="NQJ23" s="189"/>
      <c r="NQK23" s="176"/>
      <c r="NQL23" s="189"/>
      <c r="NQM23" s="176"/>
      <c r="NQN23" s="189"/>
      <c r="NQO23" s="176"/>
      <c r="NQP23" s="189"/>
      <c r="NQQ23" s="176"/>
      <c r="NQR23" s="189"/>
      <c r="NQS23" s="176"/>
      <c r="NQT23" s="189"/>
      <c r="NQU23" s="176"/>
      <c r="NQV23" s="189"/>
      <c r="NQW23" s="176"/>
      <c r="NQX23" s="189"/>
      <c r="NQY23" s="176"/>
      <c r="NQZ23" s="189"/>
      <c r="NRA23" s="176"/>
      <c r="NRB23" s="189"/>
      <c r="NRC23" s="176"/>
      <c r="NRD23" s="189"/>
      <c r="NRE23" s="176"/>
      <c r="NRF23" s="189"/>
      <c r="NRG23" s="176"/>
      <c r="NRH23" s="189"/>
      <c r="NRI23" s="176"/>
      <c r="NRJ23" s="189"/>
      <c r="NRK23" s="176"/>
      <c r="NRL23" s="189"/>
      <c r="NRM23" s="176"/>
      <c r="NRN23" s="189"/>
      <c r="NRO23" s="176"/>
      <c r="NRP23" s="189"/>
      <c r="NRQ23" s="176"/>
      <c r="NRR23" s="189"/>
      <c r="NRS23" s="176"/>
      <c r="NRT23" s="189"/>
      <c r="NRU23" s="176"/>
      <c r="NRV23" s="189"/>
      <c r="NRW23" s="176"/>
      <c r="NRX23" s="189"/>
      <c r="NRY23" s="176"/>
      <c r="NRZ23" s="189"/>
      <c r="NSA23" s="176"/>
      <c r="NSB23" s="189"/>
      <c r="NSC23" s="176"/>
      <c r="NSD23" s="189"/>
      <c r="NSE23" s="176"/>
      <c r="NSF23" s="189"/>
      <c r="NSG23" s="176"/>
      <c r="NSH23" s="189"/>
      <c r="NSI23" s="176"/>
      <c r="NSJ23" s="189"/>
      <c r="NSK23" s="176"/>
      <c r="NSL23" s="189"/>
      <c r="NSM23" s="176"/>
      <c r="NSN23" s="189"/>
      <c r="NSO23" s="176"/>
      <c r="NSP23" s="189"/>
      <c r="NSQ23" s="176"/>
      <c r="NSR23" s="189"/>
      <c r="NSS23" s="176"/>
      <c r="NST23" s="189"/>
      <c r="NSU23" s="176"/>
      <c r="NSV23" s="189"/>
      <c r="NSW23" s="176"/>
      <c r="NSX23" s="189"/>
      <c r="NSY23" s="176"/>
      <c r="NSZ23" s="189"/>
      <c r="NTA23" s="176"/>
      <c r="NTB23" s="189"/>
      <c r="NTC23" s="176"/>
      <c r="NTD23" s="189"/>
      <c r="NTE23" s="176"/>
      <c r="NTF23" s="189"/>
      <c r="NTG23" s="176"/>
      <c r="NTH23" s="189"/>
      <c r="NTI23" s="176"/>
      <c r="NTJ23" s="189"/>
      <c r="NTK23" s="176"/>
      <c r="NTL23" s="189"/>
      <c r="NTM23" s="176"/>
      <c r="NTN23" s="189"/>
      <c r="NTO23" s="176"/>
      <c r="NTP23" s="189"/>
      <c r="NTQ23" s="176"/>
      <c r="NTR23" s="189"/>
      <c r="NTS23" s="176"/>
      <c r="NTT23" s="189"/>
      <c r="NTU23" s="176"/>
      <c r="NTV23" s="189"/>
      <c r="NTW23" s="176"/>
      <c r="NTX23" s="189"/>
      <c r="NTY23" s="176"/>
      <c r="NTZ23" s="189"/>
      <c r="NUA23" s="176"/>
      <c r="NUB23" s="189"/>
      <c r="NUC23" s="176"/>
      <c r="NUD23" s="189"/>
      <c r="NUE23" s="176"/>
      <c r="NUF23" s="189"/>
      <c r="NUG23" s="176"/>
      <c r="NUH23" s="189"/>
      <c r="NUI23" s="176"/>
      <c r="NUJ23" s="189"/>
      <c r="NUK23" s="176"/>
      <c r="NUL23" s="189"/>
      <c r="NUM23" s="176"/>
      <c r="NUN23" s="189"/>
      <c r="NUO23" s="176"/>
      <c r="NUP23" s="189"/>
      <c r="NUQ23" s="176"/>
      <c r="NUR23" s="189"/>
      <c r="NUS23" s="176"/>
      <c r="NUT23" s="189"/>
      <c r="NUU23" s="176"/>
      <c r="NUV23" s="189"/>
      <c r="NUW23" s="176"/>
      <c r="NUX23" s="189"/>
      <c r="NUY23" s="176"/>
      <c r="NUZ23" s="189"/>
      <c r="NVA23" s="176"/>
      <c r="NVB23" s="189"/>
      <c r="NVC23" s="176"/>
      <c r="NVD23" s="189"/>
      <c r="NVE23" s="176"/>
      <c r="NVF23" s="189"/>
      <c r="NVG23" s="176"/>
      <c r="NVH23" s="189"/>
      <c r="NVI23" s="176"/>
      <c r="NVJ23" s="189"/>
      <c r="NVK23" s="176"/>
      <c r="NVL23" s="189"/>
      <c r="NVM23" s="176"/>
      <c r="NVN23" s="189"/>
      <c r="NVO23" s="176"/>
      <c r="NVP23" s="189"/>
      <c r="NVQ23" s="176"/>
      <c r="NVR23" s="189"/>
      <c r="NVS23" s="176"/>
      <c r="NVT23" s="189"/>
      <c r="NVU23" s="176"/>
      <c r="NVV23" s="189"/>
      <c r="NVW23" s="176"/>
      <c r="NVX23" s="189"/>
      <c r="NVY23" s="176"/>
      <c r="NVZ23" s="189"/>
      <c r="NWA23" s="176"/>
      <c r="NWB23" s="189"/>
      <c r="NWC23" s="176"/>
      <c r="NWD23" s="189"/>
      <c r="NWE23" s="176"/>
      <c r="NWF23" s="189"/>
      <c r="NWG23" s="176"/>
      <c r="NWH23" s="189"/>
      <c r="NWI23" s="176"/>
      <c r="NWJ23" s="189"/>
      <c r="NWK23" s="176"/>
      <c r="NWL23" s="189"/>
      <c r="NWM23" s="176"/>
      <c r="NWN23" s="189"/>
      <c r="NWO23" s="176"/>
      <c r="NWP23" s="189"/>
      <c r="NWQ23" s="176"/>
      <c r="NWR23" s="189"/>
      <c r="NWS23" s="176"/>
      <c r="NWT23" s="189"/>
      <c r="NWU23" s="176"/>
      <c r="NWV23" s="189"/>
      <c r="NWW23" s="176"/>
      <c r="NWX23" s="189"/>
      <c r="NWY23" s="176"/>
      <c r="NWZ23" s="189"/>
      <c r="NXA23" s="176"/>
      <c r="NXB23" s="189"/>
      <c r="NXC23" s="176"/>
      <c r="NXD23" s="189"/>
      <c r="NXE23" s="176"/>
      <c r="NXF23" s="189"/>
      <c r="NXG23" s="176"/>
      <c r="NXH23" s="189"/>
      <c r="NXI23" s="176"/>
      <c r="NXJ23" s="189"/>
      <c r="NXK23" s="176"/>
      <c r="NXL23" s="189"/>
      <c r="NXM23" s="176"/>
      <c r="NXN23" s="189"/>
      <c r="NXO23" s="176"/>
      <c r="NXP23" s="189"/>
      <c r="NXQ23" s="176"/>
      <c r="NXR23" s="189"/>
      <c r="NXS23" s="176"/>
      <c r="NXT23" s="189"/>
      <c r="NXU23" s="176"/>
      <c r="NXV23" s="189"/>
      <c r="NXW23" s="176"/>
      <c r="NXX23" s="189"/>
      <c r="NXY23" s="176"/>
      <c r="NXZ23" s="189"/>
      <c r="NYA23" s="176"/>
      <c r="NYB23" s="189"/>
      <c r="NYC23" s="176"/>
      <c r="NYD23" s="189"/>
      <c r="NYE23" s="176"/>
      <c r="NYF23" s="189"/>
      <c r="NYG23" s="176"/>
      <c r="NYH23" s="189"/>
      <c r="NYI23" s="176"/>
      <c r="NYJ23" s="189"/>
      <c r="NYK23" s="176"/>
      <c r="NYL23" s="189"/>
      <c r="NYM23" s="176"/>
      <c r="NYN23" s="189"/>
      <c r="NYO23" s="176"/>
      <c r="NYP23" s="189"/>
      <c r="NYQ23" s="176"/>
      <c r="NYR23" s="189"/>
      <c r="NYS23" s="176"/>
      <c r="NYT23" s="189"/>
      <c r="NYU23" s="176"/>
      <c r="NYV23" s="189"/>
      <c r="NYW23" s="176"/>
      <c r="NYX23" s="189"/>
      <c r="NYY23" s="176"/>
      <c r="NYZ23" s="189"/>
      <c r="NZA23" s="176"/>
      <c r="NZB23" s="189"/>
      <c r="NZC23" s="176"/>
      <c r="NZD23" s="189"/>
      <c r="NZE23" s="176"/>
      <c r="NZF23" s="189"/>
      <c r="NZG23" s="176"/>
      <c r="NZH23" s="189"/>
      <c r="NZI23" s="176"/>
      <c r="NZJ23" s="189"/>
      <c r="NZK23" s="176"/>
      <c r="NZL23" s="189"/>
      <c r="NZM23" s="176"/>
      <c r="NZN23" s="189"/>
      <c r="NZO23" s="176"/>
      <c r="NZP23" s="189"/>
      <c r="NZQ23" s="176"/>
      <c r="NZR23" s="189"/>
      <c r="NZS23" s="176"/>
      <c r="NZT23" s="189"/>
      <c r="NZU23" s="176"/>
      <c r="NZV23" s="189"/>
      <c r="NZW23" s="176"/>
      <c r="NZX23" s="189"/>
      <c r="NZY23" s="176"/>
      <c r="NZZ23" s="189"/>
      <c r="OAA23" s="176"/>
      <c r="OAB23" s="189"/>
      <c r="OAC23" s="176"/>
      <c r="OAD23" s="189"/>
      <c r="OAE23" s="176"/>
      <c r="OAF23" s="189"/>
      <c r="OAG23" s="176"/>
      <c r="OAH23" s="189"/>
      <c r="OAI23" s="176"/>
      <c r="OAJ23" s="189"/>
      <c r="OAK23" s="176"/>
      <c r="OAL23" s="189"/>
      <c r="OAM23" s="176"/>
      <c r="OAN23" s="189"/>
      <c r="OAO23" s="176"/>
      <c r="OAP23" s="189"/>
      <c r="OAQ23" s="176"/>
      <c r="OAR23" s="189"/>
      <c r="OAS23" s="176"/>
      <c r="OAT23" s="189"/>
      <c r="OAU23" s="176"/>
      <c r="OAV23" s="189"/>
      <c r="OAW23" s="176"/>
      <c r="OAX23" s="189"/>
      <c r="OAY23" s="176"/>
      <c r="OAZ23" s="189"/>
      <c r="OBA23" s="176"/>
      <c r="OBB23" s="189"/>
      <c r="OBC23" s="176"/>
      <c r="OBD23" s="189"/>
      <c r="OBE23" s="176"/>
      <c r="OBF23" s="189"/>
      <c r="OBG23" s="176"/>
      <c r="OBH23" s="189"/>
      <c r="OBI23" s="176"/>
      <c r="OBJ23" s="189"/>
      <c r="OBK23" s="176"/>
      <c r="OBL23" s="189"/>
      <c r="OBM23" s="176"/>
      <c r="OBN23" s="189"/>
      <c r="OBO23" s="176"/>
      <c r="OBP23" s="189"/>
      <c r="OBQ23" s="176"/>
      <c r="OBR23" s="189"/>
      <c r="OBS23" s="176"/>
      <c r="OBT23" s="189"/>
      <c r="OBU23" s="176"/>
      <c r="OBV23" s="189"/>
      <c r="OBW23" s="176"/>
      <c r="OBX23" s="189"/>
      <c r="OBY23" s="176"/>
      <c r="OBZ23" s="189"/>
      <c r="OCA23" s="176"/>
      <c r="OCB23" s="189"/>
      <c r="OCC23" s="176"/>
      <c r="OCD23" s="189"/>
      <c r="OCE23" s="176"/>
      <c r="OCF23" s="189"/>
      <c r="OCG23" s="176"/>
      <c r="OCH23" s="189"/>
      <c r="OCI23" s="176"/>
      <c r="OCJ23" s="189"/>
      <c r="OCK23" s="176"/>
      <c r="OCL23" s="189"/>
      <c r="OCM23" s="176"/>
      <c r="OCN23" s="189"/>
      <c r="OCO23" s="176"/>
      <c r="OCP23" s="189"/>
      <c r="OCQ23" s="176"/>
      <c r="OCR23" s="189"/>
      <c r="OCS23" s="176"/>
      <c r="OCT23" s="189"/>
      <c r="OCU23" s="176"/>
      <c r="OCV23" s="189"/>
      <c r="OCW23" s="176"/>
      <c r="OCX23" s="189"/>
      <c r="OCY23" s="176"/>
      <c r="OCZ23" s="189"/>
      <c r="ODA23" s="176"/>
      <c r="ODB23" s="189"/>
      <c r="ODC23" s="176"/>
      <c r="ODD23" s="189"/>
      <c r="ODE23" s="176"/>
      <c r="ODF23" s="189"/>
      <c r="ODG23" s="176"/>
      <c r="ODH23" s="189"/>
      <c r="ODI23" s="176"/>
      <c r="ODJ23" s="189"/>
      <c r="ODK23" s="176"/>
      <c r="ODL23" s="189"/>
      <c r="ODM23" s="176"/>
      <c r="ODN23" s="189"/>
      <c r="ODO23" s="176"/>
      <c r="ODP23" s="189"/>
      <c r="ODQ23" s="176"/>
      <c r="ODR23" s="189"/>
      <c r="ODS23" s="176"/>
      <c r="ODT23" s="189"/>
      <c r="ODU23" s="176"/>
      <c r="ODV23" s="189"/>
      <c r="ODW23" s="176"/>
      <c r="ODX23" s="189"/>
      <c r="ODY23" s="176"/>
      <c r="ODZ23" s="189"/>
      <c r="OEA23" s="176"/>
      <c r="OEB23" s="189"/>
      <c r="OEC23" s="176"/>
      <c r="OED23" s="189"/>
      <c r="OEE23" s="176"/>
      <c r="OEF23" s="189"/>
      <c r="OEG23" s="176"/>
      <c r="OEH23" s="189"/>
      <c r="OEI23" s="176"/>
      <c r="OEJ23" s="189"/>
      <c r="OEK23" s="176"/>
      <c r="OEL23" s="189"/>
      <c r="OEM23" s="176"/>
      <c r="OEN23" s="189"/>
      <c r="OEO23" s="176"/>
      <c r="OEP23" s="189"/>
      <c r="OEQ23" s="176"/>
      <c r="OER23" s="189"/>
      <c r="OES23" s="176"/>
      <c r="OET23" s="189"/>
      <c r="OEU23" s="176"/>
      <c r="OEV23" s="189"/>
      <c r="OEW23" s="176"/>
      <c r="OEX23" s="189"/>
      <c r="OEY23" s="176"/>
      <c r="OEZ23" s="189"/>
      <c r="OFA23" s="176"/>
      <c r="OFB23" s="189"/>
      <c r="OFC23" s="176"/>
      <c r="OFD23" s="189"/>
      <c r="OFE23" s="176"/>
      <c r="OFF23" s="189"/>
      <c r="OFG23" s="176"/>
      <c r="OFH23" s="189"/>
      <c r="OFI23" s="176"/>
      <c r="OFJ23" s="189"/>
      <c r="OFK23" s="176"/>
      <c r="OFL23" s="189"/>
      <c r="OFM23" s="176"/>
      <c r="OFN23" s="189"/>
      <c r="OFO23" s="176"/>
      <c r="OFP23" s="189"/>
      <c r="OFQ23" s="176"/>
      <c r="OFR23" s="189"/>
      <c r="OFS23" s="176"/>
      <c r="OFT23" s="189"/>
      <c r="OFU23" s="176"/>
      <c r="OFV23" s="189"/>
      <c r="OFW23" s="176"/>
      <c r="OFX23" s="189"/>
      <c r="OFY23" s="176"/>
      <c r="OFZ23" s="189"/>
      <c r="OGA23" s="176"/>
      <c r="OGB23" s="189"/>
      <c r="OGC23" s="176"/>
      <c r="OGD23" s="189"/>
      <c r="OGE23" s="176"/>
      <c r="OGF23" s="189"/>
      <c r="OGG23" s="176"/>
      <c r="OGH23" s="189"/>
      <c r="OGI23" s="176"/>
      <c r="OGJ23" s="189"/>
      <c r="OGK23" s="176"/>
      <c r="OGL23" s="189"/>
      <c r="OGM23" s="176"/>
      <c r="OGN23" s="189"/>
      <c r="OGO23" s="176"/>
      <c r="OGP23" s="189"/>
      <c r="OGQ23" s="176"/>
      <c r="OGR23" s="189"/>
      <c r="OGS23" s="176"/>
      <c r="OGT23" s="189"/>
      <c r="OGU23" s="176"/>
      <c r="OGV23" s="189"/>
      <c r="OGW23" s="176"/>
      <c r="OGX23" s="189"/>
      <c r="OGY23" s="176"/>
      <c r="OGZ23" s="189"/>
      <c r="OHA23" s="176"/>
      <c r="OHB23" s="189"/>
      <c r="OHC23" s="176"/>
      <c r="OHD23" s="189"/>
      <c r="OHE23" s="176"/>
      <c r="OHF23" s="189"/>
      <c r="OHG23" s="176"/>
      <c r="OHH23" s="189"/>
      <c r="OHI23" s="176"/>
      <c r="OHJ23" s="189"/>
      <c r="OHK23" s="176"/>
      <c r="OHL23" s="189"/>
      <c r="OHM23" s="176"/>
      <c r="OHN23" s="189"/>
      <c r="OHO23" s="176"/>
      <c r="OHP23" s="189"/>
      <c r="OHQ23" s="176"/>
      <c r="OHR23" s="189"/>
      <c r="OHS23" s="176"/>
      <c r="OHT23" s="189"/>
      <c r="OHU23" s="176"/>
      <c r="OHV23" s="189"/>
      <c r="OHW23" s="176"/>
      <c r="OHX23" s="189"/>
      <c r="OHY23" s="176"/>
      <c r="OHZ23" s="189"/>
      <c r="OIA23" s="176"/>
      <c r="OIB23" s="189"/>
      <c r="OIC23" s="176"/>
      <c r="OID23" s="189"/>
      <c r="OIE23" s="176"/>
      <c r="OIF23" s="189"/>
      <c r="OIG23" s="176"/>
      <c r="OIH23" s="189"/>
      <c r="OII23" s="176"/>
      <c r="OIJ23" s="189"/>
      <c r="OIK23" s="176"/>
      <c r="OIL23" s="189"/>
      <c r="OIM23" s="176"/>
      <c r="OIN23" s="189"/>
      <c r="OIO23" s="176"/>
      <c r="OIP23" s="189"/>
      <c r="OIQ23" s="176"/>
      <c r="OIR23" s="189"/>
      <c r="OIS23" s="176"/>
      <c r="OIT23" s="189"/>
      <c r="OIU23" s="176"/>
      <c r="OIV23" s="189"/>
      <c r="OIW23" s="176"/>
      <c r="OIX23" s="189"/>
      <c r="OIY23" s="176"/>
      <c r="OIZ23" s="189"/>
      <c r="OJA23" s="176"/>
      <c r="OJB23" s="189"/>
      <c r="OJC23" s="176"/>
      <c r="OJD23" s="189"/>
      <c r="OJE23" s="176"/>
      <c r="OJF23" s="189"/>
      <c r="OJG23" s="176"/>
      <c r="OJH23" s="189"/>
      <c r="OJI23" s="176"/>
      <c r="OJJ23" s="189"/>
      <c r="OJK23" s="176"/>
      <c r="OJL23" s="189"/>
      <c r="OJM23" s="176"/>
      <c r="OJN23" s="189"/>
      <c r="OJO23" s="176"/>
      <c r="OJP23" s="189"/>
      <c r="OJQ23" s="176"/>
      <c r="OJR23" s="189"/>
      <c r="OJS23" s="176"/>
      <c r="OJT23" s="189"/>
      <c r="OJU23" s="176"/>
      <c r="OJV23" s="189"/>
      <c r="OJW23" s="176"/>
      <c r="OJX23" s="189"/>
      <c r="OJY23" s="176"/>
      <c r="OJZ23" s="189"/>
      <c r="OKA23" s="176"/>
      <c r="OKB23" s="189"/>
      <c r="OKC23" s="176"/>
      <c r="OKD23" s="189"/>
      <c r="OKE23" s="176"/>
      <c r="OKF23" s="189"/>
      <c r="OKG23" s="176"/>
      <c r="OKH23" s="189"/>
      <c r="OKI23" s="176"/>
      <c r="OKJ23" s="189"/>
      <c r="OKK23" s="176"/>
      <c r="OKL23" s="189"/>
      <c r="OKM23" s="176"/>
      <c r="OKN23" s="189"/>
      <c r="OKO23" s="176"/>
      <c r="OKP23" s="189"/>
      <c r="OKQ23" s="176"/>
      <c r="OKR23" s="189"/>
      <c r="OKS23" s="176"/>
      <c r="OKT23" s="189"/>
      <c r="OKU23" s="176"/>
      <c r="OKV23" s="189"/>
      <c r="OKW23" s="176"/>
      <c r="OKX23" s="189"/>
      <c r="OKY23" s="176"/>
      <c r="OKZ23" s="189"/>
      <c r="OLA23" s="176"/>
      <c r="OLB23" s="189"/>
      <c r="OLC23" s="176"/>
      <c r="OLD23" s="189"/>
      <c r="OLE23" s="176"/>
      <c r="OLF23" s="189"/>
      <c r="OLG23" s="176"/>
      <c r="OLH23" s="189"/>
      <c r="OLI23" s="176"/>
      <c r="OLJ23" s="189"/>
      <c r="OLK23" s="176"/>
      <c r="OLL23" s="189"/>
      <c r="OLM23" s="176"/>
      <c r="OLN23" s="189"/>
      <c r="OLO23" s="176"/>
      <c r="OLP23" s="189"/>
      <c r="OLQ23" s="176"/>
      <c r="OLR23" s="189"/>
      <c r="OLS23" s="176"/>
      <c r="OLT23" s="189"/>
      <c r="OLU23" s="176"/>
      <c r="OLV23" s="189"/>
      <c r="OLW23" s="176"/>
      <c r="OLX23" s="189"/>
      <c r="OLY23" s="176"/>
      <c r="OLZ23" s="189"/>
      <c r="OMA23" s="176"/>
      <c r="OMB23" s="189"/>
      <c r="OMC23" s="176"/>
      <c r="OMD23" s="189"/>
      <c r="OME23" s="176"/>
      <c r="OMF23" s="189"/>
      <c r="OMG23" s="176"/>
      <c r="OMH23" s="189"/>
      <c r="OMI23" s="176"/>
      <c r="OMJ23" s="189"/>
      <c r="OMK23" s="176"/>
      <c r="OML23" s="189"/>
      <c r="OMM23" s="176"/>
      <c r="OMN23" s="189"/>
      <c r="OMO23" s="176"/>
      <c r="OMP23" s="189"/>
      <c r="OMQ23" s="176"/>
      <c r="OMR23" s="189"/>
      <c r="OMS23" s="176"/>
      <c r="OMT23" s="189"/>
      <c r="OMU23" s="176"/>
      <c r="OMV23" s="189"/>
      <c r="OMW23" s="176"/>
      <c r="OMX23" s="189"/>
      <c r="OMY23" s="176"/>
      <c r="OMZ23" s="189"/>
      <c r="ONA23" s="176"/>
      <c r="ONB23" s="189"/>
      <c r="ONC23" s="176"/>
      <c r="OND23" s="189"/>
      <c r="ONE23" s="176"/>
      <c r="ONF23" s="189"/>
      <c r="ONG23" s="176"/>
      <c r="ONH23" s="189"/>
      <c r="ONI23" s="176"/>
      <c r="ONJ23" s="189"/>
      <c r="ONK23" s="176"/>
      <c r="ONL23" s="189"/>
      <c r="ONM23" s="176"/>
      <c r="ONN23" s="189"/>
      <c r="ONO23" s="176"/>
      <c r="ONP23" s="189"/>
      <c r="ONQ23" s="176"/>
      <c r="ONR23" s="189"/>
      <c r="ONS23" s="176"/>
      <c r="ONT23" s="189"/>
      <c r="ONU23" s="176"/>
      <c r="ONV23" s="189"/>
      <c r="ONW23" s="176"/>
      <c r="ONX23" s="189"/>
      <c r="ONY23" s="176"/>
      <c r="ONZ23" s="189"/>
      <c r="OOA23" s="176"/>
      <c r="OOB23" s="189"/>
      <c r="OOC23" s="176"/>
      <c r="OOD23" s="189"/>
      <c r="OOE23" s="176"/>
      <c r="OOF23" s="189"/>
      <c r="OOG23" s="176"/>
      <c r="OOH23" s="189"/>
      <c r="OOI23" s="176"/>
      <c r="OOJ23" s="189"/>
      <c r="OOK23" s="176"/>
      <c r="OOL23" s="189"/>
      <c r="OOM23" s="176"/>
      <c r="OON23" s="189"/>
      <c r="OOO23" s="176"/>
      <c r="OOP23" s="189"/>
      <c r="OOQ23" s="176"/>
      <c r="OOR23" s="189"/>
      <c r="OOS23" s="176"/>
      <c r="OOT23" s="189"/>
      <c r="OOU23" s="176"/>
      <c r="OOV23" s="189"/>
      <c r="OOW23" s="176"/>
      <c r="OOX23" s="189"/>
      <c r="OOY23" s="176"/>
      <c r="OOZ23" s="189"/>
      <c r="OPA23" s="176"/>
      <c r="OPB23" s="189"/>
      <c r="OPC23" s="176"/>
      <c r="OPD23" s="189"/>
      <c r="OPE23" s="176"/>
      <c r="OPF23" s="189"/>
      <c r="OPG23" s="176"/>
      <c r="OPH23" s="189"/>
      <c r="OPI23" s="176"/>
      <c r="OPJ23" s="189"/>
      <c r="OPK23" s="176"/>
      <c r="OPL23" s="189"/>
      <c r="OPM23" s="176"/>
      <c r="OPN23" s="189"/>
      <c r="OPO23" s="176"/>
      <c r="OPP23" s="189"/>
      <c r="OPQ23" s="176"/>
      <c r="OPR23" s="189"/>
      <c r="OPS23" s="176"/>
      <c r="OPT23" s="189"/>
      <c r="OPU23" s="176"/>
      <c r="OPV23" s="189"/>
      <c r="OPW23" s="176"/>
      <c r="OPX23" s="189"/>
      <c r="OPY23" s="176"/>
      <c r="OPZ23" s="189"/>
      <c r="OQA23" s="176"/>
      <c r="OQB23" s="189"/>
      <c r="OQC23" s="176"/>
      <c r="OQD23" s="189"/>
      <c r="OQE23" s="176"/>
      <c r="OQF23" s="189"/>
      <c r="OQG23" s="176"/>
      <c r="OQH23" s="189"/>
      <c r="OQI23" s="176"/>
      <c r="OQJ23" s="189"/>
      <c r="OQK23" s="176"/>
      <c r="OQL23" s="189"/>
      <c r="OQM23" s="176"/>
      <c r="OQN23" s="189"/>
      <c r="OQO23" s="176"/>
      <c r="OQP23" s="189"/>
      <c r="OQQ23" s="176"/>
      <c r="OQR23" s="189"/>
      <c r="OQS23" s="176"/>
      <c r="OQT23" s="189"/>
      <c r="OQU23" s="176"/>
      <c r="OQV23" s="189"/>
      <c r="OQW23" s="176"/>
      <c r="OQX23" s="189"/>
      <c r="OQY23" s="176"/>
      <c r="OQZ23" s="189"/>
      <c r="ORA23" s="176"/>
      <c r="ORB23" s="189"/>
      <c r="ORC23" s="176"/>
      <c r="ORD23" s="189"/>
      <c r="ORE23" s="176"/>
      <c r="ORF23" s="189"/>
      <c r="ORG23" s="176"/>
      <c r="ORH23" s="189"/>
      <c r="ORI23" s="176"/>
      <c r="ORJ23" s="189"/>
      <c r="ORK23" s="176"/>
      <c r="ORL23" s="189"/>
      <c r="ORM23" s="176"/>
      <c r="ORN23" s="189"/>
      <c r="ORO23" s="176"/>
      <c r="ORP23" s="189"/>
      <c r="ORQ23" s="176"/>
      <c r="ORR23" s="189"/>
      <c r="ORS23" s="176"/>
      <c r="ORT23" s="189"/>
      <c r="ORU23" s="176"/>
      <c r="ORV23" s="189"/>
      <c r="ORW23" s="176"/>
      <c r="ORX23" s="189"/>
      <c r="ORY23" s="176"/>
      <c r="ORZ23" s="189"/>
      <c r="OSA23" s="176"/>
      <c r="OSB23" s="189"/>
      <c r="OSC23" s="176"/>
      <c r="OSD23" s="189"/>
      <c r="OSE23" s="176"/>
      <c r="OSF23" s="189"/>
      <c r="OSG23" s="176"/>
      <c r="OSH23" s="189"/>
      <c r="OSI23" s="176"/>
      <c r="OSJ23" s="189"/>
      <c r="OSK23" s="176"/>
      <c r="OSL23" s="189"/>
      <c r="OSM23" s="176"/>
      <c r="OSN23" s="189"/>
      <c r="OSO23" s="176"/>
      <c r="OSP23" s="189"/>
      <c r="OSQ23" s="176"/>
      <c r="OSR23" s="189"/>
      <c r="OSS23" s="176"/>
      <c r="OST23" s="189"/>
      <c r="OSU23" s="176"/>
      <c r="OSV23" s="189"/>
      <c r="OSW23" s="176"/>
      <c r="OSX23" s="189"/>
      <c r="OSY23" s="176"/>
      <c r="OSZ23" s="189"/>
      <c r="OTA23" s="176"/>
      <c r="OTB23" s="189"/>
      <c r="OTC23" s="176"/>
      <c r="OTD23" s="189"/>
      <c r="OTE23" s="176"/>
      <c r="OTF23" s="189"/>
      <c r="OTG23" s="176"/>
      <c r="OTH23" s="189"/>
      <c r="OTI23" s="176"/>
      <c r="OTJ23" s="189"/>
      <c r="OTK23" s="176"/>
      <c r="OTL23" s="189"/>
      <c r="OTM23" s="176"/>
      <c r="OTN23" s="189"/>
      <c r="OTO23" s="176"/>
      <c r="OTP23" s="189"/>
      <c r="OTQ23" s="176"/>
      <c r="OTR23" s="189"/>
      <c r="OTS23" s="176"/>
      <c r="OTT23" s="189"/>
      <c r="OTU23" s="176"/>
      <c r="OTV23" s="189"/>
      <c r="OTW23" s="176"/>
      <c r="OTX23" s="189"/>
      <c r="OTY23" s="176"/>
      <c r="OTZ23" s="189"/>
      <c r="OUA23" s="176"/>
      <c r="OUB23" s="189"/>
      <c r="OUC23" s="176"/>
      <c r="OUD23" s="189"/>
      <c r="OUE23" s="176"/>
      <c r="OUF23" s="189"/>
      <c r="OUG23" s="176"/>
      <c r="OUH23" s="189"/>
      <c r="OUI23" s="176"/>
      <c r="OUJ23" s="189"/>
      <c r="OUK23" s="176"/>
      <c r="OUL23" s="189"/>
      <c r="OUM23" s="176"/>
      <c r="OUN23" s="189"/>
      <c r="OUO23" s="176"/>
      <c r="OUP23" s="189"/>
      <c r="OUQ23" s="176"/>
      <c r="OUR23" s="189"/>
      <c r="OUS23" s="176"/>
      <c r="OUT23" s="189"/>
      <c r="OUU23" s="176"/>
      <c r="OUV23" s="189"/>
      <c r="OUW23" s="176"/>
      <c r="OUX23" s="189"/>
      <c r="OUY23" s="176"/>
      <c r="OUZ23" s="189"/>
      <c r="OVA23" s="176"/>
      <c r="OVB23" s="189"/>
      <c r="OVC23" s="176"/>
      <c r="OVD23" s="189"/>
      <c r="OVE23" s="176"/>
      <c r="OVF23" s="189"/>
      <c r="OVG23" s="176"/>
      <c r="OVH23" s="189"/>
      <c r="OVI23" s="176"/>
      <c r="OVJ23" s="189"/>
      <c r="OVK23" s="176"/>
      <c r="OVL23" s="189"/>
      <c r="OVM23" s="176"/>
      <c r="OVN23" s="189"/>
      <c r="OVO23" s="176"/>
      <c r="OVP23" s="189"/>
      <c r="OVQ23" s="176"/>
      <c r="OVR23" s="189"/>
      <c r="OVS23" s="176"/>
      <c r="OVT23" s="189"/>
      <c r="OVU23" s="176"/>
      <c r="OVV23" s="189"/>
      <c r="OVW23" s="176"/>
      <c r="OVX23" s="189"/>
      <c r="OVY23" s="176"/>
      <c r="OVZ23" s="189"/>
      <c r="OWA23" s="176"/>
      <c r="OWB23" s="189"/>
      <c r="OWC23" s="176"/>
      <c r="OWD23" s="189"/>
      <c r="OWE23" s="176"/>
      <c r="OWF23" s="189"/>
      <c r="OWG23" s="176"/>
      <c r="OWH23" s="189"/>
      <c r="OWI23" s="176"/>
      <c r="OWJ23" s="189"/>
      <c r="OWK23" s="176"/>
      <c r="OWL23" s="189"/>
      <c r="OWM23" s="176"/>
      <c r="OWN23" s="189"/>
      <c r="OWO23" s="176"/>
      <c r="OWP23" s="189"/>
      <c r="OWQ23" s="176"/>
      <c r="OWR23" s="189"/>
      <c r="OWS23" s="176"/>
      <c r="OWT23" s="189"/>
      <c r="OWU23" s="176"/>
      <c r="OWV23" s="189"/>
      <c r="OWW23" s="176"/>
      <c r="OWX23" s="189"/>
      <c r="OWY23" s="176"/>
      <c r="OWZ23" s="189"/>
      <c r="OXA23" s="176"/>
      <c r="OXB23" s="189"/>
      <c r="OXC23" s="176"/>
      <c r="OXD23" s="189"/>
      <c r="OXE23" s="176"/>
      <c r="OXF23" s="189"/>
      <c r="OXG23" s="176"/>
      <c r="OXH23" s="189"/>
      <c r="OXI23" s="176"/>
      <c r="OXJ23" s="189"/>
      <c r="OXK23" s="176"/>
      <c r="OXL23" s="189"/>
      <c r="OXM23" s="176"/>
      <c r="OXN23" s="189"/>
      <c r="OXO23" s="176"/>
      <c r="OXP23" s="189"/>
      <c r="OXQ23" s="176"/>
      <c r="OXR23" s="189"/>
      <c r="OXS23" s="176"/>
      <c r="OXT23" s="189"/>
      <c r="OXU23" s="176"/>
      <c r="OXV23" s="189"/>
      <c r="OXW23" s="176"/>
      <c r="OXX23" s="189"/>
      <c r="OXY23" s="176"/>
      <c r="OXZ23" s="189"/>
      <c r="OYA23" s="176"/>
      <c r="OYB23" s="189"/>
      <c r="OYC23" s="176"/>
      <c r="OYD23" s="189"/>
      <c r="OYE23" s="176"/>
      <c r="OYF23" s="189"/>
      <c r="OYG23" s="176"/>
      <c r="OYH23" s="189"/>
      <c r="OYI23" s="176"/>
      <c r="OYJ23" s="189"/>
      <c r="OYK23" s="176"/>
      <c r="OYL23" s="189"/>
      <c r="OYM23" s="176"/>
      <c r="OYN23" s="189"/>
      <c r="OYO23" s="176"/>
      <c r="OYP23" s="189"/>
      <c r="OYQ23" s="176"/>
      <c r="OYR23" s="189"/>
      <c r="OYS23" s="176"/>
      <c r="OYT23" s="189"/>
      <c r="OYU23" s="176"/>
      <c r="OYV23" s="189"/>
      <c r="OYW23" s="176"/>
      <c r="OYX23" s="189"/>
      <c r="OYY23" s="176"/>
      <c r="OYZ23" s="189"/>
      <c r="OZA23" s="176"/>
      <c r="OZB23" s="189"/>
      <c r="OZC23" s="176"/>
      <c r="OZD23" s="189"/>
      <c r="OZE23" s="176"/>
      <c r="OZF23" s="189"/>
      <c r="OZG23" s="176"/>
      <c r="OZH23" s="189"/>
      <c r="OZI23" s="176"/>
      <c r="OZJ23" s="189"/>
      <c r="OZK23" s="176"/>
      <c r="OZL23" s="189"/>
      <c r="OZM23" s="176"/>
      <c r="OZN23" s="189"/>
      <c r="OZO23" s="176"/>
      <c r="OZP23" s="189"/>
      <c r="OZQ23" s="176"/>
      <c r="OZR23" s="189"/>
      <c r="OZS23" s="176"/>
      <c r="OZT23" s="189"/>
      <c r="OZU23" s="176"/>
      <c r="OZV23" s="189"/>
      <c r="OZW23" s="176"/>
      <c r="OZX23" s="189"/>
      <c r="OZY23" s="176"/>
      <c r="OZZ23" s="189"/>
      <c r="PAA23" s="176"/>
      <c r="PAB23" s="189"/>
      <c r="PAC23" s="176"/>
      <c r="PAD23" s="189"/>
      <c r="PAE23" s="176"/>
      <c r="PAF23" s="189"/>
      <c r="PAG23" s="176"/>
      <c r="PAH23" s="189"/>
      <c r="PAI23" s="176"/>
      <c r="PAJ23" s="189"/>
      <c r="PAK23" s="176"/>
      <c r="PAL23" s="189"/>
      <c r="PAM23" s="176"/>
      <c r="PAN23" s="189"/>
      <c r="PAO23" s="176"/>
      <c r="PAP23" s="189"/>
      <c r="PAQ23" s="176"/>
      <c r="PAR23" s="189"/>
      <c r="PAS23" s="176"/>
      <c r="PAT23" s="189"/>
      <c r="PAU23" s="176"/>
      <c r="PAV23" s="189"/>
      <c r="PAW23" s="176"/>
      <c r="PAX23" s="189"/>
      <c r="PAY23" s="176"/>
      <c r="PAZ23" s="189"/>
      <c r="PBA23" s="176"/>
      <c r="PBB23" s="189"/>
      <c r="PBC23" s="176"/>
      <c r="PBD23" s="189"/>
      <c r="PBE23" s="176"/>
      <c r="PBF23" s="189"/>
      <c r="PBG23" s="176"/>
      <c r="PBH23" s="189"/>
      <c r="PBI23" s="176"/>
      <c r="PBJ23" s="189"/>
      <c r="PBK23" s="176"/>
      <c r="PBL23" s="189"/>
      <c r="PBM23" s="176"/>
      <c r="PBN23" s="189"/>
      <c r="PBO23" s="176"/>
      <c r="PBP23" s="189"/>
      <c r="PBQ23" s="176"/>
      <c r="PBR23" s="189"/>
      <c r="PBS23" s="176"/>
      <c r="PBT23" s="189"/>
      <c r="PBU23" s="176"/>
      <c r="PBV23" s="189"/>
      <c r="PBW23" s="176"/>
      <c r="PBX23" s="189"/>
      <c r="PBY23" s="176"/>
      <c r="PBZ23" s="189"/>
      <c r="PCA23" s="176"/>
      <c r="PCB23" s="189"/>
      <c r="PCC23" s="176"/>
      <c r="PCD23" s="189"/>
      <c r="PCE23" s="176"/>
      <c r="PCF23" s="189"/>
      <c r="PCG23" s="176"/>
      <c r="PCH23" s="189"/>
      <c r="PCI23" s="176"/>
      <c r="PCJ23" s="189"/>
      <c r="PCK23" s="176"/>
      <c r="PCL23" s="189"/>
      <c r="PCM23" s="176"/>
      <c r="PCN23" s="189"/>
      <c r="PCO23" s="176"/>
      <c r="PCP23" s="189"/>
      <c r="PCQ23" s="176"/>
      <c r="PCR23" s="189"/>
      <c r="PCS23" s="176"/>
      <c r="PCT23" s="189"/>
      <c r="PCU23" s="176"/>
      <c r="PCV23" s="189"/>
      <c r="PCW23" s="176"/>
      <c r="PCX23" s="189"/>
      <c r="PCY23" s="176"/>
      <c r="PCZ23" s="189"/>
      <c r="PDA23" s="176"/>
      <c r="PDB23" s="189"/>
      <c r="PDC23" s="176"/>
      <c r="PDD23" s="189"/>
      <c r="PDE23" s="176"/>
      <c r="PDF23" s="189"/>
      <c r="PDG23" s="176"/>
      <c r="PDH23" s="189"/>
      <c r="PDI23" s="176"/>
      <c r="PDJ23" s="189"/>
      <c r="PDK23" s="176"/>
      <c r="PDL23" s="189"/>
      <c r="PDM23" s="176"/>
      <c r="PDN23" s="189"/>
      <c r="PDO23" s="176"/>
      <c r="PDP23" s="189"/>
      <c r="PDQ23" s="176"/>
      <c r="PDR23" s="189"/>
      <c r="PDS23" s="176"/>
      <c r="PDT23" s="189"/>
      <c r="PDU23" s="176"/>
      <c r="PDV23" s="189"/>
      <c r="PDW23" s="176"/>
      <c r="PDX23" s="189"/>
      <c r="PDY23" s="176"/>
      <c r="PDZ23" s="189"/>
      <c r="PEA23" s="176"/>
      <c r="PEB23" s="189"/>
      <c r="PEC23" s="176"/>
      <c r="PED23" s="189"/>
      <c r="PEE23" s="176"/>
      <c r="PEF23" s="189"/>
      <c r="PEG23" s="176"/>
      <c r="PEH23" s="189"/>
      <c r="PEI23" s="176"/>
      <c r="PEJ23" s="189"/>
      <c r="PEK23" s="176"/>
      <c r="PEL23" s="189"/>
      <c r="PEM23" s="176"/>
      <c r="PEN23" s="189"/>
      <c r="PEO23" s="176"/>
      <c r="PEP23" s="189"/>
      <c r="PEQ23" s="176"/>
      <c r="PER23" s="189"/>
      <c r="PES23" s="176"/>
      <c r="PET23" s="189"/>
      <c r="PEU23" s="176"/>
      <c r="PEV23" s="189"/>
      <c r="PEW23" s="176"/>
      <c r="PEX23" s="189"/>
      <c r="PEY23" s="176"/>
      <c r="PEZ23" s="189"/>
      <c r="PFA23" s="176"/>
      <c r="PFB23" s="189"/>
      <c r="PFC23" s="176"/>
      <c r="PFD23" s="189"/>
      <c r="PFE23" s="176"/>
      <c r="PFF23" s="189"/>
      <c r="PFG23" s="176"/>
      <c r="PFH23" s="189"/>
      <c r="PFI23" s="176"/>
      <c r="PFJ23" s="189"/>
      <c r="PFK23" s="176"/>
      <c r="PFL23" s="189"/>
      <c r="PFM23" s="176"/>
      <c r="PFN23" s="189"/>
      <c r="PFO23" s="176"/>
      <c r="PFP23" s="189"/>
      <c r="PFQ23" s="176"/>
      <c r="PFR23" s="189"/>
      <c r="PFS23" s="176"/>
      <c r="PFT23" s="189"/>
      <c r="PFU23" s="176"/>
      <c r="PFV23" s="189"/>
      <c r="PFW23" s="176"/>
      <c r="PFX23" s="189"/>
      <c r="PFY23" s="176"/>
      <c r="PFZ23" s="189"/>
      <c r="PGA23" s="176"/>
      <c r="PGB23" s="189"/>
      <c r="PGC23" s="176"/>
      <c r="PGD23" s="189"/>
      <c r="PGE23" s="176"/>
      <c r="PGF23" s="189"/>
      <c r="PGG23" s="176"/>
      <c r="PGH23" s="189"/>
      <c r="PGI23" s="176"/>
      <c r="PGJ23" s="189"/>
      <c r="PGK23" s="176"/>
      <c r="PGL23" s="189"/>
      <c r="PGM23" s="176"/>
      <c r="PGN23" s="189"/>
      <c r="PGO23" s="176"/>
      <c r="PGP23" s="189"/>
      <c r="PGQ23" s="176"/>
      <c r="PGR23" s="189"/>
      <c r="PGS23" s="176"/>
      <c r="PGT23" s="189"/>
      <c r="PGU23" s="176"/>
      <c r="PGV23" s="189"/>
      <c r="PGW23" s="176"/>
      <c r="PGX23" s="189"/>
      <c r="PGY23" s="176"/>
      <c r="PGZ23" s="189"/>
      <c r="PHA23" s="176"/>
      <c r="PHB23" s="189"/>
      <c r="PHC23" s="176"/>
      <c r="PHD23" s="189"/>
      <c r="PHE23" s="176"/>
      <c r="PHF23" s="189"/>
      <c r="PHG23" s="176"/>
      <c r="PHH23" s="189"/>
      <c r="PHI23" s="176"/>
      <c r="PHJ23" s="189"/>
      <c r="PHK23" s="176"/>
      <c r="PHL23" s="189"/>
      <c r="PHM23" s="176"/>
      <c r="PHN23" s="189"/>
      <c r="PHO23" s="176"/>
      <c r="PHP23" s="189"/>
      <c r="PHQ23" s="176"/>
      <c r="PHR23" s="189"/>
      <c r="PHS23" s="176"/>
      <c r="PHT23" s="189"/>
      <c r="PHU23" s="176"/>
      <c r="PHV23" s="189"/>
      <c r="PHW23" s="176"/>
      <c r="PHX23" s="189"/>
      <c r="PHY23" s="176"/>
      <c r="PHZ23" s="189"/>
      <c r="PIA23" s="176"/>
      <c r="PIB23" s="189"/>
      <c r="PIC23" s="176"/>
      <c r="PID23" s="189"/>
      <c r="PIE23" s="176"/>
      <c r="PIF23" s="189"/>
      <c r="PIG23" s="176"/>
      <c r="PIH23" s="189"/>
      <c r="PII23" s="176"/>
      <c r="PIJ23" s="189"/>
      <c r="PIK23" s="176"/>
      <c r="PIL23" s="189"/>
      <c r="PIM23" s="176"/>
      <c r="PIN23" s="189"/>
      <c r="PIO23" s="176"/>
      <c r="PIP23" s="189"/>
      <c r="PIQ23" s="176"/>
      <c r="PIR23" s="189"/>
      <c r="PIS23" s="176"/>
      <c r="PIT23" s="189"/>
      <c r="PIU23" s="176"/>
      <c r="PIV23" s="189"/>
      <c r="PIW23" s="176"/>
      <c r="PIX23" s="189"/>
      <c r="PIY23" s="176"/>
      <c r="PIZ23" s="189"/>
      <c r="PJA23" s="176"/>
      <c r="PJB23" s="189"/>
      <c r="PJC23" s="176"/>
      <c r="PJD23" s="189"/>
      <c r="PJE23" s="176"/>
      <c r="PJF23" s="189"/>
      <c r="PJG23" s="176"/>
      <c r="PJH23" s="189"/>
      <c r="PJI23" s="176"/>
      <c r="PJJ23" s="189"/>
      <c r="PJK23" s="176"/>
      <c r="PJL23" s="189"/>
      <c r="PJM23" s="176"/>
      <c r="PJN23" s="189"/>
      <c r="PJO23" s="176"/>
      <c r="PJP23" s="189"/>
      <c r="PJQ23" s="176"/>
      <c r="PJR23" s="189"/>
      <c r="PJS23" s="176"/>
      <c r="PJT23" s="189"/>
      <c r="PJU23" s="176"/>
      <c r="PJV23" s="189"/>
      <c r="PJW23" s="176"/>
      <c r="PJX23" s="189"/>
      <c r="PJY23" s="176"/>
      <c r="PJZ23" s="189"/>
      <c r="PKA23" s="176"/>
      <c r="PKB23" s="189"/>
      <c r="PKC23" s="176"/>
      <c r="PKD23" s="189"/>
      <c r="PKE23" s="176"/>
      <c r="PKF23" s="189"/>
      <c r="PKG23" s="176"/>
      <c r="PKH23" s="189"/>
      <c r="PKI23" s="176"/>
      <c r="PKJ23" s="189"/>
      <c r="PKK23" s="176"/>
      <c r="PKL23" s="189"/>
      <c r="PKM23" s="176"/>
      <c r="PKN23" s="189"/>
      <c r="PKO23" s="176"/>
      <c r="PKP23" s="189"/>
      <c r="PKQ23" s="176"/>
      <c r="PKR23" s="189"/>
      <c r="PKS23" s="176"/>
      <c r="PKT23" s="189"/>
      <c r="PKU23" s="176"/>
      <c r="PKV23" s="189"/>
      <c r="PKW23" s="176"/>
      <c r="PKX23" s="189"/>
      <c r="PKY23" s="176"/>
      <c r="PKZ23" s="189"/>
      <c r="PLA23" s="176"/>
      <c r="PLB23" s="189"/>
      <c r="PLC23" s="176"/>
      <c r="PLD23" s="189"/>
      <c r="PLE23" s="176"/>
      <c r="PLF23" s="189"/>
      <c r="PLG23" s="176"/>
      <c r="PLH23" s="189"/>
      <c r="PLI23" s="176"/>
      <c r="PLJ23" s="189"/>
      <c r="PLK23" s="176"/>
      <c r="PLL23" s="189"/>
      <c r="PLM23" s="176"/>
      <c r="PLN23" s="189"/>
      <c r="PLO23" s="176"/>
      <c r="PLP23" s="189"/>
      <c r="PLQ23" s="176"/>
      <c r="PLR23" s="189"/>
      <c r="PLS23" s="176"/>
      <c r="PLT23" s="189"/>
      <c r="PLU23" s="176"/>
      <c r="PLV23" s="189"/>
      <c r="PLW23" s="176"/>
      <c r="PLX23" s="189"/>
      <c r="PLY23" s="176"/>
      <c r="PLZ23" s="189"/>
      <c r="PMA23" s="176"/>
      <c r="PMB23" s="189"/>
      <c r="PMC23" s="176"/>
      <c r="PMD23" s="189"/>
      <c r="PME23" s="176"/>
      <c r="PMF23" s="189"/>
      <c r="PMG23" s="176"/>
      <c r="PMH23" s="189"/>
      <c r="PMI23" s="176"/>
      <c r="PMJ23" s="189"/>
      <c r="PMK23" s="176"/>
      <c r="PML23" s="189"/>
      <c r="PMM23" s="176"/>
      <c r="PMN23" s="189"/>
      <c r="PMO23" s="176"/>
      <c r="PMP23" s="189"/>
      <c r="PMQ23" s="176"/>
      <c r="PMR23" s="189"/>
      <c r="PMS23" s="176"/>
      <c r="PMT23" s="189"/>
      <c r="PMU23" s="176"/>
      <c r="PMV23" s="189"/>
      <c r="PMW23" s="176"/>
      <c r="PMX23" s="189"/>
      <c r="PMY23" s="176"/>
      <c r="PMZ23" s="189"/>
      <c r="PNA23" s="176"/>
      <c r="PNB23" s="189"/>
      <c r="PNC23" s="176"/>
      <c r="PND23" s="189"/>
      <c r="PNE23" s="176"/>
      <c r="PNF23" s="189"/>
      <c r="PNG23" s="176"/>
      <c r="PNH23" s="189"/>
      <c r="PNI23" s="176"/>
      <c r="PNJ23" s="189"/>
      <c r="PNK23" s="176"/>
      <c r="PNL23" s="189"/>
      <c r="PNM23" s="176"/>
      <c r="PNN23" s="189"/>
      <c r="PNO23" s="176"/>
      <c r="PNP23" s="189"/>
      <c r="PNQ23" s="176"/>
      <c r="PNR23" s="189"/>
      <c r="PNS23" s="176"/>
      <c r="PNT23" s="189"/>
      <c r="PNU23" s="176"/>
      <c r="PNV23" s="189"/>
      <c r="PNW23" s="176"/>
      <c r="PNX23" s="189"/>
      <c r="PNY23" s="176"/>
      <c r="PNZ23" s="189"/>
      <c r="POA23" s="176"/>
      <c r="POB23" s="189"/>
      <c r="POC23" s="176"/>
      <c r="POD23" s="189"/>
      <c r="POE23" s="176"/>
      <c r="POF23" s="189"/>
      <c r="POG23" s="176"/>
      <c r="POH23" s="189"/>
      <c r="POI23" s="176"/>
      <c r="POJ23" s="189"/>
      <c r="POK23" s="176"/>
      <c r="POL23" s="189"/>
      <c r="POM23" s="176"/>
      <c r="PON23" s="189"/>
      <c r="POO23" s="176"/>
      <c r="POP23" s="189"/>
      <c r="POQ23" s="176"/>
      <c r="POR23" s="189"/>
      <c r="POS23" s="176"/>
      <c r="POT23" s="189"/>
      <c r="POU23" s="176"/>
      <c r="POV23" s="189"/>
      <c r="POW23" s="176"/>
      <c r="POX23" s="189"/>
      <c r="POY23" s="176"/>
      <c r="POZ23" s="189"/>
      <c r="PPA23" s="176"/>
      <c r="PPB23" s="189"/>
      <c r="PPC23" s="176"/>
      <c r="PPD23" s="189"/>
      <c r="PPE23" s="176"/>
      <c r="PPF23" s="189"/>
      <c r="PPG23" s="176"/>
      <c r="PPH23" s="189"/>
      <c r="PPI23" s="176"/>
      <c r="PPJ23" s="189"/>
      <c r="PPK23" s="176"/>
      <c r="PPL23" s="189"/>
      <c r="PPM23" s="176"/>
      <c r="PPN23" s="189"/>
      <c r="PPO23" s="176"/>
      <c r="PPP23" s="189"/>
      <c r="PPQ23" s="176"/>
      <c r="PPR23" s="189"/>
      <c r="PPS23" s="176"/>
      <c r="PPT23" s="189"/>
      <c r="PPU23" s="176"/>
      <c r="PPV23" s="189"/>
      <c r="PPW23" s="176"/>
      <c r="PPX23" s="189"/>
      <c r="PPY23" s="176"/>
      <c r="PPZ23" s="189"/>
      <c r="PQA23" s="176"/>
      <c r="PQB23" s="189"/>
      <c r="PQC23" s="176"/>
      <c r="PQD23" s="189"/>
      <c r="PQE23" s="176"/>
      <c r="PQF23" s="189"/>
      <c r="PQG23" s="176"/>
      <c r="PQH23" s="189"/>
      <c r="PQI23" s="176"/>
      <c r="PQJ23" s="189"/>
      <c r="PQK23" s="176"/>
      <c r="PQL23" s="189"/>
      <c r="PQM23" s="176"/>
      <c r="PQN23" s="189"/>
      <c r="PQO23" s="176"/>
      <c r="PQP23" s="189"/>
      <c r="PQQ23" s="176"/>
      <c r="PQR23" s="189"/>
      <c r="PQS23" s="176"/>
      <c r="PQT23" s="189"/>
      <c r="PQU23" s="176"/>
      <c r="PQV23" s="189"/>
      <c r="PQW23" s="176"/>
      <c r="PQX23" s="189"/>
      <c r="PQY23" s="176"/>
      <c r="PQZ23" s="189"/>
      <c r="PRA23" s="176"/>
      <c r="PRB23" s="189"/>
      <c r="PRC23" s="176"/>
      <c r="PRD23" s="189"/>
      <c r="PRE23" s="176"/>
      <c r="PRF23" s="189"/>
      <c r="PRG23" s="176"/>
      <c r="PRH23" s="189"/>
      <c r="PRI23" s="176"/>
      <c r="PRJ23" s="189"/>
      <c r="PRK23" s="176"/>
      <c r="PRL23" s="189"/>
      <c r="PRM23" s="176"/>
      <c r="PRN23" s="189"/>
      <c r="PRO23" s="176"/>
      <c r="PRP23" s="189"/>
      <c r="PRQ23" s="176"/>
      <c r="PRR23" s="189"/>
      <c r="PRS23" s="176"/>
      <c r="PRT23" s="189"/>
      <c r="PRU23" s="176"/>
      <c r="PRV23" s="189"/>
      <c r="PRW23" s="176"/>
      <c r="PRX23" s="189"/>
      <c r="PRY23" s="176"/>
      <c r="PRZ23" s="189"/>
      <c r="PSA23" s="176"/>
      <c r="PSB23" s="189"/>
      <c r="PSC23" s="176"/>
      <c r="PSD23" s="189"/>
      <c r="PSE23" s="176"/>
      <c r="PSF23" s="189"/>
      <c r="PSG23" s="176"/>
      <c r="PSH23" s="189"/>
      <c r="PSI23" s="176"/>
      <c r="PSJ23" s="189"/>
      <c r="PSK23" s="176"/>
      <c r="PSL23" s="189"/>
      <c r="PSM23" s="176"/>
      <c r="PSN23" s="189"/>
      <c r="PSO23" s="176"/>
      <c r="PSP23" s="189"/>
      <c r="PSQ23" s="176"/>
      <c r="PSR23" s="189"/>
      <c r="PSS23" s="176"/>
      <c r="PST23" s="189"/>
      <c r="PSU23" s="176"/>
      <c r="PSV23" s="189"/>
      <c r="PSW23" s="176"/>
      <c r="PSX23" s="189"/>
      <c r="PSY23" s="176"/>
      <c r="PSZ23" s="189"/>
      <c r="PTA23" s="176"/>
      <c r="PTB23" s="189"/>
      <c r="PTC23" s="176"/>
      <c r="PTD23" s="189"/>
      <c r="PTE23" s="176"/>
      <c r="PTF23" s="189"/>
      <c r="PTG23" s="176"/>
      <c r="PTH23" s="189"/>
      <c r="PTI23" s="176"/>
      <c r="PTJ23" s="189"/>
      <c r="PTK23" s="176"/>
      <c r="PTL23" s="189"/>
      <c r="PTM23" s="176"/>
      <c r="PTN23" s="189"/>
      <c r="PTO23" s="176"/>
      <c r="PTP23" s="189"/>
      <c r="PTQ23" s="176"/>
      <c r="PTR23" s="189"/>
      <c r="PTS23" s="176"/>
      <c r="PTT23" s="189"/>
      <c r="PTU23" s="176"/>
      <c r="PTV23" s="189"/>
      <c r="PTW23" s="176"/>
      <c r="PTX23" s="189"/>
      <c r="PTY23" s="176"/>
      <c r="PTZ23" s="189"/>
      <c r="PUA23" s="176"/>
      <c r="PUB23" s="189"/>
      <c r="PUC23" s="176"/>
      <c r="PUD23" s="189"/>
      <c r="PUE23" s="176"/>
      <c r="PUF23" s="189"/>
      <c r="PUG23" s="176"/>
      <c r="PUH23" s="189"/>
      <c r="PUI23" s="176"/>
      <c r="PUJ23" s="189"/>
      <c r="PUK23" s="176"/>
      <c r="PUL23" s="189"/>
      <c r="PUM23" s="176"/>
      <c r="PUN23" s="189"/>
      <c r="PUO23" s="176"/>
      <c r="PUP23" s="189"/>
      <c r="PUQ23" s="176"/>
      <c r="PUR23" s="189"/>
      <c r="PUS23" s="176"/>
      <c r="PUT23" s="189"/>
      <c r="PUU23" s="176"/>
      <c r="PUV23" s="189"/>
      <c r="PUW23" s="176"/>
      <c r="PUX23" s="189"/>
      <c r="PUY23" s="176"/>
      <c r="PUZ23" s="189"/>
      <c r="PVA23" s="176"/>
      <c r="PVB23" s="189"/>
      <c r="PVC23" s="176"/>
      <c r="PVD23" s="189"/>
      <c r="PVE23" s="176"/>
      <c r="PVF23" s="189"/>
      <c r="PVG23" s="176"/>
      <c r="PVH23" s="189"/>
      <c r="PVI23" s="176"/>
      <c r="PVJ23" s="189"/>
      <c r="PVK23" s="176"/>
      <c r="PVL23" s="189"/>
      <c r="PVM23" s="176"/>
      <c r="PVN23" s="189"/>
      <c r="PVO23" s="176"/>
      <c r="PVP23" s="189"/>
      <c r="PVQ23" s="176"/>
      <c r="PVR23" s="189"/>
      <c r="PVS23" s="176"/>
      <c r="PVT23" s="189"/>
      <c r="PVU23" s="176"/>
      <c r="PVV23" s="189"/>
      <c r="PVW23" s="176"/>
      <c r="PVX23" s="189"/>
      <c r="PVY23" s="176"/>
      <c r="PVZ23" s="189"/>
      <c r="PWA23" s="176"/>
      <c r="PWB23" s="189"/>
      <c r="PWC23" s="176"/>
      <c r="PWD23" s="189"/>
      <c r="PWE23" s="176"/>
      <c r="PWF23" s="189"/>
      <c r="PWG23" s="176"/>
      <c r="PWH23" s="189"/>
      <c r="PWI23" s="176"/>
      <c r="PWJ23" s="189"/>
      <c r="PWK23" s="176"/>
      <c r="PWL23" s="189"/>
      <c r="PWM23" s="176"/>
      <c r="PWN23" s="189"/>
      <c r="PWO23" s="176"/>
      <c r="PWP23" s="189"/>
      <c r="PWQ23" s="176"/>
      <c r="PWR23" s="189"/>
      <c r="PWS23" s="176"/>
      <c r="PWT23" s="189"/>
      <c r="PWU23" s="176"/>
      <c r="PWV23" s="189"/>
      <c r="PWW23" s="176"/>
      <c r="PWX23" s="189"/>
      <c r="PWY23" s="176"/>
      <c r="PWZ23" s="189"/>
      <c r="PXA23" s="176"/>
      <c r="PXB23" s="189"/>
      <c r="PXC23" s="176"/>
      <c r="PXD23" s="189"/>
      <c r="PXE23" s="176"/>
      <c r="PXF23" s="189"/>
      <c r="PXG23" s="176"/>
      <c r="PXH23" s="189"/>
      <c r="PXI23" s="176"/>
      <c r="PXJ23" s="189"/>
      <c r="PXK23" s="176"/>
      <c r="PXL23" s="189"/>
      <c r="PXM23" s="176"/>
      <c r="PXN23" s="189"/>
      <c r="PXO23" s="176"/>
      <c r="PXP23" s="189"/>
      <c r="PXQ23" s="176"/>
      <c r="PXR23" s="189"/>
      <c r="PXS23" s="176"/>
      <c r="PXT23" s="189"/>
      <c r="PXU23" s="176"/>
      <c r="PXV23" s="189"/>
      <c r="PXW23" s="176"/>
      <c r="PXX23" s="189"/>
      <c r="PXY23" s="176"/>
      <c r="PXZ23" s="189"/>
      <c r="PYA23" s="176"/>
      <c r="PYB23" s="189"/>
      <c r="PYC23" s="176"/>
      <c r="PYD23" s="189"/>
      <c r="PYE23" s="176"/>
      <c r="PYF23" s="189"/>
      <c r="PYG23" s="176"/>
      <c r="PYH23" s="189"/>
      <c r="PYI23" s="176"/>
      <c r="PYJ23" s="189"/>
      <c r="PYK23" s="176"/>
      <c r="PYL23" s="189"/>
      <c r="PYM23" s="176"/>
      <c r="PYN23" s="189"/>
      <c r="PYO23" s="176"/>
      <c r="PYP23" s="189"/>
      <c r="PYQ23" s="176"/>
      <c r="PYR23" s="189"/>
      <c r="PYS23" s="176"/>
      <c r="PYT23" s="189"/>
      <c r="PYU23" s="176"/>
      <c r="PYV23" s="189"/>
      <c r="PYW23" s="176"/>
      <c r="PYX23" s="189"/>
      <c r="PYY23" s="176"/>
      <c r="PYZ23" s="189"/>
      <c r="PZA23" s="176"/>
      <c r="PZB23" s="189"/>
      <c r="PZC23" s="176"/>
      <c r="PZD23" s="189"/>
      <c r="PZE23" s="176"/>
      <c r="PZF23" s="189"/>
      <c r="PZG23" s="176"/>
      <c r="PZH23" s="189"/>
      <c r="PZI23" s="176"/>
      <c r="PZJ23" s="189"/>
      <c r="PZK23" s="176"/>
      <c r="PZL23" s="189"/>
      <c r="PZM23" s="176"/>
      <c r="PZN23" s="189"/>
      <c r="PZO23" s="176"/>
      <c r="PZP23" s="189"/>
      <c r="PZQ23" s="176"/>
      <c r="PZR23" s="189"/>
      <c r="PZS23" s="176"/>
      <c r="PZT23" s="189"/>
      <c r="PZU23" s="176"/>
      <c r="PZV23" s="189"/>
      <c r="PZW23" s="176"/>
      <c r="PZX23" s="189"/>
      <c r="PZY23" s="176"/>
      <c r="PZZ23" s="189"/>
      <c r="QAA23" s="176"/>
      <c r="QAB23" s="189"/>
      <c r="QAC23" s="176"/>
      <c r="QAD23" s="189"/>
      <c r="QAE23" s="176"/>
      <c r="QAF23" s="189"/>
      <c r="QAG23" s="176"/>
      <c r="QAH23" s="189"/>
      <c r="QAI23" s="176"/>
      <c r="QAJ23" s="189"/>
      <c r="QAK23" s="176"/>
      <c r="QAL23" s="189"/>
      <c r="QAM23" s="176"/>
      <c r="QAN23" s="189"/>
      <c r="QAO23" s="176"/>
      <c r="QAP23" s="189"/>
      <c r="QAQ23" s="176"/>
      <c r="QAR23" s="189"/>
      <c r="QAS23" s="176"/>
      <c r="QAT23" s="189"/>
      <c r="QAU23" s="176"/>
      <c r="QAV23" s="189"/>
      <c r="QAW23" s="176"/>
      <c r="QAX23" s="189"/>
      <c r="QAY23" s="176"/>
      <c r="QAZ23" s="189"/>
      <c r="QBA23" s="176"/>
      <c r="QBB23" s="189"/>
      <c r="QBC23" s="176"/>
      <c r="QBD23" s="189"/>
      <c r="QBE23" s="176"/>
      <c r="QBF23" s="189"/>
      <c r="QBG23" s="176"/>
      <c r="QBH23" s="189"/>
      <c r="QBI23" s="176"/>
      <c r="QBJ23" s="189"/>
      <c r="QBK23" s="176"/>
      <c r="QBL23" s="189"/>
      <c r="QBM23" s="176"/>
      <c r="QBN23" s="189"/>
      <c r="QBO23" s="176"/>
      <c r="QBP23" s="189"/>
      <c r="QBQ23" s="176"/>
      <c r="QBR23" s="189"/>
      <c r="QBS23" s="176"/>
      <c r="QBT23" s="189"/>
      <c r="QBU23" s="176"/>
      <c r="QBV23" s="189"/>
      <c r="QBW23" s="176"/>
      <c r="QBX23" s="189"/>
      <c r="QBY23" s="176"/>
      <c r="QBZ23" s="189"/>
      <c r="QCA23" s="176"/>
      <c r="QCB23" s="189"/>
      <c r="QCC23" s="176"/>
      <c r="QCD23" s="189"/>
      <c r="QCE23" s="176"/>
      <c r="QCF23" s="189"/>
      <c r="QCG23" s="176"/>
      <c r="QCH23" s="189"/>
      <c r="QCI23" s="176"/>
      <c r="QCJ23" s="189"/>
      <c r="QCK23" s="176"/>
      <c r="QCL23" s="189"/>
      <c r="QCM23" s="176"/>
      <c r="QCN23" s="189"/>
      <c r="QCO23" s="176"/>
      <c r="QCP23" s="189"/>
      <c r="QCQ23" s="176"/>
      <c r="QCR23" s="189"/>
      <c r="QCS23" s="176"/>
      <c r="QCT23" s="189"/>
      <c r="QCU23" s="176"/>
      <c r="QCV23" s="189"/>
      <c r="QCW23" s="176"/>
      <c r="QCX23" s="189"/>
      <c r="QCY23" s="176"/>
      <c r="QCZ23" s="189"/>
      <c r="QDA23" s="176"/>
      <c r="QDB23" s="189"/>
      <c r="QDC23" s="176"/>
      <c r="QDD23" s="189"/>
      <c r="QDE23" s="176"/>
      <c r="QDF23" s="189"/>
      <c r="QDG23" s="176"/>
      <c r="QDH23" s="189"/>
      <c r="QDI23" s="176"/>
      <c r="QDJ23" s="189"/>
      <c r="QDK23" s="176"/>
      <c r="QDL23" s="189"/>
      <c r="QDM23" s="176"/>
      <c r="QDN23" s="189"/>
      <c r="QDO23" s="176"/>
      <c r="QDP23" s="189"/>
      <c r="QDQ23" s="176"/>
      <c r="QDR23" s="189"/>
      <c r="QDS23" s="176"/>
      <c r="QDT23" s="189"/>
      <c r="QDU23" s="176"/>
      <c r="QDV23" s="189"/>
      <c r="QDW23" s="176"/>
      <c r="QDX23" s="189"/>
      <c r="QDY23" s="176"/>
      <c r="QDZ23" s="189"/>
      <c r="QEA23" s="176"/>
      <c r="QEB23" s="189"/>
      <c r="QEC23" s="176"/>
      <c r="QED23" s="189"/>
      <c r="QEE23" s="176"/>
      <c r="QEF23" s="189"/>
      <c r="QEG23" s="176"/>
      <c r="QEH23" s="189"/>
      <c r="QEI23" s="176"/>
      <c r="QEJ23" s="189"/>
      <c r="QEK23" s="176"/>
      <c r="QEL23" s="189"/>
      <c r="QEM23" s="176"/>
      <c r="QEN23" s="189"/>
      <c r="QEO23" s="176"/>
      <c r="QEP23" s="189"/>
      <c r="QEQ23" s="176"/>
      <c r="QER23" s="189"/>
      <c r="QES23" s="176"/>
      <c r="QET23" s="189"/>
      <c r="QEU23" s="176"/>
      <c r="QEV23" s="189"/>
      <c r="QEW23" s="176"/>
      <c r="QEX23" s="189"/>
      <c r="QEY23" s="176"/>
      <c r="QEZ23" s="189"/>
      <c r="QFA23" s="176"/>
      <c r="QFB23" s="189"/>
      <c r="QFC23" s="176"/>
      <c r="QFD23" s="189"/>
      <c r="QFE23" s="176"/>
      <c r="QFF23" s="189"/>
      <c r="QFG23" s="176"/>
      <c r="QFH23" s="189"/>
      <c r="QFI23" s="176"/>
      <c r="QFJ23" s="189"/>
      <c r="QFK23" s="176"/>
      <c r="QFL23" s="189"/>
      <c r="QFM23" s="176"/>
      <c r="QFN23" s="189"/>
      <c r="QFO23" s="176"/>
      <c r="QFP23" s="189"/>
      <c r="QFQ23" s="176"/>
      <c r="QFR23" s="189"/>
      <c r="QFS23" s="176"/>
      <c r="QFT23" s="189"/>
      <c r="QFU23" s="176"/>
      <c r="QFV23" s="189"/>
      <c r="QFW23" s="176"/>
      <c r="QFX23" s="189"/>
      <c r="QFY23" s="176"/>
      <c r="QFZ23" s="189"/>
      <c r="QGA23" s="176"/>
      <c r="QGB23" s="189"/>
      <c r="QGC23" s="176"/>
      <c r="QGD23" s="189"/>
      <c r="QGE23" s="176"/>
      <c r="QGF23" s="189"/>
      <c r="QGG23" s="176"/>
      <c r="QGH23" s="189"/>
      <c r="QGI23" s="176"/>
      <c r="QGJ23" s="189"/>
      <c r="QGK23" s="176"/>
      <c r="QGL23" s="189"/>
      <c r="QGM23" s="176"/>
      <c r="QGN23" s="189"/>
      <c r="QGO23" s="176"/>
      <c r="QGP23" s="189"/>
      <c r="QGQ23" s="176"/>
      <c r="QGR23" s="189"/>
      <c r="QGS23" s="176"/>
      <c r="QGT23" s="189"/>
      <c r="QGU23" s="176"/>
      <c r="QGV23" s="189"/>
      <c r="QGW23" s="176"/>
      <c r="QGX23" s="189"/>
      <c r="QGY23" s="176"/>
      <c r="QGZ23" s="189"/>
      <c r="QHA23" s="176"/>
      <c r="QHB23" s="189"/>
      <c r="QHC23" s="176"/>
      <c r="QHD23" s="189"/>
      <c r="QHE23" s="176"/>
      <c r="QHF23" s="189"/>
      <c r="QHG23" s="176"/>
      <c r="QHH23" s="189"/>
      <c r="QHI23" s="176"/>
      <c r="QHJ23" s="189"/>
      <c r="QHK23" s="176"/>
      <c r="QHL23" s="189"/>
      <c r="QHM23" s="176"/>
      <c r="QHN23" s="189"/>
      <c r="QHO23" s="176"/>
      <c r="QHP23" s="189"/>
      <c r="QHQ23" s="176"/>
      <c r="QHR23" s="189"/>
      <c r="QHS23" s="176"/>
      <c r="QHT23" s="189"/>
      <c r="QHU23" s="176"/>
      <c r="QHV23" s="189"/>
      <c r="QHW23" s="176"/>
      <c r="QHX23" s="189"/>
      <c r="QHY23" s="176"/>
      <c r="QHZ23" s="189"/>
      <c r="QIA23" s="176"/>
      <c r="QIB23" s="189"/>
      <c r="QIC23" s="176"/>
      <c r="QID23" s="189"/>
      <c r="QIE23" s="176"/>
      <c r="QIF23" s="189"/>
      <c r="QIG23" s="176"/>
      <c r="QIH23" s="189"/>
      <c r="QII23" s="176"/>
      <c r="QIJ23" s="189"/>
      <c r="QIK23" s="176"/>
      <c r="QIL23" s="189"/>
      <c r="QIM23" s="176"/>
      <c r="QIN23" s="189"/>
      <c r="QIO23" s="176"/>
      <c r="QIP23" s="189"/>
      <c r="QIQ23" s="176"/>
      <c r="QIR23" s="189"/>
      <c r="QIS23" s="176"/>
      <c r="QIT23" s="189"/>
      <c r="QIU23" s="176"/>
      <c r="QIV23" s="189"/>
      <c r="QIW23" s="176"/>
      <c r="QIX23" s="189"/>
      <c r="QIY23" s="176"/>
      <c r="QIZ23" s="189"/>
      <c r="QJA23" s="176"/>
      <c r="QJB23" s="189"/>
      <c r="QJC23" s="176"/>
      <c r="QJD23" s="189"/>
      <c r="QJE23" s="176"/>
      <c r="QJF23" s="189"/>
      <c r="QJG23" s="176"/>
      <c r="QJH23" s="189"/>
      <c r="QJI23" s="176"/>
      <c r="QJJ23" s="189"/>
      <c r="QJK23" s="176"/>
      <c r="QJL23" s="189"/>
      <c r="QJM23" s="176"/>
      <c r="QJN23" s="189"/>
      <c r="QJO23" s="176"/>
      <c r="QJP23" s="189"/>
      <c r="QJQ23" s="176"/>
      <c r="QJR23" s="189"/>
      <c r="QJS23" s="176"/>
      <c r="QJT23" s="189"/>
      <c r="QJU23" s="176"/>
      <c r="QJV23" s="189"/>
      <c r="QJW23" s="176"/>
      <c r="QJX23" s="189"/>
      <c r="QJY23" s="176"/>
      <c r="QJZ23" s="189"/>
      <c r="QKA23" s="176"/>
      <c r="QKB23" s="189"/>
      <c r="QKC23" s="176"/>
      <c r="QKD23" s="189"/>
      <c r="QKE23" s="176"/>
      <c r="QKF23" s="189"/>
      <c r="QKG23" s="176"/>
      <c r="QKH23" s="189"/>
      <c r="QKI23" s="176"/>
      <c r="QKJ23" s="189"/>
      <c r="QKK23" s="176"/>
      <c r="QKL23" s="189"/>
      <c r="QKM23" s="176"/>
      <c r="QKN23" s="189"/>
      <c r="QKO23" s="176"/>
      <c r="QKP23" s="189"/>
      <c r="QKQ23" s="176"/>
      <c r="QKR23" s="189"/>
      <c r="QKS23" s="176"/>
      <c r="QKT23" s="189"/>
      <c r="QKU23" s="176"/>
      <c r="QKV23" s="189"/>
      <c r="QKW23" s="176"/>
      <c r="QKX23" s="189"/>
      <c r="QKY23" s="176"/>
      <c r="QKZ23" s="189"/>
      <c r="QLA23" s="176"/>
      <c r="QLB23" s="189"/>
      <c r="QLC23" s="176"/>
      <c r="QLD23" s="189"/>
      <c r="QLE23" s="176"/>
      <c r="QLF23" s="189"/>
      <c r="QLG23" s="176"/>
      <c r="QLH23" s="189"/>
      <c r="QLI23" s="176"/>
      <c r="QLJ23" s="189"/>
      <c r="QLK23" s="176"/>
      <c r="QLL23" s="189"/>
      <c r="QLM23" s="176"/>
      <c r="QLN23" s="189"/>
      <c r="QLO23" s="176"/>
      <c r="QLP23" s="189"/>
      <c r="QLQ23" s="176"/>
      <c r="QLR23" s="189"/>
      <c r="QLS23" s="176"/>
      <c r="QLT23" s="189"/>
      <c r="QLU23" s="176"/>
      <c r="QLV23" s="189"/>
      <c r="QLW23" s="176"/>
      <c r="QLX23" s="189"/>
      <c r="QLY23" s="176"/>
      <c r="QLZ23" s="189"/>
      <c r="QMA23" s="176"/>
      <c r="QMB23" s="189"/>
      <c r="QMC23" s="176"/>
      <c r="QMD23" s="189"/>
      <c r="QME23" s="176"/>
      <c r="QMF23" s="189"/>
      <c r="QMG23" s="176"/>
      <c r="QMH23" s="189"/>
      <c r="QMI23" s="176"/>
      <c r="QMJ23" s="189"/>
      <c r="QMK23" s="176"/>
      <c r="QML23" s="189"/>
      <c r="QMM23" s="176"/>
      <c r="QMN23" s="189"/>
      <c r="QMO23" s="176"/>
      <c r="QMP23" s="189"/>
      <c r="QMQ23" s="176"/>
      <c r="QMR23" s="189"/>
      <c r="QMS23" s="176"/>
      <c r="QMT23" s="189"/>
      <c r="QMU23" s="176"/>
      <c r="QMV23" s="189"/>
      <c r="QMW23" s="176"/>
      <c r="QMX23" s="189"/>
      <c r="QMY23" s="176"/>
      <c r="QMZ23" s="189"/>
      <c r="QNA23" s="176"/>
      <c r="QNB23" s="189"/>
      <c r="QNC23" s="176"/>
      <c r="QND23" s="189"/>
      <c r="QNE23" s="176"/>
      <c r="QNF23" s="189"/>
      <c r="QNG23" s="176"/>
      <c r="QNH23" s="189"/>
      <c r="QNI23" s="176"/>
      <c r="QNJ23" s="189"/>
      <c r="QNK23" s="176"/>
      <c r="QNL23" s="189"/>
      <c r="QNM23" s="176"/>
      <c r="QNN23" s="189"/>
      <c r="QNO23" s="176"/>
      <c r="QNP23" s="189"/>
      <c r="QNQ23" s="176"/>
      <c r="QNR23" s="189"/>
      <c r="QNS23" s="176"/>
      <c r="QNT23" s="189"/>
      <c r="QNU23" s="176"/>
      <c r="QNV23" s="189"/>
      <c r="QNW23" s="176"/>
      <c r="QNX23" s="189"/>
      <c r="QNY23" s="176"/>
      <c r="QNZ23" s="189"/>
      <c r="QOA23" s="176"/>
      <c r="QOB23" s="189"/>
      <c r="QOC23" s="176"/>
      <c r="QOD23" s="189"/>
      <c r="QOE23" s="176"/>
      <c r="QOF23" s="189"/>
      <c r="QOG23" s="176"/>
      <c r="QOH23" s="189"/>
      <c r="QOI23" s="176"/>
      <c r="QOJ23" s="189"/>
      <c r="QOK23" s="176"/>
      <c r="QOL23" s="189"/>
      <c r="QOM23" s="176"/>
      <c r="QON23" s="189"/>
      <c r="QOO23" s="176"/>
      <c r="QOP23" s="189"/>
      <c r="QOQ23" s="176"/>
      <c r="QOR23" s="189"/>
      <c r="QOS23" s="176"/>
      <c r="QOT23" s="189"/>
      <c r="QOU23" s="176"/>
      <c r="QOV23" s="189"/>
      <c r="QOW23" s="176"/>
      <c r="QOX23" s="189"/>
      <c r="QOY23" s="176"/>
      <c r="QOZ23" s="189"/>
      <c r="QPA23" s="176"/>
      <c r="QPB23" s="189"/>
      <c r="QPC23" s="176"/>
      <c r="QPD23" s="189"/>
      <c r="QPE23" s="176"/>
      <c r="QPF23" s="189"/>
      <c r="QPG23" s="176"/>
      <c r="QPH23" s="189"/>
      <c r="QPI23" s="176"/>
      <c r="QPJ23" s="189"/>
      <c r="QPK23" s="176"/>
      <c r="QPL23" s="189"/>
      <c r="QPM23" s="176"/>
      <c r="QPN23" s="189"/>
      <c r="QPO23" s="176"/>
      <c r="QPP23" s="189"/>
      <c r="QPQ23" s="176"/>
      <c r="QPR23" s="189"/>
      <c r="QPS23" s="176"/>
      <c r="QPT23" s="189"/>
      <c r="QPU23" s="176"/>
      <c r="QPV23" s="189"/>
      <c r="QPW23" s="176"/>
      <c r="QPX23" s="189"/>
      <c r="QPY23" s="176"/>
      <c r="QPZ23" s="189"/>
      <c r="QQA23" s="176"/>
      <c r="QQB23" s="189"/>
      <c r="QQC23" s="176"/>
      <c r="QQD23" s="189"/>
      <c r="QQE23" s="176"/>
      <c r="QQF23" s="189"/>
      <c r="QQG23" s="176"/>
      <c r="QQH23" s="189"/>
      <c r="QQI23" s="176"/>
      <c r="QQJ23" s="189"/>
      <c r="QQK23" s="176"/>
      <c r="QQL23" s="189"/>
      <c r="QQM23" s="176"/>
      <c r="QQN23" s="189"/>
      <c r="QQO23" s="176"/>
      <c r="QQP23" s="189"/>
      <c r="QQQ23" s="176"/>
      <c r="QQR23" s="189"/>
      <c r="QQS23" s="176"/>
      <c r="QQT23" s="189"/>
      <c r="QQU23" s="176"/>
      <c r="QQV23" s="189"/>
      <c r="QQW23" s="176"/>
      <c r="QQX23" s="189"/>
      <c r="QQY23" s="176"/>
      <c r="QQZ23" s="189"/>
      <c r="QRA23" s="176"/>
      <c r="QRB23" s="189"/>
      <c r="QRC23" s="176"/>
      <c r="QRD23" s="189"/>
      <c r="QRE23" s="176"/>
      <c r="QRF23" s="189"/>
      <c r="QRG23" s="176"/>
      <c r="QRH23" s="189"/>
      <c r="QRI23" s="176"/>
      <c r="QRJ23" s="189"/>
      <c r="QRK23" s="176"/>
      <c r="QRL23" s="189"/>
      <c r="QRM23" s="176"/>
      <c r="QRN23" s="189"/>
      <c r="QRO23" s="176"/>
      <c r="QRP23" s="189"/>
      <c r="QRQ23" s="176"/>
      <c r="QRR23" s="189"/>
      <c r="QRS23" s="176"/>
      <c r="QRT23" s="189"/>
      <c r="QRU23" s="176"/>
      <c r="QRV23" s="189"/>
      <c r="QRW23" s="176"/>
      <c r="QRX23" s="189"/>
      <c r="QRY23" s="176"/>
      <c r="QRZ23" s="189"/>
      <c r="QSA23" s="176"/>
      <c r="QSB23" s="189"/>
      <c r="QSC23" s="176"/>
      <c r="QSD23" s="189"/>
      <c r="QSE23" s="176"/>
      <c r="QSF23" s="189"/>
      <c r="QSG23" s="176"/>
      <c r="QSH23" s="189"/>
      <c r="QSI23" s="176"/>
      <c r="QSJ23" s="189"/>
      <c r="QSK23" s="176"/>
      <c r="QSL23" s="189"/>
      <c r="QSM23" s="176"/>
      <c r="QSN23" s="189"/>
      <c r="QSO23" s="176"/>
      <c r="QSP23" s="189"/>
      <c r="QSQ23" s="176"/>
      <c r="QSR23" s="189"/>
      <c r="QSS23" s="176"/>
      <c r="QST23" s="189"/>
      <c r="QSU23" s="176"/>
      <c r="QSV23" s="189"/>
      <c r="QSW23" s="176"/>
      <c r="QSX23" s="189"/>
      <c r="QSY23" s="176"/>
      <c r="QSZ23" s="189"/>
      <c r="QTA23" s="176"/>
      <c r="QTB23" s="189"/>
      <c r="QTC23" s="176"/>
      <c r="QTD23" s="189"/>
      <c r="QTE23" s="176"/>
      <c r="QTF23" s="189"/>
      <c r="QTG23" s="176"/>
      <c r="QTH23" s="189"/>
      <c r="QTI23" s="176"/>
      <c r="QTJ23" s="189"/>
      <c r="QTK23" s="176"/>
      <c r="QTL23" s="189"/>
      <c r="QTM23" s="176"/>
      <c r="QTN23" s="189"/>
      <c r="QTO23" s="176"/>
      <c r="QTP23" s="189"/>
      <c r="QTQ23" s="176"/>
      <c r="QTR23" s="189"/>
      <c r="QTS23" s="176"/>
      <c r="QTT23" s="189"/>
      <c r="QTU23" s="176"/>
      <c r="QTV23" s="189"/>
      <c r="QTW23" s="176"/>
      <c r="QTX23" s="189"/>
      <c r="QTY23" s="176"/>
      <c r="QTZ23" s="189"/>
      <c r="QUA23" s="176"/>
      <c r="QUB23" s="189"/>
      <c r="QUC23" s="176"/>
      <c r="QUD23" s="189"/>
      <c r="QUE23" s="176"/>
      <c r="QUF23" s="189"/>
      <c r="QUG23" s="176"/>
      <c r="QUH23" s="189"/>
      <c r="QUI23" s="176"/>
      <c r="QUJ23" s="189"/>
      <c r="QUK23" s="176"/>
      <c r="QUL23" s="189"/>
      <c r="QUM23" s="176"/>
      <c r="QUN23" s="189"/>
      <c r="QUO23" s="176"/>
      <c r="QUP23" s="189"/>
      <c r="QUQ23" s="176"/>
      <c r="QUR23" s="189"/>
      <c r="QUS23" s="176"/>
      <c r="QUT23" s="189"/>
      <c r="QUU23" s="176"/>
      <c r="QUV23" s="189"/>
      <c r="QUW23" s="176"/>
      <c r="QUX23" s="189"/>
      <c r="QUY23" s="176"/>
      <c r="QUZ23" s="189"/>
      <c r="QVA23" s="176"/>
      <c r="QVB23" s="189"/>
      <c r="QVC23" s="176"/>
      <c r="QVD23" s="189"/>
      <c r="QVE23" s="176"/>
      <c r="QVF23" s="189"/>
      <c r="QVG23" s="176"/>
      <c r="QVH23" s="189"/>
      <c r="QVI23" s="176"/>
      <c r="QVJ23" s="189"/>
      <c r="QVK23" s="176"/>
      <c r="QVL23" s="189"/>
      <c r="QVM23" s="176"/>
      <c r="QVN23" s="189"/>
      <c r="QVO23" s="176"/>
      <c r="QVP23" s="189"/>
      <c r="QVQ23" s="176"/>
      <c r="QVR23" s="189"/>
      <c r="QVS23" s="176"/>
      <c r="QVT23" s="189"/>
      <c r="QVU23" s="176"/>
      <c r="QVV23" s="189"/>
      <c r="QVW23" s="176"/>
      <c r="QVX23" s="189"/>
      <c r="QVY23" s="176"/>
      <c r="QVZ23" s="189"/>
      <c r="QWA23" s="176"/>
      <c r="QWB23" s="189"/>
      <c r="QWC23" s="176"/>
      <c r="QWD23" s="189"/>
      <c r="QWE23" s="176"/>
      <c r="QWF23" s="189"/>
      <c r="QWG23" s="176"/>
      <c r="QWH23" s="189"/>
      <c r="QWI23" s="176"/>
      <c r="QWJ23" s="189"/>
      <c r="QWK23" s="176"/>
      <c r="QWL23" s="189"/>
      <c r="QWM23" s="176"/>
      <c r="QWN23" s="189"/>
      <c r="QWO23" s="176"/>
      <c r="QWP23" s="189"/>
      <c r="QWQ23" s="176"/>
      <c r="QWR23" s="189"/>
      <c r="QWS23" s="176"/>
      <c r="QWT23" s="189"/>
      <c r="QWU23" s="176"/>
      <c r="QWV23" s="189"/>
      <c r="QWW23" s="176"/>
      <c r="QWX23" s="189"/>
      <c r="QWY23" s="176"/>
      <c r="QWZ23" s="189"/>
      <c r="QXA23" s="176"/>
      <c r="QXB23" s="189"/>
      <c r="QXC23" s="176"/>
      <c r="QXD23" s="189"/>
      <c r="QXE23" s="176"/>
      <c r="QXF23" s="189"/>
      <c r="QXG23" s="176"/>
      <c r="QXH23" s="189"/>
      <c r="QXI23" s="176"/>
      <c r="QXJ23" s="189"/>
      <c r="QXK23" s="176"/>
      <c r="QXL23" s="189"/>
      <c r="QXM23" s="176"/>
      <c r="QXN23" s="189"/>
      <c r="QXO23" s="176"/>
      <c r="QXP23" s="189"/>
      <c r="QXQ23" s="176"/>
      <c r="QXR23" s="189"/>
      <c r="QXS23" s="176"/>
      <c r="QXT23" s="189"/>
      <c r="QXU23" s="176"/>
      <c r="QXV23" s="189"/>
      <c r="QXW23" s="176"/>
      <c r="QXX23" s="189"/>
      <c r="QXY23" s="176"/>
      <c r="QXZ23" s="189"/>
      <c r="QYA23" s="176"/>
      <c r="QYB23" s="189"/>
      <c r="QYC23" s="176"/>
      <c r="QYD23" s="189"/>
      <c r="QYE23" s="176"/>
      <c r="QYF23" s="189"/>
      <c r="QYG23" s="176"/>
      <c r="QYH23" s="189"/>
      <c r="QYI23" s="176"/>
      <c r="QYJ23" s="189"/>
      <c r="QYK23" s="176"/>
      <c r="QYL23" s="189"/>
      <c r="QYM23" s="176"/>
      <c r="QYN23" s="189"/>
      <c r="QYO23" s="176"/>
      <c r="QYP23" s="189"/>
      <c r="QYQ23" s="176"/>
      <c r="QYR23" s="189"/>
      <c r="QYS23" s="176"/>
      <c r="QYT23" s="189"/>
      <c r="QYU23" s="176"/>
      <c r="QYV23" s="189"/>
      <c r="QYW23" s="176"/>
      <c r="QYX23" s="189"/>
      <c r="QYY23" s="176"/>
      <c r="QYZ23" s="189"/>
      <c r="QZA23" s="176"/>
      <c r="QZB23" s="189"/>
      <c r="QZC23" s="176"/>
      <c r="QZD23" s="189"/>
      <c r="QZE23" s="176"/>
      <c r="QZF23" s="189"/>
      <c r="QZG23" s="176"/>
      <c r="QZH23" s="189"/>
      <c r="QZI23" s="176"/>
      <c r="QZJ23" s="189"/>
      <c r="QZK23" s="176"/>
      <c r="QZL23" s="189"/>
      <c r="QZM23" s="176"/>
      <c r="QZN23" s="189"/>
      <c r="QZO23" s="176"/>
      <c r="QZP23" s="189"/>
      <c r="QZQ23" s="176"/>
      <c r="QZR23" s="189"/>
      <c r="QZS23" s="176"/>
      <c r="QZT23" s="189"/>
      <c r="QZU23" s="176"/>
      <c r="QZV23" s="189"/>
      <c r="QZW23" s="176"/>
      <c r="QZX23" s="189"/>
      <c r="QZY23" s="176"/>
      <c r="QZZ23" s="189"/>
      <c r="RAA23" s="176"/>
      <c r="RAB23" s="189"/>
      <c r="RAC23" s="176"/>
      <c r="RAD23" s="189"/>
      <c r="RAE23" s="176"/>
      <c r="RAF23" s="189"/>
      <c r="RAG23" s="176"/>
      <c r="RAH23" s="189"/>
      <c r="RAI23" s="176"/>
      <c r="RAJ23" s="189"/>
      <c r="RAK23" s="176"/>
      <c r="RAL23" s="189"/>
      <c r="RAM23" s="176"/>
      <c r="RAN23" s="189"/>
      <c r="RAO23" s="176"/>
      <c r="RAP23" s="189"/>
      <c r="RAQ23" s="176"/>
      <c r="RAR23" s="189"/>
      <c r="RAS23" s="176"/>
      <c r="RAT23" s="189"/>
      <c r="RAU23" s="176"/>
      <c r="RAV23" s="189"/>
      <c r="RAW23" s="176"/>
      <c r="RAX23" s="189"/>
      <c r="RAY23" s="176"/>
      <c r="RAZ23" s="189"/>
      <c r="RBA23" s="176"/>
      <c r="RBB23" s="189"/>
      <c r="RBC23" s="176"/>
      <c r="RBD23" s="189"/>
      <c r="RBE23" s="176"/>
      <c r="RBF23" s="189"/>
      <c r="RBG23" s="176"/>
      <c r="RBH23" s="189"/>
      <c r="RBI23" s="176"/>
      <c r="RBJ23" s="189"/>
      <c r="RBK23" s="176"/>
      <c r="RBL23" s="189"/>
      <c r="RBM23" s="176"/>
      <c r="RBN23" s="189"/>
      <c r="RBO23" s="176"/>
      <c r="RBP23" s="189"/>
      <c r="RBQ23" s="176"/>
      <c r="RBR23" s="189"/>
      <c r="RBS23" s="176"/>
      <c r="RBT23" s="189"/>
      <c r="RBU23" s="176"/>
      <c r="RBV23" s="189"/>
      <c r="RBW23" s="176"/>
      <c r="RBX23" s="189"/>
      <c r="RBY23" s="176"/>
      <c r="RBZ23" s="189"/>
      <c r="RCA23" s="176"/>
      <c r="RCB23" s="189"/>
      <c r="RCC23" s="176"/>
      <c r="RCD23" s="189"/>
      <c r="RCE23" s="176"/>
      <c r="RCF23" s="189"/>
      <c r="RCG23" s="176"/>
      <c r="RCH23" s="189"/>
      <c r="RCI23" s="176"/>
      <c r="RCJ23" s="189"/>
      <c r="RCK23" s="176"/>
      <c r="RCL23" s="189"/>
      <c r="RCM23" s="176"/>
      <c r="RCN23" s="189"/>
      <c r="RCO23" s="176"/>
      <c r="RCP23" s="189"/>
      <c r="RCQ23" s="176"/>
      <c r="RCR23" s="189"/>
      <c r="RCS23" s="176"/>
      <c r="RCT23" s="189"/>
      <c r="RCU23" s="176"/>
      <c r="RCV23" s="189"/>
      <c r="RCW23" s="176"/>
      <c r="RCX23" s="189"/>
      <c r="RCY23" s="176"/>
      <c r="RCZ23" s="189"/>
      <c r="RDA23" s="176"/>
      <c r="RDB23" s="189"/>
      <c r="RDC23" s="176"/>
      <c r="RDD23" s="189"/>
      <c r="RDE23" s="176"/>
      <c r="RDF23" s="189"/>
      <c r="RDG23" s="176"/>
      <c r="RDH23" s="189"/>
      <c r="RDI23" s="176"/>
      <c r="RDJ23" s="189"/>
      <c r="RDK23" s="176"/>
      <c r="RDL23" s="189"/>
      <c r="RDM23" s="176"/>
      <c r="RDN23" s="189"/>
      <c r="RDO23" s="176"/>
      <c r="RDP23" s="189"/>
      <c r="RDQ23" s="176"/>
      <c r="RDR23" s="189"/>
      <c r="RDS23" s="176"/>
      <c r="RDT23" s="189"/>
      <c r="RDU23" s="176"/>
      <c r="RDV23" s="189"/>
      <c r="RDW23" s="176"/>
      <c r="RDX23" s="189"/>
      <c r="RDY23" s="176"/>
      <c r="RDZ23" s="189"/>
      <c r="REA23" s="176"/>
      <c r="REB23" s="189"/>
      <c r="REC23" s="176"/>
      <c r="RED23" s="189"/>
      <c r="REE23" s="176"/>
      <c r="REF23" s="189"/>
      <c r="REG23" s="176"/>
      <c r="REH23" s="189"/>
      <c r="REI23" s="176"/>
      <c r="REJ23" s="189"/>
      <c r="REK23" s="176"/>
      <c r="REL23" s="189"/>
      <c r="REM23" s="176"/>
      <c r="REN23" s="189"/>
      <c r="REO23" s="176"/>
      <c r="REP23" s="189"/>
      <c r="REQ23" s="176"/>
      <c r="RER23" s="189"/>
      <c r="RES23" s="176"/>
      <c r="RET23" s="189"/>
      <c r="REU23" s="176"/>
      <c r="REV23" s="189"/>
      <c r="REW23" s="176"/>
      <c r="REX23" s="189"/>
      <c r="REY23" s="176"/>
      <c r="REZ23" s="189"/>
      <c r="RFA23" s="176"/>
      <c r="RFB23" s="189"/>
      <c r="RFC23" s="176"/>
      <c r="RFD23" s="189"/>
      <c r="RFE23" s="176"/>
      <c r="RFF23" s="189"/>
      <c r="RFG23" s="176"/>
      <c r="RFH23" s="189"/>
      <c r="RFI23" s="176"/>
      <c r="RFJ23" s="189"/>
      <c r="RFK23" s="176"/>
      <c r="RFL23" s="189"/>
      <c r="RFM23" s="176"/>
      <c r="RFN23" s="189"/>
      <c r="RFO23" s="176"/>
      <c r="RFP23" s="189"/>
      <c r="RFQ23" s="176"/>
      <c r="RFR23" s="189"/>
      <c r="RFS23" s="176"/>
      <c r="RFT23" s="189"/>
      <c r="RFU23" s="176"/>
      <c r="RFV23" s="189"/>
      <c r="RFW23" s="176"/>
      <c r="RFX23" s="189"/>
      <c r="RFY23" s="176"/>
      <c r="RFZ23" s="189"/>
      <c r="RGA23" s="176"/>
      <c r="RGB23" s="189"/>
      <c r="RGC23" s="176"/>
      <c r="RGD23" s="189"/>
      <c r="RGE23" s="176"/>
      <c r="RGF23" s="189"/>
      <c r="RGG23" s="176"/>
      <c r="RGH23" s="189"/>
      <c r="RGI23" s="176"/>
      <c r="RGJ23" s="189"/>
      <c r="RGK23" s="176"/>
      <c r="RGL23" s="189"/>
      <c r="RGM23" s="176"/>
      <c r="RGN23" s="189"/>
      <c r="RGO23" s="176"/>
      <c r="RGP23" s="189"/>
      <c r="RGQ23" s="176"/>
      <c r="RGR23" s="189"/>
      <c r="RGS23" s="176"/>
      <c r="RGT23" s="189"/>
      <c r="RGU23" s="176"/>
      <c r="RGV23" s="189"/>
      <c r="RGW23" s="176"/>
      <c r="RGX23" s="189"/>
      <c r="RGY23" s="176"/>
      <c r="RGZ23" s="189"/>
      <c r="RHA23" s="176"/>
      <c r="RHB23" s="189"/>
      <c r="RHC23" s="176"/>
      <c r="RHD23" s="189"/>
      <c r="RHE23" s="176"/>
      <c r="RHF23" s="189"/>
      <c r="RHG23" s="176"/>
      <c r="RHH23" s="189"/>
      <c r="RHI23" s="176"/>
      <c r="RHJ23" s="189"/>
      <c r="RHK23" s="176"/>
      <c r="RHL23" s="189"/>
      <c r="RHM23" s="176"/>
      <c r="RHN23" s="189"/>
      <c r="RHO23" s="176"/>
      <c r="RHP23" s="189"/>
      <c r="RHQ23" s="176"/>
      <c r="RHR23" s="189"/>
      <c r="RHS23" s="176"/>
      <c r="RHT23" s="189"/>
      <c r="RHU23" s="176"/>
      <c r="RHV23" s="189"/>
      <c r="RHW23" s="176"/>
      <c r="RHX23" s="189"/>
      <c r="RHY23" s="176"/>
      <c r="RHZ23" s="189"/>
      <c r="RIA23" s="176"/>
      <c r="RIB23" s="189"/>
      <c r="RIC23" s="176"/>
      <c r="RID23" s="189"/>
      <c r="RIE23" s="176"/>
      <c r="RIF23" s="189"/>
      <c r="RIG23" s="176"/>
      <c r="RIH23" s="189"/>
      <c r="RII23" s="176"/>
      <c r="RIJ23" s="189"/>
      <c r="RIK23" s="176"/>
      <c r="RIL23" s="189"/>
      <c r="RIM23" s="176"/>
      <c r="RIN23" s="189"/>
      <c r="RIO23" s="176"/>
      <c r="RIP23" s="189"/>
      <c r="RIQ23" s="176"/>
      <c r="RIR23" s="189"/>
      <c r="RIS23" s="176"/>
      <c r="RIT23" s="189"/>
      <c r="RIU23" s="176"/>
      <c r="RIV23" s="189"/>
      <c r="RIW23" s="176"/>
      <c r="RIX23" s="189"/>
      <c r="RIY23" s="176"/>
      <c r="RIZ23" s="189"/>
      <c r="RJA23" s="176"/>
      <c r="RJB23" s="189"/>
      <c r="RJC23" s="176"/>
      <c r="RJD23" s="189"/>
      <c r="RJE23" s="176"/>
      <c r="RJF23" s="189"/>
      <c r="RJG23" s="176"/>
      <c r="RJH23" s="189"/>
      <c r="RJI23" s="176"/>
      <c r="RJJ23" s="189"/>
      <c r="RJK23" s="176"/>
      <c r="RJL23" s="189"/>
      <c r="RJM23" s="176"/>
      <c r="RJN23" s="189"/>
      <c r="RJO23" s="176"/>
      <c r="RJP23" s="189"/>
      <c r="RJQ23" s="176"/>
      <c r="RJR23" s="189"/>
      <c r="RJS23" s="176"/>
      <c r="RJT23" s="189"/>
      <c r="RJU23" s="176"/>
      <c r="RJV23" s="189"/>
      <c r="RJW23" s="176"/>
      <c r="RJX23" s="189"/>
      <c r="RJY23" s="176"/>
      <c r="RJZ23" s="189"/>
      <c r="RKA23" s="176"/>
      <c r="RKB23" s="189"/>
      <c r="RKC23" s="176"/>
      <c r="RKD23" s="189"/>
      <c r="RKE23" s="176"/>
      <c r="RKF23" s="189"/>
      <c r="RKG23" s="176"/>
      <c r="RKH23" s="189"/>
      <c r="RKI23" s="176"/>
      <c r="RKJ23" s="189"/>
      <c r="RKK23" s="176"/>
      <c r="RKL23" s="189"/>
      <c r="RKM23" s="176"/>
      <c r="RKN23" s="189"/>
      <c r="RKO23" s="176"/>
      <c r="RKP23" s="189"/>
      <c r="RKQ23" s="176"/>
      <c r="RKR23" s="189"/>
      <c r="RKS23" s="176"/>
      <c r="RKT23" s="189"/>
      <c r="RKU23" s="176"/>
      <c r="RKV23" s="189"/>
      <c r="RKW23" s="176"/>
      <c r="RKX23" s="189"/>
      <c r="RKY23" s="176"/>
      <c r="RKZ23" s="189"/>
      <c r="RLA23" s="176"/>
      <c r="RLB23" s="189"/>
      <c r="RLC23" s="176"/>
      <c r="RLD23" s="189"/>
      <c r="RLE23" s="176"/>
      <c r="RLF23" s="189"/>
      <c r="RLG23" s="176"/>
      <c r="RLH23" s="189"/>
      <c r="RLI23" s="176"/>
      <c r="RLJ23" s="189"/>
      <c r="RLK23" s="176"/>
      <c r="RLL23" s="189"/>
      <c r="RLM23" s="176"/>
      <c r="RLN23" s="189"/>
      <c r="RLO23" s="176"/>
      <c r="RLP23" s="189"/>
      <c r="RLQ23" s="176"/>
      <c r="RLR23" s="189"/>
      <c r="RLS23" s="176"/>
      <c r="RLT23" s="189"/>
      <c r="RLU23" s="176"/>
      <c r="RLV23" s="189"/>
      <c r="RLW23" s="176"/>
      <c r="RLX23" s="189"/>
      <c r="RLY23" s="176"/>
      <c r="RLZ23" s="189"/>
      <c r="RMA23" s="176"/>
      <c r="RMB23" s="189"/>
      <c r="RMC23" s="176"/>
      <c r="RMD23" s="189"/>
      <c r="RME23" s="176"/>
      <c r="RMF23" s="189"/>
      <c r="RMG23" s="176"/>
      <c r="RMH23" s="189"/>
      <c r="RMI23" s="176"/>
      <c r="RMJ23" s="189"/>
      <c r="RMK23" s="176"/>
      <c r="RML23" s="189"/>
      <c r="RMM23" s="176"/>
      <c r="RMN23" s="189"/>
      <c r="RMO23" s="176"/>
      <c r="RMP23" s="189"/>
      <c r="RMQ23" s="176"/>
      <c r="RMR23" s="189"/>
      <c r="RMS23" s="176"/>
      <c r="RMT23" s="189"/>
      <c r="RMU23" s="176"/>
      <c r="RMV23" s="189"/>
      <c r="RMW23" s="176"/>
      <c r="RMX23" s="189"/>
      <c r="RMY23" s="176"/>
      <c r="RMZ23" s="189"/>
      <c r="RNA23" s="176"/>
      <c r="RNB23" s="189"/>
      <c r="RNC23" s="176"/>
      <c r="RND23" s="189"/>
      <c r="RNE23" s="176"/>
      <c r="RNF23" s="189"/>
      <c r="RNG23" s="176"/>
      <c r="RNH23" s="189"/>
      <c r="RNI23" s="176"/>
      <c r="RNJ23" s="189"/>
      <c r="RNK23" s="176"/>
      <c r="RNL23" s="189"/>
      <c r="RNM23" s="176"/>
      <c r="RNN23" s="189"/>
      <c r="RNO23" s="176"/>
      <c r="RNP23" s="189"/>
      <c r="RNQ23" s="176"/>
      <c r="RNR23" s="189"/>
      <c r="RNS23" s="176"/>
      <c r="RNT23" s="189"/>
      <c r="RNU23" s="176"/>
      <c r="RNV23" s="189"/>
      <c r="RNW23" s="176"/>
      <c r="RNX23" s="189"/>
      <c r="RNY23" s="176"/>
      <c r="RNZ23" s="189"/>
      <c r="ROA23" s="176"/>
      <c r="ROB23" s="189"/>
      <c r="ROC23" s="176"/>
      <c r="ROD23" s="189"/>
      <c r="ROE23" s="176"/>
      <c r="ROF23" s="189"/>
      <c r="ROG23" s="176"/>
      <c r="ROH23" s="189"/>
      <c r="ROI23" s="176"/>
      <c r="ROJ23" s="189"/>
      <c r="ROK23" s="176"/>
      <c r="ROL23" s="189"/>
      <c r="ROM23" s="176"/>
      <c r="RON23" s="189"/>
      <c r="ROO23" s="176"/>
      <c r="ROP23" s="189"/>
      <c r="ROQ23" s="176"/>
      <c r="ROR23" s="189"/>
      <c r="ROS23" s="176"/>
      <c r="ROT23" s="189"/>
      <c r="ROU23" s="176"/>
      <c r="ROV23" s="189"/>
      <c r="ROW23" s="176"/>
      <c r="ROX23" s="189"/>
      <c r="ROY23" s="176"/>
      <c r="ROZ23" s="189"/>
      <c r="RPA23" s="176"/>
      <c r="RPB23" s="189"/>
      <c r="RPC23" s="176"/>
      <c r="RPD23" s="189"/>
      <c r="RPE23" s="176"/>
      <c r="RPF23" s="189"/>
      <c r="RPG23" s="176"/>
      <c r="RPH23" s="189"/>
      <c r="RPI23" s="176"/>
      <c r="RPJ23" s="189"/>
      <c r="RPK23" s="176"/>
      <c r="RPL23" s="189"/>
      <c r="RPM23" s="176"/>
      <c r="RPN23" s="189"/>
      <c r="RPO23" s="176"/>
      <c r="RPP23" s="189"/>
      <c r="RPQ23" s="176"/>
      <c r="RPR23" s="189"/>
      <c r="RPS23" s="176"/>
      <c r="RPT23" s="189"/>
      <c r="RPU23" s="176"/>
      <c r="RPV23" s="189"/>
      <c r="RPW23" s="176"/>
      <c r="RPX23" s="189"/>
      <c r="RPY23" s="176"/>
      <c r="RPZ23" s="189"/>
      <c r="RQA23" s="176"/>
      <c r="RQB23" s="189"/>
      <c r="RQC23" s="176"/>
      <c r="RQD23" s="189"/>
      <c r="RQE23" s="176"/>
      <c r="RQF23" s="189"/>
      <c r="RQG23" s="176"/>
      <c r="RQH23" s="189"/>
      <c r="RQI23" s="176"/>
      <c r="RQJ23" s="189"/>
      <c r="RQK23" s="176"/>
      <c r="RQL23" s="189"/>
      <c r="RQM23" s="176"/>
      <c r="RQN23" s="189"/>
      <c r="RQO23" s="176"/>
      <c r="RQP23" s="189"/>
      <c r="RQQ23" s="176"/>
      <c r="RQR23" s="189"/>
      <c r="RQS23" s="176"/>
      <c r="RQT23" s="189"/>
      <c r="RQU23" s="176"/>
      <c r="RQV23" s="189"/>
      <c r="RQW23" s="176"/>
      <c r="RQX23" s="189"/>
      <c r="RQY23" s="176"/>
      <c r="RQZ23" s="189"/>
      <c r="RRA23" s="176"/>
      <c r="RRB23" s="189"/>
      <c r="RRC23" s="176"/>
      <c r="RRD23" s="189"/>
      <c r="RRE23" s="176"/>
      <c r="RRF23" s="189"/>
      <c r="RRG23" s="176"/>
      <c r="RRH23" s="189"/>
      <c r="RRI23" s="176"/>
      <c r="RRJ23" s="189"/>
      <c r="RRK23" s="176"/>
      <c r="RRL23" s="189"/>
      <c r="RRM23" s="176"/>
      <c r="RRN23" s="189"/>
      <c r="RRO23" s="176"/>
      <c r="RRP23" s="189"/>
      <c r="RRQ23" s="176"/>
      <c r="RRR23" s="189"/>
      <c r="RRS23" s="176"/>
      <c r="RRT23" s="189"/>
      <c r="RRU23" s="176"/>
      <c r="RRV23" s="189"/>
      <c r="RRW23" s="176"/>
      <c r="RRX23" s="189"/>
      <c r="RRY23" s="176"/>
      <c r="RRZ23" s="189"/>
      <c r="RSA23" s="176"/>
      <c r="RSB23" s="189"/>
      <c r="RSC23" s="176"/>
      <c r="RSD23" s="189"/>
      <c r="RSE23" s="176"/>
      <c r="RSF23" s="189"/>
      <c r="RSG23" s="176"/>
      <c r="RSH23" s="189"/>
      <c r="RSI23" s="176"/>
      <c r="RSJ23" s="189"/>
      <c r="RSK23" s="176"/>
      <c r="RSL23" s="189"/>
      <c r="RSM23" s="176"/>
      <c r="RSN23" s="189"/>
      <c r="RSO23" s="176"/>
      <c r="RSP23" s="189"/>
      <c r="RSQ23" s="176"/>
      <c r="RSR23" s="189"/>
      <c r="RSS23" s="176"/>
      <c r="RST23" s="189"/>
      <c r="RSU23" s="176"/>
      <c r="RSV23" s="189"/>
      <c r="RSW23" s="176"/>
      <c r="RSX23" s="189"/>
      <c r="RSY23" s="176"/>
      <c r="RSZ23" s="189"/>
      <c r="RTA23" s="176"/>
      <c r="RTB23" s="189"/>
      <c r="RTC23" s="176"/>
      <c r="RTD23" s="189"/>
      <c r="RTE23" s="176"/>
      <c r="RTF23" s="189"/>
      <c r="RTG23" s="176"/>
      <c r="RTH23" s="189"/>
      <c r="RTI23" s="176"/>
      <c r="RTJ23" s="189"/>
      <c r="RTK23" s="176"/>
      <c r="RTL23" s="189"/>
      <c r="RTM23" s="176"/>
      <c r="RTN23" s="189"/>
      <c r="RTO23" s="176"/>
      <c r="RTP23" s="189"/>
      <c r="RTQ23" s="176"/>
      <c r="RTR23" s="189"/>
      <c r="RTS23" s="176"/>
      <c r="RTT23" s="189"/>
      <c r="RTU23" s="176"/>
      <c r="RTV23" s="189"/>
      <c r="RTW23" s="176"/>
      <c r="RTX23" s="189"/>
      <c r="RTY23" s="176"/>
      <c r="RTZ23" s="189"/>
      <c r="RUA23" s="176"/>
      <c r="RUB23" s="189"/>
      <c r="RUC23" s="176"/>
      <c r="RUD23" s="189"/>
      <c r="RUE23" s="176"/>
      <c r="RUF23" s="189"/>
      <c r="RUG23" s="176"/>
      <c r="RUH23" s="189"/>
      <c r="RUI23" s="176"/>
      <c r="RUJ23" s="189"/>
      <c r="RUK23" s="176"/>
      <c r="RUL23" s="189"/>
      <c r="RUM23" s="176"/>
      <c r="RUN23" s="189"/>
      <c r="RUO23" s="176"/>
      <c r="RUP23" s="189"/>
      <c r="RUQ23" s="176"/>
      <c r="RUR23" s="189"/>
      <c r="RUS23" s="176"/>
      <c r="RUT23" s="189"/>
      <c r="RUU23" s="176"/>
      <c r="RUV23" s="189"/>
      <c r="RUW23" s="176"/>
      <c r="RUX23" s="189"/>
      <c r="RUY23" s="176"/>
      <c r="RUZ23" s="189"/>
      <c r="RVA23" s="176"/>
      <c r="RVB23" s="189"/>
      <c r="RVC23" s="176"/>
      <c r="RVD23" s="189"/>
      <c r="RVE23" s="176"/>
      <c r="RVF23" s="189"/>
      <c r="RVG23" s="176"/>
      <c r="RVH23" s="189"/>
      <c r="RVI23" s="176"/>
      <c r="RVJ23" s="189"/>
      <c r="RVK23" s="176"/>
      <c r="RVL23" s="189"/>
      <c r="RVM23" s="176"/>
      <c r="RVN23" s="189"/>
      <c r="RVO23" s="176"/>
      <c r="RVP23" s="189"/>
      <c r="RVQ23" s="176"/>
      <c r="RVR23" s="189"/>
      <c r="RVS23" s="176"/>
      <c r="RVT23" s="189"/>
      <c r="RVU23" s="176"/>
      <c r="RVV23" s="189"/>
      <c r="RVW23" s="176"/>
      <c r="RVX23" s="189"/>
      <c r="RVY23" s="176"/>
      <c r="RVZ23" s="189"/>
      <c r="RWA23" s="176"/>
      <c r="RWB23" s="189"/>
      <c r="RWC23" s="176"/>
      <c r="RWD23" s="189"/>
      <c r="RWE23" s="176"/>
      <c r="RWF23" s="189"/>
      <c r="RWG23" s="176"/>
      <c r="RWH23" s="189"/>
      <c r="RWI23" s="176"/>
      <c r="RWJ23" s="189"/>
      <c r="RWK23" s="176"/>
      <c r="RWL23" s="189"/>
      <c r="RWM23" s="176"/>
      <c r="RWN23" s="189"/>
      <c r="RWO23" s="176"/>
      <c r="RWP23" s="189"/>
      <c r="RWQ23" s="176"/>
      <c r="RWR23" s="189"/>
      <c r="RWS23" s="176"/>
      <c r="RWT23" s="189"/>
      <c r="RWU23" s="176"/>
      <c r="RWV23" s="189"/>
      <c r="RWW23" s="176"/>
      <c r="RWX23" s="189"/>
      <c r="RWY23" s="176"/>
      <c r="RWZ23" s="189"/>
      <c r="RXA23" s="176"/>
      <c r="RXB23" s="189"/>
      <c r="RXC23" s="176"/>
      <c r="RXD23" s="189"/>
      <c r="RXE23" s="176"/>
      <c r="RXF23" s="189"/>
      <c r="RXG23" s="176"/>
      <c r="RXH23" s="189"/>
      <c r="RXI23" s="176"/>
      <c r="RXJ23" s="189"/>
      <c r="RXK23" s="176"/>
      <c r="RXL23" s="189"/>
      <c r="RXM23" s="176"/>
      <c r="RXN23" s="189"/>
      <c r="RXO23" s="176"/>
      <c r="RXP23" s="189"/>
      <c r="RXQ23" s="176"/>
      <c r="RXR23" s="189"/>
      <c r="RXS23" s="176"/>
      <c r="RXT23" s="189"/>
      <c r="RXU23" s="176"/>
      <c r="RXV23" s="189"/>
      <c r="RXW23" s="176"/>
      <c r="RXX23" s="189"/>
      <c r="RXY23" s="176"/>
      <c r="RXZ23" s="189"/>
      <c r="RYA23" s="176"/>
      <c r="RYB23" s="189"/>
      <c r="RYC23" s="176"/>
      <c r="RYD23" s="189"/>
      <c r="RYE23" s="176"/>
      <c r="RYF23" s="189"/>
      <c r="RYG23" s="176"/>
      <c r="RYH23" s="189"/>
      <c r="RYI23" s="176"/>
      <c r="RYJ23" s="189"/>
      <c r="RYK23" s="176"/>
      <c r="RYL23" s="189"/>
      <c r="RYM23" s="176"/>
      <c r="RYN23" s="189"/>
      <c r="RYO23" s="176"/>
      <c r="RYP23" s="189"/>
      <c r="RYQ23" s="176"/>
      <c r="RYR23" s="189"/>
      <c r="RYS23" s="176"/>
      <c r="RYT23" s="189"/>
      <c r="RYU23" s="176"/>
      <c r="RYV23" s="189"/>
      <c r="RYW23" s="176"/>
      <c r="RYX23" s="189"/>
      <c r="RYY23" s="176"/>
      <c r="RYZ23" s="189"/>
      <c r="RZA23" s="176"/>
      <c r="RZB23" s="189"/>
      <c r="RZC23" s="176"/>
      <c r="RZD23" s="189"/>
      <c r="RZE23" s="176"/>
      <c r="RZF23" s="189"/>
      <c r="RZG23" s="176"/>
      <c r="RZH23" s="189"/>
      <c r="RZI23" s="176"/>
      <c r="RZJ23" s="189"/>
      <c r="RZK23" s="176"/>
      <c r="RZL23" s="189"/>
      <c r="RZM23" s="176"/>
      <c r="RZN23" s="189"/>
      <c r="RZO23" s="176"/>
      <c r="RZP23" s="189"/>
      <c r="RZQ23" s="176"/>
      <c r="RZR23" s="189"/>
      <c r="RZS23" s="176"/>
      <c r="RZT23" s="189"/>
      <c r="RZU23" s="176"/>
      <c r="RZV23" s="189"/>
      <c r="RZW23" s="176"/>
      <c r="RZX23" s="189"/>
      <c r="RZY23" s="176"/>
      <c r="RZZ23" s="189"/>
      <c r="SAA23" s="176"/>
      <c r="SAB23" s="189"/>
      <c r="SAC23" s="176"/>
      <c r="SAD23" s="189"/>
      <c r="SAE23" s="176"/>
      <c r="SAF23" s="189"/>
      <c r="SAG23" s="176"/>
      <c r="SAH23" s="189"/>
      <c r="SAI23" s="176"/>
      <c r="SAJ23" s="189"/>
      <c r="SAK23" s="176"/>
      <c r="SAL23" s="189"/>
      <c r="SAM23" s="176"/>
      <c r="SAN23" s="189"/>
      <c r="SAO23" s="176"/>
      <c r="SAP23" s="189"/>
      <c r="SAQ23" s="176"/>
      <c r="SAR23" s="189"/>
      <c r="SAS23" s="176"/>
      <c r="SAT23" s="189"/>
      <c r="SAU23" s="176"/>
      <c r="SAV23" s="189"/>
      <c r="SAW23" s="176"/>
      <c r="SAX23" s="189"/>
      <c r="SAY23" s="176"/>
      <c r="SAZ23" s="189"/>
      <c r="SBA23" s="176"/>
      <c r="SBB23" s="189"/>
      <c r="SBC23" s="176"/>
      <c r="SBD23" s="189"/>
      <c r="SBE23" s="176"/>
      <c r="SBF23" s="189"/>
      <c r="SBG23" s="176"/>
      <c r="SBH23" s="189"/>
      <c r="SBI23" s="176"/>
      <c r="SBJ23" s="189"/>
      <c r="SBK23" s="176"/>
      <c r="SBL23" s="189"/>
      <c r="SBM23" s="176"/>
      <c r="SBN23" s="189"/>
      <c r="SBO23" s="176"/>
      <c r="SBP23" s="189"/>
      <c r="SBQ23" s="176"/>
      <c r="SBR23" s="189"/>
      <c r="SBS23" s="176"/>
      <c r="SBT23" s="189"/>
      <c r="SBU23" s="176"/>
      <c r="SBV23" s="189"/>
      <c r="SBW23" s="176"/>
      <c r="SBX23" s="189"/>
      <c r="SBY23" s="176"/>
      <c r="SBZ23" s="189"/>
      <c r="SCA23" s="176"/>
      <c r="SCB23" s="189"/>
      <c r="SCC23" s="176"/>
      <c r="SCD23" s="189"/>
      <c r="SCE23" s="176"/>
      <c r="SCF23" s="189"/>
      <c r="SCG23" s="176"/>
      <c r="SCH23" s="189"/>
      <c r="SCI23" s="176"/>
      <c r="SCJ23" s="189"/>
      <c r="SCK23" s="176"/>
      <c r="SCL23" s="189"/>
      <c r="SCM23" s="176"/>
      <c r="SCN23" s="189"/>
      <c r="SCO23" s="176"/>
      <c r="SCP23" s="189"/>
      <c r="SCQ23" s="176"/>
      <c r="SCR23" s="189"/>
      <c r="SCS23" s="176"/>
      <c r="SCT23" s="189"/>
      <c r="SCU23" s="176"/>
      <c r="SCV23" s="189"/>
      <c r="SCW23" s="176"/>
      <c r="SCX23" s="189"/>
      <c r="SCY23" s="176"/>
      <c r="SCZ23" s="189"/>
      <c r="SDA23" s="176"/>
      <c r="SDB23" s="189"/>
      <c r="SDC23" s="176"/>
      <c r="SDD23" s="189"/>
      <c r="SDE23" s="176"/>
      <c r="SDF23" s="189"/>
      <c r="SDG23" s="176"/>
      <c r="SDH23" s="189"/>
      <c r="SDI23" s="176"/>
      <c r="SDJ23" s="189"/>
      <c r="SDK23" s="176"/>
      <c r="SDL23" s="189"/>
      <c r="SDM23" s="176"/>
      <c r="SDN23" s="189"/>
      <c r="SDO23" s="176"/>
      <c r="SDP23" s="189"/>
      <c r="SDQ23" s="176"/>
      <c r="SDR23" s="189"/>
      <c r="SDS23" s="176"/>
      <c r="SDT23" s="189"/>
      <c r="SDU23" s="176"/>
      <c r="SDV23" s="189"/>
      <c r="SDW23" s="176"/>
      <c r="SDX23" s="189"/>
      <c r="SDY23" s="176"/>
      <c r="SDZ23" s="189"/>
      <c r="SEA23" s="176"/>
      <c r="SEB23" s="189"/>
      <c r="SEC23" s="176"/>
      <c r="SED23" s="189"/>
      <c r="SEE23" s="176"/>
      <c r="SEF23" s="189"/>
      <c r="SEG23" s="176"/>
      <c r="SEH23" s="189"/>
      <c r="SEI23" s="176"/>
      <c r="SEJ23" s="189"/>
      <c r="SEK23" s="176"/>
      <c r="SEL23" s="189"/>
      <c r="SEM23" s="176"/>
      <c r="SEN23" s="189"/>
      <c r="SEO23" s="176"/>
      <c r="SEP23" s="189"/>
      <c r="SEQ23" s="176"/>
      <c r="SER23" s="189"/>
      <c r="SES23" s="176"/>
      <c r="SET23" s="189"/>
      <c r="SEU23" s="176"/>
      <c r="SEV23" s="189"/>
      <c r="SEW23" s="176"/>
      <c r="SEX23" s="189"/>
      <c r="SEY23" s="176"/>
      <c r="SEZ23" s="189"/>
      <c r="SFA23" s="176"/>
      <c r="SFB23" s="189"/>
      <c r="SFC23" s="176"/>
      <c r="SFD23" s="189"/>
      <c r="SFE23" s="176"/>
      <c r="SFF23" s="189"/>
      <c r="SFG23" s="176"/>
      <c r="SFH23" s="189"/>
      <c r="SFI23" s="176"/>
      <c r="SFJ23" s="189"/>
      <c r="SFK23" s="176"/>
      <c r="SFL23" s="189"/>
      <c r="SFM23" s="176"/>
      <c r="SFN23" s="189"/>
      <c r="SFO23" s="176"/>
      <c r="SFP23" s="189"/>
      <c r="SFQ23" s="176"/>
      <c r="SFR23" s="189"/>
      <c r="SFS23" s="176"/>
      <c r="SFT23" s="189"/>
      <c r="SFU23" s="176"/>
      <c r="SFV23" s="189"/>
      <c r="SFW23" s="176"/>
      <c r="SFX23" s="189"/>
      <c r="SFY23" s="176"/>
      <c r="SFZ23" s="189"/>
      <c r="SGA23" s="176"/>
      <c r="SGB23" s="189"/>
      <c r="SGC23" s="176"/>
      <c r="SGD23" s="189"/>
      <c r="SGE23" s="176"/>
      <c r="SGF23" s="189"/>
      <c r="SGG23" s="176"/>
      <c r="SGH23" s="189"/>
      <c r="SGI23" s="176"/>
      <c r="SGJ23" s="189"/>
      <c r="SGK23" s="176"/>
      <c r="SGL23" s="189"/>
      <c r="SGM23" s="176"/>
      <c r="SGN23" s="189"/>
      <c r="SGO23" s="176"/>
      <c r="SGP23" s="189"/>
      <c r="SGQ23" s="176"/>
      <c r="SGR23" s="189"/>
      <c r="SGS23" s="176"/>
      <c r="SGT23" s="189"/>
      <c r="SGU23" s="176"/>
      <c r="SGV23" s="189"/>
      <c r="SGW23" s="176"/>
      <c r="SGX23" s="189"/>
      <c r="SGY23" s="176"/>
      <c r="SGZ23" s="189"/>
      <c r="SHA23" s="176"/>
      <c r="SHB23" s="189"/>
      <c r="SHC23" s="176"/>
      <c r="SHD23" s="189"/>
      <c r="SHE23" s="176"/>
      <c r="SHF23" s="189"/>
      <c r="SHG23" s="176"/>
      <c r="SHH23" s="189"/>
      <c r="SHI23" s="176"/>
      <c r="SHJ23" s="189"/>
      <c r="SHK23" s="176"/>
      <c r="SHL23" s="189"/>
      <c r="SHM23" s="176"/>
      <c r="SHN23" s="189"/>
      <c r="SHO23" s="176"/>
      <c r="SHP23" s="189"/>
      <c r="SHQ23" s="176"/>
      <c r="SHR23" s="189"/>
      <c r="SHS23" s="176"/>
      <c r="SHT23" s="189"/>
      <c r="SHU23" s="176"/>
      <c r="SHV23" s="189"/>
      <c r="SHW23" s="176"/>
      <c r="SHX23" s="189"/>
      <c r="SHY23" s="176"/>
      <c r="SHZ23" s="189"/>
      <c r="SIA23" s="176"/>
      <c r="SIB23" s="189"/>
      <c r="SIC23" s="176"/>
      <c r="SID23" s="189"/>
      <c r="SIE23" s="176"/>
      <c r="SIF23" s="189"/>
      <c r="SIG23" s="176"/>
      <c r="SIH23" s="189"/>
      <c r="SII23" s="176"/>
      <c r="SIJ23" s="189"/>
      <c r="SIK23" s="176"/>
      <c r="SIL23" s="189"/>
      <c r="SIM23" s="176"/>
      <c r="SIN23" s="189"/>
      <c r="SIO23" s="176"/>
      <c r="SIP23" s="189"/>
      <c r="SIQ23" s="176"/>
      <c r="SIR23" s="189"/>
      <c r="SIS23" s="176"/>
      <c r="SIT23" s="189"/>
      <c r="SIU23" s="176"/>
      <c r="SIV23" s="189"/>
      <c r="SIW23" s="176"/>
      <c r="SIX23" s="189"/>
      <c r="SIY23" s="176"/>
      <c r="SIZ23" s="189"/>
      <c r="SJA23" s="176"/>
      <c r="SJB23" s="189"/>
      <c r="SJC23" s="176"/>
      <c r="SJD23" s="189"/>
      <c r="SJE23" s="176"/>
      <c r="SJF23" s="189"/>
      <c r="SJG23" s="176"/>
      <c r="SJH23" s="189"/>
      <c r="SJI23" s="176"/>
      <c r="SJJ23" s="189"/>
      <c r="SJK23" s="176"/>
      <c r="SJL23" s="189"/>
      <c r="SJM23" s="176"/>
      <c r="SJN23" s="189"/>
      <c r="SJO23" s="176"/>
      <c r="SJP23" s="189"/>
      <c r="SJQ23" s="176"/>
      <c r="SJR23" s="189"/>
      <c r="SJS23" s="176"/>
      <c r="SJT23" s="189"/>
      <c r="SJU23" s="176"/>
      <c r="SJV23" s="189"/>
      <c r="SJW23" s="176"/>
      <c r="SJX23" s="189"/>
      <c r="SJY23" s="176"/>
      <c r="SJZ23" s="189"/>
      <c r="SKA23" s="176"/>
      <c r="SKB23" s="189"/>
      <c r="SKC23" s="176"/>
      <c r="SKD23" s="189"/>
      <c r="SKE23" s="176"/>
      <c r="SKF23" s="189"/>
      <c r="SKG23" s="176"/>
      <c r="SKH23" s="189"/>
      <c r="SKI23" s="176"/>
      <c r="SKJ23" s="189"/>
      <c r="SKK23" s="176"/>
      <c r="SKL23" s="189"/>
      <c r="SKM23" s="176"/>
      <c r="SKN23" s="189"/>
      <c r="SKO23" s="176"/>
      <c r="SKP23" s="189"/>
      <c r="SKQ23" s="176"/>
      <c r="SKR23" s="189"/>
      <c r="SKS23" s="176"/>
      <c r="SKT23" s="189"/>
      <c r="SKU23" s="176"/>
      <c r="SKV23" s="189"/>
      <c r="SKW23" s="176"/>
      <c r="SKX23" s="189"/>
      <c r="SKY23" s="176"/>
      <c r="SKZ23" s="189"/>
      <c r="SLA23" s="176"/>
      <c r="SLB23" s="189"/>
      <c r="SLC23" s="176"/>
      <c r="SLD23" s="189"/>
      <c r="SLE23" s="176"/>
      <c r="SLF23" s="189"/>
      <c r="SLG23" s="176"/>
      <c r="SLH23" s="189"/>
      <c r="SLI23" s="176"/>
      <c r="SLJ23" s="189"/>
      <c r="SLK23" s="176"/>
      <c r="SLL23" s="189"/>
      <c r="SLM23" s="176"/>
      <c r="SLN23" s="189"/>
      <c r="SLO23" s="176"/>
      <c r="SLP23" s="189"/>
      <c r="SLQ23" s="176"/>
      <c r="SLR23" s="189"/>
      <c r="SLS23" s="176"/>
      <c r="SLT23" s="189"/>
      <c r="SLU23" s="176"/>
      <c r="SLV23" s="189"/>
      <c r="SLW23" s="176"/>
      <c r="SLX23" s="189"/>
      <c r="SLY23" s="176"/>
      <c r="SLZ23" s="189"/>
      <c r="SMA23" s="176"/>
      <c r="SMB23" s="189"/>
      <c r="SMC23" s="176"/>
      <c r="SMD23" s="189"/>
      <c r="SME23" s="176"/>
      <c r="SMF23" s="189"/>
      <c r="SMG23" s="176"/>
      <c r="SMH23" s="189"/>
      <c r="SMI23" s="176"/>
      <c r="SMJ23" s="189"/>
      <c r="SMK23" s="176"/>
      <c r="SML23" s="189"/>
      <c r="SMM23" s="176"/>
      <c r="SMN23" s="189"/>
      <c r="SMO23" s="176"/>
      <c r="SMP23" s="189"/>
      <c r="SMQ23" s="176"/>
      <c r="SMR23" s="189"/>
      <c r="SMS23" s="176"/>
      <c r="SMT23" s="189"/>
      <c r="SMU23" s="176"/>
      <c r="SMV23" s="189"/>
      <c r="SMW23" s="176"/>
      <c r="SMX23" s="189"/>
      <c r="SMY23" s="176"/>
      <c r="SMZ23" s="189"/>
      <c r="SNA23" s="176"/>
      <c r="SNB23" s="189"/>
      <c r="SNC23" s="176"/>
      <c r="SND23" s="189"/>
      <c r="SNE23" s="176"/>
      <c r="SNF23" s="189"/>
      <c r="SNG23" s="176"/>
      <c r="SNH23" s="189"/>
      <c r="SNI23" s="176"/>
      <c r="SNJ23" s="189"/>
      <c r="SNK23" s="176"/>
      <c r="SNL23" s="189"/>
      <c r="SNM23" s="176"/>
      <c r="SNN23" s="189"/>
      <c r="SNO23" s="176"/>
      <c r="SNP23" s="189"/>
      <c r="SNQ23" s="176"/>
      <c r="SNR23" s="189"/>
      <c r="SNS23" s="176"/>
      <c r="SNT23" s="189"/>
      <c r="SNU23" s="176"/>
      <c r="SNV23" s="189"/>
      <c r="SNW23" s="176"/>
      <c r="SNX23" s="189"/>
      <c r="SNY23" s="176"/>
      <c r="SNZ23" s="189"/>
      <c r="SOA23" s="176"/>
      <c r="SOB23" s="189"/>
      <c r="SOC23" s="176"/>
      <c r="SOD23" s="189"/>
      <c r="SOE23" s="176"/>
      <c r="SOF23" s="189"/>
      <c r="SOG23" s="176"/>
      <c r="SOH23" s="189"/>
      <c r="SOI23" s="176"/>
      <c r="SOJ23" s="189"/>
      <c r="SOK23" s="176"/>
      <c r="SOL23" s="189"/>
      <c r="SOM23" s="176"/>
      <c r="SON23" s="189"/>
      <c r="SOO23" s="176"/>
      <c r="SOP23" s="189"/>
      <c r="SOQ23" s="176"/>
      <c r="SOR23" s="189"/>
      <c r="SOS23" s="176"/>
      <c r="SOT23" s="189"/>
      <c r="SOU23" s="176"/>
      <c r="SOV23" s="189"/>
      <c r="SOW23" s="176"/>
      <c r="SOX23" s="189"/>
      <c r="SOY23" s="176"/>
      <c r="SOZ23" s="189"/>
      <c r="SPA23" s="176"/>
      <c r="SPB23" s="189"/>
      <c r="SPC23" s="176"/>
      <c r="SPD23" s="189"/>
      <c r="SPE23" s="176"/>
      <c r="SPF23" s="189"/>
      <c r="SPG23" s="176"/>
      <c r="SPH23" s="189"/>
      <c r="SPI23" s="176"/>
      <c r="SPJ23" s="189"/>
      <c r="SPK23" s="176"/>
      <c r="SPL23" s="189"/>
      <c r="SPM23" s="176"/>
      <c r="SPN23" s="189"/>
      <c r="SPO23" s="176"/>
      <c r="SPP23" s="189"/>
      <c r="SPQ23" s="176"/>
      <c r="SPR23" s="189"/>
      <c r="SPS23" s="176"/>
      <c r="SPT23" s="189"/>
      <c r="SPU23" s="176"/>
      <c r="SPV23" s="189"/>
      <c r="SPW23" s="176"/>
      <c r="SPX23" s="189"/>
      <c r="SPY23" s="176"/>
      <c r="SPZ23" s="189"/>
      <c r="SQA23" s="176"/>
      <c r="SQB23" s="189"/>
      <c r="SQC23" s="176"/>
      <c r="SQD23" s="189"/>
      <c r="SQE23" s="176"/>
      <c r="SQF23" s="189"/>
      <c r="SQG23" s="176"/>
      <c r="SQH23" s="189"/>
      <c r="SQI23" s="176"/>
      <c r="SQJ23" s="189"/>
      <c r="SQK23" s="176"/>
      <c r="SQL23" s="189"/>
      <c r="SQM23" s="176"/>
      <c r="SQN23" s="189"/>
      <c r="SQO23" s="176"/>
      <c r="SQP23" s="189"/>
      <c r="SQQ23" s="176"/>
      <c r="SQR23" s="189"/>
      <c r="SQS23" s="176"/>
      <c r="SQT23" s="189"/>
      <c r="SQU23" s="176"/>
      <c r="SQV23" s="189"/>
      <c r="SQW23" s="176"/>
      <c r="SQX23" s="189"/>
      <c r="SQY23" s="176"/>
      <c r="SQZ23" s="189"/>
      <c r="SRA23" s="176"/>
      <c r="SRB23" s="189"/>
      <c r="SRC23" s="176"/>
      <c r="SRD23" s="189"/>
      <c r="SRE23" s="176"/>
      <c r="SRF23" s="189"/>
      <c r="SRG23" s="176"/>
      <c r="SRH23" s="189"/>
      <c r="SRI23" s="176"/>
      <c r="SRJ23" s="189"/>
      <c r="SRK23" s="176"/>
      <c r="SRL23" s="189"/>
      <c r="SRM23" s="176"/>
      <c r="SRN23" s="189"/>
      <c r="SRO23" s="176"/>
      <c r="SRP23" s="189"/>
      <c r="SRQ23" s="176"/>
      <c r="SRR23" s="189"/>
      <c r="SRS23" s="176"/>
      <c r="SRT23" s="189"/>
      <c r="SRU23" s="176"/>
      <c r="SRV23" s="189"/>
      <c r="SRW23" s="176"/>
      <c r="SRX23" s="189"/>
      <c r="SRY23" s="176"/>
      <c r="SRZ23" s="189"/>
      <c r="SSA23" s="176"/>
      <c r="SSB23" s="189"/>
      <c r="SSC23" s="176"/>
      <c r="SSD23" s="189"/>
      <c r="SSE23" s="176"/>
      <c r="SSF23" s="189"/>
      <c r="SSG23" s="176"/>
      <c r="SSH23" s="189"/>
      <c r="SSI23" s="176"/>
      <c r="SSJ23" s="189"/>
      <c r="SSK23" s="176"/>
      <c r="SSL23" s="189"/>
      <c r="SSM23" s="176"/>
      <c r="SSN23" s="189"/>
      <c r="SSO23" s="176"/>
      <c r="SSP23" s="189"/>
      <c r="SSQ23" s="176"/>
      <c r="SSR23" s="189"/>
      <c r="SSS23" s="176"/>
      <c r="SST23" s="189"/>
      <c r="SSU23" s="176"/>
      <c r="SSV23" s="189"/>
      <c r="SSW23" s="176"/>
      <c r="SSX23" s="189"/>
      <c r="SSY23" s="176"/>
      <c r="SSZ23" s="189"/>
      <c r="STA23" s="176"/>
      <c r="STB23" s="189"/>
      <c r="STC23" s="176"/>
      <c r="STD23" s="189"/>
      <c r="STE23" s="176"/>
      <c r="STF23" s="189"/>
      <c r="STG23" s="176"/>
      <c r="STH23" s="189"/>
      <c r="STI23" s="176"/>
      <c r="STJ23" s="189"/>
      <c r="STK23" s="176"/>
      <c r="STL23" s="189"/>
      <c r="STM23" s="176"/>
      <c r="STN23" s="189"/>
      <c r="STO23" s="176"/>
      <c r="STP23" s="189"/>
      <c r="STQ23" s="176"/>
      <c r="STR23" s="189"/>
      <c r="STS23" s="176"/>
      <c r="STT23" s="189"/>
      <c r="STU23" s="176"/>
      <c r="STV23" s="189"/>
      <c r="STW23" s="176"/>
      <c r="STX23" s="189"/>
      <c r="STY23" s="176"/>
      <c r="STZ23" s="189"/>
      <c r="SUA23" s="176"/>
      <c r="SUB23" s="189"/>
      <c r="SUC23" s="176"/>
      <c r="SUD23" s="189"/>
      <c r="SUE23" s="176"/>
      <c r="SUF23" s="189"/>
      <c r="SUG23" s="176"/>
      <c r="SUH23" s="189"/>
      <c r="SUI23" s="176"/>
      <c r="SUJ23" s="189"/>
      <c r="SUK23" s="176"/>
      <c r="SUL23" s="189"/>
      <c r="SUM23" s="176"/>
      <c r="SUN23" s="189"/>
      <c r="SUO23" s="176"/>
      <c r="SUP23" s="189"/>
      <c r="SUQ23" s="176"/>
      <c r="SUR23" s="189"/>
      <c r="SUS23" s="176"/>
      <c r="SUT23" s="189"/>
      <c r="SUU23" s="176"/>
      <c r="SUV23" s="189"/>
      <c r="SUW23" s="176"/>
      <c r="SUX23" s="189"/>
      <c r="SUY23" s="176"/>
      <c r="SUZ23" s="189"/>
      <c r="SVA23" s="176"/>
      <c r="SVB23" s="189"/>
      <c r="SVC23" s="176"/>
      <c r="SVD23" s="189"/>
      <c r="SVE23" s="176"/>
      <c r="SVF23" s="189"/>
      <c r="SVG23" s="176"/>
      <c r="SVH23" s="189"/>
      <c r="SVI23" s="176"/>
      <c r="SVJ23" s="189"/>
      <c r="SVK23" s="176"/>
      <c r="SVL23" s="189"/>
      <c r="SVM23" s="176"/>
      <c r="SVN23" s="189"/>
      <c r="SVO23" s="176"/>
      <c r="SVP23" s="189"/>
      <c r="SVQ23" s="176"/>
      <c r="SVR23" s="189"/>
      <c r="SVS23" s="176"/>
      <c r="SVT23" s="189"/>
      <c r="SVU23" s="176"/>
      <c r="SVV23" s="189"/>
      <c r="SVW23" s="176"/>
      <c r="SVX23" s="189"/>
      <c r="SVY23" s="176"/>
      <c r="SVZ23" s="189"/>
      <c r="SWA23" s="176"/>
      <c r="SWB23" s="189"/>
      <c r="SWC23" s="176"/>
      <c r="SWD23" s="189"/>
      <c r="SWE23" s="176"/>
      <c r="SWF23" s="189"/>
      <c r="SWG23" s="176"/>
      <c r="SWH23" s="189"/>
      <c r="SWI23" s="176"/>
      <c r="SWJ23" s="189"/>
      <c r="SWK23" s="176"/>
      <c r="SWL23" s="189"/>
      <c r="SWM23" s="176"/>
      <c r="SWN23" s="189"/>
      <c r="SWO23" s="176"/>
      <c r="SWP23" s="189"/>
      <c r="SWQ23" s="176"/>
      <c r="SWR23" s="189"/>
      <c r="SWS23" s="176"/>
      <c r="SWT23" s="189"/>
      <c r="SWU23" s="176"/>
      <c r="SWV23" s="189"/>
      <c r="SWW23" s="176"/>
      <c r="SWX23" s="189"/>
      <c r="SWY23" s="176"/>
      <c r="SWZ23" s="189"/>
      <c r="SXA23" s="176"/>
      <c r="SXB23" s="189"/>
      <c r="SXC23" s="176"/>
      <c r="SXD23" s="189"/>
      <c r="SXE23" s="176"/>
      <c r="SXF23" s="189"/>
      <c r="SXG23" s="176"/>
      <c r="SXH23" s="189"/>
      <c r="SXI23" s="176"/>
      <c r="SXJ23" s="189"/>
      <c r="SXK23" s="176"/>
      <c r="SXL23" s="189"/>
      <c r="SXM23" s="176"/>
      <c r="SXN23" s="189"/>
      <c r="SXO23" s="176"/>
      <c r="SXP23" s="189"/>
      <c r="SXQ23" s="176"/>
      <c r="SXR23" s="189"/>
      <c r="SXS23" s="176"/>
      <c r="SXT23" s="189"/>
      <c r="SXU23" s="176"/>
      <c r="SXV23" s="189"/>
      <c r="SXW23" s="176"/>
      <c r="SXX23" s="189"/>
      <c r="SXY23" s="176"/>
      <c r="SXZ23" s="189"/>
      <c r="SYA23" s="176"/>
      <c r="SYB23" s="189"/>
      <c r="SYC23" s="176"/>
      <c r="SYD23" s="189"/>
      <c r="SYE23" s="176"/>
      <c r="SYF23" s="189"/>
      <c r="SYG23" s="176"/>
      <c r="SYH23" s="189"/>
      <c r="SYI23" s="176"/>
      <c r="SYJ23" s="189"/>
      <c r="SYK23" s="176"/>
      <c r="SYL23" s="189"/>
      <c r="SYM23" s="176"/>
      <c r="SYN23" s="189"/>
      <c r="SYO23" s="176"/>
      <c r="SYP23" s="189"/>
      <c r="SYQ23" s="176"/>
      <c r="SYR23" s="189"/>
      <c r="SYS23" s="176"/>
      <c r="SYT23" s="189"/>
      <c r="SYU23" s="176"/>
      <c r="SYV23" s="189"/>
      <c r="SYW23" s="176"/>
      <c r="SYX23" s="189"/>
      <c r="SYY23" s="176"/>
      <c r="SYZ23" s="189"/>
      <c r="SZA23" s="176"/>
      <c r="SZB23" s="189"/>
      <c r="SZC23" s="176"/>
      <c r="SZD23" s="189"/>
      <c r="SZE23" s="176"/>
      <c r="SZF23" s="189"/>
      <c r="SZG23" s="176"/>
      <c r="SZH23" s="189"/>
      <c r="SZI23" s="176"/>
      <c r="SZJ23" s="189"/>
      <c r="SZK23" s="176"/>
      <c r="SZL23" s="189"/>
      <c r="SZM23" s="176"/>
      <c r="SZN23" s="189"/>
      <c r="SZO23" s="176"/>
      <c r="SZP23" s="189"/>
      <c r="SZQ23" s="176"/>
      <c r="SZR23" s="189"/>
      <c r="SZS23" s="176"/>
      <c r="SZT23" s="189"/>
      <c r="SZU23" s="176"/>
      <c r="SZV23" s="189"/>
      <c r="SZW23" s="176"/>
      <c r="SZX23" s="189"/>
      <c r="SZY23" s="176"/>
      <c r="SZZ23" s="189"/>
      <c r="TAA23" s="176"/>
      <c r="TAB23" s="189"/>
      <c r="TAC23" s="176"/>
      <c r="TAD23" s="189"/>
      <c r="TAE23" s="176"/>
      <c r="TAF23" s="189"/>
      <c r="TAG23" s="176"/>
      <c r="TAH23" s="189"/>
      <c r="TAI23" s="176"/>
      <c r="TAJ23" s="189"/>
      <c r="TAK23" s="176"/>
      <c r="TAL23" s="189"/>
      <c r="TAM23" s="176"/>
      <c r="TAN23" s="189"/>
      <c r="TAO23" s="176"/>
      <c r="TAP23" s="189"/>
      <c r="TAQ23" s="176"/>
      <c r="TAR23" s="189"/>
      <c r="TAS23" s="176"/>
      <c r="TAT23" s="189"/>
      <c r="TAU23" s="176"/>
      <c r="TAV23" s="189"/>
      <c r="TAW23" s="176"/>
      <c r="TAX23" s="189"/>
      <c r="TAY23" s="176"/>
      <c r="TAZ23" s="189"/>
      <c r="TBA23" s="176"/>
      <c r="TBB23" s="189"/>
      <c r="TBC23" s="176"/>
      <c r="TBD23" s="189"/>
      <c r="TBE23" s="176"/>
      <c r="TBF23" s="189"/>
      <c r="TBG23" s="176"/>
      <c r="TBH23" s="189"/>
      <c r="TBI23" s="176"/>
      <c r="TBJ23" s="189"/>
      <c r="TBK23" s="176"/>
      <c r="TBL23" s="189"/>
      <c r="TBM23" s="176"/>
      <c r="TBN23" s="189"/>
      <c r="TBO23" s="176"/>
      <c r="TBP23" s="189"/>
      <c r="TBQ23" s="176"/>
      <c r="TBR23" s="189"/>
      <c r="TBS23" s="176"/>
      <c r="TBT23" s="189"/>
      <c r="TBU23" s="176"/>
      <c r="TBV23" s="189"/>
      <c r="TBW23" s="176"/>
      <c r="TBX23" s="189"/>
      <c r="TBY23" s="176"/>
      <c r="TBZ23" s="189"/>
      <c r="TCA23" s="176"/>
      <c r="TCB23" s="189"/>
      <c r="TCC23" s="176"/>
      <c r="TCD23" s="189"/>
      <c r="TCE23" s="176"/>
      <c r="TCF23" s="189"/>
      <c r="TCG23" s="176"/>
      <c r="TCH23" s="189"/>
      <c r="TCI23" s="176"/>
      <c r="TCJ23" s="189"/>
      <c r="TCK23" s="176"/>
      <c r="TCL23" s="189"/>
      <c r="TCM23" s="176"/>
      <c r="TCN23" s="189"/>
      <c r="TCO23" s="176"/>
      <c r="TCP23" s="189"/>
      <c r="TCQ23" s="176"/>
      <c r="TCR23" s="189"/>
      <c r="TCS23" s="176"/>
      <c r="TCT23" s="189"/>
      <c r="TCU23" s="176"/>
      <c r="TCV23" s="189"/>
      <c r="TCW23" s="176"/>
      <c r="TCX23" s="189"/>
      <c r="TCY23" s="176"/>
      <c r="TCZ23" s="189"/>
      <c r="TDA23" s="176"/>
      <c r="TDB23" s="189"/>
      <c r="TDC23" s="176"/>
      <c r="TDD23" s="189"/>
      <c r="TDE23" s="176"/>
      <c r="TDF23" s="189"/>
      <c r="TDG23" s="176"/>
      <c r="TDH23" s="189"/>
      <c r="TDI23" s="176"/>
      <c r="TDJ23" s="189"/>
      <c r="TDK23" s="176"/>
      <c r="TDL23" s="189"/>
      <c r="TDM23" s="176"/>
      <c r="TDN23" s="189"/>
      <c r="TDO23" s="176"/>
      <c r="TDP23" s="189"/>
      <c r="TDQ23" s="176"/>
      <c r="TDR23" s="189"/>
      <c r="TDS23" s="176"/>
      <c r="TDT23" s="189"/>
      <c r="TDU23" s="176"/>
      <c r="TDV23" s="189"/>
      <c r="TDW23" s="176"/>
      <c r="TDX23" s="189"/>
      <c r="TDY23" s="176"/>
      <c r="TDZ23" s="189"/>
      <c r="TEA23" s="176"/>
      <c r="TEB23" s="189"/>
      <c r="TEC23" s="176"/>
      <c r="TED23" s="189"/>
      <c r="TEE23" s="176"/>
      <c r="TEF23" s="189"/>
      <c r="TEG23" s="176"/>
      <c r="TEH23" s="189"/>
      <c r="TEI23" s="176"/>
      <c r="TEJ23" s="189"/>
      <c r="TEK23" s="176"/>
      <c r="TEL23" s="189"/>
      <c r="TEM23" s="176"/>
      <c r="TEN23" s="189"/>
      <c r="TEO23" s="176"/>
      <c r="TEP23" s="189"/>
      <c r="TEQ23" s="176"/>
      <c r="TER23" s="189"/>
      <c r="TES23" s="176"/>
      <c r="TET23" s="189"/>
      <c r="TEU23" s="176"/>
      <c r="TEV23" s="189"/>
      <c r="TEW23" s="176"/>
      <c r="TEX23" s="189"/>
      <c r="TEY23" s="176"/>
      <c r="TEZ23" s="189"/>
      <c r="TFA23" s="176"/>
      <c r="TFB23" s="189"/>
      <c r="TFC23" s="176"/>
      <c r="TFD23" s="189"/>
      <c r="TFE23" s="176"/>
      <c r="TFF23" s="189"/>
      <c r="TFG23" s="176"/>
      <c r="TFH23" s="189"/>
      <c r="TFI23" s="176"/>
      <c r="TFJ23" s="189"/>
      <c r="TFK23" s="176"/>
      <c r="TFL23" s="189"/>
      <c r="TFM23" s="176"/>
      <c r="TFN23" s="189"/>
      <c r="TFO23" s="176"/>
      <c r="TFP23" s="189"/>
      <c r="TFQ23" s="176"/>
      <c r="TFR23" s="189"/>
      <c r="TFS23" s="176"/>
      <c r="TFT23" s="189"/>
      <c r="TFU23" s="176"/>
      <c r="TFV23" s="189"/>
      <c r="TFW23" s="176"/>
      <c r="TFX23" s="189"/>
      <c r="TFY23" s="176"/>
      <c r="TFZ23" s="189"/>
      <c r="TGA23" s="176"/>
      <c r="TGB23" s="189"/>
      <c r="TGC23" s="176"/>
      <c r="TGD23" s="189"/>
      <c r="TGE23" s="176"/>
      <c r="TGF23" s="189"/>
      <c r="TGG23" s="176"/>
      <c r="TGH23" s="189"/>
      <c r="TGI23" s="176"/>
      <c r="TGJ23" s="189"/>
      <c r="TGK23" s="176"/>
      <c r="TGL23" s="189"/>
      <c r="TGM23" s="176"/>
      <c r="TGN23" s="189"/>
      <c r="TGO23" s="176"/>
      <c r="TGP23" s="189"/>
      <c r="TGQ23" s="176"/>
      <c r="TGR23" s="189"/>
      <c r="TGS23" s="176"/>
      <c r="TGT23" s="189"/>
      <c r="TGU23" s="176"/>
      <c r="TGV23" s="189"/>
      <c r="TGW23" s="176"/>
      <c r="TGX23" s="189"/>
      <c r="TGY23" s="176"/>
      <c r="TGZ23" s="189"/>
      <c r="THA23" s="176"/>
      <c r="THB23" s="189"/>
      <c r="THC23" s="176"/>
      <c r="THD23" s="189"/>
      <c r="THE23" s="176"/>
      <c r="THF23" s="189"/>
      <c r="THG23" s="176"/>
      <c r="THH23" s="189"/>
      <c r="THI23" s="176"/>
      <c r="THJ23" s="189"/>
      <c r="THK23" s="176"/>
      <c r="THL23" s="189"/>
      <c r="THM23" s="176"/>
      <c r="THN23" s="189"/>
      <c r="THO23" s="176"/>
      <c r="THP23" s="189"/>
      <c r="THQ23" s="176"/>
      <c r="THR23" s="189"/>
      <c r="THS23" s="176"/>
      <c r="THT23" s="189"/>
      <c r="THU23" s="176"/>
      <c r="THV23" s="189"/>
      <c r="THW23" s="176"/>
      <c r="THX23" s="189"/>
      <c r="THY23" s="176"/>
      <c r="THZ23" s="189"/>
      <c r="TIA23" s="176"/>
      <c r="TIB23" s="189"/>
      <c r="TIC23" s="176"/>
      <c r="TID23" s="189"/>
      <c r="TIE23" s="176"/>
      <c r="TIF23" s="189"/>
      <c r="TIG23" s="176"/>
      <c r="TIH23" s="189"/>
      <c r="TII23" s="176"/>
      <c r="TIJ23" s="189"/>
      <c r="TIK23" s="176"/>
      <c r="TIL23" s="189"/>
      <c r="TIM23" s="176"/>
      <c r="TIN23" s="189"/>
      <c r="TIO23" s="176"/>
      <c r="TIP23" s="189"/>
      <c r="TIQ23" s="176"/>
      <c r="TIR23" s="189"/>
      <c r="TIS23" s="176"/>
      <c r="TIT23" s="189"/>
      <c r="TIU23" s="176"/>
      <c r="TIV23" s="189"/>
      <c r="TIW23" s="176"/>
      <c r="TIX23" s="189"/>
      <c r="TIY23" s="176"/>
      <c r="TIZ23" s="189"/>
      <c r="TJA23" s="176"/>
      <c r="TJB23" s="189"/>
      <c r="TJC23" s="176"/>
      <c r="TJD23" s="189"/>
      <c r="TJE23" s="176"/>
      <c r="TJF23" s="189"/>
      <c r="TJG23" s="176"/>
      <c r="TJH23" s="189"/>
      <c r="TJI23" s="176"/>
      <c r="TJJ23" s="189"/>
      <c r="TJK23" s="176"/>
      <c r="TJL23" s="189"/>
      <c r="TJM23" s="176"/>
      <c r="TJN23" s="189"/>
      <c r="TJO23" s="176"/>
      <c r="TJP23" s="189"/>
      <c r="TJQ23" s="176"/>
      <c r="TJR23" s="189"/>
      <c r="TJS23" s="176"/>
      <c r="TJT23" s="189"/>
      <c r="TJU23" s="176"/>
      <c r="TJV23" s="189"/>
      <c r="TJW23" s="176"/>
      <c r="TJX23" s="189"/>
      <c r="TJY23" s="176"/>
      <c r="TJZ23" s="189"/>
      <c r="TKA23" s="176"/>
      <c r="TKB23" s="189"/>
      <c r="TKC23" s="176"/>
      <c r="TKD23" s="189"/>
      <c r="TKE23" s="176"/>
      <c r="TKF23" s="189"/>
      <c r="TKG23" s="176"/>
      <c r="TKH23" s="189"/>
      <c r="TKI23" s="176"/>
      <c r="TKJ23" s="189"/>
      <c r="TKK23" s="176"/>
      <c r="TKL23" s="189"/>
      <c r="TKM23" s="176"/>
      <c r="TKN23" s="189"/>
      <c r="TKO23" s="176"/>
      <c r="TKP23" s="189"/>
      <c r="TKQ23" s="176"/>
      <c r="TKR23" s="189"/>
      <c r="TKS23" s="176"/>
      <c r="TKT23" s="189"/>
      <c r="TKU23" s="176"/>
      <c r="TKV23" s="189"/>
      <c r="TKW23" s="176"/>
      <c r="TKX23" s="189"/>
      <c r="TKY23" s="176"/>
      <c r="TKZ23" s="189"/>
      <c r="TLA23" s="176"/>
      <c r="TLB23" s="189"/>
      <c r="TLC23" s="176"/>
      <c r="TLD23" s="189"/>
      <c r="TLE23" s="176"/>
      <c r="TLF23" s="189"/>
      <c r="TLG23" s="176"/>
      <c r="TLH23" s="189"/>
      <c r="TLI23" s="176"/>
      <c r="TLJ23" s="189"/>
      <c r="TLK23" s="176"/>
      <c r="TLL23" s="189"/>
      <c r="TLM23" s="176"/>
      <c r="TLN23" s="189"/>
      <c r="TLO23" s="176"/>
      <c r="TLP23" s="189"/>
      <c r="TLQ23" s="176"/>
      <c r="TLR23" s="189"/>
      <c r="TLS23" s="176"/>
      <c r="TLT23" s="189"/>
      <c r="TLU23" s="176"/>
      <c r="TLV23" s="189"/>
      <c r="TLW23" s="176"/>
      <c r="TLX23" s="189"/>
      <c r="TLY23" s="176"/>
      <c r="TLZ23" s="189"/>
      <c r="TMA23" s="176"/>
      <c r="TMB23" s="189"/>
      <c r="TMC23" s="176"/>
      <c r="TMD23" s="189"/>
      <c r="TME23" s="176"/>
      <c r="TMF23" s="189"/>
      <c r="TMG23" s="176"/>
      <c r="TMH23" s="189"/>
      <c r="TMI23" s="176"/>
      <c r="TMJ23" s="189"/>
      <c r="TMK23" s="176"/>
      <c r="TML23" s="189"/>
      <c r="TMM23" s="176"/>
      <c r="TMN23" s="189"/>
      <c r="TMO23" s="176"/>
      <c r="TMP23" s="189"/>
      <c r="TMQ23" s="176"/>
      <c r="TMR23" s="189"/>
      <c r="TMS23" s="176"/>
      <c r="TMT23" s="189"/>
      <c r="TMU23" s="176"/>
      <c r="TMV23" s="189"/>
      <c r="TMW23" s="176"/>
      <c r="TMX23" s="189"/>
      <c r="TMY23" s="176"/>
      <c r="TMZ23" s="189"/>
      <c r="TNA23" s="176"/>
      <c r="TNB23" s="189"/>
      <c r="TNC23" s="176"/>
      <c r="TND23" s="189"/>
      <c r="TNE23" s="176"/>
      <c r="TNF23" s="189"/>
      <c r="TNG23" s="176"/>
      <c r="TNH23" s="189"/>
      <c r="TNI23" s="176"/>
      <c r="TNJ23" s="189"/>
      <c r="TNK23" s="176"/>
      <c r="TNL23" s="189"/>
      <c r="TNM23" s="176"/>
      <c r="TNN23" s="189"/>
      <c r="TNO23" s="176"/>
      <c r="TNP23" s="189"/>
      <c r="TNQ23" s="176"/>
      <c r="TNR23" s="189"/>
      <c r="TNS23" s="176"/>
      <c r="TNT23" s="189"/>
      <c r="TNU23" s="176"/>
      <c r="TNV23" s="189"/>
      <c r="TNW23" s="176"/>
      <c r="TNX23" s="189"/>
      <c r="TNY23" s="176"/>
      <c r="TNZ23" s="189"/>
      <c r="TOA23" s="176"/>
      <c r="TOB23" s="189"/>
      <c r="TOC23" s="176"/>
      <c r="TOD23" s="189"/>
      <c r="TOE23" s="176"/>
      <c r="TOF23" s="189"/>
      <c r="TOG23" s="176"/>
      <c r="TOH23" s="189"/>
      <c r="TOI23" s="176"/>
      <c r="TOJ23" s="189"/>
      <c r="TOK23" s="176"/>
      <c r="TOL23" s="189"/>
      <c r="TOM23" s="176"/>
      <c r="TON23" s="189"/>
      <c r="TOO23" s="176"/>
      <c r="TOP23" s="189"/>
      <c r="TOQ23" s="176"/>
      <c r="TOR23" s="189"/>
      <c r="TOS23" s="176"/>
      <c r="TOT23" s="189"/>
      <c r="TOU23" s="176"/>
      <c r="TOV23" s="189"/>
      <c r="TOW23" s="176"/>
      <c r="TOX23" s="189"/>
      <c r="TOY23" s="176"/>
      <c r="TOZ23" s="189"/>
      <c r="TPA23" s="176"/>
      <c r="TPB23" s="189"/>
      <c r="TPC23" s="176"/>
      <c r="TPD23" s="189"/>
      <c r="TPE23" s="176"/>
      <c r="TPF23" s="189"/>
      <c r="TPG23" s="176"/>
      <c r="TPH23" s="189"/>
      <c r="TPI23" s="176"/>
      <c r="TPJ23" s="189"/>
      <c r="TPK23" s="176"/>
      <c r="TPL23" s="189"/>
      <c r="TPM23" s="176"/>
      <c r="TPN23" s="189"/>
      <c r="TPO23" s="176"/>
      <c r="TPP23" s="189"/>
      <c r="TPQ23" s="176"/>
      <c r="TPR23" s="189"/>
      <c r="TPS23" s="176"/>
      <c r="TPT23" s="189"/>
      <c r="TPU23" s="176"/>
      <c r="TPV23" s="189"/>
      <c r="TPW23" s="176"/>
      <c r="TPX23" s="189"/>
      <c r="TPY23" s="176"/>
      <c r="TPZ23" s="189"/>
      <c r="TQA23" s="176"/>
      <c r="TQB23" s="189"/>
      <c r="TQC23" s="176"/>
      <c r="TQD23" s="189"/>
      <c r="TQE23" s="176"/>
      <c r="TQF23" s="189"/>
      <c r="TQG23" s="176"/>
      <c r="TQH23" s="189"/>
      <c r="TQI23" s="176"/>
      <c r="TQJ23" s="189"/>
      <c r="TQK23" s="176"/>
      <c r="TQL23" s="189"/>
      <c r="TQM23" s="176"/>
      <c r="TQN23" s="189"/>
      <c r="TQO23" s="176"/>
      <c r="TQP23" s="189"/>
      <c r="TQQ23" s="176"/>
      <c r="TQR23" s="189"/>
      <c r="TQS23" s="176"/>
      <c r="TQT23" s="189"/>
      <c r="TQU23" s="176"/>
      <c r="TQV23" s="189"/>
      <c r="TQW23" s="176"/>
      <c r="TQX23" s="189"/>
      <c r="TQY23" s="176"/>
      <c r="TQZ23" s="189"/>
      <c r="TRA23" s="176"/>
      <c r="TRB23" s="189"/>
      <c r="TRC23" s="176"/>
      <c r="TRD23" s="189"/>
      <c r="TRE23" s="176"/>
      <c r="TRF23" s="189"/>
      <c r="TRG23" s="176"/>
      <c r="TRH23" s="189"/>
      <c r="TRI23" s="176"/>
      <c r="TRJ23" s="189"/>
      <c r="TRK23" s="176"/>
      <c r="TRL23" s="189"/>
      <c r="TRM23" s="176"/>
      <c r="TRN23" s="189"/>
      <c r="TRO23" s="176"/>
      <c r="TRP23" s="189"/>
      <c r="TRQ23" s="176"/>
      <c r="TRR23" s="189"/>
      <c r="TRS23" s="176"/>
      <c r="TRT23" s="189"/>
      <c r="TRU23" s="176"/>
      <c r="TRV23" s="189"/>
      <c r="TRW23" s="176"/>
      <c r="TRX23" s="189"/>
      <c r="TRY23" s="176"/>
      <c r="TRZ23" s="189"/>
      <c r="TSA23" s="176"/>
      <c r="TSB23" s="189"/>
      <c r="TSC23" s="176"/>
      <c r="TSD23" s="189"/>
      <c r="TSE23" s="176"/>
      <c r="TSF23" s="189"/>
      <c r="TSG23" s="176"/>
      <c r="TSH23" s="189"/>
      <c r="TSI23" s="176"/>
      <c r="TSJ23" s="189"/>
      <c r="TSK23" s="176"/>
      <c r="TSL23" s="189"/>
      <c r="TSM23" s="176"/>
      <c r="TSN23" s="189"/>
      <c r="TSO23" s="176"/>
      <c r="TSP23" s="189"/>
      <c r="TSQ23" s="176"/>
      <c r="TSR23" s="189"/>
      <c r="TSS23" s="176"/>
      <c r="TST23" s="189"/>
      <c r="TSU23" s="176"/>
      <c r="TSV23" s="189"/>
      <c r="TSW23" s="176"/>
      <c r="TSX23" s="189"/>
      <c r="TSY23" s="176"/>
      <c r="TSZ23" s="189"/>
      <c r="TTA23" s="176"/>
      <c r="TTB23" s="189"/>
      <c r="TTC23" s="176"/>
      <c r="TTD23" s="189"/>
      <c r="TTE23" s="176"/>
      <c r="TTF23" s="189"/>
      <c r="TTG23" s="176"/>
      <c r="TTH23" s="189"/>
      <c r="TTI23" s="176"/>
      <c r="TTJ23" s="189"/>
      <c r="TTK23" s="176"/>
      <c r="TTL23" s="189"/>
      <c r="TTM23" s="176"/>
      <c r="TTN23" s="189"/>
      <c r="TTO23" s="176"/>
      <c r="TTP23" s="189"/>
      <c r="TTQ23" s="176"/>
      <c r="TTR23" s="189"/>
      <c r="TTS23" s="176"/>
      <c r="TTT23" s="189"/>
      <c r="TTU23" s="176"/>
      <c r="TTV23" s="189"/>
      <c r="TTW23" s="176"/>
      <c r="TTX23" s="189"/>
      <c r="TTY23" s="176"/>
      <c r="TTZ23" s="189"/>
      <c r="TUA23" s="176"/>
      <c r="TUB23" s="189"/>
      <c r="TUC23" s="176"/>
      <c r="TUD23" s="189"/>
      <c r="TUE23" s="176"/>
      <c r="TUF23" s="189"/>
      <c r="TUG23" s="176"/>
      <c r="TUH23" s="189"/>
      <c r="TUI23" s="176"/>
      <c r="TUJ23" s="189"/>
      <c r="TUK23" s="176"/>
      <c r="TUL23" s="189"/>
      <c r="TUM23" s="176"/>
      <c r="TUN23" s="189"/>
      <c r="TUO23" s="176"/>
      <c r="TUP23" s="189"/>
      <c r="TUQ23" s="176"/>
      <c r="TUR23" s="189"/>
      <c r="TUS23" s="176"/>
      <c r="TUT23" s="189"/>
      <c r="TUU23" s="176"/>
      <c r="TUV23" s="189"/>
      <c r="TUW23" s="176"/>
      <c r="TUX23" s="189"/>
      <c r="TUY23" s="176"/>
      <c r="TUZ23" s="189"/>
      <c r="TVA23" s="176"/>
      <c r="TVB23" s="189"/>
      <c r="TVC23" s="176"/>
      <c r="TVD23" s="189"/>
      <c r="TVE23" s="176"/>
      <c r="TVF23" s="189"/>
      <c r="TVG23" s="176"/>
      <c r="TVH23" s="189"/>
      <c r="TVI23" s="176"/>
      <c r="TVJ23" s="189"/>
      <c r="TVK23" s="176"/>
      <c r="TVL23" s="189"/>
      <c r="TVM23" s="176"/>
      <c r="TVN23" s="189"/>
      <c r="TVO23" s="176"/>
      <c r="TVP23" s="189"/>
      <c r="TVQ23" s="176"/>
      <c r="TVR23" s="189"/>
      <c r="TVS23" s="176"/>
      <c r="TVT23" s="189"/>
      <c r="TVU23" s="176"/>
      <c r="TVV23" s="189"/>
      <c r="TVW23" s="176"/>
      <c r="TVX23" s="189"/>
      <c r="TVY23" s="176"/>
      <c r="TVZ23" s="189"/>
      <c r="TWA23" s="176"/>
      <c r="TWB23" s="189"/>
      <c r="TWC23" s="176"/>
      <c r="TWD23" s="189"/>
      <c r="TWE23" s="176"/>
      <c r="TWF23" s="189"/>
      <c r="TWG23" s="176"/>
      <c r="TWH23" s="189"/>
      <c r="TWI23" s="176"/>
      <c r="TWJ23" s="189"/>
      <c r="TWK23" s="176"/>
      <c r="TWL23" s="189"/>
      <c r="TWM23" s="176"/>
      <c r="TWN23" s="189"/>
      <c r="TWO23" s="176"/>
      <c r="TWP23" s="189"/>
      <c r="TWQ23" s="176"/>
      <c r="TWR23" s="189"/>
      <c r="TWS23" s="176"/>
      <c r="TWT23" s="189"/>
      <c r="TWU23" s="176"/>
      <c r="TWV23" s="189"/>
      <c r="TWW23" s="176"/>
      <c r="TWX23" s="189"/>
      <c r="TWY23" s="176"/>
      <c r="TWZ23" s="189"/>
      <c r="TXA23" s="176"/>
      <c r="TXB23" s="189"/>
      <c r="TXC23" s="176"/>
      <c r="TXD23" s="189"/>
      <c r="TXE23" s="176"/>
      <c r="TXF23" s="189"/>
      <c r="TXG23" s="176"/>
      <c r="TXH23" s="189"/>
      <c r="TXI23" s="176"/>
      <c r="TXJ23" s="189"/>
      <c r="TXK23" s="176"/>
      <c r="TXL23" s="189"/>
      <c r="TXM23" s="176"/>
      <c r="TXN23" s="189"/>
      <c r="TXO23" s="176"/>
      <c r="TXP23" s="189"/>
      <c r="TXQ23" s="176"/>
      <c r="TXR23" s="189"/>
      <c r="TXS23" s="176"/>
      <c r="TXT23" s="189"/>
      <c r="TXU23" s="176"/>
      <c r="TXV23" s="189"/>
      <c r="TXW23" s="176"/>
      <c r="TXX23" s="189"/>
      <c r="TXY23" s="176"/>
      <c r="TXZ23" s="189"/>
      <c r="TYA23" s="176"/>
      <c r="TYB23" s="189"/>
      <c r="TYC23" s="176"/>
      <c r="TYD23" s="189"/>
      <c r="TYE23" s="176"/>
      <c r="TYF23" s="189"/>
      <c r="TYG23" s="176"/>
      <c r="TYH23" s="189"/>
      <c r="TYI23" s="176"/>
      <c r="TYJ23" s="189"/>
      <c r="TYK23" s="176"/>
      <c r="TYL23" s="189"/>
      <c r="TYM23" s="176"/>
      <c r="TYN23" s="189"/>
      <c r="TYO23" s="176"/>
      <c r="TYP23" s="189"/>
      <c r="TYQ23" s="176"/>
      <c r="TYR23" s="189"/>
      <c r="TYS23" s="176"/>
      <c r="TYT23" s="189"/>
      <c r="TYU23" s="176"/>
      <c r="TYV23" s="189"/>
      <c r="TYW23" s="176"/>
      <c r="TYX23" s="189"/>
      <c r="TYY23" s="176"/>
      <c r="TYZ23" s="189"/>
      <c r="TZA23" s="176"/>
      <c r="TZB23" s="189"/>
      <c r="TZC23" s="176"/>
      <c r="TZD23" s="189"/>
      <c r="TZE23" s="176"/>
      <c r="TZF23" s="189"/>
      <c r="TZG23" s="176"/>
      <c r="TZH23" s="189"/>
      <c r="TZI23" s="176"/>
      <c r="TZJ23" s="189"/>
      <c r="TZK23" s="176"/>
      <c r="TZL23" s="189"/>
      <c r="TZM23" s="176"/>
      <c r="TZN23" s="189"/>
      <c r="TZO23" s="176"/>
      <c r="TZP23" s="189"/>
      <c r="TZQ23" s="176"/>
      <c r="TZR23" s="189"/>
      <c r="TZS23" s="176"/>
      <c r="TZT23" s="189"/>
      <c r="TZU23" s="176"/>
      <c r="TZV23" s="189"/>
      <c r="TZW23" s="176"/>
      <c r="TZX23" s="189"/>
      <c r="TZY23" s="176"/>
      <c r="TZZ23" s="189"/>
      <c r="UAA23" s="176"/>
      <c r="UAB23" s="189"/>
      <c r="UAC23" s="176"/>
      <c r="UAD23" s="189"/>
      <c r="UAE23" s="176"/>
      <c r="UAF23" s="189"/>
      <c r="UAG23" s="176"/>
      <c r="UAH23" s="189"/>
      <c r="UAI23" s="176"/>
      <c r="UAJ23" s="189"/>
      <c r="UAK23" s="176"/>
      <c r="UAL23" s="189"/>
      <c r="UAM23" s="176"/>
      <c r="UAN23" s="189"/>
      <c r="UAO23" s="176"/>
      <c r="UAP23" s="189"/>
      <c r="UAQ23" s="176"/>
      <c r="UAR23" s="189"/>
      <c r="UAS23" s="176"/>
      <c r="UAT23" s="189"/>
      <c r="UAU23" s="176"/>
      <c r="UAV23" s="189"/>
      <c r="UAW23" s="176"/>
      <c r="UAX23" s="189"/>
      <c r="UAY23" s="176"/>
      <c r="UAZ23" s="189"/>
      <c r="UBA23" s="176"/>
      <c r="UBB23" s="189"/>
      <c r="UBC23" s="176"/>
      <c r="UBD23" s="189"/>
      <c r="UBE23" s="176"/>
      <c r="UBF23" s="189"/>
      <c r="UBG23" s="176"/>
      <c r="UBH23" s="189"/>
      <c r="UBI23" s="176"/>
      <c r="UBJ23" s="189"/>
      <c r="UBK23" s="176"/>
      <c r="UBL23" s="189"/>
      <c r="UBM23" s="176"/>
      <c r="UBN23" s="189"/>
      <c r="UBO23" s="176"/>
      <c r="UBP23" s="189"/>
      <c r="UBQ23" s="176"/>
      <c r="UBR23" s="189"/>
      <c r="UBS23" s="176"/>
      <c r="UBT23" s="189"/>
      <c r="UBU23" s="176"/>
      <c r="UBV23" s="189"/>
      <c r="UBW23" s="176"/>
      <c r="UBX23" s="189"/>
      <c r="UBY23" s="176"/>
      <c r="UBZ23" s="189"/>
      <c r="UCA23" s="176"/>
      <c r="UCB23" s="189"/>
      <c r="UCC23" s="176"/>
      <c r="UCD23" s="189"/>
      <c r="UCE23" s="176"/>
      <c r="UCF23" s="189"/>
      <c r="UCG23" s="176"/>
      <c r="UCH23" s="189"/>
      <c r="UCI23" s="176"/>
      <c r="UCJ23" s="189"/>
      <c r="UCK23" s="176"/>
      <c r="UCL23" s="189"/>
      <c r="UCM23" s="176"/>
      <c r="UCN23" s="189"/>
      <c r="UCO23" s="176"/>
      <c r="UCP23" s="189"/>
      <c r="UCQ23" s="176"/>
      <c r="UCR23" s="189"/>
      <c r="UCS23" s="176"/>
      <c r="UCT23" s="189"/>
      <c r="UCU23" s="176"/>
      <c r="UCV23" s="189"/>
      <c r="UCW23" s="176"/>
      <c r="UCX23" s="189"/>
      <c r="UCY23" s="176"/>
      <c r="UCZ23" s="189"/>
      <c r="UDA23" s="176"/>
      <c r="UDB23" s="189"/>
      <c r="UDC23" s="176"/>
      <c r="UDD23" s="189"/>
      <c r="UDE23" s="176"/>
      <c r="UDF23" s="189"/>
      <c r="UDG23" s="176"/>
      <c r="UDH23" s="189"/>
      <c r="UDI23" s="176"/>
      <c r="UDJ23" s="189"/>
      <c r="UDK23" s="176"/>
      <c r="UDL23" s="189"/>
      <c r="UDM23" s="176"/>
      <c r="UDN23" s="189"/>
      <c r="UDO23" s="176"/>
      <c r="UDP23" s="189"/>
      <c r="UDQ23" s="176"/>
      <c r="UDR23" s="189"/>
      <c r="UDS23" s="176"/>
      <c r="UDT23" s="189"/>
      <c r="UDU23" s="176"/>
      <c r="UDV23" s="189"/>
      <c r="UDW23" s="176"/>
      <c r="UDX23" s="189"/>
      <c r="UDY23" s="176"/>
      <c r="UDZ23" s="189"/>
      <c r="UEA23" s="176"/>
      <c r="UEB23" s="189"/>
      <c r="UEC23" s="176"/>
      <c r="UED23" s="189"/>
      <c r="UEE23" s="176"/>
      <c r="UEF23" s="189"/>
      <c r="UEG23" s="176"/>
      <c r="UEH23" s="189"/>
      <c r="UEI23" s="176"/>
      <c r="UEJ23" s="189"/>
      <c r="UEK23" s="176"/>
      <c r="UEL23" s="189"/>
      <c r="UEM23" s="176"/>
      <c r="UEN23" s="189"/>
      <c r="UEO23" s="176"/>
      <c r="UEP23" s="189"/>
      <c r="UEQ23" s="176"/>
      <c r="UER23" s="189"/>
      <c r="UES23" s="176"/>
      <c r="UET23" s="189"/>
      <c r="UEU23" s="176"/>
      <c r="UEV23" s="189"/>
      <c r="UEW23" s="176"/>
      <c r="UEX23" s="189"/>
      <c r="UEY23" s="176"/>
      <c r="UEZ23" s="189"/>
      <c r="UFA23" s="176"/>
      <c r="UFB23" s="189"/>
      <c r="UFC23" s="176"/>
      <c r="UFD23" s="189"/>
      <c r="UFE23" s="176"/>
      <c r="UFF23" s="189"/>
      <c r="UFG23" s="176"/>
      <c r="UFH23" s="189"/>
      <c r="UFI23" s="176"/>
      <c r="UFJ23" s="189"/>
      <c r="UFK23" s="176"/>
      <c r="UFL23" s="189"/>
      <c r="UFM23" s="176"/>
      <c r="UFN23" s="189"/>
      <c r="UFO23" s="176"/>
      <c r="UFP23" s="189"/>
      <c r="UFQ23" s="176"/>
      <c r="UFR23" s="189"/>
      <c r="UFS23" s="176"/>
      <c r="UFT23" s="189"/>
      <c r="UFU23" s="176"/>
      <c r="UFV23" s="189"/>
      <c r="UFW23" s="176"/>
      <c r="UFX23" s="189"/>
      <c r="UFY23" s="176"/>
      <c r="UFZ23" s="189"/>
      <c r="UGA23" s="176"/>
      <c r="UGB23" s="189"/>
      <c r="UGC23" s="176"/>
      <c r="UGD23" s="189"/>
      <c r="UGE23" s="176"/>
      <c r="UGF23" s="189"/>
      <c r="UGG23" s="176"/>
      <c r="UGH23" s="189"/>
      <c r="UGI23" s="176"/>
      <c r="UGJ23" s="189"/>
      <c r="UGK23" s="176"/>
      <c r="UGL23" s="189"/>
      <c r="UGM23" s="176"/>
      <c r="UGN23" s="189"/>
      <c r="UGO23" s="176"/>
      <c r="UGP23" s="189"/>
      <c r="UGQ23" s="176"/>
      <c r="UGR23" s="189"/>
      <c r="UGS23" s="176"/>
      <c r="UGT23" s="189"/>
      <c r="UGU23" s="176"/>
      <c r="UGV23" s="189"/>
      <c r="UGW23" s="176"/>
      <c r="UGX23" s="189"/>
      <c r="UGY23" s="176"/>
      <c r="UGZ23" s="189"/>
      <c r="UHA23" s="176"/>
      <c r="UHB23" s="189"/>
      <c r="UHC23" s="176"/>
      <c r="UHD23" s="189"/>
      <c r="UHE23" s="176"/>
      <c r="UHF23" s="189"/>
      <c r="UHG23" s="176"/>
      <c r="UHH23" s="189"/>
      <c r="UHI23" s="176"/>
      <c r="UHJ23" s="189"/>
      <c r="UHK23" s="176"/>
      <c r="UHL23" s="189"/>
      <c r="UHM23" s="176"/>
      <c r="UHN23" s="189"/>
      <c r="UHO23" s="176"/>
      <c r="UHP23" s="189"/>
      <c r="UHQ23" s="176"/>
      <c r="UHR23" s="189"/>
      <c r="UHS23" s="176"/>
      <c r="UHT23" s="189"/>
      <c r="UHU23" s="176"/>
      <c r="UHV23" s="189"/>
      <c r="UHW23" s="176"/>
      <c r="UHX23" s="189"/>
      <c r="UHY23" s="176"/>
      <c r="UHZ23" s="189"/>
      <c r="UIA23" s="176"/>
      <c r="UIB23" s="189"/>
      <c r="UIC23" s="176"/>
      <c r="UID23" s="189"/>
      <c r="UIE23" s="176"/>
      <c r="UIF23" s="189"/>
      <c r="UIG23" s="176"/>
      <c r="UIH23" s="189"/>
      <c r="UII23" s="176"/>
      <c r="UIJ23" s="189"/>
      <c r="UIK23" s="176"/>
      <c r="UIL23" s="189"/>
      <c r="UIM23" s="176"/>
      <c r="UIN23" s="189"/>
      <c r="UIO23" s="176"/>
      <c r="UIP23" s="189"/>
      <c r="UIQ23" s="176"/>
      <c r="UIR23" s="189"/>
      <c r="UIS23" s="176"/>
      <c r="UIT23" s="189"/>
      <c r="UIU23" s="176"/>
      <c r="UIV23" s="189"/>
      <c r="UIW23" s="176"/>
      <c r="UIX23" s="189"/>
      <c r="UIY23" s="176"/>
      <c r="UIZ23" s="189"/>
      <c r="UJA23" s="176"/>
      <c r="UJB23" s="189"/>
      <c r="UJC23" s="176"/>
      <c r="UJD23" s="189"/>
      <c r="UJE23" s="176"/>
      <c r="UJF23" s="189"/>
      <c r="UJG23" s="176"/>
      <c r="UJH23" s="189"/>
      <c r="UJI23" s="176"/>
      <c r="UJJ23" s="189"/>
      <c r="UJK23" s="176"/>
      <c r="UJL23" s="189"/>
      <c r="UJM23" s="176"/>
      <c r="UJN23" s="189"/>
      <c r="UJO23" s="176"/>
      <c r="UJP23" s="189"/>
      <c r="UJQ23" s="176"/>
      <c r="UJR23" s="189"/>
      <c r="UJS23" s="176"/>
      <c r="UJT23" s="189"/>
      <c r="UJU23" s="176"/>
      <c r="UJV23" s="189"/>
      <c r="UJW23" s="176"/>
      <c r="UJX23" s="189"/>
      <c r="UJY23" s="176"/>
      <c r="UJZ23" s="189"/>
      <c r="UKA23" s="176"/>
      <c r="UKB23" s="189"/>
      <c r="UKC23" s="176"/>
      <c r="UKD23" s="189"/>
      <c r="UKE23" s="176"/>
      <c r="UKF23" s="189"/>
      <c r="UKG23" s="176"/>
      <c r="UKH23" s="189"/>
      <c r="UKI23" s="176"/>
      <c r="UKJ23" s="189"/>
      <c r="UKK23" s="176"/>
      <c r="UKL23" s="189"/>
      <c r="UKM23" s="176"/>
      <c r="UKN23" s="189"/>
      <c r="UKO23" s="176"/>
      <c r="UKP23" s="189"/>
      <c r="UKQ23" s="176"/>
      <c r="UKR23" s="189"/>
      <c r="UKS23" s="176"/>
      <c r="UKT23" s="189"/>
      <c r="UKU23" s="176"/>
      <c r="UKV23" s="189"/>
      <c r="UKW23" s="176"/>
      <c r="UKX23" s="189"/>
      <c r="UKY23" s="176"/>
      <c r="UKZ23" s="189"/>
      <c r="ULA23" s="176"/>
      <c r="ULB23" s="189"/>
      <c r="ULC23" s="176"/>
      <c r="ULD23" s="189"/>
      <c r="ULE23" s="176"/>
      <c r="ULF23" s="189"/>
      <c r="ULG23" s="176"/>
      <c r="ULH23" s="189"/>
      <c r="ULI23" s="176"/>
      <c r="ULJ23" s="189"/>
      <c r="ULK23" s="176"/>
      <c r="ULL23" s="189"/>
      <c r="ULM23" s="176"/>
      <c r="ULN23" s="189"/>
      <c r="ULO23" s="176"/>
      <c r="ULP23" s="189"/>
      <c r="ULQ23" s="176"/>
      <c r="ULR23" s="189"/>
      <c r="ULS23" s="176"/>
      <c r="ULT23" s="189"/>
      <c r="ULU23" s="176"/>
      <c r="ULV23" s="189"/>
      <c r="ULW23" s="176"/>
      <c r="ULX23" s="189"/>
      <c r="ULY23" s="176"/>
      <c r="ULZ23" s="189"/>
      <c r="UMA23" s="176"/>
      <c r="UMB23" s="189"/>
      <c r="UMC23" s="176"/>
      <c r="UMD23" s="189"/>
      <c r="UME23" s="176"/>
      <c r="UMF23" s="189"/>
      <c r="UMG23" s="176"/>
      <c r="UMH23" s="189"/>
      <c r="UMI23" s="176"/>
      <c r="UMJ23" s="189"/>
      <c r="UMK23" s="176"/>
      <c r="UML23" s="189"/>
      <c r="UMM23" s="176"/>
      <c r="UMN23" s="189"/>
      <c r="UMO23" s="176"/>
      <c r="UMP23" s="189"/>
      <c r="UMQ23" s="176"/>
      <c r="UMR23" s="189"/>
      <c r="UMS23" s="176"/>
      <c r="UMT23" s="189"/>
      <c r="UMU23" s="176"/>
      <c r="UMV23" s="189"/>
      <c r="UMW23" s="176"/>
      <c r="UMX23" s="189"/>
      <c r="UMY23" s="176"/>
      <c r="UMZ23" s="189"/>
      <c r="UNA23" s="176"/>
      <c r="UNB23" s="189"/>
      <c r="UNC23" s="176"/>
      <c r="UND23" s="189"/>
      <c r="UNE23" s="176"/>
      <c r="UNF23" s="189"/>
      <c r="UNG23" s="176"/>
      <c r="UNH23" s="189"/>
      <c r="UNI23" s="176"/>
      <c r="UNJ23" s="189"/>
      <c r="UNK23" s="176"/>
      <c r="UNL23" s="189"/>
      <c r="UNM23" s="176"/>
      <c r="UNN23" s="189"/>
      <c r="UNO23" s="176"/>
      <c r="UNP23" s="189"/>
      <c r="UNQ23" s="176"/>
      <c r="UNR23" s="189"/>
      <c r="UNS23" s="176"/>
      <c r="UNT23" s="189"/>
      <c r="UNU23" s="176"/>
      <c r="UNV23" s="189"/>
      <c r="UNW23" s="176"/>
      <c r="UNX23" s="189"/>
      <c r="UNY23" s="176"/>
      <c r="UNZ23" s="189"/>
      <c r="UOA23" s="176"/>
      <c r="UOB23" s="189"/>
      <c r="UOC23" s="176"/>
      <c r="UOD23" s="189"/>
      <c r="UOE23" s="176"/>
      <c r="UOF23" s="189"/>
      <c r="UOG23" s="176"/>
      <c r="UOH23" s="189"/>
      <c r="UOI23" s="176"/>
      <c r="UOJ23" s="189"/>
      <c r="UOK23" s="176"/>
      <c r="UOL23" s="189"/>
      <c r="UOM23" s="176"/>
      <c r="UON23" s="189"/>
      <c r="UOO23" s="176"/>
      <c r="UOP23" s="189"/>
      <c r="UOQ23" s="176"/>
      <c r="UOR23" s="189"/>
      <c r="UOS23" s="176"/>
      <c r="UOT23" s="189"/>
      <c r="UOU23" s="176"/>
      <c r="UOV23" s="189"/>
      <c r="UOW23" s="176"/>
      <c r="UOX23" s="189"/>
      <c r="UOY23" s="176"/>
      <c r="UOZ23" s="189"/>
      <c r="UPA23" s="176"/>
      <c r="UPB23" s="189"/>
      <c r="UPC23" s="176"/>
      <c r="UPD23" s="189"/>
      <c r="UPE23" s="176"/>
      <c r="UPF23" s="189"/>
      <c r="UPG23" s="176"/>
      <c r="UPH23" s="189"/>
      <c r="UPI23" s="176"/>
      <c r="UPJ23" s="189"/>
      <c r="UPK23" s="176"/>
      <c r="UPL23" s="189"/>
      <c r="UPM23" s="176"/>
      <c r="UPN23" s="189"/>
      <c r="UPO23" s="176"/>
      <c r="UPP23" s="189"/>
      <c r="UPQ23" s="176"/>
      <c r="UPR23" s="189"/>
      <c r="UPS23" s="176"/>
      <c r="UPT23" s="189"/>
      <c r="UPU23" s="176"/>
      <c r="UPV23" s="189"/>
      <c r="UPW23" s="176"/>
      <c r="UPX23" s="189"/>
      <c r="UPY23" s="176"/>
      <c r="UPZ23" s="189"/>
      <c r="UQA23" s="176"/>
      <c r="UQB23" s="189"/>
      <c r="UQC23" s="176"/>
      <c r="UQD23" s="189"/>
      <c r="UQE23" s="176"/>
      <c r="UQF23" s="189"/>
      <c r="UQG23" s="176"/>
      <c r="UQH23" s="189"/>
      <c r="UQI23" s="176"/>
      <c r="UQJ23" s="189"/>
      <c r="UQK23" s="176"/>
      <c r="UQL23" s="189"/>
      <c r="UQM23" s="176"/>
      <c r="UQN23" s="189"/>
      <c r="UQO23" s="176"/>
      <c r="UQP23" s="189"/>
      <c r="UQQ23" s="176"/>
      <c r="UQR23" s="189"/>
      <c r="UQS23" s="176"/>
      <c r="UQT23" s="189"/>
      <c r="UQU23" s="176"/>
      <c r="UQV23" s="189"/>
      <c r="UQW23" s="176"/>
      <c r="UQX23" s="189"/>
      <c r="UQY23" s="176"/>
      <c r="UQZ23" s="189"/>
      <c r="URA23" s="176"/>
      <c r="URB23" s="189"/>
      <c r="URC23" s="176"/>
      <c r="URD23" s="189"/>
      <c r="URE23" s="176"/>
      <c r="URF23" s="189"/>
      <c r="URG23" s="176"/>
      <c r="URH23" s="189"/>
      <c r="URI23" s="176"/>
      <c r="URJ23" s="189"/>
      <c r="URK23" s="176"/>
      <c r="URL23" s="189"/>
      <c r="URM23" s="176"/>
      <c r="URN23" s="189"/>
      <c r="URO23" s="176"/>
      <c r="URP23" s="189"/>
      <c r="URQ23" s="176"/>
      <c r="URR23" s="189"/>
      <c r="URS23" s="176"/>
      <c r="URT23" s="189"/>
      <c r="URU23" s="176"/>
      <c r="URV23" s="189"/>
      <c r="URW23" s="176"/>
      <c r="URX23" s="189"/>
      <c r="URY23" s="176"/>
      <c r="URZ23" s="189"/>
      <c r="USA23" s="176"/>
      <c r="USB23" s="189"/>
      <c r="USC23" s="176"/>
      <c r="USD23" s="189"/>
      <c r="USE23" s="176"/>
      <c r="USF23" s="189"/>
      <c r="USG23" s="176"/>
      <c r="USH23" s="189"/>
      <c r="USI23" s="176"/>
      <c r="USJ23" s="189"/>
      <c r="USK23" s="176"/>
      <c r="USL23" s="189"/>
      <c r="USM23" s="176"/>
      <c r="USN23" s="189"/>
      <c r="USO23" s="176"/>
      <c r="USP23" s="189"/>
      <c r="USQ23" s="176"/>
      <c r="USR23" s="189"/>
      <c r="USS23" s="176"/>
      <c r="UST23" s="189"/>
      <c r="USU23" s="176"/>
      <c r="USV23" s="189"/>
      <c r="USW23" s="176"/>
      <c r="USX23" s="189"/>
      <c r="USY23" s="176"/>
      <c r="USZ23" s="189"/>
      <c r="UTA23" s="176"/>
      <c r="UTB23" s="189"/>
      <c r="UTC23" s="176"/>
      <c r="UTD23" s="189"/>
      <c r="UTE23" s="176"/>
      <c r="UTF23" s="189"/>
      <c r="UTG23" s="176"/>
      <c r="UTH23" s="189"/>
      <c r="UTI23" s="176"/>
      <c r="UTJ23" s="189"/>
      <c r="UTK23" s="176"/>
      <c r="UTL23" s="189"/>
      <c r="UTM23" s="176"/>
      <c r="UTN23" s="189"/>
      <c r="UTO23" s="176"/>
      <c r="UTP23" s="189"/>
      <c r="UTQ23" s="176"/>
      <c r="UTR23" s="189"/>
      <c r="UTS23" s="176"/>
      <c r="UTT23" s="189"/>
      <c r="UTU23" s="176"/>
      <c r="UTV23" s="189"/>
      <c r="UTW23" s="176"/>
      <c r="UTX23" s="189"/>
      <c r="UTY23" s="176"/>
      <c r="UTZ23" s="189"/>
      <c r="UUA23" s="176"/>
      <c r="UUB23" s="189"/>
      <c r="UUC23" s="176"/>
      <c r="UUD23" s="189"/>
      <c r="UUE23" s="176"/>
      <c r="UUF23" s="189"/>
      <c r="UUG23" s="176"/>
      <c r="UUH23" s="189"/>
      <c r="UUI23" s="176"/>
      <c r="UUJ23" s="189"/>
      <c r="UUK23" s="176"/>
      <c r="UUL23" s="189"/>
      <c r="UUM23" s="176"/>
      <c r="UUN23" s="189"/>
      <c r="UUO23" s="176"/>
      <c r="UUP23" s="189"/>
      <c r="UUQ23" s="176"/>
      <c r="UUR23" s="189"/>
      <c r="UUS23" s="176"/>
      <c r="UUT23" s="189"/>
      <c r="UUU23" s="176"/>
      <c r="UUV23" s="189"/>
      <c r="UUW23" s="176"/>
      <c r="UUX23" s="189"/>
      <c r="UUY23" s="176"/>
      <c r="UUZ23" s="189"/>
      <c r="UVA23" s="176"/>
      <c r="UVB23" s="189"/>
      <c r="UVC23" s="176"/>
      <c r="UVD23" s="189"/>
      <c r="UVE23" s="176"/>
      <c r="UVF23" s="189"/>
      <c r="UVG23" s="176"/>
      <c r="UVH23" s="189"/>
      <c r="UVI23" s="176"/>
      <c r="UVJ23" s="189"/>
      <c r="UVK23" s="176"/>
      <c r="UVL23" s="189"/>
      <c r="UVM23" s="176"/>
      <c r="UVN23" s="189"/>
      <c r="UVO23" s="176"/>
      <c r="UVP23" s="189"/>
      <c r="UVQ23" s="176"/>
      <c r="UVR23" s="189"/>
      <c r="UVS23" s="176"/>
      <c r="UVT23" s="189"/>
      <c r="UVU23" s="176"/>
      <c r="UVV23" s="189"/>
      <c r="UVW23" s="176"/>
      <c r="UVX23" s="189"/>
      <c r="UVY23" s="176"/>
      <c r="UVZ23" s="189"/>
      <c r="UWA23" s="176"/>
      <c r="UWB23" s="189"/>
      <c r="UWC23" s="176"/>
      <c r="UWD23" s="189"/>
      <c r="UWE23" s="176"/>
      <c r="UWF23" s="189"/>
      <c r="UWG23" s="176"/>
      <c r="UWH23" s="189"/>
      <c r="UWI23" s="176"/>
      <c r="UWJ23" s="189"/>
      <c r="UWK23" s="176"/>
      <c r="UWL23" s="189"/>
      <c r="UWM23" s="176"/>
      <c r="UWN23" s="189"/>
      <c r="UWO23" s="176"/>
      <c r="UWP23" s="189"/>
      <c r="UWQ23" s="176"/>
      <c r="UWR23" s="189"/>
      <c r="UWS23" s="176"/>
      <c r="UWT23" s="189"/>
      <c r="UWU23" s="176"/>
      <c r="UWV23" s="189"/>
      <c r="UWW23" s="176"/>
      <c r="UWX23" s="189"/>
      <c r="UWY23" s="176"/>
      <c r="UWZ23" s="189"/>
      <c r="UXA23" s="176"/>
      <c r="UXB23" s="189"/>
      <c r="UXC23" s="176"/>
      <c r="UXD23" s="189"/>
      <c r="UXE23" s="176"/>
      <c r="UXF23" s="189"/>
      <c r="UXG23" s="176"/>
      <c r="UXH23" s="189"/>
      <c r="UXI23" s="176"/>
      <c r="UXJ23" s="189"/>
      <c r="UXK23" s="176"/>
      <c r="UXL23" s="189"/>
      <c r="UXM23" s="176"/>
      <c r="UXN23" s="189"/>
      <c r="UXO23" s="176"/>
      <c r="UXP23" s="189"/>
      <c r="UXQ23" s="176"/>
      <c r="UXR23" s="189"/>
      <c r="UXS23" s="176"/>
      <c r="UXT23" s="189"/>
      <c r="UXU23" s="176"/>
      <c r="UXV23" s="189"/>
      <c r="UXW23" s="176"/>
      <c r="UXX23" s="189"/>
      <c r="UXY23" s="176"/>
      <c r="UXZ23" s="189"/>
      <c r="UYA23" s="176"/>
      <c r="UYB23" s="189"/>
      <c r="UYC23" s="176"/>
      <c r="UYD23" s="189"/>
      <c r="UYE23" s="176"/>
      <c r="UYF23" s="189"/>
      <c r="UYG23" s="176"/>
      <c r="UYH23" s="189"/>
      <c r="UYI23" s="176"/>
      <c r="UYJ23" s="189"/>
      <c r="UYK23" s="176"/>
      <c r="UYL23" s="189"/>
      <c r="UYM23" s="176"/>
      <c r="UYN23" s="189"/>
      <c r="UYO23" s="176"/>
      <c r="UYP23" s="189"/>
      <c r="UYQ23" s="176"/>
      <c r="UYR23" s="189"/>
      <c r="UYS23" s="176"/>
      <c r="UYT23" s="189"/>
      <c r="UYU23" s="176"/>
      <c r="UYV23" s="189"/>
      <c r="UYW23" s="176"/>
      <c r="UYX23" s="189"/>
      <c r="UYY23" s="176"/>
      <c r="UYZ23" s="189"/>
      <c r="UZA23" s="176"/>
      <c r="UZB23" s="189"/>
      <c r="UZC23" s="176"/>
      <c r="UZD23" s="189"/>
      <c r="UZE23" s="176"/>
      <c r="UZF23" s="189"/>
      <c r="UZG23" s="176"/>
      <c r="UZH23" s="189"/>
      <c r="UZI23" s="176"/>
      <c r="UZJ23" s="189"/>
      <c r="UZK23" s="176"/>
      <c r="UZL23" s="189"/>
      <c r="UZM23" s="176"/>
      <c r="UZN23" s="189"/>
      <c r="UZO23" s="176"/>
      <c r="UZP23" s="189"/>
      <c r="UZQ23" s="176"/>
      <c r="UZR23" s="189"/>
      <c r="UZS23" s="176"/>
      <c r="UZT23" s="189"/>
      <c r="UZU23" s="176"/>
      <c r="UZV23" s="189"/>
      <c r="UZW23" s="176"/>
      <c r="UZX23" s="189"/>
      <c r="UZY23" s="176"/>
      <c r="UZZ23" s="189"/>
      <c r="VAA23" s="176"/>
      <c r="VAB23" s="189"/>
      <c r="VAC23" s="176"/>
      <c r="VAD23" s="189"/>
      <c r="VAE23" s="176"/>
      <c r="VAF23" s="189"/>
      <c r="VAG23" s="176"/>
      <c r="VAH23" s="189"/>
      <c r="VAI23" s="176"/>
      <c r="VAJ23" s="189"/>
      <c r="VAK23" s="176"/>
      <c r="VAL23" s="189"/>
      <c r="VAM23" s="176"/>
      <c r="VAN23" s="189"/>
      <c r="VAO23" s="176"/>
      <c r="VAP23" s="189"/>
      <c r="VAQ23" s="176"/>
      <c r="VAR23" s="189"/>
      <c r="VAS23" s="176"/>
      <c r="VAT23" s="189"/>
      <c r="VAU23" s="176"/>
      <c r="VAV23" s="189"/>
      <c r="VAW23" s="176"/>
      <c r="VAX23" s="189"/>
      <c r="VAY23" s="176"/>
      <c r="VAZ23" s="189"/>
      <c r="VBA23" s="176"/>
      <c r="VBB23" s="189"/>
      <c r="VBC23" s="176"/>
      <c r="VBD23" s="189"/>
      <c r="VBE23" s="176"/>
      <c r="VBF23" s="189"/>
      <c r="VBG23" s="176"/>
      <c r="VBH23" s="189"/>
      <c r="VBI23" s="176"/>
      <c r="VBJ23" s="189"/>
      <c r="VBK23" s="176"/>
      <c r="VBL23" s="189"/>
      <c r="VBM23" s="176"/>
      <c r="VBN23" s="189"/>
      <c r="VBO23" s="176"/>
      <c r="VBP23" s="189"/>
      <c r="VBQ23" s="176"/>
      <c r="VBR23" s="189"/>
      <c r="VBS23" s="176"/>
      <c r="VBT23" s="189"/>
      <c r="VBU23" s="176"/>
      <c r="VBV23" s="189"/>
      <c r="VBW23" s="176"/>
      <c r="VBX23" s="189"/>
      <c r="VBY23" s="176"/>
      <c r="VBZ23" s="189"/>
      <c r="VCA23" s="176"/>
      <c r="VCB23" s="189"/>
      <c r="VCC23" s="176"/>
      <c r="VCD23" s="189"/>
      <c r="VCE23" s="176"/>
      <c r="VCF23" s="189"/>
      <c r="VCG23" s="176"/>
      <c r="VCH23" s="189"/>
      <c r="VCI23" s="176"/>
      <c r="VCJ23" s="189"/>
      <c r="VCK23" s="176"/>
      <c r="VCL23" s="189"/>
      <c r="VCM23" s="176"/>
      <c r="VCN23" s="189"/>
      <c r="VCO23" s="176"/>
      <c r="VCP23" s="189"/>
      <c r="VCQ23" s="176"/>
      <c r="VCR23" s="189"/>
      <c r="VCS23" s="176"/>
      <c r="VCT23" s="189"/>
      <c r="VCU23" s="176"/>
      <c r="VCV23" s="189"/>
      <c r="VCW23" s="176"/>
      <c r="VCX23" s="189"/>
      <c r="VCY23" s="176"/>
      <c r="VCZ23" s="189"/>
      <c r="VDA23" s="176"/>
      <c r="VDB23" s="189"/>
      <c r="VDC23" s="176"/>
      <c r="VDD23" s="189"/>
      <c r="VDE23" s="176"/>
      <c r="VDF23" s="189"/>
      <c r="VDG23" s="176"/>
      <c r="VDH23" s="189"/>
      <c r="VDI23" s="176"/>
      <c r="VDJ23" s="189"/>
      <c r="VDK23" s="176"/>
      <c r="VDL23" s="189"/>
      <c r="VDM23" s="176"/>
      <c r="VDN23" s="189"/>
      <c r="VDO23" s="176"/>
      <c r="VDP23" s="189"/>
      <c r="VDQ23" s="176"/>
      <c r="VDR23" s="189"/>
      <c r="VDS23" s="176"/>
      <c r="VDT23" s="189"/>
      <c r="VDU23" s="176"/>
      <c r="VDV23" s="189"/>
      <c r="VDW23" s="176"/>
      <c r="VDX23" s="189"/>
      <c r="VDY23" s="176"/>
      <c r="VDZ23" s="189"/>
      <c r="VEA23" s="176"/>
      <c r="VEB23" s="189"/>
      <c r="VEC23" s="176"/>
      <c r="VED23" s="189"/>
      <c r="VEE23" s="176"/>
      <c r="VEF23" s="189"/>
      <c r="VEG23" s="176"/>
      <c r="VEH23" s="189"/>
      <c r="VEI23" s="176"/>
      <c r="VEJ23" s="189"/>
      <c r="VEK23" s="176"/>
      <c r="VEL23" s="189"/>
      <c r="VEM23" s="176"/>
      <c r="VEN23" s="189"/>
      <c r="VEO23" s="176"/>
      <c r="VEP23" s="189"/>
      <c r="VEQ23" s="176"/>
      <c r="VER23" s="189"/>
      <c r="VES23" s="176"/>
      <c r="VET23" s="189"/>
      <c r="VEU23" s="176"/>
      <c r="VEV23" s="189"/>
      <c r="VEW23" s="176"/>
      <c r="VEX23" s="189"/>
      <c r="VEY23" s="176"/>
      <c r="VEZ23" s="189"/>
      <c r="VFA23" s="176"/>
      <c r="VFB23" s="189"/>
      <c r="VFC23" s="176"/>
      <c r="VFD23" s="189"/>
      <c r="VFE23" s="176"/>
      <c r="VFF23" s="189"/>
      <c r="VFG23" s="176"/>
      <c r="VFH23" s="189"/>
      <c r="VFI23" s="176"/>
      <c r="VFJ23" s="189"/>
      <c r="VFK23" s="176"/>
      <c r="VFL23" s="189"/>
      <c r="VFM23" s="176"/>
      <c r="VFN23" s="189"/>
      <c r="VFO23" s="176"/>
      <c r="VFP23" s="189"/>
      <c r="VFQ23" s="176"/>
      <c r="VFR23" s="189"/>
      <c r="VFS23" s="176"/>
      <c r="VFT23" s="189"/>
      <c r="VFU23" s="176"/>
      <c r="VFV23" s="189"/>
      <c r="VFW23" s="176"/>
      <c r="VFX23" s="189"/>
      <c r="VFY23" s="176"/>
      <c r="VFZ23" s="189"/>
      <c r="VGA23" s="176"/>
      <c r="VGB23" s="189"/>
      <c r="VGC23" s="176"/>
      <c r="VGD23" s="189"/>
      <c r="VGE23" s="176"/>
      <c r="VGF23" s="189"/>
      <c r="VGG23" s="176"/>
      <c r="VGH23" s="189"/>
      <c r="VGI23" s="176"/>
      <c r="VGJ23" s="189"/>
      <c r="VGK23" s="176"/>
      <c r="VGL23" s="189"/>
      <c r="VGM23" s="176"/>
      <c r="VGN23" s="189"/>
      <c r="VGO23" s="176"/>
      <c r="VGP23" s="189"/>
      <c r="VGQ23" s="176"/>
      <c r="VGR23" s="189"/>
      <c r="VGS23" s="176"/>
      <c r="VGT23" s="189"/>
      <c r="VGU23" s="176"/>
      <c r="VGV23" s="189"/>
      <c r="VGW23" s="176"/>
      <c r="VGX23" s="189"/>
      <c r="VGY23" s="176"/>
      <c r="VGZ23" s="189"/>
      <c r="VHA23" s="176"/>
      <c r="VHB23" s="189"/>
      <c r="VHC23" s="176"/>
      <c r="VHD23" s="189"/>
      <c r="VHE23" s="176"/>
      <c r="VHF23" s="189"/>
      <c r="VHG23" s="176"/>
      <c r="VHH23" s="189"/>
      <c r="VHI23" s="176"/>
      <c r="VHJ23" s="189"/>
      <c r="VHK23" s="176"/>
      <c r="VHL23" s="189"/>
      <c r="VHM23" s="176"/>
      <c r="VHN23" s="189"/>
      <c r="VHO23" s="176"/>
      <c r="VHP23" s="189"/>
      <c r="VHQ23" s="176"/>
      <c r="VHR23" s="189"/>
      <c r="VHS23" s="176"/>
      <c r="VHT23" s="189"/>
      <c r="VHU23" s="176"/>
      <c r="VHV23" s="189"/>
      <c r="VHW23" s="176"/>
      <c r="VHX23" s="189"/>
      <c r="VHY23" s="176"/>
      <c r="VHZ23" s="189"/>
      <c r="VIA23" s="176"/>
      <c r="VIB23" s="189"/>
      <c r="VIC23" s="176"/>
      <c r="VID23" s="189"/>
      <c r="VIE23" s="176"/>
      <c r="VIF23" s="189"/>
      <c r="VIG23" s="176"/>
      <c r="VIH23" s="189"/>
      <c r="VII23" s="176"/>
      <c r="VIJ23" s="189"/>
      <c r="VIK23" s="176"/>
      <c r="VIL23" s="189"/>
      <c r="VIM23" s="176"/>
      <c r="VIN23" s="189"/>
      <c r="VIO23" s="176"/>
      <c r="VIP23" s="189"/>
      <c r="VIQ23" s="176"/>
      <c r="VIR23" s="189"/>
      <c r="VIS23" s="176"/>
      <c r="VIT23" s="189"/>
      <c r="VIU23" s="176"/>
      <c r="VIV23" s="189"/>
      <c r="VIW23" s="176"/>
      <c r="VIX23" s="189"/>
      <c r="VIY23" s="176"/>
      <c r="VIZ23" s="189"/>
      <c r="VJA23" s="176"/>
      <c r="VJB23" s="189"/>
      <c r="VJC23" s="176"/>
      <c r="VJD23" s="189"/>
      <c r="VJE23" s="176"/>
      <c r="VJF23" s="189"/>
      <c r="VJG23" s="176"/>
      <c r="VJH23" s="189"/>
      <c r="VJI23" s="176"/>
      <c r="VJJ23" s="189"/>
      <c r="VJK23" s="176"/>
      <c r="VJL23" s="189"/>
      <c r="VJM23" s="176"/>
      <c r="VJN23" s="189"/>
      <c r="VJO23" s="176"/>
      <c r="VJP23" s="189"/>
      <c r="VJQ23" s="176"/>
      <c r="VJR23" s="189"/>
      <c r="VJS23" s="176"/>
      <c r="VJT23" s="189"/>
      <c r="VJU23" s="176"/>
      <c r="VJV23" s="189"/>
      <c r="VJW23" s="176"/>
      <c r="VJX23" s="189"/>
      <c r="VJY23" s="176"/>
      <c r="VJZ23" s="189"/>
      <c r="VKA23" s="176"/>
      <c r="VKB23" s="189"/>
      <c r="VKC23" s="176"/>
      <c r="VKD23" s="189"/>
      <c r="VKE23" s="176"/>
      <c r="VKF23" s="189"/>
      <c r="VKG23" s="176"/>
      <c r="VKH23" s="189"/>
      <c r="VKI23" s="176"/>
      <c r="VKJ23" s="189"/>
      <c r="VKK23" s="176"/>
      <c r="VKL23" s="189"/>
      <c r="VKM23" s="176"/>
      <c r="VKN23" s="189"/>
      <c r="VKO23" s="176"/>
      <c r="VKP23" s="189"/>
      <c r="VKQ23" s="176"/>
      <c r="VKR23" s="189"/>
      <c r="VKS23" s="176"/>
      <c r="VKT23" s="189"/>
      <c r="VKU23" s="176"/>
      <c r="VKV23" s="189"/>
      <c r="VKW23" s="176"/>
      <c r="VKX23" s="189"/>
      <c r="VKY23" s="176"/>
      <c r="VKZ23" s="189"/>
      <c r="VLA23" s="176"/>
      <c r="VLB23" s="189"/>
      <c r="VLC23" s="176"/>
      <c r="VLD23" s="189"/>
      <c r="VLE23" s="176"/>
      <c r="VLF23" s="189"/>
      <c r="VLG23" s="176"/>
      <c r="VLH23" s="189"/>
      <c r="VLI23" s="176"/>
      <c r="VLJ23" s="189"/>
      <c r="VLK23" s="176"/>
      <c r="VLL23" s="189"/>
      <c r="VLM23" s="176"/>
      <c r="VLN23" s="189"/>
      <c r="VLO23" s="176"/>
      <c r="VLP23" s="189"/>
      <c r="VLQ23" s="176"/>
      <c r="VLR23" s="189"/>
      <c r="VLS23" s="176"/>
      <c r="VLT23" s="189"/>
      <c r="VLU23" s="176"/>
      <c r="VLV23" s="189"/>
      <c r="VLW23" s="176"/>
      <c r="VLX23" s="189"/>
      <c r="VLY23" s="176"/>
      <c r="VLZ23" s="189"/>
      <c r="VMA23" s="176"/>
      <c r="VMB23" s="189"/>
      <c r="VMC23" s="176"/>
      <c r="VMD23" s="189"/>
      <c r="VME23" s="176"/>
      <c r="VMF23" s="189"/>
      <c r="VMG23" s="176"/>
      <c r="VMH23" s="189"/>
      <c r="VMI23" s="176"/>
      <c r="VMJ23" s="189"/>
      <c r="VMK23" s="176"/>
      <c r="VML23" s="189"/>
      <c r="VMM23" s="176"/>
      <c r="VMN23" s="189"/>
      <c r="VMO23" s="176"/>
      <c r="VMP23" s="189"/>
      <c r="VMQ23" s="176"/>
      <c r="VMR23" s="189"/>
      <c r="VMS23" s="176"/>
      <c r="VMT23" s="189"/>
      <c r="VMU23" s="176"/>
      <c r="VMV23" s="189"/>
      <c r="VMW23" s="176"/>
      <c r="VMX23" s="189"/>
      <c r="VMY23" s="176"/>
      <c r="VMZ23" s="189"/>
      <c r="VNA23" s="176"/>
      <c r="VNB23" s="189"/>
      <c r="VNC23" s="176"/>
      <c r="VND23" s="189"/>
      <c r="VNE23" s="176"/>
      <c r="VNF23" s="189"/>
      <c r="VNG23" s="176"/>
      <c r="VNH23" s="189"/>
      <c r="VNI23" s="176"/>
      <c r="VNJ23" s="189"/>
      <c r="VNK23" s="176"/>
      <c r="VNL23" s="189"/>
      <c r="VNM23" s="176"/>
      <c r="VNN23" s="189"/>
      <c r="VNO23" s="176"/>
      <c r="VNP23" s="189"/>
      <c r="VNQ23" s="176"/>
      <c r="VNR23" s="189"/>
      <c r="VNS23" s="176"/>
      <c r="VNT23" s="189"/>
      <c r="VNU23" s="176"/>
      <c r="VNV23" s="189"/>
      <c r="VNW23" s="176"/>
      <c r="VNX23" s="189"/>
      <c r="VNY23" s="176"/>
      <c r="VNZ23" s="189"/>
      <c r="VOA23" s="176"/>
      <c r="VOB23" s="189"/>
      <c r="VOC23" s="176"/>
      <c r="VOD23" s="189"/>
      <c r="VOE23" s="176"/>
      <c r="VOF23" s="189"/>
      <c r="VOG23" s="176"/>
      <c r="VOH23" s="189"/>
      <c r="VOI23" s="176"/>
      <c r="VOJ23" s="189"/>
      <c r="VOK23" s="176"/>
      <c r="VOL23" s="189"/>
      <c r="VOM23" s="176"/>
      <c r="VON23" s="189"/>
      <c r="VOO23" s="176"/>
      <c r="VOP23" s="189"/>
      <c r="VOQ23" s="176"/>
      <c r="VOR23" s="189"/>
      <c r="VOS23" s="176"/>
      <c r="VOT23" s="189"/>
      <c r="VOU23" s="176"/>
      <c r="VOV23" s="189"/>
      <c r="VOW23" s="176"/>
      <c r="VOX23" s="189"/>
      <c r="VOY23" s="176"/>
      <c r="VOZ23" s="189"/>
      <c r="VPA23" s="176"/>
      <c r="VPB23" s="189"/>
      <c r="VPC23" s="176"/>
      <c r="VPD23" s="189"/>
      <c r="VPE23" s="176"/>
      <c r="VPF23" s="189"/>
      <c r="VPG23" s="176"/>
      <c r="VPH23" s="189"/>
      <c r="VPI23" s="176"/>
      <c r="VPJ23" s="189"/>
      <c r="VPK23" s="176"/>
      <c r="VPL23" s="189"/>
      <c r="VPM23" s="176"/>
      <c r="VPN23" s="189"/>
      <c r="VPO23" s="176"/>
      <c r="VPP23" s="189"/>
      <c r="VPQ23" s="176"/>
      <c r="VPR23" s="189"/>
      <c r="VPS23" s="176"/>
      <c r="VPT23" s="189"/>
      <c r="VPU23" s="176"/>
      <c r="VPV23" s="189"/>
      <c r="VPW23" s="176"/>
      <c r="VPX23" s="189"/>
      <c r="VPY23" s="176"/>
      <c r="VPZ23" s="189"/>
      <c r="VQA23" s="176"/>
      <c r="VQB23" s="189"/>
      <c r="VQC23" s="176"/>
      <c r="VQD23" s="189"/>
      <c r="VQE23" s="176"/>
      <c r="VQF23" s="189"/>
      <c r="VQG23" s="176"/>
      <c r="VQH23" s="189"/>
      <c r="VQI23" s="176"/>
      <c r="VQJ23" s="189"/>
      <c r="VQK23" s="176"/>
      <c r="VQL23" s="189"/>
      <c r="VQM23" s="176"/>
      <c r="VQN23" s="189"/>
      <c r="VQO23" s="176"/>
      <c r="VQP23" s="189"/>
      <c r="VQQ23" s="176"/>
      <c r="VQR23" s="189"/>
      <c r="VQS23" s="176"/>
      <c r="VQT23" s="189"/>
      <c r="VQU23" s="176"/>
      <c r="VQV23" s="189"/>
      <c r="VQW23" s="176"/>
      <c r="VQX23" s="189"/>
      <c r="VQY23" s="176"/>
      <c r="VQZ23" s="189"/>
      <c r="VRA23" s="176"/>
      <c r="VRB23" s="189"/>
      <c r="VRC23" s="176"/>
      <c r="VRD23" s="189"/>
      <c r="VRE23" s="176"/>
      <c r="VRF23" s="189"/>
      <c r="VRG23" s="176"/>
      <c r="VRH23" s="189"/>
      <c r="VRI23" s="176"/>
      <c r="VRJ23" s="189"/>
      <c r="VRK23" s="176"/>
      <c r="VRL23" s="189"/>
      <c r="VRM23" s="176"/>
      <c r="VRN23" s="189"/>
      <c r="VRO23" s="176"/>
      <c r="VRP23" s="189"/>
      <c r="VRQ23" s="176"/>
      <c r="VRR23" s="189"/>
      <c r="VRS23" s="176"/>
      <c r="VRT23" s="189"/>
      <c r="VRU23" s="176"/>
      <c r="VRV23" s="189"/>
      <c r="VRW23" s="176"/>
      <c r="VRX23" s="189"/>
      <c r="VRY23" s="176"/>
      <c r="VRZ23" s="189"/>
      <c r="VSA23" s="176"/>
      <c r="VSB23" s="189"/>
      <c r="VSC23" s="176"/>
      <c r="VSD23" s="189"/>
      <c r="VSE23" s="176"/>
      <c r="VSF23" s="189"/>
      <c r="VSG23" s="176"/>
      <c r="VSH23" s="189"/>
      <c r="VSI23" s="176"/>
      <c r="VSJ23" s="189"/>
      <c r="VSK23" s="176"/>
      <c r="VSL23" s="189"/>
      <c r="VSM23" s="176"/>
      <c r="VSN23" s="189"/>
      <c r="VSO23" s="176"/>
      <c r="VSP23" s="189"/>
      <c r="VSQ23" s="176"/>
      <c r="VSR23" s="189"/>
      <c r="VSS23" s="176"/>
      <c r="VST23" s="189"/>
      <c r="VSU23" s="176"/>
      <c r="VSV23" s="189"/>
      <c r="VSW23" s="176"/>
      <c r="VSX23" s="189"/>
      <c r="VSY23" s="176"/>
      <c r="VSZ23" s="189"/>
      <c r="VTA23" s="176"/>
      <c r="VTB23" s="189"/>
      <c r="VTC23" s="176"/>
      <c r="VTD23" s="189"/>
      <c r="VTE23" s="176"/>
      <c r="VTF23" s="189"/>
      <c r="VTG23" s="176"/>
      <c r="VTH23" s="189"/>
      <c r="VTI23" s="176"/>
      <c r="VTJ23" s="189"/>
      <c r="VTK23" s="176"/>
      <c r="VTL23" s="189"/>
      <c r="VTM23" s="176"/>
      <c r="VTN23" s="189"/>
      <c r="VTO23" s="176"/>
      <c r="VTP23" s="189"/>
      <c r="VTQ23" s="176"/>
      <c r="VTR23" s="189"/>
      <c r="VTS23" s="176"/>
      <c r="VTT23" s="189"/>
      <c r="VTU23" s="176"/>
      <c r="VTV23" s="189"/>
      <c r="VTW23" s="176"/>
      <c r="VTX23" s="189"/>
      <c r="VTY23" s="176"/>
      <c r="VTZ23" s="189"/>
      <c r="VUA23" s="176"/>
      <c r="VUB23" s="189"/>
      <c r="VUC23" s="176"/>
      <c r="VUD23" s="189"/>
      <c r="VUE23" s="176"/>
      <c r="VUF23" s="189"/>
      <c r="VUG23" s="176"/>
      <c r="VUH23" s="189"/>
      <c r="VUI23" s="176"/>
      <c r="VUJ23" s="189"/>
      <c r="VUK23" s="176"/>
      <c r="VUL23" s="189"/>
      <c r="VUM23" s="176"/>
      <c r="VUN23" s="189"/>
      <c r="VUO23" s="176"/>
      <c r="VUP23" s="189"/>
      <c r="VUQ23" s="176"/>
      <c r="VUR23" s="189"/>
      <c r="VUS23" s="176"/>
      <c r="VUT23" s="189"/>
      <c r="VUU23" s="176"/>
      <c r="VUV23" s="189"/>
      <c r="VUW23" s="176"/>
      <c r="VUX23" s="189"/>
      <c r="VUY23" s="176"/>
      <c r="VUZ23" s="189"/>
      <c r="VVA23" s="176"/>
      <c r="VVB23" s="189"/>
      <c r="VVC23" s="176"/>
      <c r="VVD23" s="189"/>
      <c r="VVE23" s="176"/>
      <c r="VVF23" s="189"/>
      <c r="VVG23" s="176"/>
      <c r="VVH23" s="189"/>
      <c r="VVI23" s="176"/>
      <c r="VVJ23" s="189"/>
      <c r="VVK23" s="176"/>
      <c r="VVL23" s="189"/>
      <c r="VVM23" s="176"/>
      <c r="VVN23" s="189"/>
      <c r="VVO23" s="176"/>
      <c r="VVP23" s="189"/>
      <c r="VVQ23" s="176"/>
      <c r="VVR23" s="189"/>
      <c r="VVS23" s="176"/>
      <c r="VVT23" s="189"/>
      <c r="VVU23" s="176"/>
      <c r="VVV23" s="189"/>
      <c r="VVW23" s="176"/>
      <c r="VVX23" s="189"/>
      <c r="VVY23" s="176"/>
      <c r="VVZ23" s="189"/>
      <c r="VWA23" s="176"/>
      <c r="VWB23" s="189"/>
      <c r="VWC23" s="176"/>
      <c r="VWD23" s="189"/>
      <c r="VWE23" s="176"/>
      <c r="VWF23" s="189"/>
      <c r="VWG23" s="176"/>
      <c r="VWH23" s="189"/>
      <c r="VWI23" s="176"/>
      <c r="VWJ23" s="189"/>
      <c r="VWK23" s="176"/>
      <c r="VWL23" s="189"/>
      <c r="VWM23" s="176"/>
      <c r="VWN23" s="189"/>
      <c r="VWO23" s="176"/>
      <c r="VWP23" s="189"/>
      <c r="VWQ23" s="176"/>
      <c r="VWR23" s="189"/>
      <c r="VWS23" s="176"/>
      <c r="VWT23" s="189"/>
      <c r="VWU23" s="176"/>
      <c r="VWV23" s="189"/>
      <c r="VWW23" s="176"/>
      <c r="VWX23" s="189"/>
      <c r="VWY23" s="176"/>
      <c r="VWZ23" s="189"/>
      <c r="VXA23" s="176"/>
      <c r="VXB23" s="189"/>
      <c r="VXC23" s="176"/>
      <c r="VXD23" s="189"/>
      <c r="VXE23" s="176"/>
      <c r="VXF23" s="189"/>
      <c r="VXG23" s="176"/>
      <c r="VXH23" s="189"/>
      <c r="VXI23" s="176"/>
      <c r="VXJ23" s="189"/>
      <c r="VXK23" s="176"/>
      <c r="VXL23" s="189"/>
      <c r="VXM23" s="176"/>
      <c r="VXN23" s="189"/>
      <c r="VXO23" s="176"/>
      <c r="VXP23" s="189"/>
      <c r="VXQ23" s="176"/>
      <c r="VXR23" s="189"/>
      <c r="VXS23" s="176"/>
      <c r="VXT23" s="189"/>
      <c r="VXU23" s="176"/>
      <c r="VXV23" s="189"/>
      <c r="VXW23" s="176"/>
      <c r="VXX23" s="189"/>
      <c r="VXY23" s="176"/>
      <c r="VXZ23" s="189"/>
      <c r="VYA23" s="176"/>
      <c r="VYB23" s="189"/>
      <c r="VYC23" s="176"/>
      <c r="VYD23" s="189"/>
      <c r="VYE23" s="176"/>
      <c r="VYF23" s="189"/>
      <c r="VYG23" s="176"/>
      <c r="VYH23" s="189"/>
      <c r="VYI23" s="176"/>
      <c r="VYJ23" s="189"/>
      <c r="VYK23" s="176"/>
      <c r="VYL23" s="189"/>
      <c r="VYM23" s="176"/>
      <c r="VYN23" s="189"/>
      <c r="VYO23" s="176"/>
      <c r="VYP23" s="189"/>
      <c r="VYQ23" s="176"/>
      <c r="VYR23" s="189"/>
      <c r="VYS23" s="176"/>
      <c r="VYT23" s="189"/>
      <c r="VYU23" s="176"/>
      <c r="VYV23" s="189"/>
      <c r="VYW23" s="176"/>
      <c r="VYX23" s="189"/>
      <c r="VYY23" s="176"/>
      <c r="VYZ23" s="189"/>
      <c r="VZA23" s="176"/>
      <c r="VZB23" s="189"/>
      <c r="VZC23" s="176"/>
      <c r="VZD23" s="189"/>
      <c r="VZE23" s="176"/>
      <c r="VZF23" s="189"/>
      <c r="VZG23" s="176"/>
      <c r="VZH23" s="189"/>
      <c r="VZI23" s="176"/>
      <c r="VZJ23" s="189"/>
      <c r="VZK23" s="176"/>
      <c r="VZL23" s="189"/>
      <c r="VZM23" s="176"/>
      <c r="VZN23" s="189"/>
      <c r="VZO23" s="176"/>
      <c r="VZP23" s="189"/>
      <c r="VZQ23" s="176"/>
      <c r="VZR23" s="189"/>
      <c r="VZS23" s="176"/>
      <c r="VZT23" s="189"/>
      <c r="VZU23" s="176"/>
      <c r="VZV23" s="189"/>
      <c r="VZW23" s="176"/>
      <c r="VZX23" s="189"/>
      <c r="VZY23" s="176"/>
      <c r="VZZ23" s="189"/>
      <c r="WAA23" s="176"/>
      <c r="WAB23" s="189"/>
      <c r="WAC23" s="176"/>
      <c r="WAD23" s="189"/>
      <c r="WAE23" s="176"/>
      <c r="WAF23" s="189"/>
      <c r="WAG23" s="176"/>
      <c r="WAH23" s="189"/>
      <c r="WAI23" s="176"/>
      <c r="WAJ23" s="189"/>
      <c r="WAK23" s="176"/>
      <c r="WAL23" s="189"/>
      <c r="WAM23" s="176"/>
      <c r="WAN23" s="189"/>
      <c r="WAO23" s="176"/>
      <c r="WAP23" s="189"/>
      <c r="WAQ23" s="176"/>
      <c r="WAR23" s="189"/>
      <c r="WAS23" s="176"/>
      <c r="WAT23" s="189"/>
      <c r="WAU23" s="176"/>
      <c r="WAV23" s="189"/>
      <c r="WAW23" s="176"/>
      <c r="WAX23" s="189"/>
      <c r="WAY23" s="176"/>
      <c r="WAZ23" s="189"/>
      <c r="WBA23" s="176"/>
      <c r="WBB23" s="189"/>
      <c r="WBC23" s="176"/>
      <c r="WBD23" s="189"/>
      <c r="WBE23" s="176"/>
      <c r="WBF23" s="189"/>
      <c r="WBG23" s="176"/>
      <c r="WBH23" s="189"/>
      <c r="WBI23" s="176"/>
      <c r="WBJ23" s="189"/>
      <c r="WBK23" s="176"/>
      <c r="WBL23" s="189"/>
      <c r="WBM23" s="176"/>
      <c r="WBN23" s="189"/>
      <c r="WBO23" s="176"/>
      <c r="WBP23" s="189"/>
      <c r="WBQ23" s="176"/>
      <c r="WBR23" s="189"/>
      <c r="WBS23" s="176"/>
      <c r="WBT23" s="189"/>
      <c r="WBU23" s="176"/>
      <c r="WBV23" s="189"/>
      <c r="WBW23" s="176"/>
      <c r="WBX23" s="189"/>
      <c r="WBY23" s="176"/>
      <c r="WBZ23" s="189"/>
      <c r="WCA23" s="176"/>
      <c r="WCB23" s="189"/>
      <c r="WCC23" s="176"/>
      <c r="WCD23" s="189"/>
      <c r="WCE23" s="176"/>
      <c r="WCF23" s="189"/>
      <c r="WCG23" s="176"/>
      <c r="WCH23" s="189"/>
      <c r="WCI23" s="176"/>
      <c r="WCJ23" s="189"/>
      <c r="WCK23" s="176"/>
      <c r="WCL23" s="189"/>
      <c r="WCM23" s="176"/>
      <c r="WCN23" s="189"/>
      <c r="WCO23" s="176"/>
      <c r="WCP23" s="189"/>
      <c r="WCQ23" s="176"/>
      <c r="WCR23" s="189"/>
      <c r="WCS23" s="176"/>
      <c r="WCT23" s="189"/>
      <c r="WCU23" s="176"/>
      <c r="WCV23" s="189"/>
      <c r="WCW23" s="176"/>
      <c r="WCX23" s="189"/>
      <c r="WCY23" s="176"/>
      <c r="WCZ23" s="189"/>
      <c r="WDA23" s="176"/>
      <c r="WDB23" s="189"/>
      <c r="WDC23" s="176"/>
      <c r="WDD23" s="189"/>
      <c r="WDE23" s="176"/>
      <c r="WDF23" s="189"/>
      <c r="WDG23" s="176"/>
      <c r="WDH23" s="189"/>
      <c r="WDI23" s="176"/>
      <c r="WDJ23" s="189"/>
      <c r="WDK23" s="176"/>
      <c r="WDL23" s="189"/>
      <c r="WDM23" s="176"/>
      <c r="WDN23" s="189"/>
      <c r="WDO23" s="176"/>
      <c r="WDP23" s="189"/>
      <c r="WDQ23" s="176"/>
      <c r="WDR23" s="189"/>
      <c r="WDS23" s="176"/>
      <c r="WDT23" s="189"/>
      <c r="WDU23" s="176"/>
      <c r="WDV23" s="189"/>
      <c r="WDW23" s="176"/>
      <c r="WDX23" s="189"/>
      <c r="WDY23" s="176"/>
      <c r="WDZ23" s="189"/>
      <c r="WEA23" s="176"/>
      <c r="WEB23" s="189"/>
      <c r="WEC23" s="176"/>
      <c r="WED23" s="189"/>
      <c r="WEE23" s="176"/>
      <c r="WEF23" s="189"/>
      <c r="WEG23" s="176"/>
      <c r="WEH23" s="189"/>
      <c r="WEI23" s="176"/>
      <c r="WEJ23" s="189"/>
      <c r="WEK23" s="176"/>
      <c r="WEL23" s="189"/>
      <c r="WEM23" s="176"/>
      <c r="WEN23" s="189"/>
      <c r="WEO23" s="176"/>
      <c r="WEP23" s="189"/>
      <c r="WEQ23" s="176"/>
      <c r="WER23" s="189"/>
      <c r="WES23" s="176"/>
      <c r="WET23" s="189"/>
      <c r="WEU23" s="176"/>
      <c r="WEV23" s="189"/>
      <c r="WEW23" s="176"/>
      <c r="WEX23" s="189"/>
      <c r="WEY23" s="176"/>
      <c r="WEZ23" s="189"/>
      <c r="WFA23" s="176"/>
      <c r="WFB23" s="189"/>
      <c r="WFC23" s="176"/>
      <c r="WFD23" s="189"/>
      <c r="WFE23" s="176"/>
      <c r="WFF23" s="189"/>
      <c r="WFG23" s="176"/>
      <c r="WFH23" s="189"/>
      <c r="WFI23" s="176"/>
      <c r="WFJ23" s="189"/>
      <c r="WFK23" s="176"/>
      <c r="WFL23" s="189"/>
      <c r="WFM23" s="176"/>
      <c r="WFN23" s="189"/>
      <c r="WFO23" s="176"/>
      <c r="WFP23" s="189"/>
      <c r="WFQ23" s="176"/>
      <c r="WFR23" s="189"/>
      <c r="WFS23" s="176"/>
      <c r="WFT23" s="189"/>
      <c r="WFU23" s="176"/>
      <c r="WFV23" s="189"/>
      <c r="WFW23" s="176"/>
      <c r="WFX23" s="189"/>
      <c r="WFY23" s="176"/>
      <c r="WFZ23" s="189"/>
      <c r="WGA23" s="176"/>
      <c r="WGB23" s="189"/>
      <c r="WGC23" s="176"/>
      <c r="WGD23" s="189"/>
      <c r="WGE23" s="176"/>
      <c r="WGF23" s="189"/>
      <c r="WGG23" s="176"/>
      <c r="WGH23" s="189"/>
      <c r="WGI23" s="176"/>
      <c r="WGJ23" s="189"/>
      <c r="WGK23" s="176"/>
      <c r="WGL23" s="189"/>
      <c r="WGM23" s="176"/>
      <c r="WGN23" s="189"/>
      <c r="WGO23" s="176"/>
      <c r="WGP23" s="189"/>
      <c r="WGQ23" s="176"/>
      <c r="WGR23" s="189"/>
      <c r="WGS23" s="176"/>
      <c r="WGT23" s="189"/>
      <c r="WGU23" s="176"/>
      <c r="WGV23" s="189"/>
      <c r="WGW23" s="176"/>
      <c r="WGX23" s="189"/>
      <c r="WGY23" s="176"/>
      <c r="WGZ23" s="189"/>
      <c r="WHA23" s="176"/>
      <c r="WHB23" s="189"/>
      <c r="WHC23" s="176"/>
      <c r="WHD23" s="189"/>
      <c r="WHE23" s="176"/>
      <c r="WHF23" s="189"/>
      <c r="WHG23" s="176"/>
      <c r="WHH23" s="189"/>
      <c r="WHI23" s="176"/>
      <c r="WHJ23" s="189"/>
      <c r="WHK23" s="176"/>
      <c r="WHL23" s="189"/>
      <c r="WHM23" s="176"/>
      <c r="WHN23" s="189"/>
      <c r="WHO23" s="176"/>
      <c r="WHP23" s="189"/>
      <c r="WHQ23" s="176"/>
      <c r="WHR23" s="189"/>
      <c r="WHS23" s="176"/>
      <c r="WHT23" s="189"/>
      <c r="WHU23" s="176"/>
      <c r="WHV23" s="189"/>
      <c r="WHW23" s="176"/>
      <c r="WHX23" s="189"/>
      <c r="WHY23" s="176"/>
      <c r="WHZ23" s="189"/>
      <c r="WIA23" s="176"/>
      <c r="WIB23" s="189"/>
      <c r="WIC23" s="176"/>
      <c r="WID23" s="189"/>
      <c r="WIE23" s="176"/>
      <c r="WIF23" s="189"/>
      <c r="WIG23" s="176"/>
      <c r="WIH23" s="189"/>
      <c r="WII23" s="176"/>
      <c r="WIJ23" s="189"/>
      <c r="WIK23" s="176"/>
      <c r="WIL23" s="189"/>
      <c r="WIM23" s="176"/>
      <c r="WIN23" s="189"/>
      <c r="WIO23" s="176"/>
      <c r="WIP23" s="189"/>
      <c r="WIQ23" s="176"/>
      <c r="WIR23" s="189"/>
      <c r="WIS23" s="176"/>
      <c r="WIT23" s="189"/>
      <c r="WIU23" s="176"/>
      <c r="WIV23" s="189"/>
      <c r="WIW23" s="176"/>
      <c r="WIX23" s="189"/>
      <c r="WIY23" s="176"/>
      <c r="WIZ23" s="189"/>
      <c r="WJA23" s="176"/>
      <c r="WJB23" s="189"/>
      <c r="WJC23" s="176"/>
      <c r="WJD23" s="189"/>
      <c r="WJE23" s="176"/>
      <c r="WJF23" s="189"/>
      <c r="WJG23" s="176"/>
      <c r="WJH23" s="189"/>
      <c r="WJI23" s="176"/>
      <c r="WJJ23" s="189"/>
      <c r="WJK23" s="176"/>
      <c r="WJL23" s="189"/>
      <c r="WJM23" s="176"/>
      <c r="WJN23" s="189"/>
      <c r="WJO23" s="176"/>
      <c r="WJP23" s="189"/>
      <c r="WJQ23" s="176"/>
      <c r="WJR23" s="189"/>
      <c r="WJS23" s="176"/>
      <c r="WJT23" s="189"/>
      <c r="WJU23" s="176"/>
      <c r="WJV23" s="189"/>
      <c r="WJW23" s="176"/>
      <c r="WJX23" s="189"/>
      <c r="WJY23" s="176"/>
      <c r="WJZ23" s="189"/>
      <c r="WKA23" s="176"/>
      <c r="WKB23" s="189"/>
      <c r="WKC23" s="176"/>
      <c r="WKD23" s="189"/>
      <c r="WKE23" s="176"/>
      <c r="WKF23" s="189"/>
      <c r="WKG23" s="176"/>
      <c r="WKH23" s="189"/>
      <c r="WKI23" s="176"/>
      <c r="WKJ23" s="189"/>
      <c r="WKK23" s="176"/>
      <c r="WKL23" s="189"/>
      <c r="WKM23" s="176"/>
      <c r="WKN23" s="189"/>
      <c r="WKO23" s="176"/>
      <c r="WKP23" s="189"/>
      <c r="WKQ23" s="176"/>
      <c r="WKR23" s="189"/>
      <c r="WKS23" s="176"/>
      <c r="WKT23" s="189"/>
      <c r="WKU23" s="176"/>
      <c r="WKV23" s="189"/>
      <c r="WKW23" s="176"/>
      <c r="WKX23" s="189"/>
      <c r="WKY23" s="176"/>
      <c r="WKZ23" s="189"/>
      <c r="WLA23" s="176"/>
      <c r="WLB23" s="189"/>
      <c r="WLC23" s="176"/>
      <c r="WLD23" s="189"/>
      <c r="WLE23" s="176"/>
      <c r="WLF23" s="189"/>
      <c r="WLG23" s="176"/>
      <c r="WLH23" s="189"/>
      <c r="WLI23" s="176"/>
      <c r="WLJ23" s="189"/>
      <c r="WLK23" s="176"/>
      <c r="WLL23" s="189"/>
      <c r="WLM23" s="176"/>
      <c r="WLN23" s="189"/>
      <c r="WLO23" s="176"/>
      <c r="WLP23" s="189"/>
      <c r="WLQ23" s="176"/>
      <c r="WLR23" s="189"/>
      <c r="WLS23" s="176"/>
      <c r="WLT23" s="189"/>
      <c r="WLU23" s="176"/>
      <c r="WLV23" s="189"/>
      <c r="WLW23" s="176"/>
      <c r="WLX23" s="189"/>
      <c r="WLY23" s="176"/>
      <c r="WLZ23" s="189"/>
      <c r="WMA23" s="176"/>
      <c r="WMB23" s="189"/>
      <c r="WMC23" s="176"/>
      <c r="WMD23" s="189"/>
      <c r="WME23" s="176"/>
      <c r="WMF23" s="189"/>
      <c r="WMG23" s="176"/>
      <c r="WMH23" s="189"/>
      <c r="WMI23" s="176"/>
      <c r="WMJ23" s="189"/>
      <c r="WMK23" s="176"/>
      <c r="WML23" s="189"/>
      <c r="WMM23" s="176"/>
      <c r="WMN23" s="189"/>
      <c r="WMO23" s="176"/>
      <c r="WMP23" s="189"/>
      <c r="WMQ23" s="176"/>
      <c r="WMR23" s="189"/>
      <c r="WMS23" s="176"/>
      <c r="WMT23" s="189"/>
      <c r="WMU23" s="176"/>
      <c r="WMV23" s="189"/>
      <c r="WMW23" s="176"/>
      <c r="WMX23" s="189"/>
      <c r="WMY23" s="176"/>
      <c r="WMZ23" s="189"/>
      <c r="WNA23" s="176"/>
      <c r="WNB23" s="189"/>
      <c r="WNC23" s="176"/>
      <c r="WND23" s="189"/>
      <c r="WNE23" s="176"/>
      <c r="WNF23" s="189"/>
      <c r="WNG23" s="176"/>
      <c r="WNH23" s="189"/>
      <c r="WNI23" s="176"/>
      <c r="WNJ23" s="189"/>
      <c r="WNK23" s="176"/>
      <c r="WNL23" s="189"/>
      <c r="WNM23" s="176"/>
      <c r="WNN23" s="189"/>
      <c r="WNO23" s="176"/>
      <c r="WNP23" s="189"/>
      <c r="WNQ23" s="176"/>
      <c r="WNR23" s="189"/>
      <c r="WNS23" s="176"/>
      <c r="WNT23" s="189"/>
      <c r="WNU23" s="176"/>
      <c r="WNV23" s="189"/>
      <c r="WNW23" s="176"/>
      <c r="WNX23" s="189"/>
      <c r="WNY23" s="176"/>
      <c r="WNZ23" s="189"/>
      <c r="WOA23" s="176"/>
      <c r="WOB23" s="189"/>
      <c r="WOC23" s="176"/>
      <c r="WOD23" s="189"/>
      <c r="WOE23" s="176"/>
      <c r="WOF23" s="189"/>
      <c r="WOG23" s="176"/>
      <c r="WOH23" s="189"/>
      <c r="WOI23" s="176"/>
      <c r="WOJ23" s="189"/>
      <c r="WOK23" s="176"/>
      <c r="WOL23" s="189"/>
      <c r="WOM23" s="176"/>
      <c r="WON23" s="189"/>
      <c r="WOO23" s="176"/>
      <c r="WOP23" s="189"/>
      <c r="WOQ23" s="176"/>
      <c r="WOR23" s="189"/>
      <c r="WOS23" s="176"/>
      <c r="WOT23" s="189"/>
      <c r="WOU23" s="176"/>
      <c r="WOV23" s="189"/>
      <c r="WOW23" s="176"/>
      <c r="WOX23" s="189"/>
      <c r="WOY23" s="176"/>
      <c r="WOZ23" s="189"/>
      <c r="WPA23" s="176"/>
      <c r="WPB23" s="189"/>
      <c r="WPC23" s="176"/>
      <c r="WPD23" s="189"/>
      <c r="WPE23" s="176"/>
      <c r="WPF23" s="189"/>
      <c r="WPG23" s="176"/>
      <c r="WPH23" s="189"/>
      <c r="WPI23" s="176"/>
      <c r="WPJ23" s="189"/>
      <c r="WPK23" s="176"/>
      <c r="WPL23" s="189"/>
      <c r="WPM23" s="176"/>
      <c r="WPN23" s="189"/>
      <c r="WPO23" s="176"/>
      <c r="WPP23" s="189"/>
      <c r="WPQ23" s="176"/>
      <c r="WPR23" s="189"/>
      <c r="WPS23" s="176"/>
      <c r="WPT23" s="189"/>
      <c r="WPU23" s="176"/>
      <c r="WPV23" s="189"/>
      <c r="WPW23" s="176"/>
      <c r="WPX23" s="189"/>
      <c r="WPY23" s="176"/>
      <c r="WPZ23" s="189"/>
      <c r="WQA23" s="176"/>
      <c r="WQB23" s="189"/>
      <c r="WQC23" s="176"/>
      <c r="WQD23" s="189"/>
      <c r="WQE23" s="176"/>
      <c r="WQF23" s="189"/>
      <c r="WQG23" s="176"/>
      <c r="WQH23" s="189"/>
      <c r="WQI23" s="176"/>
      <c r="WQJ23" s="189"/>
      <c r="WQK23" s="176"/>
      <c r="WQL23" s="189"/>
      <c r="WQM23" s="176"/>
      <c r="WQN23" s="189"/>
      <c r="WQO23" s="176"/>
      <c r="WQP23" s="189"/>
      <c r="WQQ23" s="176"/>
      <c r="WQR23" s="189"/>
      <c r="WQS23" s="176"/>
      <c r="WQT23" s="189"/>
      <c r="WQU23" s="176"/>
      <c r="WQV23" s="189"/>
      <c r="WQW23" s="176"/>
      <c r="WQX23" s="189"/>
      <c r="WQY23" s="176"/>
      <c r="WQZ23" s="189"/>
      <c r="WRA23" s="176"/>
      <c r="WRB23" s="189"/>
      <c r="WRC23" s="176"/>
      <c r="WRD23" s="189"/>
      <c r="WRE23" s="176"/>
      <c r="WRF23" s="189"/>
      <c r="WRG23" s="176"/>
      <c r="WRH23" s="189"/>
      <c r="WRI23" s="176"/>
      <c r="WRJ23" s="189"/>
      <c r="WRK23" s="176"/>
      <c r="WRL23" s="189"/>
      <c r="WRM23" s="176"/>
      <c r="WRN23" s="189"/>
      <c r="WRO23" s="176"/>
      <c r="WRP23" s="189"/>
      <c r="WRQ23" s="176"/>
      <c r="WRR23" s="189"/>
      <c r="WRS23" s="176"/>
      <c r="WRT23" s="189"/>
      <c r="WRU23" s="176"/>
      <c r="WRV23" s="189"/>
      <c r="WRW23" s="176"/>
      <c r="WRX23" s="189"/>
      <c r="WRY23" s="176"/>
      <c r="WRZ23" s="189"/>
      <c r="WSA23" s="176"/>
      <c r="WSB23" s="189"/>
      <c r="WSC23" s="176"/>
      <c r="WSD23" s="189"/>
      <c r="WSE23" s="176"/>
      <c r="WSF23" s="189"/>
      <c r="WSG23" s="176"/>
      <c r="WSH23" s="189"/>
      <c r="WSI23" s="176"/>
      <c r="WSJ23" s="189"/>
      <c r="WSK23" s="176"/>
      <c r="WSL23" s="189"/>
      <c r="WSM23" s="176"/>
      <c r="WSN23" s="189"/>
      <c r="WSO23" s="176"/>
      <c r="WSP23" s="189"/>
      <c r="WSQ23" s="176"/>
      <c r="WSR23" s="189"/>
      <c r="WSS23" s="176"/>
      <c r="WST23" s="189"/>
      <c r="WSU23" s="176"/>
      <c r="WSV23" s="189"/>
      <c r="WSW23" s="176"/>
      <c r="WSX23" s="189"/>
      <c r="WSY23" s="176"/>
      <c r="WSZ23" s="189"/>
      <c r="WTA23" s="176"/>
      <c r="WTB23" s="189"/>
      <c r="WTC23" s="176"/>
      <c r="WTD23" s="189"/>
      <c r="WTE23" s="176"/>
      <c r="WTF23" s="189"/>
      <c r="WTG23" s="176"/>
      <c r="WTH23" s="189"/>
      <c r="WTI23" s="176"/>
      <c r="WTJ23" s="189"/>
      <c r="WTK23" s="176"/>
      <c r="WTL23" s="189"/>
      <c r="WTM23" s="176"/>
      <c r="WTN23" s="189"/>
      <c r="WTO23" s="176"/>
      <c r="WTP23" s="189"/>
      <c r="WTQ23" s="176"/>
      <c r="WTR23" s="189"/>
      <c r="WTS23" s="176"/>
      <c r="WTT23" s="189"/>
      <c r="WTU23" s="176"/>
      <c r="WTV23" s="189"/>
      <c r="WTW23" s="176"/>
      <c r="WTX23" s="189"/>
      <c r="WTY23" s="176"/>
      <c r="WTZ23" s="189"/>
      <c r="WUA23" s="176"/>
      <c r="WUB23" s="189"/>
      <c r="WUC23" s="176"/>
      <c r="WUD23" s="189"/>
      <c r="WUE23" s="176"/>
      <c r="WUF23" s="189"/>
      <c r="WUG23" s="176"/>
      <c r="WUH23" s="189"/>
      <c r="WUI23" s="176"/>
      <c r="WUJ23" s="189"/>
      <c r="WUK23" s="176"/>
      <c r="WUL23" s="189"/>
      <c r="WUM23" s="176"/>
      <c r="WUN23" s="189"/>
      <c r="WUO23" s="176"/>
      <c r="WUP23" s="189"/>
      <c r="WUQ23" s="176"/>
      <c r="WUR23" s="189"/>
      <c r="WUS23" s="176"/>
      <c r="WUT23" s="189"/>
      <c r="WUU23" s="176"/>
      <c r="WUV23" s="189"/>
      <c r="WUW23" s="176"/>
      <c r="WUX23" s="189"/>
      <c r="WUY23" s="176"/>
      <c r="WUZ23" s="189"/>
      <c r="WVA23" s="176"/>
      <c r="WVB23" s="189"/>
      <c r="WVC23" s="176"/>
      <c r="WVD23" s="189"/>
      <c r="WVE23" s="176"/>
      <c r="WVF23" s="189"/>
      <c r="WVG23" s="176"/>
      <c r="WVH23" s="189"/>
      <c r="WVI23" s="176"/>
      <c r="WVJ23" s="189"/>
      <c r="WVK23" s="176"/>
      <c r="WVL23" s="189"/>
      <c r="WVM23" s="176"/>
      <c r="WVN23" s="189"/>
      <c r="WVO23" s="176"/>
      <c r="WVP23" s="189"/>
      <c r="WVQ23" s="176"/>
      <c r="WVR23" s="189"/>
      <c r="WVS23" s="176"/>
      <c r="WVT23" s="189"/>
      <c r="WVU23" s="176"/>
      <c r="WVV23" s="189"/>
      <c r="WVW23" s="176"/>
      <c r="WVX23" s="189"/>
      <c r="WVY23" s="176"/>
      <c r="WVZ23" s="189"/>
      <c r="WWA23" s="176"/>
      <c r="WWB23" s="189"/>
      <c r="WWC23" s="176"/>
      <c r="WWD23" s="189"/>
      <c r="WWE23" s="176"/>
      <c r="WWF23" s="189"/>
      <c r="WWG23" s="176"/>
      <c r="WWH23" s="189"/>
      <c r="WWI23" s="176"/>
      <c r="WWJ23" s="189"/>
      <c r="WWK23" s="176"/>
      <c r="WWL23" s="189"/>
      <c r="WWM23" s="176"/>
      <c r="WWN23" s="189"/>
      <c r="WWO23" s="176"/>
      <c r="WWP23" s="189"/>
      <c r="WWQ23" s="176"/>
      <c r="WWR23" s="189"/>
      <c r="WWS23" s="176"/>
      <c r="WWT23" s="189"/>
      <c r="WWU23" s="176"/>
      <c r="WWV23" s="189"/>
      <c r="WWW23" s="176"/>
      <c r="WWX23" s="189"/>
      <c r="WWY23" s="176"/>
      <c r="WWZ23" s="189"/>
      <c r="WXA23" s="176"/>
      <c r="WXB23" s="189"/>
      <c r="WXC23" s="176"/>
      <c r="WXD23" s="189"/>
      <c r="WXE23" s="176"/>
      <c r="WXF23" s="189"/>
      <c r="WXG23" s="176"/>
      <c r="WXH23" s="189"/>
      <c r="WXI23" s="176"/>
      <c r="WXJ23" s="189"/>
      <c r="WXK23" s="176"/>
      <c r="WXL23" s="189"/>
      <c r="WXM23" s="176"/>
      <c r="WXN23" s="189"/>
      <c r="WXO23" s="176"/>
      <c r="WXP23" s="189"/>
      <c r="WXQ23" s="176"/>
      <c r="WXR23" s="189"/>
      <c r="WXS23" s="176"/>
      <c r="WXT23" s="189"/>
      <c r="WXU23" s="176"/>
      <c r="WXV23" s="189"/>
      <c r="WXW23" s="176"/>
      <c r="WXX23" s="189"/>
      <c r="WXY23" s="176"/>
      <c r="WXZ23" s="189"/>
      <c r="WYA23" s="176"/>
      <c r="WYB23" s="189"/>
      <c r="WYC23" s="176"/>
      <c r="WYD23" s="189"/>
      <c r="WYE23" s="176"/>
      <c r="WYF23" s="189"/>
      <c r="WYG23" s="176"/>
      <c r="WYH23" s="189"/>
      <c r="WYI23" s="176"/>
      <c r="WYJ23" s="189"/>
      <c r="WYK23" s="176"/>
      <c r="WYL23" s="189"/>
      <c r="WYM23" s="176"/>
      <c r="WYN23" s="189"/>
      <c r="WYO23" s="176"/>
      <c r="WYP23" s="189"/>
      <c r="WYQ23" s="176"/>
      <c r="WYR23" s="189"/>
      <c r="WYS23" s="176"/>
      <c r="WYT23" s="189"/>
      <c r="WYU23" s="176"/>
      <c r="WYV23" s="189"/>
      <c r="WYW23" s="176"/>
      <c r="WYX23" s="189"/>
      <c r="WYY23" s="176"/>
      <c r="WYZ23" s="189"/>
      <c r="WZA23" s="176"/>
      <c r="WZB23" s="189"/>
      <c r="WZC23" s="176"/>
      <c r="WZD23" s="189"/>
      <c r="WZE23" s="176"/>
      <c r="WZF23" s="189"/>
      <c r="WZG23" s="176"/>
      <c r="WZH23" s="189"/>
      <c r="WZI23" s="176"/>
      <c r="WZJ23" s="189"/>
      <c r="WZK23" s="176"/>
      <c r="WZL23" s="189"/>
      <c r="WZM23" s="176"/>
      <c r="WZN23" s="189"/>
      <c r="WZO23" s="176"/>
      <c r="WZP23" s="189"/>
      <c r="WZQ23" s="176"/>
      <c r="WZR23" s="189"/>
      <c r="WZS23" s="176"/>
      <c r="WZT23" s="189"/>
      <c r="WZU23" s="176"/>
      <c r="WZV23" s="189"/>
      <c r="WZW23" s="176"/>
      <c r="WZX23" s="189"/>
      <c r="WZY23" s="176"/>
      <c r="WZZ23" s="189"/>
      <c r="XAA23" s="176"/>
      <c r="XAB23" s="189"/>
      <c r="XAC23" s="176"/>
      <c r="XAD23" s="189"/>
      <c r="XAE23" s="176"/>
      <c r="XAF23" s="189"/>
      <c r="XAG23" s="176"/>
      <c r="XAH23" s="189"/>
      <c r="XAI23" s="176"/>
      <c r="XAJ23" s="189"/>
      <c r="XAK23" s="176"/>
      <c r="XAL23" s="189"/>
      <c r="XAM23" s="176"/>
      <c r="XAN23" s="189"/>
      <c r="XAO23" s="176"/>
      <c r="XAP23" s="189"/>
      <c r="XAQ23" s="176"/>
      <c r="XAR23" s="189"/>
      <c r="XAS23" s="176"/>
      <c r="XAT23" s="189"/>
      <c r="XAU23" s="176"/>
      <c r="XAV23" s="189"/>
      <c r="XAW23" s="176"/>
      <c r="XAX23" s="189"/>
      <c r="XAY23" s="176"/>
      <c r="XAZ23" s="189"/>
      <c r="XBA23" s="176"/>
      <c r="XBB23" s="189"/>
      <c r="XBC23" s="176"/>
      <c r="XBD23" s="189"/>
      <c r="XBE23" s="176"/>
      <c r="XBF23" s="189"/>
      <c r="XBG23" s="176"/>
      <c r="XBH23" s="189"/>
      <c r="XBI23" s="176"/>
      <c r="XBJ23" s="189"/>
      <c r="XBK23" s="176"/>
      <c r="XBL23" s="189"/>
      <c r="XBM23" s="176"/>
      <c r="XBN23" s="189"/>
      <c r="XBO23" s="176"/>
      <c r="XBP23" s="189"/>
      <c r="XBQ23" s="176"/>
      <c r="XBR23" s="189"/>
      <c r="XBS23" s="176"/>
      <c r="XBT23" s="189"/>
      <c r="XBU23" s="176"/>
      <c r="XBV23" s="189"/>
      <c r="XBW23" s="176"/>
      <c r="XBX23" s="189"/>
      <c r="XBY23" s="176"/>
      <c r="XBZ23" s="189"/>
      <c r="XCA23" s="176"/>
      <c r="XCB23" s="189"/>
      <c r="XCC23" s="176"/>
      <c r="XCD23" s="189"/>
      <c r="XCE23" s="176"/>
      <c r="XCF23" s="189"/>
      <c r="XCG23" s="176"/>
      <c r="XCH23" s="189"/>
      <c r="XCI23" s="176"/>
      <c r="XCJ23" s="189"/>
      <c r="XCK23" s="176"/>
      <c r="XCL23" s="189"/>
      <c r="XCM23" s="176"/>
      <c r="XCN23" s="189"/>
      <c r="XCO23" s="176"/>
      <c r="XCP23" s="189"/>
      <c r="XCQ23" s="176"/>
      <c r="XCR23" s="189"/>
      <c r="XCS23" s="176"/>
      <c r="XCT23" s="189"/>
      <c r="XCU23" s="176"/>
      <c r="XCV23" s="189"/>
      <c r="XCW23" s="176"/>
      <c r="XCX23" s="189"/>
      <c r="XCY23" s="176"/>
      <c r="XCZ23" s="189"/>
      <c r="XDA23" s="176"/>
      <c r="XDB23" s="189"/>
      <c r="XDC23" s="176"/>
      <c r="XDD23" s="189"/>
      <c r="XDE23" s="176"/>
      <c r="XDF23" s="189"/>
      <c r="XDG23" s="176"/>
      <c r="XDH23" s="189"/>
      <c r="XDI23" s="176"/>
      <c r="XDJ23" s="189"/>
      <c r="XDK23" s="176"/>
      <c r="XDL23" s="189"/>
      <c r="XDM23" s="176"/>
      <c r="XDN23" s="189"/>
      <c r="XDO23" s="176"/>
      <c r="XDP23" s="189"/>
      <c r="XDQ23" s="176"/>
      <c r="XDR23" s="189"/>
      <c r="XDS23" s="176"/>
      <c r="XDT23" s="189"/>
      <c r="XDU23" s="176"/>
    </row>
    <row r="24" spans="1:16349" ht="16.5" customHeight="1" x14ac:dyDescent="0.35">
      <c r="A24" s="542" t="s">
        <v>225</v>
      </c>
      <c r="B24" s="542"/>
      <c r="C24" s="542"/>
      <c r="D24" s="542"/>
      <c r="E24" s="542"/>
      <c r="F24" s="190"/>
      <c r="G24" s="190"/>
      <c r="H24" s="190"/>
      <c r="I24" s="190"/>
      <c r="J24" s="190"/>
      <c r="K24" s="190"/>
      <c r="L24" s="190"/>
      <c r="M24" s="190"/>
      <c r="N24" s="190"/>
      <c r="O24" s="190"/>
      <c r="P24" s="190"/>
      <c r="Q24" s="190"/>
      <c r="R24" s="190"/>
      <c r="S24" s="190"/>
      <c r="V24" s="189"/>
    </row>
    <row r="25" spans="1:16349" ht="16.5" customHeight="1" x14ac:dyDescent="0.35">
      <c r="A25" s="191"/>
      <c r="B25" s="22"/>
      <c r="C25" s="22"/>
      <c r="D25" s="22"/>
      <c r="E25" s="22"/>
      <c r="F25" s="22"/>
      <c r="G25" s="22"/>
      <c r="H25" s="22"/>
      <c r="I25" s="22"/>
      <c r="J25" s="22"/>
      <c r="K25" s="22"/>
      <c r="L25" s="22"/>
      <c r="M25" s="22"/>
      <c r="N25" s="22"/>
      <c r="O25" s="22"/>
      <c r="P25" s="22"/>
      <c r="Q25" s="22"/>
      <c r="R25" s="22"/>
      <c r="S25" s="22"/>
    </row>
    <row r="26" spans="1:16349" ht="16.5" customHeight="1" x14ac:dyDescent="0.35">
      <c r="A26" s="24" t="s">
        <v>202</v>
      </c>
      <c r="B26" s="22"/>
      <c r="C26" s="22"/>
      <c r="D26" s="22"/>
      <c r="E26" s="22"/>
      <c r="F26" s="22"/>
      <c r="G26" s="22"/>
      <c r="H26" s="22"/>
      <c r="I26" s="22"/>
      <c r="J26" s="22"/>
      <c r="K26" s="22"/>
      <c r="L26" s="22"/>
      <c r="M26" s="22"/>
      <c r="N26" s="22"/>
      <c r="O26" s="22"/>
      <c r="P26" s="22"/>
      <c r="Q26" s="22"/>
      <c r="R26" s="22"/>
      <c r="S26" s="22"/>
    </row>
    <row r="27" spans="1:16349" ht="54.75" customHeight="1" x14ac:dyDescent="0.35">
      <c r="A27" s="61" t="s">
        <v>100</v>
      </c>
      <c r="B27" s="61" t="s">
        <v>101</v>
      </c>
      <c r="C27" s="61" t="s">
        <v>99</v>
      </c>
      <c r="D27" s="61" t="str">
        <f t="shared" ref="D27:S27" si="6">D2</f>
        <v xml:space="preserve">1. 
Gamle Oslo </v>
      </c>
      <c r="E27" s="61" t="str">
        <f t="shared" si="6"/>
        <v>2. 
Grünerløkka</v>
      </c>
      <c r="F27" s="61" t="str">
        <f t="shared" si="6"/>
        <v>3. 
Sagene</v>
      </c>
      <c r="G27" s="61" t="str">
        <f t="shared" si="6"/>
        <v>4. 
St. Hanshaugen</v>
      </c>
      <c r="H27" s="61" t="str">
        <f t="shared" si="6"/>
        <v>5. 
Frogner</v>
      </c>
      <c r="I27" s="61" t="str">
        <f t="shared" si="6"/>
        <v>6. 
Ullern</v>
      </c>
      <c r="J27" s="61" t="str">
        <f t="shared" si="6"/>
        <v>7. 
Vestre Aker</v>
      </c>
      <c r="K27" s="61" t="str">
        <f t="shared" si="6"/>
        <v>8. 
Nordre Aker</v>
      </c>
      <c r="L27" s="61" t="str">
        <f t="shared" si="6"/>
        <v>9. 
Bjerke</v>
      </c>
      <c r="M27" s="61" t="str">
        <f t="shared" si="6"/>
        <v>10. 
Grorud</v>
      </c>
      <c r="N27" s="61" t="str">
        <f t="shared" si="6"/>
        <v>11. 
Stovner</v>
      </c>
      <c r="O27" s="61" t="str">
        <f t="shared" si="6"/>
        <v>12. 
Alna</v>
      </c>
      <c r="P27" s="61" t="str">
        <f t="shared" si="6"/>
        <v>13. 
Østensjø</v>
      </c>
      <c r="Q27" s="61" t="str">
        <f t="shared" si="6"/>
        <v>14.
Nordstrand</v>
      </c>
      <c r="R27" s="61" t="str">
        <f t="shared" si="6"/>
        <v>15. 
Søndre Nordstrand</v>
      </c>
      <c r="S27" s="61" t="str">
        <f t="shared" si="6"/>
        <v>Sum</v>
      </c>
    </row>
    <row r="28" spans="1:16349" ht="16.5" customHeight="1" x14ac:dyDescent="0.35">
      <c r="A28" s="22"/>
      <c r="B28" s="22"/>
      <c r="C28" s="22"/>
      <c r="D28" s="67"/>
      <c r="E28" s="98"/>
      <c r="F28" s="98"/>
      <c r="G28" s="98"/>
      <c r="H28" s="67"/>
      <c r="I28" s="67"/>
      <c r="J28" s="67"/>
      <c r="K28" s="67"/>
      <c r="L28" s="67"/>
      <c r="M28" s="67"/>
      <c r="N28" s="67"/>
      <c r="O28" s="67"/>
      <c r="P28" s="67"/>
      <c r="Q28" s="67"/>
      <c r="R28" s="67"/>
      <c r="S28" s="67"/>
    </row>
    <row r="29" spans="1:16349" ht="16.5" customHeight="1" x14ac:dyDescent="0.35">
      <c r="A29" s="89" t="s">
        <v>105</v>
      </c>
      <c r="B29" s="89" t="s">
        <v>106</v>
      </c>
      <c r="C29" s="192" t="s">
        <v>28</v>
      </c>
      <c r="D29" s="179">
        <f>SUM(D30:D35)</f>
        <v>447</v>
      </c>
      <c r="E29" s="179">
        <f t="shared" ref="E29:R29" si="7">SUM(E30:E35)</f>
        <v>384</v>
      </c>
      <c r="F29" s="179">
        <f t="shared" si="7"/>
        <v>430</v>
      </c>
      <c r="G29" s="179">
        <f t="shared" si="7"/>
        <v>532</v>
      </c>
      <c r="H29" s="179">
        <f t="shared" si="7"/>
        <v>496</v>
      </c>
      <c r="I29" s="179">
        <f t="shared" si="7"/>
        <v>313</v>
      </c>
      <c r="J29" s="179">
        <f t="shared" si="7"/>
        <v>537</v>
      </c>
      <c r="K29" s="179">
        <f t="shared" si="7"/>
        <v>881</v>
      </c>
      <c r="L29" s="179">
        <f t="shared" si="7"/>
        <v>259</v>
      </c>
      <c r="M29" s="179">
        <f t="shared" si="7"/>
        <v>15</v>
      </c>
      <c r="N29" s="179">
        <f t="shared" si="7"/>
        <v>63</v>
      </c>
      <c r="O29" s="179">
        <f t="shared" si="7"/>
        <v>349</v>
      </c>
      <c r="P29" s="179">
        <f t="shared" si="7"/>
        <v>245</v>
      </c>
      <c r="Q29" s="179">
        <f t="shared" si="7"/>
        <v>353</v>
      </c>
      <c r="R29" s="179">
        <f t="shared" si="7"/>
        <v>275</v>
      </c>
      <c r="S29" s="179">
        <f>SUM(D29:R29)</f>
        <v>5579</v>
      </c>
    </row>
    <row r="30" spans="1:16349" ht="16.5" customHeight="1" x14ac:dyDescent="0.35">
      <c r="A30" s="22"/>
      <c r="B30" s="22" t="s">
        <v>92</v>
      </c>
      <c r="C30" s="152">
        <v>0.13333333333333333</v>
      </c>
      <c r="D30" s="180">
        <v>0</v>
      </c>
      <c r="E30" s="180">
        <v>0</v>
      </c>
      <c r="F30" s="180">
        <v>0</v>
      </c>
      <c r="G30" s="180">
        <v>0</v>
      </c>
      <c r="H30" s="180">
        <v>0</v>
      </c>
      <c r="I30" s="180">
        <v>0</v>
      </c>
      <c r="J30" s="180">
        <v>0</v>
      </c>
      <c r="K30" s="180">
        <v>0</v>
      </c>
      <c r="L30" s="180">
        <v>0</v>
      </c>
      <c r="M30" s="180">
        <v>0</v>
      </c>
      <c r="N30" s="180">
        <v>0</v>
      </c>
      <c r="O30" s="180">
        <v>0</v>
      </c>
      <c r="P30" s="180">
        <v>0</v>
      </c>
      <c r="Q30" s="180">
        <v>0</v>
      </c>
      <c r="R30" s="180">
        <v>0</v>
      </c>
      <c r="S30" s="33">
        <f>SUM(D30:R30)</f>
        <v>0</v>
      </c>
      <c r="U30" s="45"/>
    </row>
    <row r="31" spans="1:16349" ht="16.5" customHeight="1" x14ac:dyDescent="0.35">
      <c r="A31" s="22"/>
      <c r="B31" s="22" t="s">
        <v>93</v>
      </c>
      <c r="C31" s="152">
        <v>0.28888888888888886</v>
      </c>
      <c r="D31" s="180">
        <v>0</v>
      </c>
      <c r="E31" s="180">
        <v>0</v>
      </c>
      <c r="F31" s="180">
        <v>0</v>
      </c>
      <c r="G31" s="180">
        <v>0</v>
      </c>
      <c r="H31" s="180">
        <v>0</v>
      </c>
      <c r="I31" s="180">
        <v>0</v>
      </c>
      <c r="J31" s="180">
        <v>0</v>
      </c>
      <c r="K31" s="180">
        <v>0</v>
      </c>
      <c r="L31" s="180">
        <v>0</v>
      </c>
      <c r="M31" s="180">
        <v>0</v>
      </c>
      <c r="N31" s="180">
        <v>0</v>
      </c>
      <c r="O31" s="180">
        <v>0</v>
      </c>
      <c r="P31" s="180">
        <v>0</v>
      </c>
      <c r="Q31" s="180">
        <v>0</v>
      </c>
      <c r="R31" s="180">
        <v>0</v>
      </c>
      <c r="S31" s="33">
        <f t="shared" ref="S31:S35" si="8">SUM(D31:R31)</f>
        <v>0</v>
      </c>
      <c r="U31" s="45"/>
    </row>
    <row r="32" spans="1:16349" ht="16.5" customHeight="1" x14ac:dyDescent="0.35">
      <c r="A32" s="22"/>
      <c r="B32" s="22" t="s">
        <v>94</v>
      </c>
      <c r="C32" s="152">
        <v>0.46666666666666667</v>
      </c>
      <c r="D32" s="180">
        <v>0</v>
      </c>
      <c r="E32" s="180">
        <v>0</v>
      </c>
      <c r="F32" s="180">
        <v>0</v>
      </c>
      <c r="G32" s="180">
        <v>2</v>
      </c>
      <c r="H32" s="180">
        <v>0</v>
      </c>
      <c r="I32" s="180">
        <v>0</v>
      </c>
      <c r="J32" s="180">
        <v>0</v>
      </c>
      <c r="K32" s="180">
        <v>0</v>
      </c>
      <c r="L32" s="180">
        <v>0</v>
      </c>
      <c r="M32" s="180">
        <v>0</v>
      </c>
      <c r="N32" s="180">
        <v>0</v>
      </c>
      <c r="O32" s="180">
        <v>0</v>
      </c>
      <c r="P32" s="180">
        <v>0</v>
      </c>
      <c r="Q32" s="180">
        <v>0</v>
      </c>
      <c r="R32" s="180">
        <v>0</v>
      </c>
      <c r="S32" s="33">
        <f t="shared" si="8"/>
        <v>2</v>
      </c>
      <c r="U32" s="45"/>
    </row>
    <row r="33" spans="1:21" ht="16.5" customHeight="1" x14ac:dyDescent="0.35">
      <c r="A33" s="22"/>
      <c r="B33" s="22" t="s">
        <v>95</v>
      </c>
      <c r="C33" s="152">
        <v>0.64444444444444449</v>
      </c>
      <c r="D33" s="180">
        <v>0</v>
      </c>
      <c r="E33" s="180">
        <v>0</v>
      </c>
      <c r="F33" s="180">
        <v>0</v>
      </c>
      <c r="G33" s="180">
        <v>27</v>
      </c>
      <c r="H33" s="180">
        <v>0</v>
      </c>
      <c r="I33" s="180">
        <v>0</v>
      </c>
      <c r="J33" s="180">
        <v>0</v>
      </c>
      <c r="K33" s="180">
        <v>0</v>
      </c>
      <c r="L33" s="180">
        <v>0</v>
      </c>
      <c r="M33" s="180">
        <v>0</v>
      </c>
      <c r="N33" s="180">
        <v>0</v>
      </c>
      <c r="O33" s="180">
        <v>0</v>
      </c>
      <c r="P33" s="180">
        <v>0</v>
      </c>
      <c r="Q33" s="180">
        <v>0</v>
      </c>
      <c r="R33" s="180">
        <v>0</v>
      </c>
      <c r="S33" s="33">
        <f t="shared" si="8"/>
        <v>27</v>
      </c>
      <c r="U33" s="45"/>
    </row>
    <row r="34" spans="1:21" ht="16.5" customHeight="1" x14ac:dyDescent="0.35">
      <c r="A34" s="22"/>
      <c r="B34" s="22" t="s">
        <v>96</v>
      </c>
      <c r="C34" s="152">
        <v>0.82222222222222219</v>
      </c>
      <c r="D34" s="180">
        <v>0</v>
      </c>
      <c r="E34" s="180">
        <v>0</v>
      </c>
      <c r="F34" s="180">
        <v>0</v>
      </c>
      <c r="G34" s="180">
        <v>0</v>
      </c>
      <c r="H34" s="180">
        <v>0</v>
      </c>
      <c r="I34" s="180">
        <v>0</v>
      </c>
      <c r="J34" s="180">
        <v>0</v>
      </c>
      <c r="K34" s="180">
        <v>0</v>
      </c>
      <c r="L34" s="180">
        <v>2</v>
      </c>
      <c r="M34" s="180">
        <v>0</v>
      </c>
      <c r="N34" s="180">
        <v>0</v>
      </c>
      <c r="O34" s="180">
        <v>0</v>
      </c>
      <c r="P34" s="180">
        <v>0</v>
      </c>
      <c r="Q34" s="180">
        <v>0</v>
      </c>
      <c r="R34" s="180">
        <v>0</v>
      </c>
      <c r="S34" s="33">
        <f t="shared" si="8"/>
        <v>2</v>
      </c>
      <c r="U34" s="45"/>
    </row>
    <row r="35" spans="1:21" ht="16.5" customHeight="1" x14ac:dyDescent="0.35">
      <c r="A35" s="53"/>
      <c r="B35" s="53" t="s">
        <v>97</v>
      </c>
      <c r="C35" s="193">
        <v>1</v>
      </c>
      <c r="D35" s="180">
        <v>447</v>
      </c>
      <c r="E35" s="180">
        <v>384</v>
      </c>
      <c r="F35" s="180">
        <v>430</v>
      </c>
      <c r="G35" s="180">
        <v>503</v>
      </c>
      <c r="H35" s="180">
        <v>496</v>
      </c>
      <c r="I35" s="180">
        <v>313</v>
      </c>
      <c r="J35" s="180">
        <v>537</v>
      </c>
      <c r="K35" s="180">
        <v>881</v>
      </c>
      <c r="L35" s="180">
        <v>257</v>
      </c>
      <c r="M35" s="180">
        <v>15</v>
      </c>
      <c r="N35" s="180">
        <v>63</v>
      </c>
      <c r="O35" s="180">
        <v>349</v>
      </c>
      <c r="P35" s="180">
        <v>245</v>
      </c>
      <c r="Q35" s="180">
        <v>353</v>
      </c>
      <c r="R35" s="180">
        <v>275</v>
      </c>
      <c r="S35" s="33">
        <f t="shared" si="8"/>
        <v>5548</v>
      </c>
      <c r="U35" s="45"/>
    </row>
    <row r="36" spans="1:21" ht="16.5" customHeight="1" x14ac:dyDescent="0.35">
      <c r="A36" s="22"/>
      <c r="C36" s="22"/>
      <c r="D36" s="33"/>
      <c r="E36" s="33"/>
      <c r="F36" s="33"/>
      <c r="G36" s="33"/>
      <c r="H36" s="33"/>
      <c r="I36" s="33"/>
      <c r="J36" s="33"/>
      <c r="K36" s="33"/>
      <c r="L36" s="33"/>
      <c r="M36" s="33"/>
      <c r="N36" s="33"/>
      <c r="O36" s="33"/>
      <c r="P36" s="33"/>
      <c r="Q36" s="33"/>
      <c r="R36" s="33"/>
      <c r="S36" s="33"/>
    </row>
    <row r="37" spans="1:21" ht="16.5" customHeight="1" x14ac:dyDescent="0.35">
      <c r="A37" s="89" t="s">
        <v>98</v>
      </c>
      <c r="B37" s="89" t="s">
        <v>106</v>
      </c>
      <c r="C37" s="192" t="s">
        <v>28</v>
      </c>
      <c r="D37" s="179">
        <f>SUM(D38:D43)</f>
        <v>724</v>
      </c>
      <c r="E37" s="179">
        <f t="shared" ref="E37:R37" si="9">SUM(E38:E43)</f>
        <v>480</v>
      </c>
      <c r="F37" s="179">
        <f t="shared" si="9"/>
        <v>426</v>
      </c>
      <c r="G37" s="179">
        <f t="shared" si="9"/>
        <v>586</v>
      </c>
      <c r="H37" s="179">
        <f t="shared" si="9"/>
        <v>851</v>
      </c>
      <c r="I37" s="179">
        <f t="shared" si="9"/>
        <v>566</v>
      </c>
      <c r="J37" s="179">
        <f t="shared" si="9"/>
        <v>1151</v>
      </c>
      <c r="K37" s="179">
        <f t="shared" si="9"/>
        <v>1275</v>
      </c>
      <c r="L37" s="179">
        <f t="shared" si="9"/>
        <v>444</v>
      </c>
      <c r="M37" s="179">
        <f t="shared" si="9"/>
        <v>32</v>
      </c>
      <c r="N37" s="179">
        <f t="shared" si="9"/>
        <v>118</v>
      </c>
      <c r="O37" s="179">
        <f t="shared" si="9"/>
        <v>667</v>
      </c>
      <c r="P37" s="179">
        <f t="shared" si="9"/>
        <v>462</v>
      </c>
      <c r="Q37" s="179">
        <f t="shared" si="9"/>
        <v>738</v>
      </c>
      <c r="R37" s="179">
        <f t="shared" si="9"/>
        <v>528</v>
      </c>
      <c r="S37" s="179">
        <f>SUM(D37:R37)</f>
        <v>9048</v>
      </c>
    </row>
    <row r="38" spans="1:21" ht="16.5" customHeight="1" x14ac:dyDescent="0.35">
      <c r="A38" s="22"/>
      <c r="B38" s="22" t="s">
        <v>92</v>
      </c>
      <c r="C38" s="152">
        <v>0.13333333333333333</v>
      </c>
      <c r="D38" s="180">
        <v>0</v>
      </c>
      <c r="E38" s="180">
        <v>0</v>
      </c>
      <c r="F38" s="180">
        <v>0</v>
      </c>
      <c r="G38" s="180">
        <v>0</v>
      </c>
      <c r="H38" s="180">
        <v>0</v>
      </c>
      <c r="I38" s="180">
        <v>0</v>
      </c>
      <c r="J38" s="180">
        <v>0</v>
      </c>
      <c r="K38" s="180">
        <v>0</v>
      </c>
      <c r="L38" s="180">
        <v>0</v>
      </c>
      <c r="M38" s="180">
        <v>0</v>
      </c>
      <c r="N38" s="180">
        <v>0</v>
      </c>
      <c r="O38" s="180">
        <v>0</v>
      </c>
      <c r="P38" s="180">
        <v>0</v>
      </c>
      <c r="Q38" s="180">
        <v>0</v>
      </c>
      <c r="R38" s="180">
        <v>0</v>
      </c>
      <c r="S38" s="33">
        <f>SUM(D38:R38)</f>
        <v>0</v>
      </c>
      <c r="U38" s="45"/>
    </row>
    <row r="39" spans="1:21" ht="16.5" customHeight="1" x14ac:dyDescent="0.35">
      <c r="A39" s="22"/>
      <c r="B39" s="22" t="s">
        <v>93</v>
      </c>
      <c r="C39" s="152">
        <v>0.28888888888888886</v>
      </c>
      <c r="D39" s="180">
        <v>0</v>
      </c>
      <c r="E39" s="180">
        <v>0</v>
      </c>
      <c r="F39" s="180">
        <v>0</v>
      </c>
      <c r="G39" s="180">
        <v>0</v>
      </c>
      <c r="H39" s="180">
        <v>0</v>
      </c>
      <c r="I39" s="180">
        <v>0</v>
      </c>
      <c r="J39" s="180">
        <v>0</v>
      </c>
      <c r="K39" s="180">
        <v>0</v>
      </c>
      <c r="L39" s="180">
        <v>0</v>
      </c>
      <c r="M39" s="180">
        <v>0</v>
      </c>
      <c r="N39" s="180">
        <v>0</v>
      </c>
      <c r="O39" s="180">
        <v>0</v>
      </c>
      <c r="P39" s="180">
        <v>0</v>
      </c>
      <c r="Q39" s="180">
        <v>0</v>
      </c>
      <c r="R39" s="180">
        <v>0</v>
      </c>
      <c r="S39" s="33">
        <f t="shared" ref="S39:S43" si="10">SUM(D39:R39)</f>
        <v>0</v>
      </c>
      <c r="U39" s="45"/>
    </row>
    <row r="40" spans="1:21" ht="16.5" customHeight="1" x14ac:dyDescent="0.35">
      <c r="A40" s="22"/>
      <c r="B40" s="22" t="s">
        <v>94</v>
      </c>
      <c r="C40" s="152">
        <v>0.46666666666666667</v>
      </c>
      <c r="D40" s="180">
        <v>0</v>
      </c>
      <c r="E40" s="180">
        <v>0</v>
      </c>
      <c r="F40" s="180">
        <v>0</v>
      </c>
      <c r="G40" s="180">
        <v>0</v>
      </c>
      <c r="H40" s="180">
        <v>0</v>
      </c>
      <c r="I40" s="180">
        <v>0</v>
      </c>
      <c r="J40" s="180">
        <v>0</v>
      </c>
      <c r="K40" s="180">
        <v>0</v>
      </c>
      <c r="L40" s="180">
        <v>0</v>
      </c>
      <c r="M40" s="180">
        <v>0</v>
      </c>
      <c r="N40" s="180">
        <v>0</v>
      </c>
      <c r="O40" s="180">
        <v>0</v>
      </c>
      <c r="P40" s="180">
        <v>0</v>
      </c>
      <c r="Q40" s="180">
        <v>0</v>
      </c>
      <c r="R40" s="180">
        <v>0</v>
      </c>
      <c r="S40" s="33">
        <f t="shared" si="10"/>
        <v>0</v>
      </c>
      <c r="U40" s="45"/>
    </row>
    <row r="41" spans="1:21" ht="16.5" customHeight="1" x14ac:dyDescent="0.35">
      <c r="A41" s="22"/>
      <c r="B41" s="22" t="s">
        <v>95</v>
      </c>
      <c r="C41" s="152">
        <v>0.64444444444444449</v>
      </c>
      <c r="D41" s="180">
        <v>0</v>
      </c>
      <c r="E41" s="180">
        <v>0</v>
      </c>
      <c r="F41" s="180">
        <v>0</v>
      </c>
      <c r="G41" s="180">
        <v>8</v>
      </c>
      <c r="H41" s="180">
        <v>0</v>
      </c>
      <c r="I41" s="180">
        <v>0</v>
      </c>
      <c r="J41" s="180">
        <v>0</v>
      </c>
      <c r="K41" s="180">
        <v>0</v>
      </c>
      <c r="L41" s="180">
        <v>0</v>
      </c>
      <c r="M41" s="180">
        <v>0</v>
      </c>
      <c r="N41" s="180">
        <v>0</v>
      </c>
      <c r="O41" s="180">
        <v>0</v>
      </c>
      <c r="P41" s="180">
        <v>0</v>
      </c>
      <c r="Q41" s="180">
        <v>0</v>
      </c>
      <c r="R41" s="180">
        <v>0</v>
      </c>
      <c r="S41" s="33">
        <f t="shared" si="10"/>
        <v>8</v>
      </c>
      <c r="U41" s="45"/>
    </row>
    <row r="42" spans="1:21" ht="16.5" customHeight="1" x14ac:dyDescent="0.35">
      <c r="A42" s="22"/>
      <c r="B42" s="22" t="s">
        <v>96</v>
      </c>
      <c r="C42" s="152">
        <v>0.82222222222222219</v>
      </c>
      <c r="D42" s="180">
        <v>0</v>
      </c>
      <c r="E42" s="180">
        <v>0</v>
      </c>
      <c r="F42" s="180">
        <v>0</v>
      </c>
      <c r="G42" s="180">
        <v>0</v>
      </c>
      <c r="H42" s="180">
        <v>41</v>
      </c>
      <c r="I42" s="180">
        <v>0</v>
      </c>
      <c r="J42" s="180">
        <v>0</v>
      </c>
      <c r="K42" s="180">
        <v>0</v>
      </c>
      <c r="L42" s="180">
        <v>2</v>
      </c>
      <c r="M42" s="180">
        <v>0</v>
      </c>
      <c r="N42" s="180">
        <v>0</v>
      </c>
      <c r="O42" s="180">
        <v>0</v>
      </c>
      <c r="P42" s="180">
        <v>0</v>
      </c>
      <c r="Q42" s="180">
        <v>0</v>
      </c>
      <c r="R42" s="180">
        <v>0</v>
      </c>
      <c r="S42" s="33">
        <f t="shared" si="10"/>
        <v>43</v>
      </c>
      <c r="U42" s="45"/>
    </row>
    <row r="43" spans="1:21" ht="16.5" customHeight="1" x14ac:dyDescent="0.35">
      <c r="A43" s="53"/>
      <c r="B43" s="53" t="s">
        <v>97</v>
      </c>
      <c r="C43" s="193">
        <v>1</v>
      </c>
      <c r="D43" s="180">
        <v>724</v>
      </c>
      <c r="E43" s="180">
        <v>480</v>
      </c>
      <c r="F43" s="180">
        <v>426</v>
      </c>
      <c r="G43" s="180">
        <v>578</v>
      </c>
      <c r="H43" s="180">
        <v>810</v>
      </c>
      <c r="I43" s="180">
        <v>566</v>
      </c>
      <c r="J43" s="180">
        <v>1151</v>
      </c>
      <c r="K43" s="180">
        <v>1275</v>
      </c>
      <c r="L43" s="180">
        <v>442</v>
      </c>
      <c r="M43" s="180">
        <v>32</v>
      </c>
      <c r="N43" s="180">
        <v>118</v>
      </c>
      <c r="O43" s="180">
        <v>667</v>
      </c>
      <c r="P43" s="180">
        <v>462</v>
      </c>
      <c r="Q43" s="180">
        <v>738</v>
      </c>
      <c r="R43" s="180">
        <v>528</v>
      </c>
      <c r="S43" s="33">
        <f t="shared" si="10"/>
        <v>8997</v>
      </c>
      <c r="U43" s="45"/>
    </row>
    <row r="44" spans="1:21" ht="16.5" customHeight="1" x14ac:dyDescent="0.35">
      <c r="A44" s="22"/>
      <c r="B44" s="22"/>
      <c r="C44" s="152"/>
      <c r="D44" s="33"/>
      <c r="E44" s="33"/>
      <c r="F44" s="33"/>
      <c r="G44" s="33"/>
      <c r="H44" s="33"/>
      <c r="I44" s="33"/>
      <c r="J44" s="33"/>
      <c r="K44" s="33"/>
      <c r="L44" s="33"/>
      <c r="M44" s="33"/>
      <c r="N44" s="33"/>
      <c r="O44" s="33"/>
      <c r="P44" s="33"/>
      <c r="Q44" s="33"/>
      <c r="R44" s="33"/>
      <c r="S44" s="33"/>
    </row>
    <row r="45" spans="1:21" ht="16.5" customHeight="1" x14ac:dyDescent="0.35">
      <c r="A45" s="41"/>
      <c r="B45" s="41"/>
      <c r="C45" s="194"/>
      <c r="D45" s="195"/>
      <c r="E45" s="195"/>
      <c r="F45" s="195"/>
      <c r="G45" s="195"/>
      <c r="H45" s="195"/>
      <c r="I45" s="195"/>
      <c r="J45" s="195"/>
      <c r="K45" s="195"/>
      <c r="L45" s="195"/>
      <c r="M45" s="195"/>
      <c r="N45" s="195"/>
      <c r="O45" s="195"/>
      <c r="P45" s="195"/>
      <c r="Q45" s="195"/>
      <c r="R45" s="195"/>
      <c r="S45" s="195"/>
    </row>
    <row r="46" spans="1:21" ht="16.5" customHeight="1" x14ac:dyDescent="0.35">
      <c r="A46" s="181" t="s">
        <v>105</v>
      </c>
      <c r="B46" s="181" t="s">
        <v>102</v>
      </c>
      <c r="C46" s="182" t="s">
        <v>28</v>
      </c>
      <c r="D46" s="183">
        <f>SUMPRODUCT($C$30:$C$35,D30:D35)</f>
        <v>447</v>
      </c>
      <c r="E46" s="183">
        <f t="shared" ref="E46:R46" si="11">SUMPRODUCT($C$30:$C$35,E30:E35)</f>
        <v>384</v>
      </c>
      <c r="F46" s="183">
        <f t="shared" si="11"/>
        <v>430</v>
      </c>
      <c r="G46" s="183">
        <f t="shared" si="11"/>
        <v>521.33333333333337</v>
      </c>
      <c r="H46" s="183">
        <f t="shared" si="11"/>
        <v>496</v>
      </c>
      <c r="I46" s="183">
        <f t="shared" si="11"/>
        <v>313</v>
      </c>
      <c r="J46" s="183">
        <f t="shared" si="11"/>
        <v>537</v>
      </c>
      <c r="K46" s="183">
        <f t="shared" si="11"/>
        <v>881</v>
      </c>
      <c r="L46" s="183">
        <f t="shared" si="11"/>
        <v>258.64444444444445</v>
      </c>
      <c r="M46" s="183">
        <f t="shared" si="11"/>
        <v>15</v>
      </c>
      <c r="N46" s="183">
        <f t="shared" si="11"/>
        <v>63</v>
      </c>
      <c r="O46" s="183">
        <f t="shared" si="11"/>
        <v>349</v>
      </c>
      <c r="P46" s="183">
        <f t="shared" si="11"/>
        <v>245</v>
      </c>
      <c r="Q46" s="183">
        <f t="shared" si="11"/>
        <v>353</v>
      </c>
      <c r="R46" s="183">
        <f t="shared" si="11"/>
        <v>275</v>
      </c>
      <c r="S46" s="183">
        <f>SUM(D46:R46)</f>
        <v>5567.9777777777781</v>
      </c>
    </row>
    <row r="47" spans="1:21" ht="16.5" customHeight="1" thickBot="1" x14ac:dyDescent="0.4">
      <c r="A47" s="184" t="s">
        <v>98</v>
      </c>
      <c r="B47" s="184" t="s">
        <v>102</v>
      </c>
      <c r="C47" s="185" t="s">
        <v>28</v>
      </c>
      <c r="D47" s="186">
        <f>SUMPRODUCT($C$38:$C$43,D38:D43)</f>
        <v>724</v>
      </c>
      <c r="E47" s="186">
        <f t="shared" ref="E47:R47" si="12">SUMPRODUCT($C$38:$C$43,E38:E43)</f>
        <v>480</v>
      </c>
      <c r="F47" s="186">
        <f t="shared" si="12"/>
        <v>426</v>
      </c>
      <c r="G47" s="186">
        <f t="shared" si="12"/>
        <v>583.15555555555557</v>
      </c>
      <c r="H47" s="186">
        <f t="shared" si="12"/>
        <v>843.71111111111111</v>
      </c>
      <c r="I47" s="186">
        <f t="shared" si="12"/>
        <v>566</v>
      </c>
      <c r="J47" s="186">
        <f t="shared" si="12"/>
        <v>1151</v>
      </c>
      <c r="K47" s="186">
        <f t="shared" si="12"/>
        <v>1275</v>
      </c>
      <c r="L47" s="186">
        <f t="shared" si="12"/>
        <v>443.64444444444445</v>
      </c>
      <c r="M47" s="186">
        <f t="shared" si="12"/>
        <v>32</v>
      </c>
      <c r="N47" s="186">
        <f t="shared" si="12"/>
        <v>118</v>
      </c>
      <c r="O47" s="186">
        <f t="shared" si="12"/>
        <v>667</v>
      </c>
      <c r="P47" s="186">
        <f t="shared" si="12"/>
        <v>462</v>
      </c>
      <c r="Q47" s="186">
        <f t="shared" si="12"/>
        <v>738</v>
      </c>
      <c r="R47" s="186">
        <f t="shared" si="12"/>
        <v>528</v>
      </c>
      <c r="S47" s="186">
        <f>SUM(D47:R47)</f>
        <v>9037.5111111111109</v>
      </c>
    </row>
    <row r="48" spans="1:21" ht="16.5" customHeight="1" x14ac:dyDescent="0.35">
      <c r="A48" s="189" t="s">
        <v>168</v>
      </c>
      <c r="B48" s="22"/>
      <c r="C48" s="152"/>
      <c r="D48" s="22"/>
      <c r="E48" s="22"/>
      <c r="F48" s="22"/>
      <c r="G48" s="22"/>
      <c r="H48" s="22"/>
      <c r="I48" s="22"/>
      <c r="J48" s="22"/>
      <c r="K48" s="22"/>
      <c r="L48" s="22"/>
      <c r="M48" s="22"/>
      <c r="N48" s="22"/>
      <c r="O48" s="22"/>
      <c r="P48" s="22"/>
      <c r="Q48" s="22"/>
      <c r="R48" s="22"/>
      <c r="S48" s="22"/>
    </row>
    <row r="49" spans="1:16349" ht="16.5" customHeight="1" x14ac:dyDescent="0.35">
      <c r="A49" s="22"/>
      <c r="B49" s="22"/>
      <c r="C49" s="22"/>
      <c r="D49" s="22"/>
      <c r="E49" s="22"/>
      <c r="F49" s="22"/>
      <c r="G49" s="22"/>
      <c r="H49" s="22"/>
      <c r="I49" s="22"/>
      <c r="J49" s="22"/>
      <c r="K49" s="22"/>
      <c r="L49" s="22"/>
      <c r="M49" s="22"/>
      <c r="N49" s="22"/>
      <c r="O49" s="22"/>
      <c r="P49" s="22"/>
      <c r="Q49" s="22"/>
      <c r="R49" s="22"/>
      <c r="S49" s="22"/>
    </row>
    <row r="50" spans="1:16349" ht="16.5" customHeight="1" x14ac:dyDescent="0.35">
      <c r="A50" s="24" t="s">
        <v>201</v>
      </c>
      <c r="B50" s="22"/>
      <c r="C50" s="22"/>
      <c r="D50" s="22"/>
      <c r="E50" s="22"/>
      <c r="F50" s="22"/>
      <c r="G50" s="22"/>
      <c r="H50" s="22"/>
      <c r="I50" s="22"/>
      <c r="J50" s="22"/>
      <c r="K50" s="22"/>
      <c r="L50" s="22"/>
      <c r="M50" s="22"/>
      <c r="N50" s="22"/>
      <c r="O50" s="22"/>
      <c r="P50" s="22"/>
      <c r="Q50" s="22"/>
      <c r="R50" s="22"/>
      <c r="S50" s="22"/>
      <c r="U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c r="BR50" s="196"/>
      <c r="BS50" s="196"/>
      <c r="BT50" s="196"/>
      <c r="BU50" s="196"/>
      <c r="BV50" s="196"/>
      <c r="BW50" s="196"/>
      <c r="BX50" s="196"/>
      <c r="BY50" s="196"/>
      <c r="BZ50" s="196"/>
      <c r="CA50" s="196"/>
      <c r="CB50" s="196"/>
      <c r="CC50" s="196"/>
      <c r="CD50" s="196"/>
      <c r="CE50" s="196"/>
      <c r="CF50" s="196"/>
      <c r="CG50" s="196"/>
      <c r="CH50" s="196"/>
      <c r="CI50" s="196"/>
      <c r="CJ50" s="196"/>
      <c r="CK50" s="196"/>
      <c r="CL50" s="196"/>
      <c r="CM50" s="196"/>
      <c r="CN50" s="196"/>
      <c r="CO50" s="196"/>
      <c r="CP50" s="196"/>
      <c r="CQ50" s="196"/>
      <c r="CR50" s="196"/>
      <c r="CS50" s="196"/>
      <c r="CT50" s="196"/>
      <c r="CU50" s="196"/>
      <c r="CV50" s="196"/>
      <c r="CW50" s="196"/>
      <c r="CX50" s="196"/>
      <c r="CY50" s="196"/>
      <c r="CZ50" s="196"/>
      <c r="DA50" s="196"/>
      <c r="DB50" s="196"/>
      <c r="DC50" s="196"/>
      <c r="DD50" s="196"/>
      <c r="DE50" s="196"/>
      <c r="DF50" s="196"/>
      <c r="DG50" s="196"/>
      <c r="DH50" s="196"/>
      <c r="DI50" s="196"/>
      <c r="DJ50" s="196"/>
      <c r="DK50" s="196"/>
      <c r="DL50" s="196"/>
      <c r="DM50" s="196"/>
      <c r="DN50" s="196"/>
      <c r="DO50" s="196"/>
      <c r="DP50" s="196"/>
      <c r="DQ50" s="196"/>
      <c r="DR50" s="196"/>
      <c r="DS50" s="196"/>
      <c r="DT50" s="196"/>
      <c r="DU50" s="196"/>
      <c r="DV50" s="196"/>
      <c r="DW50" s="196"/>
      <c r="DX50" s="196"/>
      <c r="DY50" s="196"/>
      <c r="DZ50" s="196"/>
      <c r="EA50" s="196"/>
      <c r="EB50" s="196"/>
      <c r="EC50" s="196"/>
      <c r="ED50" s="196"/>
      <c r="EE50" s="196"/>
      <c r="EF50" s="196"/>
      <c r="EG50" s="196"/>
      <c r="EH50" s="196"/>
      <c r="EI50" s="196"/>
      <c r="EJ50" s="196"/>
      <c r="EK50" s="196"/>
      <c r="EL50" s="196"/>
      <c r="EM50" s="196"/>
      <c r="EN50" s="196"/>
      <c r="EO50" s="196"/>
      <c r="EP50" s="196"/>
      <c r="EQ50" s="196"/>
      <c r="ER50" s="196"/>
      <c r="ES50" s="196"/>
      <c r="ET50" s="196"/>
      <c r="EU50" s="196"/>
      <c r="EV50" s="196"/>
      <c r="EW50" s="196"/>
      <c r="EX50" s="196"/>
      <c r="EY50" s="196"/>
      <c r="EZ50" s="196"/>
      <c r="FA50" s="196"/>
      <c r="FB50" s="196"/>
      <c r="FC50" s="196"/>
      <c r="FD50" s="196"/>
      <c r="FE50" s="196"/>
      <c r="FF50" s="196"/>
      <c r="FG50" s="196"/>
      <c r="FH50" s="196"/>
      <c r="FI50" s="196"/>
      <c r="FJ50" s="196"/>
      <c r="FK50" s="196"/>
      <c r="FL50" s="196"/>
      <c r="FM50" s="196"/>
      <c r="FN50" s="196"/>
      <c r="FO50" s="196"/>
      <c r="FP50" s="196"/>
      <c r="FQ50" s="196"/>
      <c r="FR50" s="196"/>
      <c r="FS50" s="196"/>
      <c r="FT50" s="196"/>
      <c r="FU50" s="196"/>
      <c r="FV50" s="196"/>
      <c r="FW50" s="196"/>
      <c r="FX50" s="196"/>
      <c r="FY50" s="196"/>
      <c r="FZ50" s="196"/>
      <c r="GA50" s="196"/>
      <c r="GB50" s="196"/>
      <c r="GC50" s="196"/>
      <c r="GD50" s="196"/>
      <c r="GE50" s="196"/>
      <c r="GF50" s="196"/>
      <c r="GG50" s="196"/>
      <c r="GH50" s="196"/>
      <c r="GI50" s="196"/>
      <c r="GJ50" s="196"/>
      <c r="GK50" s="196"/>
      <c r="GL50" s="196"/>
      <c r="GM50" s="196"/>
      <c r="GN50" s="196"/>
      <c r="GO50" s="196"/>
      <c r="GP50" s="196"/>
      <c r="GQ50" s="196"/>
      <c r="GR50" s="196"/>
      <c r="GS50" s="196"/>
      <c r="GT50" s="196"/>
      <c r="GU50" s="196"/>
      <c r="GV50" s="196"/>
      <c r="GW50" s="196"/>
      <c r="GX50" s="196"/>
      <c r="GY50" s="196"/>
      <c r="GZ50" s="196"/>
      <c r="HA50" s="196"/>
      <c r="HB50" s="196"/>
      <c r="HC50" s="196"/>
      <c r="HD50" s="196"/>
      <c r="HE50" s="196"/>
      <c r="HF50" s="196"/>
      <c r="HG50" s="196"/>
      <c r="HH50" s="196"/>
      <c r="HI50" s="196"/>
      <c r="HJ50" s="196"/>
      <c r="HK50" s="196"/>
      <c r="HL50" s="196"/>
      <c r="HM50" s="196"/>
      <c r="HN50" s="196"/>
      <c r="HO50" s="196"/>
      <c r="HP50" s="196"/>
      <c r="HQ50" s="196"/>
      <c r="HR50" s="196"/>
      <c r="HS50" s="196"/>
      <c r="HT50" s="196"/>
      <c r="HU50" s="196"/>
      <c r="HV50" s="196"/>
      <c r="HW50" s="196"/>
      <c r="HX50" s="196"/>
      <c r="HY50" s="196"/>
      <c r="HZ50" s="196"/>
      <c r="IA50" s="196"/>
      <c r="IB50" s="196"/>
      <c r="IC50" s="196"/>
      <c r="ID50" s="196"/>
      <c r="IE50" s="196"/>
      <c r="IF50" s="196"/>
      <c r="IG50" s="196"/>
      <c r="IH50" s="196"/>
      <c r="II50" s="196"/>
      <c r="IJ50" s="196"/>
      <c r="IK50" s="196"/>
      <c r="IL50" s="196"/>
      <c r="IM50" s="196"/>
      <c r="IN50" s="196"/>
      <c r="IO50" s="196"/>
      <c r="IP50" s="196"/>
      <c r="IQ50" s="196"/>
      <c r="IR50" s="196"/>
      <c r="IS50" s="196"/>
      <c r="IT50" s="196"/>
      <c r="IU50" s="196"/>
      <c r="IV50" s="196"/>
      <c r="IW50" s="196"/>
      <c r="IX50" s="196"/>
      <c r="IY50" s="196"/>
      <c r="IZ50" s="196"/>
      <c r="JA50" s="196"/>
      <c r="JB50" s="196"/>
      <c r="JC50" s="196"/>
      <c r="JD50" s="196"/>
      <c r="JE50" s="196"/>
      <c r="JF50" s="196"/>
      <c r="JG50" s="196"/>
      <c r="JH50" s="196"/>
      <c r="JI50" s="196"/>
      <c r="JJ50" s="196"/>
      <c r="JK50" s="196"/>
      <c r="JL50" s="196"/>
      <c r="JM50" s="196"/>
      <c r="JN50" s="196"/>
      <c r="JO50" s="196"/>
      <c r="JP50" s="196"/>
      <c r="JQ50" s="196"/>
      <c r="JR50" s="196"/>
      <c r="JS50" s="196"/>
      <c r="JT50" s="196"/>
      <c r="JU50" s="196"/>
      <c r="JV50" s="196"/>
      <c r="JW50" s="196"/>
      <c r="JX50" s="196"/>
      <c r="JY50" s="196"/>
      <c r="JZ50" s="196"/>
      <c r="KA50" s="196"/>
      <c r="KB50" s="196"/>
      <c r="KC50" s="196"/>
      <c r="KD50" s="196"/>
      <c r="KE50" s="196"/>
      <c r="KF50" s="196"/>
      <c r="KG50" s="196"/>
      <c r="KH50" s="196"/>
      <c r="KI50" s="196"/>
      <c r="KJ50" s="196"/>
      <c r="KK50" s="196"/>
      <c r="KL50" s="196"/>
      <c r="KM50" s="196"/>
      <c r="KN50" s="196"/>
      <c r="KO50" s="196"/>
      <c r="KP50" s="196"/>
      <c r="KQ50" s="196"/>
      <c r="KR50" s="196"/>
      <c r="KS50" s="196"/>
      <c r="KT50" s="196"/>
      <c r="KU50" s="196"/>
      <c r="KV50" s="196"/>
      <c r="KW50" s="196"/>
      <c r="KX50" s="196"/>
      <c r="KY50" s="196"/>
      <c r="KZ50" s="196"/>
      <c r="LA50" s="196"/>
      <c r="LB50" s="196"/>
      <c r="LC50" s="196"/>
      <c r="LD50" s="196"/>
      <c r="LE50" s="196"/>
      <c r="LF50" s="196"/>
      <c r="LG50" s="196"/>
      <c r="LH50" s="196"/>
      <c r="LI50" s="196"/>
      <c r="LJ50" s="196"/>
      <c r="LK50" s="196"/>
      <c r="LL50" s="196"/>
      <c r="LM50" s="196"/>
      <c r="LN50" s="196"/>
      <c r="LO50" s="196"/>
      <c r="LP50" s="196"/>
      <c r="LQ50" s="196"/>
      <c r="LR50" s="196"/>
      <c r="LS50" s="196"/>
      <c r="LT50" s="196"/>
      <c r="LU50" s="196"/>
      <c r="LV50" s="196"/>
      <c r="LW50" s="196"/>
      <c r="LX50" s="196"/>
      <c r="LY50" s="196"/>
      <c r="LZ50" s="196"/>
      <c r="MA50" s="196"/>
      <c r="MB50" s="196"/>
      <c r="MC50" s="196"/>
      <c r="MD50" s="196"/>
      <c r="ME50" s="196"/>
      <c r="MF50" s="196"/>
      <c r="MG50" s="196"/>
      <c r="MH50" s="196"/>
      <c r="MI50" s="196"/>
      <c r="MJ50" s="196"/>
      <c r="MK50" s="196"/>
      <c r="ML50" s="196"/>
      <c r="MM50" s="196"/>
      <c r="MN50" s="196"/>
      <c r="MO50" s="196"/>
      <c r="MP50" s="196"/>
      <c r="MQ50" s="196"/>
      <c r="MR50" s="196"/>
      <c r="MS50" s="196"/>
      <c r="MT50" s="196"/>
      <c r="MU50" s="196"/>
      <c r="MV50" s="196"/>
      <c r="MW50" s="196"/>
      <c r="MX50" s="196"/>
      <c r="MY50" s="196"/>
      <c r="MZ50" s="196"/>
      <c r="NA50" s="196"/>
      <c r="NB50" s="196"/>
      <c r="NC50" s="196"/>
      <c r="ND50" s="196"/>
      <c r="NE50" s="196"/>
      <c r="NF50" s="196"/>
      <c r="NG50" s="196"/>
      <c r="NH50" s="196"/>
      <c r="NI50" s="196"/>
      <c r="NJ50" s="196"/>
      <c r="NK50" s="196"/>
      <c r="NL50" s="196"/>
      <c r="NM50" s="196"/>
      <c r="NN50" s="196"/>
      <c r="NO50" s="196"/>
      <c r="NP50" s="196"/>
      <c r="NQ50" s="196"/>
      <c r="NR50" s="196"/>
      <c r="NS50" s="196"/>
      <c r="NT50" s="196"/>
      <c r="NU50" s="196"/>
      <c r="NV50" s="196"/>
      <c r="NW50" s="196"/>
      <c r="NX50" s="196"/>
      <c r="NY50" s="196"/>
      <c r="NZ50" s="196"/>
      <c r="OA50" s="196"/>
      <c r="OB50" s="196"/>
      <c r="OC50" s="196"/>
      <c r="OD50" s="196"/>
      <c r="OE50" s="196"/>
      <c r="OF50" s="196"/>
      <c r="OG50" s="196"/>
      <c r="OH50" s="196"/>
      <c r="OI50" s="196"/>
      <c r="OJ50" s="196"/>
      <c r="OK50" s="196"/>
      <c r="OL50" s="196"/>
      <c r="OM50" s="196"/>
      <c r="ON50" s="196"/>
      <c r="OO50" s="196"/>
      <c r="OP50" s="196"/>
      <c r="OQ50" s="196"/>
      <c r="OR50" s="196"/>
      <c r="OS50" s="196"/>
      <c r="OT50" s="196"/>
      <c r="OU50" s="196"/>
      <c r="OV50" s="196"/>
      <c r="OW50" s="196"/>
      <c r="OX50" s="196"/>
      <c r="OY50" s="196"/>
      <c r="OZ50" s="196"/>
      <c r="PA50" s="196"/>
      <c r="PB50" s="196"/>
      <c r="PC50" s="196"/>
      <c r="PD50" s="196"/>
      <c r="PE50" s="196"/>
      <c r="PF50" s="196"/>
      <c r="PG50" s="196"/>
      <c r="PH50" s="196"/>
      <c r="PI50" s="196"/>
      <c r="PJ50" s="196"/>
      <c r="PK50" s="196"/>
      <c r="PL50" s="196"/>
      <c r="PM50" s="196"/>
      <c r="PN50" s="196"/>
      <c r="PO50" s="196"/>
      <c r="PP50" s="196"/>
      <c r="PQ50" s="196"/>
      <c r="PR50" s="196"/>
      <c r="PS50" s="196"/>
      <c r="PT50" s="196"/>
      <c r="PU50" s="196"/>
      <c r="PV50" s="196"/>
      <c r="PW50" s="196"/>
      <c r="PX50" s="196"/>
      <c r="PY50" s="196"/>
      <c r="PZ50" s="196"/>
      <c r="QA50" s="196"/>
      <c r="QB50" s="196"/>
      <c r="QC50" s="196"/>
      <c r="QD50" s="196"/>
      <c r="QE50" s="196"/>
      <c r="QF50" s="196"/>
      <c r="QG50" s="196"/>
      <c r="QH50" s="196"/>
      <c r="QI50" s="196"/>
      <c r="QJ50" s="196"/>
      <c r="QK50" s="196"/>
      <c r="QL50" s="196"/>
      <c r="QM50" s="196"/>
      <c r="QN50" s="196"/>
      <c r="QO50" s="196"/>
      <c r="QP50" s="196"/>
      <c r="QQ50" s="196"/>
      <c r="QR50" s="196"/>
      <c r="QS50" s="196"/>
      <c r="QT50" s="196"/>
      <c r="QU50" s="196"/>
      <c r="QV50" s="196"/>
      <c r="QW50" s="196"/>
      <c r="QX50" s="196"/>
      <c r="QY50" s="196"/>
      <c r="QZ50" s="196"/>
      <c r="RA50" s="196"/>
      <c r="RB50" s="196"/>
      <c r="RC50" s="196"/>
      <c r="RD50" s="196"/>
      <c r="RE50" s="196"/>
      <c r="RF50" s="196"/>
      <c r="RG50" s="196"/>
      <c r="RH50" s="196"/>
      <c r="RI50" s="196"/>
      <c r="RJ50" s="196"/>
      <c r="RK50" s="196"/>
      <c r="RL50" s="196"/>
      <c r="RM50" s="196"/>
      <c r="RN50" s="196"/>
      <c r="RO50" s="196"/>
      <c r="RP50" s="196"/>
      <c r="RQ50" s="196"/>
      <c r="RR50" s="196"/>
      <c r="RS50" s="196"/>
      <c r="RT50" s="196"/>
      <c r="RU50" s="196"/>
      <c r="RV50" s="196"/>
      <c r="RW50" s="196"/>
      <c r="RX50" s="196"/>
      <c r="RY50" s="196"/>
      <c r="RZ50" s="196"/>
      <c r="SA50" s="196"/>
      <c r="SB50" s="196"/>
      <c r="SC50" s="196"/>
      <c r="SD50" s="196"/>
      <c r="SE50" s="196"/>
      <c r="SF50" s="196"/>
      <c r="SG50" s="196"/>
      <c r="SH50" s="196"/>
      <c r="SI50" s="196"/>
      <c r="SJ50" s="196"/>
      <c r="SK50" s="196"/>
      <c r="SL50" s="196"/>
      <c r="SM50" s="196"/>
      <c r="SN50" s="196"/>
      <c r="SO50" s="196"/>
      <c r="SP50" s="196"/>
      <c r="SQ50" s="196"/>
      <c r="SR50" s="196"/>
      <c r="SS50" s="196"/>
      <c r="ST50" s="196"/>
      <c r="SU50" s="196"/>
      <c r="SV50" s="196"/>
      <c r="SW50" s="196"/>
      <c r="SX50" s="196"/>
      <c r="SY50" s="196"/>
      <c r="SZ50" s="196"/>
      <c r="TA50" s="196"/>
      <c r="TB50" s="196"/>
      <c r="TC50" s="196"/>
      <c r="TD50" s="196"/>
      <c r="TE50" s="196"/>
      <c r="TF50" s="196"/>
      <c r="TG50" s="196"/>
      <c r="TH50" s="196"/>
      <c r="TI50" s="196"/>
      <c r="TJ50" s="196"/>
      <c r="TK50" s="196"/>
      <c r="TL50" s="196"/>
      <c r="TM50" s="196"/>
      <c r="TN50" s="196"/>
      <c r="TO50" s="196"/>
      <c r="TP50" s="196"/>
      <c r="TQ50" s="196"/>
      <c r="TR50" s="196"/>
      <c r="TS50" s="196"/>
      <c r="TT50" s="196"/>
      <c r="TU50" s="196"/>
      <c r="TV50" s="196"/>
      <c r="TW50" s="196"/>
      <c r="TX50" s="196"/>
      <c r="TY50" s="196"/>
      <c r="TZ50" s="196"/>
      <c r="UA50" s="196"/>
      <c r="UB50" s="196"/>
      <c r="UC50" s="196"/>
      <c r="UD50" s="196"/>
      <c r="UE50" s="196"/>
      <c r="UF50" s="196"/>
      <c r="UG50" s="196"/>
      <c r="UH50" s="196"/>
      <c r="UI50" s="196"/>
      <c r="UJ50" s="196"/>
      <c r="UK50" s="196"/>
      <c r="UL50" s="196"/>
      <c r="UM50" s="196"/>
      <c r="UN50" s="196"/>
      <c r="UO50" s="196"/>
      <c r="UP50" s="196"/>
      <c r="UQ50" s="196"/>
      <c r="UR50" s="196"/>
      <c r="US50" s="196"/>
      <c r="UT50" s="196"/>
      <c r="UU50" s="196"/>
      <c r="UV50" s="196"/>
      <c r="UW50" s="196"/>
      <c r="UX50" s="196"/>
      <c r="UY50" s="196"/>
      <c r="UZ50" s="196"/>
      <c r="VA50" s="196"/>
      <c r="VB50" s="196"/>
      <c r="VC50" s="196"/>
      <c r="VD50" s="196"/>
      <c r="VE50" s="196"/>
      <c r="VF50" s="196"/>
      <c r="VG50" s="196"/>
      <c r="VH50" s="196"/>
      <c r="VI50" s="196"/>
      <c r="VJ50" s="196"/>
      <c r="VK50" s="196"/>
      <c r="VL50" s="196"/>
      <c r="VM50" s="196"/>
      <c r="VN50" s="196"/>
      <c r="VO50" s="196"/>
      <c r="VP50" s="196"/>
      <c r="VQ50" s="196"/>
      <c r="VR50" s="196"/>
      <c r="VS50" s="196"/>
      <c r="VT50" s="196"/>
      <c r="VU50" s="196"/>
      <c r="VV50" s="196"/>
      <c r="VW50" s="196"/>
      <c r="VX50" s="196"/>
      <c r="VY50" s="196"/>
      <c r="VZ50" s="196"/>
      <c r="WA50" s="196"/>
      <c r="WB50" s="196"/>
      <c r="WC50" s="196"/>
      <c r="WD50" s="196"/>
      <c r="WE50" s="196"/>
      <c r="WF50" s="196"/>
      <c r="WG50" s="196"/>
      <c r="WH50" s="196"/>
      <c r="WI50" s="196"/>
      <c r="WJ50" s="196"/>
      <c r="WK50" s="196"/>
      <c r="WL50" s="196"/>
      <c r="WM50" s="196"/>
      <c r="WN50" s="196"/>
      <c r="WO50" s="196"/>
      <c r="WP50" s="196"/>
      <c r="WQ50" s="196"/>
      <c r="WR50" s="196"/>
      <c r="WS50" s="196"/>
      <c r="WT50" s="196"/>
      <c r="WU50" s="196"/>
      <c r="WV50" s="196"/>
      <c r="WW50" s="196"/>
      <c r="WX50" s="196"/>
      <c r="WY50" s="196"/>
      <c r="WZ50" s="196"/>
      <c r="XA50" s="196"/>
      <c r="XB50" s="196"/>
      <c r="XC50" s="196"/>
      <c r="XD50" s="196"/>
      <c r="XE50" s="196"/>
      <c r="XF50" s="196"/>
      <c r="XG50" s="196"/>
      <c r="XH50" s="196"/>
      <c r="XI50" s="196"/>
      <c r="XJ50" s="196"/>
      <c r="XK50" s="196"/>
      <c r="XL50" s="196"/>
      <c r="XM50" s="196"/>
      <c r="XN50" s="196"/>
      <c r="XO50" s="196"/>
      <c r="XP50" s="196"/>
      <c r="XQ50" s="196"/>
      <c r="XR50" s="196"/>
      <c r="XS50" s="196"/>
      <c r="XT50" s="196"/>
      <c r="XU50" s="196"/>
      <c r="XV50" s="196"/>
      <c r="XW50" s="196"/>
      <c r="XX50" s="196"/>
      <c r="XY50" s="196"/>
      <c r="XZ50" s="196"/>
      <c r="YA50" s="196"/>
      <c r="YB50" s="196"/>
      <c r="YC50" s="196"/>
      <c r="YD50" s="196"/>
      <c r="YE50" s="196"/>
      <c r="YF50" s="196"/>
      <c r="YG50" s="196"/>
      <c r="YH50" s="196"/>
      <c r="YI50" s="196"/>
      <c r="YJ50" s="196"/>
      <c r="YK50" s="196"/>
      <c r="YL50" s="196"/>
      <c r="YM50" s="196"/>
      <c r="YN50" s="196"/>
      <c r="YO50" s="196"/>
      <c r="YP50" s="196"/>
      <c r="YQ50" s="196"/>
      <c r="YR50" s="196"/>
      <c r="YS50" s="196"/>
      <c r="YT50" s="196"/>
      <c r="YU50" s="196"/>
      <c r="YV50" s="196"/>
      <c r="YW50" s="196"/>
      <c r="YX50" s="196"/>
      <c r="YY50" s="196"/>
      <c r="YZ50" s="196"/>
      <c r="ZA50" s="196"/>
      <c r="ZB50" s="196"/>
      <c r="ZC50" s="196"/>
      <c r="ZD50" s="196"/>
      <c r="ZE50" s="196"/>
      <c r="ZF50" s="196"/>
      <c r="ZG50" s="196"/>
      <c r="ZH50" s="196"/>
      <c r="ZI50" s="196"/>
      <c r="ZJ50" s="196"/>
      <c r="ZK50" s="196"/>
      <c r="ZL50" s="196"/>
      <c r="ZM50" s="196"/>
      <c r="ZN50" s="196"/>
      <c r="ZO50" s="196"/>
      <c r="ZP50" s="196"/>
      <c r="ZQ50" s="196"/>
      <c r="ZR50" s="196"/>
      <c r="ZS50" s="196"/>
      <c r="ZT50" s="196"/>
      <c r="ZU50" s="196"/>
      <c r="ZV50" s="196"/>
      <c r="ZW50" s="196"/>
      <c r="ZX50" s="196"/>
      <c r="ZY50" s="196"/>
      <c r="ZZ50" s="196"/>
      <c r="AAA50" s="196"/>
      <c r="AAB50" s="196"/>
      <c r="AAC50" s="196"/>
      <c r="AAD50" s="196"/>
      <c r="AAE50" s="196"/>
      <c r="AAF50" s="196"/>
      <c r="AAG50" s="196"/>
      <c r="AAH50" s="196"/>
      <c r="AAI50" s="196"/>
      <c r="AAJ50" s="196"/>
      <c r="AAK50" s="196"/>
      <c r="AAL50" s="196"/>
      <c r="AAM50" s="196"/>
      <c r="AAN50" s="196"/>
      <c r="AAO50" s="196"/>
      <c r="AAP50" s="196"/>
      <c r="AAQ50" s="196"/>
      <c r="AAR50" s="196"/>
      <c r="AAS50" s="196"/>
      <c r="AAT50" s="196"/>
      <c r="AAU50" s="196"/>
      <c r="AAV50" s="196"/>
      <c r="AAW50" s="196"/>
      <c r="AAX50" s="196"/>
      <c r="AAY50" s="196"/>
      <c r="AAZ50" s="196"/>
      <c r="ABA50" s="196"/>
      <c r="ABB50" s="196"/>
      <c r="ABC50" s="196"/>
      <c r="ABD50" s="196"/>
      <c r="ABE50" s="196"/>
      <c r="ABF50" s="196"/>
      <c r="ABG50" s="196"/>
      <c r="ABH50" s="196"/>
      <c r="ABI50" s="196"/>
      <c r="ABJ50" s="196"/>
      <c r="ABK50" s="196"/>
      <c r="ABL50" s="196"/>
      <c r="ABM50" s="196"/>
      <c r="ABN50" s="196"/>
      <c r="ABO50" s="196"/>
      <c r="ABP50" s="196"/>
      <c r="ABQ50" s="196"/>
      <c r="ABR50" s="196"/>
      <c r="ABS50" s="196"/>
      <c r="ABT50" s="196"/>
      <c r="ABU50" s="196"/>
      <c r="ABV50" s="196"/>
      <c r="ABW50" s="196"/>
      <c r="ABX50" s="196"/>
      <c r="ABY50" s="196"/>
      <c r="ABZ50" s="196"/>
      <c r="ACA50" s="196"/>
      <c r="ACB50" s="196"/>
      <c r="ACC50" s="196"/>
      <c r="ACD50" s="196"/>
      <c r="ACE50" s="196"/>
      <c r="ACF50" s="196"/>
      <c r="ACG50" s="196"/>
      <c r="ACH50" s="196"/>
      <c r="ACI50" s="196"/>
      <c r="ACJ50" s="196"/>
      <c r="ACK50" s="196"/>
      <c r="ACL50" s="196"/>
      <c r="ACM50" s="196"/>
      <c r="ACN50" s="196"/>
      <c r="ACO50" s="196"/>
      <c r="ACP50" s="196"/>
      <c r="ACQ50" s="196"/>
      <c r="ACR50" s="196"/>
      <c r="ACS50" s="196"/>
      <c r="ACT50" s="196"/>
      <c r="ACU50" s="196"/>
      <c r="ACV50" s="196"/>
      <c r="ACW50" s="196"/>
      <c r="ACX50" s="196"/>
      <c r="ACY50" s="196"/>
      <c r="ACZ50" s="196"/>
      <c r="ADA50" s="196"/>
      <c r="ADB50" s="196"/>
      <c r="ADC50" s="196"/>
      <c r="ADD50" s="196"/>
      <c r="ADE50" s="196"/>
      <c r="ADF50" s="196"/>
      <c r="ADG50" s="196"/>
      <c r="ADH50" s="196"/>
      <c r="ADI50" s="196"/>
      <c r="ADJ50" s="196"/>
      <c r="ADK50" s="196"/>
      <c r="ADL50" s="196"/>
      <c r="ADM50" s="196"/>
      <c r="ADN50" s="196"/>
      <c r="ADO50" s="196"/>
      <c r="ADP50" s="196"/>
      <c r="ADQ50" s="196"/>
      <c r="ADR50" s="196"/>
      <c r="ADS50" s="196"/>
      <c r="ADT50" s="196"/>
      <c r="ADU50" s="196"/>
      <c r="ADV50" s="196"/>
      <c r="ADW50" s="196"/>
      <c r="ADX50" s="196"/>
      <c r="ADY50" s="196"/>
      <c r="ADZ50" s="196"/>
      <c r="AEA50" s="196"/>
      <c r="AEB50" s="196"/>
      <c r="AEC50" s="196"/>
      <c r="AED50" s="196"/>
      <c r="AEE50" s="196"/>
      <c r="AEF50" s="196"/>
      <c r="AEG50" s="196"/>
      <c r="AEH50" s="196"/>
      <c r="AEI50" s="196"/>
      <c r="AEJ50" s="196"/>
      <c r="AEK50" s="196"/>
      <c r="AEL50" s="196"/>
      <c r="AEM50" s="196"/>
      <c r="AEN50" s="196"/>
      <c r="AEO50" s="196"/>
      <c r="AEP50" s="196"/>
      <c r="AEQ50" s="196"/>
      <c r="AER50" s="196"/>
      <c r="AES50" s="196"/>
      <c r="AET50" s="196"/>
      <c r="AEU50" s="196"/>
      <c r="AEV50" s="196"/>
      <c r="AEW50" s="196"/>
      <c r="AEX50" s="196"/>
      <c r="AEY50" s="196"/>
      <c r="AEZ50" s="196"/>
      <c r="AFA50" s="196"/>
      <c r="AFB50" s="196"/>
      <c r="AFC50" s="196"/>
      <c r="AFD50" s="196"/>
      <c r="AFE50" s="196"/>
      <c r="AFF50" s="196"/>
      <c r="AFG50" s="196"/>
      <c r="AFH50" s="196"/>
      <c r="AFI50" s="196"/>
      <c r="AFJ50" s="196"/>
      <c r="AFK50" s="196"/>
      <c r="AFL50" s="196"/>
      <c r="AFM50" s="196"/>
      <c r="AFN50" s="196"/>
      <c r="AFO50" s="196"/>
      <c r="AFP50" s="196"/>
      <c r="AFQ50" s="196"/>
      <c r="AFR50" s="196"/>
      <c r="AFS50" s="196"/>
      <c r="AFT50" s="196"/>
      <c r="AFU50" s="196"/>
      <c r="AFV50" s="196"/>
      <c r="AFW50" s="196"/>
      <c r="AFX50" s="196"/>
      <c r="AFY50" s="196"/>
      <c r="AFZ50" s="196"/>
      <c r="AGA50" s="196"/>
      <c r="AGB50" s="196"/>
      <c r="AGC50" s="196"/>
      <c r="AGD50" s="196"/>
      <c r="AGE50" s="196"/>
      <c r="AGF50" s="196"/>
      <c r="AGG50" s="196"/>
      <c r="AGH50" s="196"/>
      <c r="AGI50" s="196"/>
      <c r="AGJ50" s="196"/>
      <c r="AGK50" s="196"/>
      <c r="AGL50" s="196"/>
      <c r="AGM50" s="196"/>
      <c r="AGN50" s="196"/>
      <c r="AGO50" s="196"/>
      <c r="AGP50" s="196"/>
      <c r="AGQ50" s="196"/>
      <c r="AGR50" s="196"/>
      <c r="AGS50" s="196"/>
      <c r="AGT50" s="196"/>
      <c r="AGU50" s="196"/>
      <c r="AGV50" s="196"/>
      <c r="AGW50" s="196"/>
      <c r="AGX50" s="196"/>
      <c r="AGY50" s="196"/>
      <c r="AGZ50" s="196"/>
      <c r="AHA50" s="196"/>
      <c r="AHB50" s="196"/>
      <c r="AHC50" s="196"/>
      <c r="AHD50" s="196"/>
      <c r="AHE50" s="196"/>
      <c r="AHF50" s="196"/>
      <c r="AHG50" s="196"/>
      <c r="AHH50" s="196"/>
      <c r="AHI50" s="196"/>
      <c r="AHJ50" s="196"/>
      <c r="AHK50" s="196"/>
      <c r="AHL50" s="196"/>
      <c r="AHM50" s="196"/>
      <c r="AHN50" s="196"/>
      <c r="AHO50" s="196"/>
      <c r="AHP50" s="196"/>
      <c r="AHQ50" s="196"/>
      <c r="AHR50" s="196"/>
      <c r="AHS50" s="196"/>
      <c r="AHT50" s="196"/>
      <c r="AHU50" s="196"/>
      <c r="AHV50" s="196"/>
      <c r="AHW50" s="196"/>
      <c r="AHX50" s="196"/>
      <c r="AHY50" s="196"/>
      <c r="AHZ50" s="196"/>
      <c r="AIA50" s="196"/>
      <c r="AIB50" s="196"/>
      <c r="AIC50" s="196"/>
      <c r="AID50" s="196"/>
      <c r="AIE50" s="196"/>
      <c r="AIF50" s="196"/>
      <c r="AIG50" s="196"/>
      <c r="AIH50" s="196"/>
      <c r="AII50" s="196"/>
      <c r="AIJ50" s="196"/>
      <c r="AIK50" s="196"/>
      <c r="AIL50" s="196"/>
      <c r="AIM50" s="196"/>
      <c r="AIN50" s="196"/>
      <c r="AIO50" s="196"/>
      <c r="AIP50" s="196"/>
      <c r="AIQ50" s="196"/>
      <c r="AIR50" s="196"/>
      <c r="AIS50" s="196"/>
      <c r="AIT50" s="196"/>
      <c r="AIU50" s="196"/>
      <c r="AIV50" s="196"/>
      <c r="AIW50" s="196"/>
      <c r="AIX50" s="196"/>
      <c r="AIY50" s="196"/>
      <c r="AIZ50" s="196"/>
      <c r="AJA50" s="196"/>
      <c r="AJB50" s="196"/>
      <c r="AJC50" s="196"/>
      <c r="AJD50" s="196"/>
      <c r="AJE50" s="196"/>
      <c r="AJF50" s="196"/>
      <c r="AJG50" s="196"/>
      <c r="AJH50" s="196"/>
      <c r="AJI50" s="196"/>
      <c r="AJJ50" s="196"/>
      <c r="AJK50" s="196"/>
      <c r="AJL50" s="196"/>
      <c r="AJM50" s="196"/>
      <c r="AJN50" s="196"/>
      <c r="AJO50" s="196"/>
      <c r="AJP50" s="196"/>
      <c r="AJQ50" s="196"/>
      <c r="AJR50" s="196"/>
      <c r="AJS50" s="196"/>
      <c r="AJT50" s="196"/>
      <c r="AJU50" s="196"/>
      <c r="AJV50" s="196"/>
      <c r="AJW50" s="196"/>
      <c r="AJX50" s="196"/>
      <c r="AJY50" s="196"/>
      <c r="AJZ50" s="196"/>
      <c r="AKA50" s="196"/>
      <c r="AKB50" s="196"/>
      <c r="AKC50" s="196"/>
      <c r="AKD50" s="196"/>
      <c r="AKE50" s="196"/>
      <c r="AKF50" s="196"/>
      <c r="AKG50" s="196"/>
      <c r="AKH50" s="196"/>
      <c r="AKI50" s="196"/>
      <c r="AKJ50" s="196"/>
      <c r="AKK50" s="196"/>
      <c r="AKL50" s="196"/>
      <c r="AKM50" s="196"/>
      <c r="AKN50" s="196"/>
      <c r="AKO50" s="196"/>
      <c r="AKP50" s="196"/>
      <c r="AKQ50" s="196"/>
      <c r="AKR50" s="196"/>
      <c r="AKS50" s="196"/>
      <c r="AKT50" s="196"/>
      <c r="AKU50" s="196"/>
      <c r="AKV50" s="196"/>
      <c r="AKW50" s="196"/>
      <c r="AKX50" s="196"/>
      <c r="AKY50" s="196"/>
      <c r="AKZ50" s="196"/>
      <c r="ALA50" s="196"/>
      <c r="ALB50" s="196"/>
      <c r="ALC50" s="196"/>
      <c r="ALD50" s="196"/>
      <c r="ALE50" s="196"/>
      <c r="ALF50" s="196"/>
      <c r="ALG50" s="196"/>
      <c r="ALH50" s="196"/>
      <c r="ALI50" s="196"/>
      <c r="ALJ50" s="196"/>
      <c r="ALK50" s="196"/>
      <c r="ALL50" s="196"/>
      <c r="ALM50" s="196"/>
      <c r="ALN50" s="196"/>
      <c r="ALO50" s="196"/>
      <c r="ALP50" s="196"/>
      <c r="ALQ50" s="196"/>
      <c r="ALR50" s="196"/>
      <c r="ALS50" s="196"/>
      <c r="ALT50" s="196"/>
      <c r="ALU50" s="196"/>
      <c r="ALV50" s="196"/>
      <c r="ALW50" s="196"/>
      <c r="ALX50" s="196"/>
      <c r="ALY50" s="196"/>
      <c r="ALZ50" s="196"/>
      <c r="AMA50" s="196"/>
      <c r="AMB50" s="196"/>
      <c r="AMC50" s="196"/>
      <c r="AMD50" s="196"/>
      <c r="AME50" s="196"/>
      <c r="AMF50" s="196"/>
      <c r="AMG50" s="196"/>
      <c r="AMH50" s="196"/>
      <c r="AMI50" s="196"/>
      <c r="AMJ50" s="196"/>
      <c r="AMK50" s="196"/>
      <c r="AML50" s="196"/>
      <c r="AMM50" s="196"/>
      <c r="AMN50" s="196"/>
      <c r="AMO50" s="196"/>
      <c r="AMP50" s="196"/>
      <c r="AMQ50" s="196"/>
      <c r="AMR50" s="196"/>
      <c r="AMS50" s="196"/>
      <c r="AMT50" s="196"/>
      <c r="AMU50" s="196"/>
      <c r="AMV50" s="196"/>
      <c r="AMW50" s="196"/>
      <c r="AMX50" s="196"/>
      <c r="AMY50" s="196"/>
      <c r="AMZ50" s="196"/>
      <c r="ANA50" s="196"/>
      <c r="ANB50" s="196"/>
      <c r="ANC50" s="196"/>
      <c r="AND50" s="196"/>
      <c r="ANE50" s="196"/>
      <c r="ANF50" s="196"/>
      <c r="ANG50" s="196"/>
      <c r="ANH50" s="196"/>
      <c r="ANI50" s="196"/>
      <c r="ANJ50" s="196"/>
      <c r="ANK50" s="196"/>
      <c r="ANL50" s="196"/>
      <c r="ANM50" s="196"/>
      <c r="ANN50" s="196"/>
      <c r="ANO50" s="196"/>
      <c r="ANP50" s="196"/>
      <c r="ANQ50" s="196"/>
      <c r="ANR50" s="196"/>
      <c r="ANS50" s="196"/>
      <c r="ANT50" s="196"/>
      <c r="ANU50" s="196"/>
      <c r="ANV50" s="196"/>
      <c r="ANW50" s="196"/>
      <c r="ANX50" s="196"/>
      <c r="ANY50" s="196"/>
      <c r="ANZ50" s="196"/>
      <c r="AOA50" s="196"/>
      <c r="AOB50" s="196"/>
      <c r="AOC50" s="196"/>
      <c r="AOD50" s="196"/>
      <c r="AOE50" s="196"/>
      <c r="AOF50" s="196"/>
      <c r="AOG50" s="196"/>
      <c r="AOH50" s="196"/>
      <c r="AOI50" s="196"/>
      <c r="AOJ50" s="196"/>
      <c r="AOK50" s="196"/>
      <c r="AOL50" s="196"/>
      <c r="AOM50" s="196"/>
      <c r="AON50" s="196"/>
      <c r="AOO50" s="196"/>
      <c r="AOP50" s="196"/>
      <c r="AOQ50" s="196"/>
      <c r="AOR50" s="196"/>
      <c r="AOS50" s="196"/>
      <c r="AOT50" s="196"/>
      <c r="AOU50" s="196"/>
      <c r="AOV50" s="196"/>
      <c r="AOW50" s="196"/>
      <c r="AOX50" s="196"/>
      <c r="AOY50" s="196"/>
      <c r="AOZ50" s="196"/>
      <c r="APA50" s="196"/>
      <c r="APB50" s="196"/>
      <c r="APC50" s="196"/>
      <c r="APD50" s="196"/>
      <c r="APE50" s="196"/>
      <c r="APF50" s="196"/>
      <c r="APG50" s="196"/>
      <c r="APH50" s="196"/>
      <c r="API50" s="196"/>
      <c r="APJ50" s="196"/>
      <c r="APK50" s="196"/>
      <c r="APL50" s="196"/>
      <c r="APM50" s="196"/>
      <c r="APN50" s="196"/>
      <c r="APO50" s="196"/>
      <c r="APP50" s="196"/>
      <c r="APQ50" s="196"/>
      <c r="APR50" s="196"/>
      <c r="APS50" s="196"/>
      <c r="APT50" s="196"/>
      <c r="APU50" s="196"/>
      <c r="APV50" s="196"/>
      <c r="APW50" s="196"/>
      <c r="APX50" s="196"/>
      <c r="APY50" s="196"/>
      <c r="APZ50" s="196"/>
      <c r="AQA50" s="196"/>
      <c r="AQB50" s="196"/>
      <c r="AQC50" s="196"/>
      <c r="AQD50" s="196"/>
      <c r="AQE50" s="196"/>
      <c r="AQF50" s="196"/>
      <c r="AQG50" s="196"/>
      <c r="AQH50" s="196"/>
      <c r="AQI50" s="196"/>
      <c r="AQJ50" s="196"/>
      <c r="AQK50" s="196"/>
      <c r="AQL50" s="196"/>
      <c r="AQM50" s="196"/>
      <c r="AQN50" s="196"/>
      <c r="AQO50" s="196"/>
      <c r="AQP50" s="196"/>
      <c r="AQQ50" s="196"/>
      <c r="AQR50" s="196"/>
      <c r="AQS50" s="196"/>
      <c r="AQT50" s="196"/>
      <c r="AQU50" s="196"/>
      <c r="AQV50" s="196"/>
      <c r="AQW50" s="196"/>
      <c r="AQX50" s="196"/>
      <c r="AQY50" s="196"/>
      <c r="AQZ50" s="196"/>
      <c r="ARA50" s="196"/>
      <c r="ARB50" s="196"/>
      <c r="ARC50" s="196"/>
      <c r="ARD50" s="196"/>
      <c r="ARE50" s="196"/>
      <c r="ARF50" s="196"/>
      <c r="ARG50" s="196"/>
      <c r="ARH50" s="196"/>
      <c r="ARI50" s="196"/>
      <c r="ARJ50" s="196"/>
      <c r="ARK50" s="196"/>
      <c r="ARL50" s="196"/>
      <c r="ARM50" s="196"/>
      <c r="ARN50" s="196"/>
      <c r="ARO50" s="196"/>
      <c r="ARP50" s="196"/>
      <c r="ARQ50" s="196"/>
      <c r="ARR50" s="196"/>
      <c r="ARS50" s="196"/>
      <c r="ART50" s="196"/>
      <c r="ARU50" s="196"/>
      <c r="ARV50" s="196"/>
      <c r="ARW50" s="196"/>
      <c r="ARX50" s="196"/>
      <c r="ARY50" s="196"/>
      <c r="ARZ50" s="196"/>
      <c r="ASA50" s="196"/>
      <c r="ASB50" s="196"/>
      <c r="ASC50" s="196"/>
      <c r="ASD50" s="196"/>
      <c r="ASE50" s="196"/>
      <c r="ASF50" s="196"/>
      <c r="ASG50" s="196"/>
      <c r="ASH50" s="196"/>
      <c r="ASI50" s="196"/>
      <c r="ASJ50" s="196"/>
      <c r="ASK50" s="196"/>
      <c r="ASL50" s="196"/>
      <c r="ASM50" s="196"/>
      <c r="ASN50" s="196"/>
      <c r="ASO50" s="196"/>
      <c r="ASP50" s="196"/>
      <c r="ASQ50" s="196"/>
      <c r="ASR50" s="196"/>
      <c r="ASS50" s="196"/>
      <c r="AST50" s="196"/>
      <c r="ASU50" s="196"/>
      <c r="ASV50" s="196"/>
      <c r="ASW50" s="196"/>
      <c r="ASX50" s="196"/>
      <c r="ASY50" s="196"/>
      <c r="ASZ50" s="196"/>
      <c r="ATA50" s="196"/>
      <c r="ATB50" s="196"/>
      <c r="ATC50" s="196"/>
      <c r="ATD50" s="196"/>
      <c r="ATE50" s="196"/>
      <c r="ATF50" s="196"/>
      <c r="ATG50" s="196"/>
      <c r="ATH50" s="196"/>
      <c r="ATI50" s="196"/>
      <c r="ATJ50" s="196"/>
      <c r="ATK50" s="196"/>
      <c r="ATL50" s="196"/>
      <c r="ATM50" s="196"/>
      <c r="ATN50" s="196"/>
      <c r="ATO50" s="196"/>
      <c r="ATP50" s="196"/>
      <c r="ATQ50" s="196"/>
      <c r="ATR50" s="196"/>
      <c r="ATS50" s="196"/>
      <c r="ATT50" s="196"/>
      <c r="ATU50" s="196"/>
      <c r="ATV50" s="196"/>
      <c r="ATW50" s="196"/>
      <c r="ATX50" s="196"/>
      <c r="ATY50" s="196"/>
      <c r="ATZ50" s="196"/>
      <c r="AUA50" s="196"/>
      <c r="AUB50" s="196"/>
      <c r="AUC50" s="196"/>
      <c r="AUD50" s="196"/>
      <c r="AUE50" s="196"/>
      <c r="AUF50" s="196"/>
      <c r="AUG50" s="196"/>
      <c r="AUH50" s="196"/>
      <c r="AUI50" s="196"/>
      <c r="AUJ50" s="196"/>
      <c r="AUK50" s="196"/>
      <c r="AUL50" s="196"/>
      <c r="AUM50" s="196"/>
      <c r="AUN50" s="196"/>
      <c r="AUO50" s="196"/>
      <c r="AUP50" s="196"/>
      <c r="AUQ50" s="196"/>
      <c r="AUR50" s="196"/>
      <c r="AUS50" s="196"/>
      <c r="AUT50" s="196"/>
      <c r="AUU50" s="196"/>
      <c r="AUV50" s="196"/>
      <c r="AUW50" s="196"/>
      <c r="AUX50" s="196"/>
      <c r="AUY50" s="196"/>
      <c r="AUZ50" s="196"/>
      <c r="AVA50" s="196"/>
      <c r="AVB50" s="196"/>
      <c r="AVC50" s="196"/>
      <c r="AVD50" s="196"/>
      <c r="AVE50" s="196"/>
      <c r="AVF50" s="196"/>
      <c r="AVG50" s="196"/>
      <c r="AVH50" s="196"/>
      <c r="AVI50" s="196"/>
      <c r="AVJ50" s="196"/>
      <c r="AVK50" s="196"/>
      <c r="AVL50" s="196"/>
      <c r="AVM50" s="196"/>
      <c r="AVN50" s="196"/>
      <c r="AVO50" s="196"/>
      <c r="AVP50" s="196"/>
      <c r="AVQ50" s="196"/>
      <c r="AVR50" s="196"/>
      <c r="AVS50" s="196"/>
      <c r="AVT50" s="196"/>
      <c r="AVU50" s="196"/>
      <c r="AVV50" s="196"/>
      <c r="AVW50" s="196"/>
      <c r="AVX50" s="196"/>
      <c r="AVY50" s="196"/>
      <c r="AVZ50" s="196"/>
      <c r="AWA50" s="196"/>
      <c r="AWB50" s="196"/>
      <c r="AWC50" s="196"/>
      <c r="AWD50" s="196"/>
      <c r="AWE50" s="196"/>
      <c r="AWF50" s="196"/>
      <c r="AWG50" s="196"/>
      <c r="AWH50" s="196"/>
      <c r="AWI50" s="196"/>
      <c r="AWJ50" s="196"/>
      <c r="AWK50" s="196"/>
      <c r="AWL50" s="196"/>
      <c r="AWM50" s="196"/>
      <c r="AWN50" s="196"/>
      <c r="AWO50" s="196"/>
      <c r="AWP50" s="196"/>
      <c r="AWQ50" s="196"/>
      <c r="AWR50" s="196"/>
      <c r="AWS50" s="196"/>
      <c r="AWT50" s="196"/>
      <c r="AWU50" s="196"/>
      <c r="AWV50" s="196"/>
      <c r="AWW50" s="196"/>
      <c r="AWX50" s="196"/>
      <c r="AWY50" s="196"/>
      <c r="AWZ50" s="196"/>
      <c r="AXA50" s="196"/>
      <c r="AXB50" s="196"/>
      <c r="AXC50" s="196"/>
      <c r="AXD50" s="196"/>
      <c r="AXE50" s="196"/>
      <c r="AXF50" s="196"/>
      <c r="AXG50" s="196"/>
      <c r="AXH50" s="196"/>
      <c r="AXI50" s="196"/>
      <c r="AXJ50" s="196"/>
      <c r="AXK50" s="196"/>
      <c r="AXL50" s="196"/>
      <c r="AXM50" s="196"/>
      <c r="AXN50" s="196"/>
      <c r="AXO50" s="196"/>
      <c r="AXP50" s="196"/>
      <c r="AXQ50" s="196"/>
      <c r="AXR50" s="196"/>
      <c r="AXS50" s="196"/>
      <c r="AXT50" s="196"/>
      <c r="AXU50" s="196"/>
      <c r="AXV50" s="196"/>
      <c r="AXW50" s="196"/>
      <c r="AXX50" s="196"/>
      <c r="AXY50" s="196"/>
      <c r="AXZ50" s="196"/>
      <c r="AYA50" s="196"/>
      <c r="AYB50" s="196"/>
      <c r="AYC50" s="196"/>
      <c r="AYD50" s="196"/>
      <c r="AYE50" s="196"/>
      <c r="AYF50" s="196"/>
      <c r="AYG50" s="196"/>
      <c r="AYH50" s="196"/>
      <c r="AYI50" s="196"/>
      <c r="AYJ50" s="196"/>
      <c r="AYK50" s="196"/>
      <c r="AYL50" s="196"/>
      <c r="AYM50" s="196"/>
      <c r="AYN50" s="196"/>
      <c r="AYO50" s="196"/>
      <c r="AYP50" s="196"/>
      <c r="AYQ50" s="196"/>
      <c r="AYR50" s="196"/>
      <c r="AYS50" s="196"/>
      <c r="AYT50" s="196"/>
      <c r="AYU50" s="196"/>
      <c r="AYV50" s="196"/>
      <c r="AYW50" s="196"/>
      <c r="AYX50" s="196"/>
      <c r="AYY50" s="196"/>
      <c r="AYZ50" s="196"/>
      <c r="AZA50" s="196"/>
      <c r="AZB50" s="196"/>
      <c r="AZC50" s="196"/>
      <c r="AZD50" s="196"/>
      <c r="AZE50" s="196"/>
      <c r="AZF50" s="196"/>
      <c r="AZG50" s="196"/>
      <c r="AZH50" s="196"/>
      <c r="AZI50" s="196"/>
      <c r="AZJ50" s="196"/>
      <c r="AZK50" s="196"/>
      <c r="AZL50" s="196"/>
      <c r="AZM50" s="196"/>
      <c r="AZN50" s="196"/>
      <c r="AZO50" s="196"/>
      <c r="AZP50" s="196"/>
      <c r="AZQ50" s="196"/>
      <c r="AZR50" s="196"/>
      <c r="AZS50" s="196"/>
      <c r="AZT50" s="196"/>
      <c r="AZU50" s="196"/>
      <c r="AZV50" s="196"/>
      <c r="AZW50" s="196"/>
      <c r="AZX50" s="196"/>
      <c r="AZY50" s="196"/>
      <c r="AZZ50" s="196"/>
      <c r="BAA50" s="196"/>
      <c r="BAB50" s="196"/>
      <c r="BAC50" s="196"/>
      <c r="BAD50" s="196"/>
      <c r="BAE50" s="196"/>
      <c r="BAF50" s="196"/>
      <c r="BAG50" s="196"/>
      <c r="BAH50" s="196"/>
      <c r="BAI50" s="196"/>
      <c r="BAJ50" s="196"/>
      <c r="BAK50" s="196"/>
      <c r="BAL50" s="196"/>
      <c r="BAM50" s="196"/>
      <c r="BAN50" s="196"/>
      <c r="BAO50" s="196"/>
      <c r="BAP50" s="196"/>
      <c r="BAQ50" s="196"/>
      <c r="BAR50" s="196"/>
      <c r="BAS50" s="196"/>
      <c r="BAT50" s="196"/>
      <c r="BAU50" s="196"/>
      <c r="BAV50" s="196"/>
      <c r="BAW50" s="196"/>
      <c r="BAX50" s="196"/>
      <c r="BAY50" s="196"/>
      <c r="BAZ50" s="196"/>
      <c r="BBA50" s="196"/>
      <c r="BBB50" s="196"/>
      <c r="BBC50" s="196"/>
      <c r="BBD50" s="196"/>
      <c r="BBE50" s="196"/>
      <c r="BBF50" s="196"/>
      <c r="BBG50" s="196"/>
      <c r="BBH50" s="196"/>
      <c r="BBI50" s="196"/>
      <c r="BBJ50" s="196"/>
      <c r="BBK50" s="196"/>
      <c r="BBL50" s="196"/>
      <c r="BBM50" s="196"/>
      <c r="BBN50" s="196"/>
      <c r="BBO50" s="196"/>
      <c r="BBP50" s="196"/>
      <c r="BBQ50" s="196"/>
      <c r="BBR50" s="196"/>
      <c r="BBS50" s="196"/>
      <c r="BBT50" s="196"/>
      <c r="BBU50" s="196"/>
      <c r="BBV50" s="196"/>
      <c r="BBW50" s="196"/>
      <c r="BBX50" s="196"/>
      <c r="BBY50" s="196"/>
      <c r="BBZ50" s="196"/>
      <c r="BCA50" s="196"/>
      <c r="BCB50" s="196"/>
      <c r="BCC50" s="196"/>
      <c r="BCD50" s="196"/>
      <c r="BCE50" s="196"/>
      <c r="BCF50" s="196"/>
      <c r="BCG50" s="196"/>
      <c r="BCH50" s="196"/>
      <c r="BCI50" s="196"/>
      <c r="BCJ50" s="196"/>
      <c r="BCK50" s="196"/>
      <c r="BCL50" s="196"/>
      <c r="BCM50" s="196"/>
      <c r="BCN50" s="196"/>
      <c r="BCO50" s="196"/>
      <c r="BCP50" s="196"/>
      <c r="BCQ50" s="196"/>
      <c r="BCR50" s="196"/>
      <c r="BCS50" s="196"/>
      <c r="BCT50" s="196"/>
      <c r="BCU50" s="196"/>
      <c r="BCV50" s="196"/>
      <c r="BCW50" s="196"/>
      <c r="BCX50" s="196"/>
      <c r="BCY50" s="196"/>
      <c r="BCZ50" s="196"/>
      <c r="BDA50" s="196"/>
      <c r="BDB50" s="196"/>
      <c r="BDC50" s="196"/>
      <c r="BDD50" s="196"/>
      <c r="BDE50" s="196"/>
      <c r="BDF50" s="196"/>
      <c r="BDG50" s="196"/>
      <c r="BDH50" s="196"/>
      <c r="BDI50" s="196"/>
      <c r="BDJ50" s="196"/>
      <c r="BDK50" s="196"/>
      <c r="BDL50" s="196"/>
      <c r="BDM50" s="196"/>
      <c r="BDN50" s="196"/>
      <c r="BDO50" s="196"/>
      <c r="BDP50" s="196"/>
      <c r="BDQ50" s="196"/>
      <c r="BDR50" s="196"/>
      <c r="BDS50" s="196"/>
      <c r="BDT50" s="196"/>
      <c r="BDU50" s="196"/>
      <c r="BDV50" s="196"/>
      <c r="BDW50" s="196"/>
      <c r="BDX50" s="196"/>
      <c r="BDY50" s="196"/>
      <c r="BDZ50" s="196"/>
      <c r="BEA50" s="196"/>
      <c r="BEB50" s="196"/>
      <c r="BEC50" s="196"/>
      <c r="BED50" s="196"/>
      <c r="BEE50" s="196"/>
      <c r="BEF50" s="196"/>
      <c r="BEG50" s="196"/>
      <c r="BEH50" s="196"/>
      <c r="BEI50" s="196"/>
      <c r="BEJ50" s="196"/>
      <c r="BEK50" s="196"/>
      <c r="BEL50" s="196"/>
      <c r="BEM50" s="196"/>
      <c r="BEN50" s="196"/>
      <c r="BEO50" s="196"/>
      <c r="BEP50" s="196"/>
      <c r="BEQ50" s="196"/>
      <c r="BER50" s="196"/>
      <c r="BES50" s="196"/>
      <c r="BET50" s="196"/>
      <c r="BEU50" s="196"/>
      <c r="BEV50" s="196"/>
      <c r="BEW50" s="196"/>
      <c r="BEX50" s="196"/>
      <c r="BEY50" s="196"/>
      <c r="BEZ50" s="196"/>
      <c r="BFA50" s="196"/>
      <c r="BFB50" s="196"/>
      <c r="BFC50" s="196"/>
      <c r="BFD50" s="196"/>
      <c r="BFE50" s="196"/>
      <c r="BFF50" s="196"/>
      <c r="BFG50" s="196"/>
      <c r="BFH50" s="196"/>
      <c r="BFI50" s="196"/>
      <c r="BFJ50" s="196"/>
      <c r="BFK50" s="196"/>
      <c r="BFL50" s="196"/>
      <c r="BFM50" s="196"/>
      <c r="BFN50" s="196"/>
      <c r="BFO50" s="196"/>
      <c r="BFP50" s="196"/>
      <c r="BFQ50" s="196"/>
      <c r="BFR50" s="196"/>
      <c r="BFS50" s="196"/>
      <c r="BFT50" s="196"/>
      <c r="BFU50" s="196"/>
      <c r="BFV50" s="196"/>
      <c r="BFW50" s="196"/>
      <c r="BFX50" s="196"/>
      <c r="BFY50" s="196"/>
      <c r="BFZ50" s="196"/>
      <c r="BGA50" s="196"/>
      <c r="BGB50" s="196"/>
      <c r="BGC50" s="196"/>
      <c r="BGD50" s="196"/>
      <c r="BGE50" s="196"/>
      <c r="BGF50" s="196"/>
      <c r="BGG50" s="196"/>
      <c r="BGH50" s="196"/>
      <c r="BGI50" s="196"/>
      <c r="BGJ50" s="196"/>
      <c r="BGK50" s="196"/>
      <c r="BGL50" s="196"/>
      <c r="BGM50" s="196"/>
      <c r="BGN50" s="196"/>
      <c r="BGO50" s="196"/>
      <c r="BGP50" s="196"/>
      <c r="BGQ50" s="196"/>
      <c r="BGR50" s="196"/>
      <c r="BGS50" s="196"/>
      <c r="BGT50" s="196"/>
      <c r="BGU50" s="196"/>
      <c r="BGV50" s="196"/>
      <c r="BGW50" s="196"/>
      <c r="BGX50" s="196"/>
      <c r="BGY50" s="196"/>
      <c r="BGZ50" s="196"/>
      <c r="BHA50" s="196"/>
      <c r="BHB50" s="196"/>
      <c r="BHC50" s="196"/>
      <c r="BHD50" s="196"/>
      <c r="BHE50" s="196"/>
      <c r="BHF50" s="196"/>
      <c r="BHG50" s="196"/>
      <c r="BHH50" s="196"/>
      <c r="BHI50" s="196"/>
      <c r="BHJ50" s="196"/>
      <c r="BHK50" s="196"/>
      <c r="BHL50" s="196"/>
      <c r="BHM50" s="196"/>
      <c r="BHN50" s="196"/>
      <c r="BHO50" s="196"/>
      <c r="BHP50" s="196"/>
      <c r="BHQ50" s="196"/>
      <c r="BHR50" s="196"/>
      <c r="BHS50" s="196"/>
      <c r="BHT50" s="196"/>
      <c r="BHU50" s="196"/>
      <c r="BHV50" s="196"/>
      <c r="BHW50" s="196"/>
      <c r="BHX50" s="196"/>
      <c r="BHY50" s="196"/>
      <c r="BHZ50" s="196"/>
      <c r="BIA50" s="196"/>
      <c r="BIB50" s="196"/>
      <c r="BIC50" s="196"/>
      <c r="BID50" s="196"/>
      <c r="BIE50" s="196"/>
      <c r="BIF50" s="196"/>
      <c r="BIG50" s="196"/>
      <c r="BIH50" s="196"/>
      <c r="BII50" s="196"/>
      <c r="BIJ50" s="196"/>
      <c r="BIK50" s="196"/>
      <c r="BIL50" s="196"/>
      <c r="BIM50" s="196"/>
      <c r="BIN50" s="196"/>
      <c r="BIO50" s="196"/>
      <c r="BIP50" s="196"/>
      <c r="BIQ50" s="196"/>
      <c r="BIR50" s="196"/>
      <c r="BIS50" s="196"/>
      <c r="BIT50" s="196"/>
      <c r="BIU50" s="196"/>
      <c r="BIV50" s="196"/>
      <c r="BIW50" s="196"/>
      <c r="BIX50" s="196"/>
      <c r="BIY50" s="196"/>
      <c r="BIZ50" s="196"/>
      <c r="BJA50" s="196"/>
      <c r="BJB50" s="196"/>
      <c r="BJC50" s="196"/>
      <c r="BJD50" s="196"/>
      <c r="BJE50" s="196"/>
      <c r="BJF50" s="196"/>
      <c r="BJG50" s="196"/>
      <c r="BJH50" s="196"/>
      <c r="BJI50" s="196"/>
      <c r="BJJ50" s="196"/>
      <c r="BJK50" s="196"/>
      <c r="BJL50" s="196"/>
      <c r="BJM50" s="196"/>
      <c r="BJN50" s="196"/>
      <c r="BJO50" s="196"/>
      <c r="BJP50" s="196"/>
      <c r="BJQ50" s="196"/>
      <c r="BJR50" s="196"/>
      <c r="BJS50" s="196"/>
      <c r="BJT50" s="196"/>
      <c r="BJU50" s="196"/>
      <c r="BJV50" s="196"/>
      <c r="BJW50" s="196"/>
      <c r="BJX50" s="196"/>
      <c r="BJY50" s="196"/>
      <c r="BJZ50" s="196"/>
      <c r="BKA50" s="196"/>
      <c r="BKB50" s="196"/>
      <c r="BKC50" s="196"/>
      <c r="BKD50" s="196"/>
      <c r="BKE50" s="196"/>
      <c r="BKF50" s="196"/>
      <c r="BKG50" s="196"/>
      <c r="BKH50" s="196"/>
      <c r="BKI50" s="196"/>
      <c r="BKJ50" s="196"/>
      <c r="BKK50" s="196"/>
      <c r="BKL50" s="196"/>
      <c r="BKM50" s="196"/>
      <c r="BKN50" s="196"/>
      <c r="BKO50" s="196"/>
      <c r="BKP50" s="196"/>
      <c r="BKQ50" s="196"/>
      <c r="BKR50" s="196"/>
      <c r="BKS50" s="196"/>
      <c r="BKT50" s="196"/>
      <c r="BKU50" s="196"/>
      <c r="BKV50" s="196"/>
      <c r="BKW50" s="196"/>
      <c r="BKX50" s="196"/>
      <c r="BKY50" s="196"/>
      <c r="BKZ50" s="196"/>
      <c r="BLA50" s="196"/>
      <c r="BLB50" s="196"/>
      <c r="BLC50" s="196"/>
      <c r="BLD50" s="196"/>
      <c r="BLE50" s="196"/>
      <c r="BLF50" s="196"/>
      <c r="BLG50" s="196"/>
      <c r="BLH50" s="196"/>
      <c r="BLI50" s="196"/>
      <c r="BLJ50" s="196"/>
      <c r="BLK50" s="196"/>
      <c r="BLL50" s="196"/>
      <c r="BLM50" s="196"/>
      <c r="BLN50" s="196"/>
      <c r="BLO50" s="196"/>
      <c r="BLP50" s="196"/>
      <c r="BLQ50" s="196"/>
      <c r="BLR50" s="196"/>
      <c r="BLS50" s="196"/>
      <c r="BLT50" s="196"/>
      <c r="BLU50" s="196"/>
      <c r="BLV50" s="196"/>
      <c r="BLW50" s="196"/>
      <c r="BLX50" s="196"/>
      <c r="BLY50" s="196"/>
      <c r="BLZ50" s="196"/>
      <c r="BMA50" s="196"/>
      <c r="BMB50" s="196"/>
      <c r="BMC50" s="196"/>
      <c r="BMD50" s="196"/>
      <c r="BME50" s="196"/>
      <c r="BMF50" s="196"/>
      <c r="BMG50" s="196"/>
      <c r="BMH50" s="196"/>
      <c r="BMI50" s="196"/>
      <c r="BMJ50" s="196"/>
      <c r="BMK50" s="196"/>
      <c r="BML50" s="196"/>
      <c r="BMM50" s="196"/>
      <c r="BMN50" s="196"/>
      <c r="BMO50" s="196"/>
      <c r="BMP50" s="196"/>
      <c r="BMQ50" s="196"/>
      <c r="BMR50" s="196"/>
      <c r="BMS50" s="196"/>
      <c r="BMT50" s="196"/>
      <c r="BMU50" s="196"/>
      <c r="BMV50" s="196"/>
      <c r="BMW50" s="196"/>
      <c r="BMX50" s="196"/>
      <c r="BMY50" s="196"/>
      <c r="BMZ50" s="196"/>
      <c r="BNA50" s="196"/>
      <c r="BNB50" s="196"/>
      <c r="BNC50" s="196"/>
      <c r="BND50" s="196"/>
      <c r="BNE50" s="196"/>
      <c r="BNF50" s="196"/>
      <c r="BNG50" s="196"/>
      <c r="BNH50" s="196"/>
      <c r="BNI50" s="196"/>
      <c r="BNJ50" s="196"/>
      <c r="BNK50" s="196"/>
      <c r="BNL50" s="196"/>
      <c r="BNM50" s="196"/>
      <c r="BNN50" s="196"/>
      <c r="BNO50" s="196"/>
      <c r="BNP50" s="196"/>
      <c r="BNQ50" s="196"/>
      <c r="BNR50" s="196"/>
      <c r="BNS50" s="196"/>
      <c r="BNT50" s="196"/>
      <c r="BNU50" s="196"/>
      <c r="BNV50" s="196"/>
      <c r="BNW50" s="196"/>
      <c r="BNX50" s="196"/>
      <c r="BNY50" s="196"/>
      <c r="BNZ50" s="196"/>
      <c r="BOA50" s="196"/>
      <c r="BOB50" s="196"/>
      <c r="BOC50" s="196"/>
      <c r="BOD50" s="196"/>
      <c r="BOE50" s="196"/>
      <c r="BOF50" s="196"/>
      <c r="BOG50" s="196"/>
      <c r="BOH50" s="196"/>
      <c r="BOI50" s="196"/>
      <c r="BOJ50" s="196"/>
      <c r="BOK50" s="196"/>
      <c r="BOL50" s="196"/>
      <c r="BOM50" s="196"/>
      <c r="BON50" s="196"/>
      <c r="BOO50" s="196"/>
      <c r="BOP50" s="196"/>
      <c r="BOQ50" s="196"/>
      <c r="BOR50" s="196"/>
      <c r="BOS50" s="196"/>
      <c r="BOT50" s="196"/>
      <c r="BOU50" s="196"/>
      <c r="BOV50" s="196"/>
      <c r="BOW50" s="196"/>
      <c r="BOX50" s="196"/>
      <c r="BOY50" s="196"/>
      <c r="BOZ50" s="196"/>
      <c r="BPA50" s="196"/>
      <c r="BPB50" s="196"/>
      <c r="BPC50" s="196"/>
      <c r="BPD50" s="196"/>
      <c r="BPE50" s="196"/>
      <c r="BPF50" s="196"/>
      <c r="BPG50" s="196"/>
      <c r="BPH50" s="196"/>
      <c r="BPI50" s="196"/>
      <c r="BPJ50" s="196"/>
      <c r="BPK50" s="196"/>
      <c r="BPL50" s="196"/>
      <c r="BPM50" s="196"/>
      <c r="BPN50" s="196"/>
      <c r="BPO50" s="196"/>
      <c r="BPP50" s="196"/>
      <c r="BPQ50" s="196"/>
      <c r="BPR50" s="196"/>
      <c r="BPS50" s="196"/>
      <c r="BPT50" s="196"/>
      <c r="BPU50" s="196"/>
      <c r="BPV50" s="196"/>
      <c r="BPW50" s="196"/>
      <c r="BPX50" s="196"/>
      <c r="BPY50" s="196"/>
      <c r="BPZ50" s="196"/>
      <c r="BQA50" s="196"/>
      <c r="BQB50" s="196"/>
      <c r="BQC50" s="196"/>
      <c r="BQD50" s="196"/>
      <c r="BQE50" s="196"/>
      <c r="BQF50" s="196"/>
      <c r="BQG50" s="196"/>
      <c r="BQH50" s="196"/>
      <c r="BQI50" s="196"/>
      <c r="BQJ50" s="196"/>
      <c r="BQK50" s="196"/>
      <c r="BQL50" s="196"/>
      <c r="BQM50" s="196"/>
      <c r="BQN50" s="196"/>
      <c r="BQO50" s="196"/>
      <c r="BQP50" s="196"/>
      <c r="BQQ50" s="196"/>
      <c r="BQR50" s="196"/>
      <c r="BQS50" s="196"/>
      <c r="BQT50" s="196"/>
      <c r="BQU50" s="196"/>
      <c r="BQV50" s="196"/>
      <c r="BQW50" s="196"/>
      <c r="BQX50" s="196"/>
      <c r="BQY50" s="196"/>
      <c r="BQZ50" s="196"/>
      <c r="BRA50" s="196"/>
      <c r="BRB50" s="196"/>
      <c r="BRC50" s="196"/>
      <c r="BRD50" s="196"/>
      <c r="BRE50" s="196"/>
      <c r="BRF50" s="196"/>
      <c r="BRG50" s="196"/>
      <c r="BRH50" s="196"/>
      <c r="BRI50" s="196"/>
      <c r="BRJ50" s="196"/>
      <c r="BRK50" s="196"/>
      <c r="BRL50" s="196"/>
      <c r="BRM50" s="196"/>
      <c r="BRN50" s="196"/>
      <c r="BRO50" s="196"/>
      <c r="BRP50" s="196"/>
      <c r="BRQ50" s="196"/>
      <c r="BRR50" s="196"/>
      <c r="BRS50" s="196"/>
      <c r="BRT50" s="196"/>
      <c r="BRU50" s="196"/>
      <c r="BRV50" s="196"/>
      <c r="BRW50" s="196"/>
      <c r="BRX50" s="196"/>
      <c r="BRY50" s="196"/>
      <c r="BRZ50" s="196"/>
      <c r="BSA50" s="196"/>
      <c r="BSB50" s="196"/>
      <c r="BSC50" s="196"/>
      <c r="BSD50" s="196"/>
      <c r="BSE50" s="196"/>
      <c r="BSF50" s="196"/>
      <c r="BSG50" s="196"/>
      <c r="BSH50" s="196"/>
      <c r="BSI50" s="196"/>
      <c r="BSJ50" s="196"/>
      <c r="BSK50" s="196"/>
      <c r="BSL50" s="196"/>
      <c r="BSM50" s="196"/>
      <c r="BSN50" s="196"/>
      <c r="BSO50" s="196"/>
      <c r="BSP50" s="196"/>
      <c r="BSQ50" s="196"/>
      <c r="BSR50" s="196"/>
      <c r="BSS50" s="196"/>
      <c r="BST50" s="196"/>
      <c r="BSU50" s="196"/>
      <c r="BSV50" s="196"/>
      <c r="BSW50" s="196"/>
      <c r="BSX50" s="196"/>
      <c r="BSY50" s="196"/>
      <c r="BSZ50" s="196"/>
      <c r="BTA50" s="196"/>
      <c r="BTB50" s="196"/>
      <c r="BTC50" s="196"/>
      <c r="BTD50" s="196"/>
      <c r="BTE50" s="196"/>
      <c r="BTF50" s="196"/>
      <c r="BTG50" s="196"/>
      <c r="BTH50" s="196"/>
      <c r="BTI50" s="196"/>
      <c r="BTJ50" s="196"/>
      <c r="BTK50" s="196"/>
      <c r="BTL50" s="196"/>
      <c r="BTM50" s="196"/>
      <c r="BTN50" s="196"/>
      <c r="BTO50" s="196"/>
      <c r="BTP50" s="196"/>
      <c r="BTQ50" s="196"/>
      <c r="BTR50" s="196"/>
      <c r="BTS50" s="196"/>
      <c r="BTT50" s="196"/>
      <c r="BTU50" s="196"/>
      <c r="BTV50" s="196"/>
      <c r="BTW50" s="196"/>
      <c r="BTX50" s="196"/>
      <c r="BTY50" s="196"/>
      <c r="BTZ50" s="196"/>
      <c r="BUA50" s="196"/>
      <c r="BUB50" s="196"/>
      <c r="BUC50" s="196"/>
      <c r="BUD50" s="196"/>
      <c r="BUE50" s="196"/>
      <c r="BUF50" s="196"/>
      <c r="BUG50" s="196"/>
      <c r="BUH50" s="196"/>
      <c r="BUI50" s="196"/>
      <c r="BUJ50" s="196"/>
      <c r="BUK50" s="196"/>
      <c r="BUL50" s="196"/>
      <c r="BUM50" s="196"/>
      <c r="BUN50" s="196"/>
      <c r="BUO50" s="196"/>
      <c r="BUP50" s="196"/>
      <c r="BUQ50" s="196"/>
      <c r="BUR50" s="196"/>
      <c r="BUS50" s="196"/>
      <c r="BUT50" s="196"/>
      <c r="BUU50" s="196"/>
      <c r="BUV50" s="196"/>
      <c r="BUW50" s="196"/>
      <c r="BUX50" s="196"/>
      <c r="BUY50" s="196"/>
      <c r="BUZ50" s="196"/>
      <c r="BVA50" s="196"/>
      <c r="BVB50" s="196"/>
      <c r="BVC50" s="196"/>
      <c r="BVD50" s="196"/>
      <c r="BVE50" s="196"/>
      <c r="BVF50" s="196"/>
      <c r="BVG50" s="196"/>
      <c r="BVH50" s="196"/>
      <c r="BVI50" s="196"/>
      <c r="BVJ50" s="196"/>
      <c r="BVK50" s="196"/>
      <c r="BVL50" s="196"/>
      <c r="BVM50" s="196"/>
      <c r="BVN50" s="196"/>
      <c r="BVO50" s="196"/>
      <c r="BVP50" s="196"/>
      <c r="BVQ50" s="196"/>
      <c r="BVR50" s="196"/>
      <c r="BVS50" s="196"/>
      <c r="BVT50" s="196"/>
      <c r="BVU50" s="196"/>
      <c r="BVV50" s="196"/>
      <c r="BVW50" s="196"/>
      <c r="BVX50" s="196"/>
      <c r="BVY50" s="196"/>
      <c r="BVZ50" s="196"/>
      <c r="BWA50" s="196"/>
      <c r="BWB50" s="196"/>
      <c r="BWC50" s="196"/>
      <c r="BWD50" s="196"/>
      <c r="BWE50" s="196"/>
      <c r="BWF50" s="196"/>
      <c r="BWG50" s="196"/>
      <c r="BWH50" s="196"/>
      <c r="BWI50" s="196"/>
      <c r="BWJ50" s="196"/>
      <c r="BWK50" s="196"/>
      <c r="BWL50" s="196"/>
      <c r="BWM50" s="196"/>
      <c r="BWN50" s="196"/>
      <c r="BWO50" s="196"/>
      <c r="BWP50" s="196"/>
      <c r="BWQ50" s="196"/>
      <c r="BWR50" s="196"/>
      <c r="BWS50" s="196"/>
      <c r="BWT50" s="196"/>
      <c r="BWU50" s="196"/>
      <c r="BWV50" s="196"/>
      <c r="BWW50" s="196"/>
      <c r="BWX50" s="196"/>
      <c r="BWY50" s="196"/>
      <c r="BWZ50" s="196"/>
      <c r="BXA50" s="196"/>
      <c r="BXB50" s="196"/>
      <c r="BXC50" s="196"/>
      <c r="BXD50" s="196"/>
      <c r="BXE50" s="196"/>
      <c r="BXF50" s="196"/>
      <c r="BXG50" s="196"/>
      <c r="BXH50" s="196"/>
      <c r="BXI50" s="196"/>
      <c r="BXJ50" s="196"/>
      <c r="BXK50" s="196"/>
      <c r="BXL50" s="196"/>
      <c r="BXM50" s="196"/>
      <c r="BXN50" s="196"/>
      <c r="BXO50" s="196"/>
      <c r="BXP50" s="196"/>
      <c r="BXQ50" s="196"/>
      <c r="BXR50" s="196"/>
      <c r="BXS50" s="196"/>
      <c r="BXT50" s="196"/>
      <c r="BXU50" s="196"/>
      <c r="BXV50" s="196"/>
      <c r="BXW50" s="196"/>
      <c r="BXX50" s="196"/>
      <c r="BXY50" s="196"/>
      <c r="BXZ50" s="196"/>
      <c r="BYA50" s="196"/>
      <c r="BYB50" s="196"/>
      <c r="BYC50" s="196"/>
      <c r="BYD50" s="196"/>
      <c r="BYE50" s="196"/>
      <c r="BYF50" s="196"/>
      <c r="BYG50" s="196"/>
      <c r="BYH50" s="196"/>
      <c r="BYI50" s="196"/>
      <c r="BYJ50" s="196"/>
      <c r="BYK50" s="196"/>
      <c r="BYL50" s="196"/>
      <c r="BYM50" s="196"/>
      <c r="BYN50" s="196"/>
      <c r="BYO50" s="196"/>
      <c r="BYP50" s="196"/>
      <c r="BYQ50" s="196"/>
      <c r="BYR50" s="196"/>
      <c r="BYS50" s="196"/>
      <c r="BYT50" s="196"/>
      <c r="BYU50" s="196"/>
      <c r="BYV50" s="196"/>
      <c r="BYW50" s="196"/>
      <c r="BYX50" s="196"/>
      <c r="BYY50" s="196"/>
      <c r="BYZ50" s="196"/>
      <c r="BZA50" s="196"/>
      <c r="BZB50" s="196"/>
      <c r="BZC50" s="196"/>
      <c r="BZD50" s="196"/>
      <c r="BZE50" s="196"/>
      <c r="BZF50" s="196"/>
      <c r="BZG50" s="196"/>
      <c r="BZH50" s="196"/>
      <c r="BZI50" s="196"/>
      <c r="BZJ50" s="196"/>
      <c r="BZK50" s="196"/>
      <c r="BZL50" s="196"/>
      <c r="BZM50" s="196"/>
      <c r="BZN50" s="196"/>
      <c r="BZO50" s="196"/>
      <c r="BZP50" s="196"/>
      <c r="BZQ50" s="196"/>
      <c r="BZR50" s="196"/>
      <c r="BZS50" s="196"/>
      <c r="BZT50" s="196"/>
      <c r="BZU50" s="196"/>
      <c r="BZV50" s="196"/>
      <c r="BZW50" s="196"/>
      <c r="BZX50" s="196"/>
      <c r="BZY50" s="196"/>
      <c r="BZZ50" s="196"/>
      <c r="CAA50" s="196"/>
      <c r="CAB50" s="196"/>
      <c r="CAC50" s="196"/>
      <c r="CAD50" s="196"/>
      <c r="CAE50" s="196"/>
      <c r="CAF50" s="196"/>
      <c r="CAG50" s="196"/>
      <c r="CAH50" s="196"/>
      <c r="CAI50" s="196"/>
      <c r="CAJ50" s="196"/>
      <c r="CAK50" s="196"/>
      <c r="CAL50" s="196"/>
      <c r="CAM50" s="196"/>
      <c r="CAN50" s="196"/>
      <c r="CAO50" s="196"/>
      <c r="CAP50" s="196"/>
      <c r="CAQ50" s="196"/>
      <c r="CAR50" s="196"/>
      <c r="CAS50" s="196"/>
      <c r="CAT50" s="196"/>
      <c r="CAU50" s="196"/>
      <c r="CAV50" s="196"/>
      <c r="CAW50" s="196"/>
      <c r="CAX50" s="196"/>
      <c r="CAY50" s="196"/>
      <c r="CAZ50" s="196"/>
      <c r="CBA50" s="196"/>
      <c r="CBB50" s="196"/>
      <c r="CBC50" s="196"/>
      <c r="CBD50" s="196"/>
      <c r="CBE50" s="196"/>
      <c r="CBF50" s="196"/>
      <c r="CBG50" s="196"/>
      <c r="CBH50" s="196"/>
      <c r="CBI50" s="196"/>
      <c r="CBJ50" s="196"/>
      <c r="CBK50" s="196"/>
      <c r="CBL50" s="196"/>
      <c r="CBM50" s="196"/>
      <c r="CBN50" s="196"/>
      <c r="CBO50" s="196"/>
      <c r="CBP50" s="196"/>
      <c r="CBQ50" s="196"/>
      <c r="CBR50" s="196"/>
      <c r="CBS50" s="196"/>
      <c r="CBT50" s="196"/>
      <c r="CBU50" s="196"/>
      <c r="CBV50" s="196"/>
      <c r="CBW50" s="196"/>
      <c r="CBX50" s="196"/>
      <c r="CBY50" s="196"/>
      <c r="CBZ50" s="196"/>
      <c r="CCA50" s="196"/>
      <c r="CCB50" s="196"/>
      <c r="CCC50" s="196"/>
      <c r="CCD50" s="196"/>
      <c r="CCE50" s="196"/>
      <c r="CCF50" s="196"/>
      <c r="CCG50" s="196"/>
      <c r="CCH50" s="196"/>
      <c r="CCI50" s="196"/>
      <c r="CCJ50" s="196"/>
      <c r="CCK50" s="196"/>
      <c r="CCL50" s="196"/>
      <c r="CCM50" s="196"/>
      <c r="CCN50" s="196"/>
      <c r="CCO50" s="196"/>
      <c r="CCP50" s="196"/>
      <c r="CCQ50" s="196"/>
      <c r="CCR50" s="196"/>
      <c r="CCS50" s="196"/>
      <c r="CCT50" s="196"/>
      <c r="CCU50" s="196"/>
      <c r="CCV50" s="196"/>
      <c r="CCW50" s="196"/>
      <c r="CCX50" s="196"/>
      <c r="CCY50" s="196"/>
      <c r="CCZ50" s="196"/>
      <c r="CDA50" s="196"/>
      <c r="CDB50" s="196"/>
      <c r="CDC50" s="196"/>
      <c r="CDD50" s="196"/>
      <c r="CDE50" s="196"/>
      <c r="CDF50" s="196"/>
      <c r="CDG50" s="196"/>
      <c r="CDH50" s="196"/>
      <c r="CDI50" s="196"/>
      <c r="CDJ50" s="196"/>
      <c r="CDK50" s="196"/>
      <c r="CDL50" s="196"/>
      <c r="CDM50" s="196"/>
      <c r="CDN50" s="196"/>
      <c r="CDO50" s="196"/>
      <c r="CDP50" s="196"/>
      <c r="CDQ50" s="196"/>
      <c r="CDR50" s="196"/>
      <c r="CDS50" s="196"/>
      <c r="CDT50" s="196"/>
      <c r="CDU50" s="196"/>
      <c r="CDV50" s="196"/>
      <c r="CDW50" s="196"/>
      <c r="CDX50" s="196"/>
      <c r="CDY50" s="196"/>
      <c r="CDZ50" s="196"/>
      <c r="CEA50" s="196"/>
      <c r="CEB50" s="196"/>
      <c r="CEC50" s="196"/>
      <c r="CED50" s="196"/>
      <c r="CEE50" s="196"/>
      <c r="CEF50" s="196"/>
      <c r="CEG50" s="196"/>
      <c r="CEH50" s="196"/>
      <c r="CEI50" s="196"/>
      <c r="CEJ50" s="196"/>
      <c r="CEK50" s="196"/>
      <c r="CEL50" s="196"/>
      <c r="CEM50" s="196"/>
      <c r="CEN50" s="196"/>
      <c r="CEO50" s="196"/>
      <c r="CEP50" s="196"/>
      <c r="CEQ50" s="196"/>
      <c r="CER50" s="196"/>
      <c r="CES50" s="196"/>
      <c r="CET50" s="196"/>
      <c r="CEU50" s="196"/>
      <c r="CEV50" s="196"/>
      <c r="CEW50" s="196"/>
      <c r="CEX50" s="196"/>
      <c r="CEY50" s="196"/>
      <c r="CEZ50" s="196"/>
      <c r="CFA50" s="196"/>
      <c r="CFB50" s="196"/>
      <c r="CFC50" s="196"/>
      <c r="CFD50" s="196"/>
      <c r="CFE50" s="196"/>
      <c r="CFF50" s="196"/>
      <c r="CFG50" s="196"/>
      <c r="CFH50" s="196"/>
      <c r="CFI50" s="196"/>
      <c r="CFJ50" s="196"/>
      <c r="CFK50" s="196"/>
      <c r="CFL50" s="196"/>
      <c r="CFM50" s="196"/>
      <c r="CFN50" s="196"/>
      <c r="CFO50" s="196"/>
      <c r="CFP50" s="196"/>
      <c r="CFQ50" s="196"/>
      <c r="CFR50" s="196"/>
      <c r="CFS50" s="196"/>
      <c r="CFT50" s="196"/>
      <c r="CFU50" s="196"/>
      <c r="CFV50" s="196"/>
      <c r="CFW50" s="196"/>
      <c r="CFX50" s="196"/>
      <c r="CFY50" s="196"/>
      <c r="CFZ50" s="196"/>
      <c r="CGA50" s="196"/>
      <c r="CGB50" s="196"/>
      <c r="CGC50" s="196"/>
      <c r="CGD50" s="196"/>
      <c r="CGE50" s="196"/>
      <c r="CGF50" s="196"/>
      <c r="CGG50" s="196"/>
      <c r="CGH50" s="196"/>
      <c r="CGI50" s="196"/>
      <c r="CGJ50" s="196"/>
      <c r="CGK50" s="196"/>
      <c r="CGL50" s="196"/>
      <c r="CGM50" s="196"/>
      <c r="CGN50" s="196"/>
      <c r="CGO50" s="196"/>
      <c r="CGP50" s="196"/>
      <c r="CGQ50" s="196"/>
      <c r="CGR50" s="196"/>
      <c r="CGS50" s="196"/>
      <c r="CGT50" s="196"/>
      <c r="CGU50" s="196"/>
      <c r="CGV50" s="196"/>
      <c r="CGW50" s="196"/>
      <c r="CGX50" s="196"/>
      <c r="CGY50" s="196"/>
      <c r="CGZ50" s="196"/>
      <c r="CHA50" s="196"/>
      <c r="CHB50" s="196"/>
      <c r="CHC50" s="196"/>
      <c r="CHD50" s="196"/>
      <c r="CHE50" s="196"/>
      <c r="CHF50" s="196"/>
      <c r="CHG50" s="196"/>
      <c r="CHH50" s="196"/>
      <c r="CHI50" s="196"/>
      <c r="CHJ50" s="196"/>
      <c r="CHK50" s="196"/>
      <c r="CHL50" s="196"/>
      <c r="CHM50" s="196"/>
      <c r="CHN50" s="196"/>
      <c r="CHO50" s="196"/>
      <c r="CHP50" s="196"/>
      <c r="CHQ50" s="196"/>
      <c r="CHR50" s="196"/>
      <c r="CHS50" s="196"/>
      <c r="CHT50" s="196"/>
      <c r="CHU50" s="196"/>
      <c r="CHV50" s="196"/>
      <c r="CHW50" s="196"/>
      <c r="CHX50" s="196"/>
      <c r="CHY50" s="196"/>
      <c r="CHZ50" s="196"/>
      <c r="CIA50" s="196"/>
      <c r="CIB50" s="196"/>
      <c r="CIC50" s="196"/>
      <c r="CID50" s="196"/>
      <c r="CIE50" s="196"/>
      <c r="CIF50" s="196"/>
      <c r="CIG50" s="196"/>
      <c r="CIH50" s="196"/>
      <c r="CII50" s="196"/>
      <c r="CIJ50" s="196"/>
      <c r="CIK50" s="196"/>
      <c r="CIL50" s="196"/>
      <c r="CIM50" s="196"/>
      <c r="CIN50" s="196"/>
      <c r="CIO50" s="196"/>
      <c r="CIP50" s="196"/>
      <c r="CIQ50" s="196"/>
      <c r="CIR50" s="196"/>
      <c r="CIS50" s="196"/>
      <c r="CIT50" s="196"/>
      <c r="CIU50" s="196"/>
      <c r="CIV50" s="196"/>
      <c r="CIW50" s="196"/>
      <c r="CIX50" s="196"/>
      <c r="CIY50" s="196"/>
      <c r="CIZ50" s="196"/>
      <c r="CJA50" s="196"/>
      <c r="CJB50" s="196"/>
      <c r="CJC50" s="196"/>
      <c r="CJD50" s="196"/>
      <c r="CJE50" s="196"/>
      <c r="CJF50" s="196"/>
      <c r="CJG50" s="196"/>
      <c r="CJH50" s="196"/>
      <c r="CJI50" s="196"/>
      <c r="CJJ50" s="196"/>
      <c r="CJK50" s="196"/>
      <c r="CJL50" s="196"/>
      <c r="CJM50" s="196"/>
      <c r="CJN50" s="196"/>
      <c r="CJO50" s="196"/>
      <c r="CJP50" s="196"/>
      <c r="CJQ50" s="196"/>
      <c r="CJR50" s="196"/>
      <c r="CJS50" s="196"/>
      <c r="CJT50" s="196"/>
      <c r="CJU50" s="196"/>
      <c r="CJV50" s="196"/>
      <c r="CJW50" s="196"/>
      <c r="CJX50" s="196"/>
      <c r="CJY50" s="196"/>
      <c r="CJZ50" s="196"/>
      <c r="CKA50" s="196"/>
      <c r="CKB50" s="196"/>
      <c r="CKC50" s="196"/>
      <c r="CKD50" s="196"/>
      <c r="CKE50" s="196"/>
      <c r="CKF50" s="196"/>
      <c r="CKG50" s="196"/>
      <c r="CKH50" s="196"/>
      <c r="CKI50" s="196"/>
      <c r="CKJ50" s="196"/>
      <c r="CKK50" s="196"/>
      <c r="CKL50" s="196"/>
      <c r="CKM50" s="196"/>
      <c r="CKN50" s="196"/>
      <c r="CKO50" s="196"/>
      <c r="CKP50" s="196"/>
      <c r="CKQ50" s="196"/>
      <c r="CKR50" s="196"/>
      <c r="CKS50" s="196"/>
      <c r="CKT50" s="196"/>
      <c r="CKU50" s="196"/>
      <c r="CKV50" s="196"/>
      <c r="CKW50" s="196"/>
      <c r="CKX50" s="196"/>
      <c r="CKY50" s="196"/>
      <c r="CKZ50" s="196"/>
      <c r="CLA50" s="196"/>
      <c r="CLB50" s="196"/>
      <c r="CLC50" s="196"/>
      <c r="CLD50" s="196"/>
      <c r="CLE50" s="196"/>
      <c r="CLF50" s="196"/>
      <c r="CLG50" s="196"/>
      <c r="CLH50" s="196"/>
      <c r="CLI50" s="196"/>
      <c r="CLJ50" s="196"/>
      <c r="CLK50" s="196"/>
      <c r="CLL50" s="196"/>
      <c r="CLM50" s="196"/>
      <c r="CLN50" s="196"/>
      <c r="CLO50" s="196"/>
      <c r="CLP50" s="196"/>
      <c r="CLQ50" s="196"/>
      <c r="CLR50" s="196"/>
      <c r="CLS50" s="196"/>
      <c r="CLT50" s="196"/>
      <c r="CLU50" s="196"/>
      <c r="CLV50" s="196"/>
      <c r="CLW50" s="196"/>
      <c r="CLX50" s="196"/>
      <c r="CLY50" s="196"/>
      <c r="CLZ50" s="196"/>
      <c r="CMA50" s="196"/>
      <c r="CMB50" s="196"/>
      <c r="CMC50" s="196"/>
      <c r="CMD50" s="196"/>
      <c r="CME50" s="196"/>
      <c r="CMF50" s="196"/>
      <c r="CMG50" s="196"/>
      <c r="CMH50" s="196"/>
      <c r="CMI50" s="196"/>
      <c r="CMJ50" s="196"/>
      <c r="CMK50" s="196"/>
      <c r="CML50" s="196"/>
      <c r="CMM50" s="196"/>
      <c r="CMN50" s="196"/>
      <c r="CMO50" s="196"/>
      <c r="CMP50" s="196"/>
      <c r="CMQ50" s="196"/>
      <c r="CMR50" s="196"/>
      <c r="CMS50" s="196"/>
      <c r="CMT50" s="196"/>
      <c r="CMU50" s="196"/>
      <c r="CMV50" s="196"/>
      <c r="CMW50" s="196"/>
      <c r="CMX50" s="196"/>
      <c r="CMY50" s="196"/>
      <c r="CMZ50" s="196"/>
      <c r="CNA50" s="196"/>
      <c r="CNB50" s="196"/>
      <c r="CNC50" s="196"/>
      <c r="CND50" s="196"/>
      <c r="CNE50" s="196"/>
      <c r="CNF50" s="196"/>
      <c r="CNG50" s="196"/>
      <c r="CNH50" s="196"/>
      <c r="CNI50" s="196"/>
      <c r="CNJ50" s="196"/>
      <c r="CNK50" s="196"/>
      <c r="CNL50" s="196"/>
      <c r="CNM50" s="196"/>
      <c r="CNN50" s="196"/>
      <c r="CNO50" s="196"/>
      <c r="CNP50" s="196"/>
      <c r="CNQ50" s="196"/>
      <c r="CNR50" s="196"/>
      <c r="CNS50" s="196"/>
      <c r="CNT50" s="196"/>
      <c r="CNU50" s="196"/>
      <c r="CNV50" s="196"/>
      <c r="CNW50" s="196"/>
      <c r="CNX50" s="196"/>
      <c r="CNY50" s="196"/>
      <c r="CNZ50" s="196"/>
      <c r="COA50" s="196"/>
      <c r="COB50" s="196"/>
      <c r="COC50" s="196"/>
      <c r="COD50" s="196"/>
      <c r="COE50" s="196"/>
      <c r="COF50" s="196"/>
      <c r="COG50" s="196"/>
      <c r="COH50" s="196"/>
      <c r="COI50" s="196"/>
      <c r="COJ50" s="196"/>
      <c r="COK50" s="196"/>
      <c r="COL50" s="196"/>
      <c r="COM50" s="196"/>
      <c r="CON50" s="196"/>
      <c r="COO50" s="196"/>
      <c r="COP50" s="196"/>
      <c r="COQ50" s="196"/>
      <c r="COR50" s="196"/>
      <c r="COS50" s="196"/>
      <c r="COT50" s="196"/>
      <c r="COU50" s="196"/>
      <c r="COV50" s="196"/>
      <c r="COW50" s="196"/>
      <c r="COX50" s="196"/>
      <c r="COY50" s="196"/>
      <c r="COZ50" s="196"/>
      <c r="CPA50" s="196"/>
      <c r="CPB50" s="196"/>
      <c r="CPC50" s="196"/>
      <c r="CPD50" s="196"/>
      <c r="CPE50" s="196"/>
      <c r="CPF50" s="196"/>
      <c r="CPG50" s="196"/>
      <c r="CPH50" s="196"/>
      <c r="CPI50" s="196"/>
      <c r="CPJ50" s="196"/>
      <c r="CPK50" s="196"/>
      <c r="CPL50" s="196"/>
      <c r="CPM50" s="196"/>
      <c r="CPN50" s="196"/>
      <c r="CPO50" s="196"/>
      <c r="CPP50" s="196"/>
      <c r="CPQ50" s="196"/>
      <c r="CPR50" s="196"/>
      <c r="CPS50" s="196"/>
      <c r="CPT50" s="196"/>
      <c r="CPU50" s="196"/>
      <c r="CPV50" s="196"/>
      <c r="CPW50" s="196"/>
      <c r="CPX50" s="196"/>
      <c r="CPY50" s="196"/>
      <c r="CPZ50" s="196"/>
      <c r="CQA50" s="196"/>
      <c r="CQB50" s="196"/>
      <c r="CQC50" s="196"/>
      <c r="CQD50" s="196"/>
      <c r="CQE50" s="196"/>
      <c r="CQF50" s="196"/>
      <c r="CQG50" s="196"/>
      <c r="CQH50" s="196"/>
      <c r="CQI50" s="196"/>
      <c r="CQJ50" s="196"/>
      <c r="CQK50" s="196"/>
      <c r="CQL50" s="196"/>
      <c r="CQM50" s="196"/>
      <c r="CQN50" s="196"/>
      <c r="CQO50" s="196"/>
      <c r="CQP50" s="196"/>
      <c r="CQQ50" s="196"/>
      <c r="CQR50" s="196"/>
      <c r="CQS50" s="196"/>
      <c r="CQT50" s="196"/>
      <c r="CQU50" s="196"/>
      <c r="CQV50" s="196"/>
      <c r="CQW50" s="196"/>
      <c r="CQX50" s="196"/>
      <c r="CQY50" s="196"/>
      <c r="CQZ50" s="196"/>
      <c r="CRA50" s="196"/>
      <c r="CRB50" s="196"/>
      <c r="CRC50" s="196"/>
      <c r="CRD50" s="196"/>
      <c r="CRE50" s="196"/>
      <c r="CRF50" s="196"/>
      <c r="CRG50" s="196"/>
      <c r="CRH50" s="196"/>
      <c r="CRI50" s="196"/>
      <c r="CRJ50" s="196"/>
      <c r="CRK50" s="196"/>
      <c r="CRL50" s="196"/>
      <c r="CRM50" s="196"/>
      <c r="CRN50" s="196"/>
      <c r="CRO50" s="196"/>
      <c r="CRP50" s="196"/>
      <c r="CRQ50" s="196"/>
      <c r="CRR50" s="196"/>
      <c r="CRS50" s="196"/>
      <c r="CRT50" s="196"/>
      <c r="CRU50" s="196"/>
      <c r="CRV50" s="196"/>
      <c r="CRW50" s="196"/>
      <c r="CRX50" s="196"/>
      <c r="CRY50" s="196"/>
      <c r="CRZ50" s="196"/>
      <c r="CSA50" s="196"/>
      <c r="CSB50" s="196"/>
      <c r="CSC50" s="196"/>
      <c r="CSD50" s="196"/>
      <c r="CSE50" s="196"/>
      <c r="CSF50" s="196"/>
      <c r="CSG50" s="196"/>
      <c r="CSH50" s="196"/>
      <c r="CSI50" s="196"/>
      <c r="CSJ50" s="196"/>
      <c r="CSK50" s="196"/>
      <c r="CSL50" s="196"/>
      <c r="CSM50" s="196"/>
      <c r="CSN50" s="196"/>
      <c r="CSO50" s="196"/>
      <c r="CSP50" s="196"/>
      <c r="CSQ50" s="196"/>
      <c r="CSR50" s="196"/>
      <c r="CSS50" s="196"/>
      <c r="CST50" s="196"/>
      <c r="CSU50" s="196"/>
      <c r="CSV50" s="196"/>
      <c r="CSW50" s="196"/>
      <c r="CSX50" s="196"/>
      <c r="CSY50" s="196"/>
      <c r="CSZ50" s="196"/>
      <c r="CTA50" s="196"/>
      <c r="CTB50" s="196"/>
      <c r="CTC50" s="196"/>
      <c r="CTD50" s="196"/>
      <c r="CTE50" s="196"/>
      <c r="CTF50" s="196"/>
      <c r="CTG50" s="196"/>
      <c r="CTH50" s="196"/>
      <c r="CTI50" s="196"/>
      <c r="CTJ50" s="196"/>
      <c r="CTK50" s="196"/>
      <c r="CTL50" s="196"/>
      <c r="CTM50" s="196"/>
      <c r="CTN50" s="196"/>
      <c r="CTO50" s="196"/>
      <c r="CTP50" s="196"/>
      <c r="CTQ50" s="196"/>
      <c r="CTR50" s="196"/>
      <c r="CTS50" s="196"/>
      <c r="CTT50" s="196"/>
      <c r="CTU50" s="196"/>
      <c r="CTV50" s="196"/>
      <c r="CTW50" s="196"/>
      <c r="CTX50" s="196"/>
      <c r="CTY50" s="196"/>
      <c r="CTZ50" s="196"/>
      <c r="CUA50" s="196"/>
      <c r="CUB50" s="196"/>
      <c r="CUC50" s="196"/>
      <c r="CUD50" s="196"/>
      <c r="CUE50" s="196"/>
      <c r="CUF50" s="196"/>
      <c r="CUG50" s="196"/>
      <c r="CUH50" s="196"/>
      <c r="CUI50" s="196"/>
      <c r="CUJ50" s="196"/>
      <c r="CUK50" s="196"/>
      <c r="CUL50" s="196"/>
      <c r="CUM50" s="196"/>
      <c r="CUN50" s="196"/>
      <c r="CUO50" s="196"/>
      <c r="CUP50" s="196"/>
      <c r="CUQ50" s="196"/>
      <c r="CUR50" s="196"/>
      <c r="CUS50" s="196"/>
      <c r="CUT50" s="196"/>
      <c r="CUU50" s="196"/>
      <c r="CUV50" s="196"/>
      <c r="CUW50" s="196"/>
      <c r="CUX50" s="196"/>
      <c r="CUY50" s="196"/>
      <c r="CUZ50" s="196"/>
      <c r="CVA50" s="196"/>
      <c r="CVB50" s="196"/>
      <c r="CVC50" s="196"/>
      <c r="CVD50" s="196"/>
      <c r="CVE50" s="196"/>
      <c r="CVF50" s="196"/>
      <c r="CVG50" s="196"/>
      <c r="CVH50" s="196"/>
      <c r="CVI50" s="196"/>
      <c r="CVJ50" s="196"/>
      <c r="CVK50" s="196"/>
      <c r="CVL50" s="196"/>
      <c r="CVM50" s="196"/>
      <c r="CVN50" s="196"/>
      <c r="CVO50" s="196"/>
      <c r="CVP50" s="196"/>
      <c r="CVQ50" s="196"/>
      <c r="CVR50" s="196"/>
      <c r="CVS50" s="196"/>
      <c r="CVT50" s="196"/>
      <c r="CVU50" s="196"/>
      <c r="CVV50" s="196"/>
      <c r="CVW50" s="196"/>
      <c r="CVX50" s="196"/>
      <c r="CVY50" s="196"/>
      <c r="CVZ50" s="196"/>
      <c r="CWA50" s="196"/>
      <c r="CWB50" s="196"/>
      <c r="CWC50" s="196"/>
      <c r="CWD50" s="196"/>
      <c r="CWE50" s="196"/>
      <c r="CWF50" s="196"/>
      <c r="CWG50" s="196"/>
      <c r="CWH50" s="196"/>
      <c r="CWI50" s="196"/>
      <c r="CWJ50" s="196"/>
      <c r="CWK50" s="196"/>
      <c r="CWL50" s="196"/>
      <c r="CWM50" s="196"/>
      <c r="CWN50" s="196"/>
      <c r="CWO50" s="196"/>
      <c r="CWP50" s="196"/>
      <c r="CWQ50" s="196"/>
      <c r="CWR50" s="196"/>
      <c r="CWS50" s="196"/>
      <c r="CWT50" s="196"/>
      <c r="CWU50" s="196"/>
      <c r="CWV50" s="196"/>
      <c r="CWW50" s="196"/>
      <c r="CWX50" s="196"/>
      <c r="CWY50" s="196"/>
      <c r="CWZ50" s="196"/>
      <c r="CXA50" s="196"/>
      <c r="CXB50" s="196"/>
      <c r="CXC50" s="196"/>
      <c r="CXD50" s="196"/>
      <c r="CXE50" s="196"/>
      <c r="CXF50" s="196"/>
      <c r="CXG50" s="196"/>
      <c r="CXH50" s="196"/>
      <c r="CXI50" s="196"/>
      <c r="CXJ50" s="196"/>
      <c r="CXK50" s="196"/>
      <c r="CXL50" s="196"/>
      <c r="CXM50" s="196"/>
      <c r="CXN50" s="196"/>
      <c r="CXO50" s="196"/>
      <c r="CXP50" s="196"/>
      <c r="CXQ50" s="196"/>
      <c r="CXR50" s="196"/>
      <c r="CXS50" s="196"/>
      <c r="CXT50" s="196"/>
      <c r="CXU50" s="196"/>
      <c r="CXV50" s="196"/>
      <c r="CXW50" s="196"/>
      <c r="CXX50" s="196"/>
      <c r="CXY50" s="196"/>
      <c r="CXZ50" s="196"/>
      <c r="CYA50" s="196"/>
      <c r="CYB50" s="196"/>
      <c r="CYC50" s="196"/>
      <c r="CYD50" s="196"/>
      <c r="CYE50" s="196"/>
      <c r="CYF50" s="196"/>
      <c r="CYG50" s="196"/>
      <c r="CYH50" s="196"/>
      <c r="CYI50" s="196"/>
      <c r="CYJ50" s="196"/>
      <c r="CYK50" s="196"/>
      <c r="CYL50" s="196"/>
      <c r="CYM50" s="196"/>
      <c r="CYN50" s="196"/>
      <c r="CYO50" s="196"/>
      <c r="CYP50" s="196"/>
      <c r="CYQ50" s="196"/>
      <c r="CYR50" s="196"/>
      <c r="CYS50" s="196"/>
      <c r="CYT50" s="196"/>
      <c r="CYU50" s="196"/>
      <c r="CYV50" s="196"/>
      <c r="CYW50" s="196"/>
      <c r="CYX50" s="196"/>
      <c r="CYY50" s="196"/>
      <c r="CYZ50" s="196"/>
      <c r="CZA50" s="196"/>
      <c r="CZB50" s="196"/>
      <c r="CZC50" s="196"/>
      <c r="CZD50" s="196"/>
      <c r="CZE50" s="196"/>
      <c r="CZF50" s="196"/>
      <c r="CZG50" s="196"/>
      <c r="CZH50" s="196"/>
      <c r="CZI50" s="196"/>
      <c r="CZJ50" s="196"/>
      <c r="CZK50" s="196"/>
      <c r="CZL50" s="196"/>
      <c r="CZM50" s="196"/>
      <c r="CZN50" s="196"/>
      <c r="CZO50" s="196"/>
      <c r="CZP50" s="196"/>
      <c r="CZQ50" s="196"/>
      <c r="CZR50" s="196"/>
      <c r="CZS50" s="196"/>
      <c r="CZT50" s="196"/>
      <c r="CZU50" s="196"/>
      <c r="CZV50" s="196"/>
      <c r="CZW50" s="196"/>
      <c r="CZX50" s="196"/>
      <c r="CZY50" s="196"/>
      <c r="CZZ50" s="196"/>
      <c r="DAA50" s="196"/>
      <c r="DAB50" s="196"/>
      <c r="DAC50" s="196"/>
      <c r="DAD50" s="196"/>
      <c r="DAE50" s="196"/>
      <c r="DAF50" s="196"/>
      <c r="DAG50" s="196"/>
      <c r="DAH50" s="196"/>
      <c r="DAI50" s="196"/>
      <c r="DAJ50" s="196"/>
      <c r="DAK50" s="196"/>
      <c r="DAL50" s="196"/>
      <c r="DAM50" s="196"/>
      <c r="DAN50" s="196"/>
      <c r="DAO50" s="196"/>
      <c r="DAP50" s="196"/>
      <c r="DAQ50" s="196"/>
      <c r="DAR50" s="196"/>
      <c r="DAS50" s="196"/>
      <c r="DAT50" s="196"/>
      <c r="DAU50" s="196"/>
      <c r="DAV50" s="196"/>
      <c r="DAW50" s="196"/>
      <c r="DAX50" s="196"/>
      <c r="DAY50" s="196"/>
      <c r="DAZ50" s="196"/>
      <c r="DBA50" s="196"/>
      <c r="DBB50" s="196"/>
      <c r="DBC50" s="196"/>
      <c r="DBD50" s="196"/>
      <c r="DBE50" s="196"/>
      <c r="DBF50" s="196"/>
      <c r="DBG50" s="196"/>
      <c r="DBH50" s="196"/>
      <c r="DBI50" s="196"/>
      <c r="DBJ50" s="196"/>
      <c r="DBK50" s="196"/>
      <c r="DBL50" s="196"/>
      <c r="DBM50" s="196"/>
      <c r="DBN50" s="196"/>
      <c r="DBO50" s="196"/>
      <c r="DBP50" s="196"/>
      <c r="DBQ50" s="196"/>
      <c r="DBR50" s="196"/>
      <c r="DBS50" s="196"/>
      <c r="DBT50" s="196"/>
      <c r="DBU50" s="196"/>
      <c r="DBV50" s="196"/>
      <c r="DBW50" s="196"/>
      <c r="DBX50" s="196"/>
      <c r="DBY50" s="196"/>
      <c r="DBZ50" s="196"/>
      <c r="DCA50" s="196"/>
      <c r="DCB50" s="196"/>
      <c r="DCC50" s="196"/>
      <c r="DCD50" s="196"/>
      <c r="DCE50" s="196"/>
      <c r="DCF50" s="196"/>
      <c r="DCG50" s="196"/>
      <c r="DCH50" s="196"/>
      <c r="DCI50" s="196"/>
      <c r="DCJ50" s="196"/>
      <c r="DCK50" s="196"/>
      <c r="DCL50" s="196"/>
      <c r="DCM50" s="196"/>
      <c r="DCN50" s="196"/>
      <c r="DCO50" s="196"/>
      <c r="DCP50" s="196"/>
      <c r="DCQ50" s="196"/>
      <c r="DCR50" s="196"/>
      <c r="DCS50" s="196"/>
      <c r="DCT50" s="196"/>
      <c r="DCU50" s="196"/>
      <c r="DCV50" s="196"/>
      <c r="DCW50" s="196"/>
      <c r="DCX50" s="196"/>
      <c r="DCY50" s="196"/>
      <c r="DCZ50" s="196"/>
      <c r="DDA50" s="196"/>
      <c r="DDB50" s="196"/>
      <c r="DDC50" s="196"/>
      <c r="DDD50" s="196"/>
      <c r="DDE50" s="196"/>
      <c r="DDF50" s="196"/>
      <c r="DDG50" s="196"/>
      <c r="DDH50" s="196"/>
      <c r="DDI50" s="196"/>
      <c r="DDJ50" s="196"/>
      <c r="DDK50" s="196"/>
      <c r="DDL50" s="196"/>
      <c r="DDM50" s="196"/>
      <c r="DDN50" s="196"/>
      <c r="DDO50" s="196"/>
      <c r="DDP50" s="196"/>
      <c r="DDQ50" s="196"/>
      <c r="DDR50" s="196"/>
      <c r="DDS50" s="196"/>
      <c r="DDT50" s="196"/>
      <c r="DDU50" s="196"/>
      <c r="DDV50" s="196"/>
      <c r="DDW50" s="196"/>
      <c r="DDX50" s="196"/>
      <c r="DDY50" s="196"/>
      <c r="DDZ50" s="196"/>
      <c r="DEA50" s="196"/>
      <c r="DEB50" s="196"/>
      <c r="DEC50" s="196"/>
      <c r="DED50" s="196"/>
      <c r="DEE50" s="196"/>
      <c r="DEF50" s="196"/>
      <c r="DEG50" s="196"/>
      <c r="DEH50" s="196"/>
      <c r="DEI50" s="196"/>
      <c r="DEJ50" s="196"/>
      <c r="DEK50" s="196"/>
      <c r="DEL50" s="196"/>
      <c r="DEM50" s="196"/>
      <c r="DEN50" s="196"/>
      <c r="DEO50" s="196"/>
      <c r="DEP50" s="196"/>
      <c r="DEQ50" s="196"/>
      <c r="DER50" s="196"/>
      <c r="DES50" s="196"/>
      <c r="DET50" s="196"/>
      <c r="DEU50" s="196"/>
      <c r="DEV50" s="196"/>
      <c r="DEW50" s="196"/>
      <c r="DEX50" s="196"/>
      <c r="DEY50" s="196"/>
      <c r="DEZ50" s="196"/>
      <c r="DFA50" s="196"/>
      <c r="DFB50" s="196"/>
      <c r="DFC50" s="196"/>
      <c r="DFD50" s="196"/>
      <c r="DFE50" s="196"/>
      <c r="DFF50" s="196"/>
      <c r="DFG50" s="196"/>
      <c r="DFH50" s="196"/>
      <c r="DFI50" s="196"/>
      <c r="DFJ50" s="196"/>
      <c r="DFK50" s="196"/>
      <c r="DFL50" s="196"/>
      <c r="DFM50" s="196"/>
      <c r="DFN50" s="196"/>
      <c r="DFO50" s="196"/>
      <c r="DFP50" s="196"/>
      <c r="DFQ50" s="196"/>
      <c r="DFR50" s="196"/>
      <c r="DFS50" s="196"/>
      <c r="DFT50" s="196"/>
      <c r="DFU50" s="196"/>
      <c r="DFV50" s="196"/>
      <c r="DFW50" s="196"/>
      <c r="DFX50" s="196"/>
      <c r="DFY50" s="196"/>
      <c r="DFZ50" s="196"/>
      <c r="DGA50" s="196"/>
      <c r="DGB50" s="196"/>
      <c r="DGC50" s="196"/>
      <c r="DGD50" s="196"/>
      <c r="DGE50" s="196"/>
      <c r="DGF50" s="196"/>
      <c r="DGG50" s="196"/>
      <c r="DGH50" s="196"/>
      <c r="DGI50" s="196"/>
      <c r="DGJ50" s="196"/>
      <c r="DGK50" s="196"/>
      <c r="DGL50" s="196"/>
      <c r="DGM50" s="196"/>
      <c r="DGN50" s="196"/>
      <c r="DGO50" s="196"/>
      <c r="DGP50" s="196"/>
      <c r="DGQ50" s="196"/>
      <c r="DGR50" s="196"/>
      <c r="DGS50" s="196"/>
      <c r="DGT50" s="196"/>
      <c r="DGU50" s="196"/>
      <c r="DGV50" s="196"/>
      <c r="DGW50" s="196"/>
      <c r="DGX50" s="196"/>
      <c r="DGY50" s="196"/>
      <c r="DGZ50" s="196"/>
      <c r="DHA50" s="196"/>
      <c r="DHB50" s="196"/>
      <c r="DHC50" s="196"/>
      <c r="DHD50" s="196"/>
      <c r="DHE50" s="196"/>
      <c r="DHF50" s="196"/>
      <c r="DHG50" s="196"/>
      <c r="DHH50" s="196"/>
      <c r="DHI50" s="196"/>
      <c r="DHJ50" s="196"/>
      <c r="DHK50" s="196"/>
      <c r="DHL50" s="196"/>
      <c r="DHM50" s="196"/>
      <c r="DHN50" s="196"/>
      <c r="DHO50" s="196"/>
      <c r="DHP50" s="196"/>
      <c r="DHQ50" s="196"/>
      <c r="DHR50" s="196"/>
      <c r="DHS50" s="196"/>
      <c r="DHT50" s="196"/>
      <c r="DHU50" s="196"/>
      <c r="DHV50" s="196"/>
      <c r="DHW50" s="196"/>
      <c r="DHX50" s="196"/>
      <c r="DHY50" s="196"/>
      <c r="DHZ50" s="196"/>
      <c r="DIA50" s="196"/>
      <c r="DIB50" s="196"/>
      <c r="DIC50" s="196"/>
      <c r="DID50" s="196"/>
      <c r="DIE50" s="196"/>
      <c r="DIF50" s="196"/>
      <c r="DIG50" s="196"/>
      <c r="DIH50" s="196"/>
      <c r="DII50" s="196"/>
      <c r="DIJ50" s="196"/>
      <c r="DIK50" s="196"/>
      <c r="DIL50" s="196"/>
      <c r="DIM50" s="196"/>
      <c r="DIN50" s="196"/>
      <c r="DIO50" s="196"/>
      <c r="DIP50" s="196"/>
      <c r="DIQ50" s="196"/>
      <c r="DIR50" s="196"/>
      <c r="DIS50" s="196"/>
      <c r="DIT50" s="196"/>
      <c r="DIU50" s="196"/>
      <c r="DIV50" s="196"/>
      <c r="DIW50" s="196"/>
      <c r="DIX50" s="196"/>
      <c r="DIY50" s="196"/>
      <c r="DIZ50" s="196"/>
      <c r="DJA50" s="196"/>
      <c r="DJB50" s="196"/>
      <c r="DJC50" s="196"/>
      <c r="DJD50" s="196"/>
      <c r="DJE50" s="196"/>
      <c r="DJF50" s="196"/>
      <c r="DJG50" s="196"/>
      <c r="DJH50" s="196"/>
      <c r="DJI50" s="196"/>
      <c r="DJJ50" s="196"/>
      <c r="DJK50" s="196"/>
      <c r="DJL50" s="196"/>
      <c r="DJM50" s="196"/>
      <c r="DJN50" s="196"/>
      <c r="DJO50" s="196"/>
      <c r="DJP50" s="196"/>
      <c r="DJQ50" s="196"/>
      <c r="DJR50" s="196"/>
      <c r="DJS50" s="196"/>
      <c r="DJT50" s="196"/>
      <c r="DJU50" s="196"/>
      <c r="DJV50" s="196"/>
      <c r="DJW50" s="196"/>
      <c r="DJX50" s="196"/>
      <c r="DJY50" s="196"/>
      <c r="DJZ50" s="196"/>
      <c r="DKA50" s="196"/>
      <c r="DKB50" s="196"/>
      <c r="DKC50" s="196"/>
      <c r="DKD50" s="196"/>
      <c r="DKE50" s="196"/>
      <c r="DKF50" s="196"/>
      <c r="DKG50" s="196"/>
      <c r="DKH50" s="196"/>
      <c r="DKI50" s="196"/>
      <c r="DKJ50" s="196"/>
      <c r="DKK50" s="196"/>
      <c r="DKL50" s="196"/>
      <c r="DKM50" s="196"/>
      <c r="DKN50" s="196"/>
      <c r="DKO50" s="196"/>
      <c r="DKP50" s="196"/>
      <c r="DKQ50" s="196"/>
      <c r="DKR50" s="196"/>
      <c r="DKS50" s="196"/>
      <c r="DKT50" s="196"/>
      <c r="DKU50" s="196"/>
      <c r="DKV50" s="196"/>
      <c r="DKW50" s="196"/>
      <c r="DKX50" s="196"/>
      <c r="DKY50" s="196"/>
      <c r="DKZ50" s="196"/>
      <c r="DLA50" s="196"/>
      <c r="DLB50" s="196"/>
      <c r="DLC50" s="196"/>
      <c r="DLD50" s="196"/>
      <c r="DLE50" s="196"/>
      <c r="DLF50" s="196"/>
      <c r="DLG50" s="196"/>
      <c r="DLH50" s="196"/>
      <c r="DLI50" s="196"/>
      <c r="DLJ50" s="196"/>
      <c r="DLK50" s="196"/>
      <c r="DLL50" s="196"/>
      <c r="DLM50" s="196"/>
      <c r="DLN50" s="196"/>
      <c r="DLO50" s="196"/>
      <c r="DLP50" s="196"/>
      <c r="DLQ50" s="196"/>
      <c r="DLR50" s="196"/>
      <c r="DLS50" s="196"/>
      <c r="DLT50" s="196"/>
      <c r="DLU50" s="196"/>
      <c r="DLV50" s="196"/>
      <c r="DLW50" s="196"/>
      <c r="DLX50" s="196"/>
      <c r="DLY50" s="196"/>
      <c r="DLZ50" s="196"/>
      <c r="DMA50" s="196"/>
      <c r="DMB50" s="196"/>
      <c r="DMC50" s="196"/>
      <c r="DMD50" s="196"/>
      <c r="DME50" s="196"/>
      <c r="DMF50" s="196"/>
      <c r="DMG50" s="196"/>
      <c r="DMH50" s="196"/>
      <c r="DMI50" s="196"/>
      <c r="DMJ50" s="196"/>
      <c r="DMK50" s="196"/>
      <c r="DML50" s="196"/>
      <c r="DMM50" s="196"/>
      <c r="DMN50" s="196"/>
      <c r="DMO50" s="196"/>
      <c r="DMP50" s="196"/>
      <c r="DMQ50" s="196"/>
      <c r="DMR50" s="196"/>
      <c r="DMS50" s="196"/>
      <c r="DMT50" s="196"/>
      <c r="DMU50" s="196"/>
      <c r="DMV50" s="196"/>
      <c r="DMW50" s="196"/>
      <c r="DMX50" s="196"/>
      <c r="DMY50" s="196"/>
      <c r="DMZ50" s="196"/>
      <c r="DNA50" s="196"/>
      <c r="DNB50" s="196"/>
      <c r="DNC50" s="196"/>
      <c r="DND50" s="196"/>
      <c r="DNE50" s="196"/>
      <c r="DNF50" s="196"/>
      <c r="DNG50" s="196"/>
      <c r="DNH50" s="196"/>
      <c r="DNI50" s="196"/>
      <c r="DNJ50" s="196"/>
      <c r="DNK50" s="196"/>
      <c r="DNL50" s="196"/>
      <c r="DNM50" s="196"/>
      <c r="DNN50" s="196"/>
      <c r="DNO50" s="196"/>
      <c r="DNP50" s="196"/>
      <c r="DNQ50" s="196"/>
      <c r="DNR50" s="196"/>
      <c r="DNS50" s="196"/>
      <c r="DNT50" s="196"/>
      <c r="DNU50" s="196"/>
      <c r="DNV50" s="196"/>
      <c r="DNW50" s="196"/>
      <c r="DNX50" s="196"/>
      <c r="DNY50" s="196"/>
      <c r="DNZ50" s="196"/>
      <c r="DOA50" s="196"/>
      <c r="DOB50" s="196"/>
      <c r="DOC50" s="196"/>
      <c r="DOD50" s="196"/>
      <c r="DOE50" s="196"/>
      <c r="DOF50" s="196"/>
      <c r="DOG50" s="196"/>
      <c r="DOH50" s="196"/>
      <c r="DOI50" s="196"/>
      <c r="DOJ50" s="196"/>
      <c r="DOK50" s="196"/>
      <c r="DOL50" s="196"/>
      <c r="DOM50" s="196"/>
      <c r="DON50" s="196"/>
      <c r="DOO50" s="196"/>
      <c r="DOP50" s="196"/>
      <c r="DOQ50" s="196"/>
      <c r="DOR50" s="196"/>
      <c r="DOS50" s="196"/>
      <c r="DOT50" s="196"/>
      <c r="DOU50" s="196"/>
      <c r="DOV50" s="196"/>
      <c r="DOW50" s="196"/>
      <c r="DOX50" s="196"/>
      <c r="DOY50" s="196"/>
      <c r="DOZ50" s="196"/>
      <c r="DPA50" s="196"/>
      <c r="DPB50" s="196"/>
      <c r="DPC50" s="196"/>
      <c r="DPD50" s="196"/>
      <c r="DPE50" s="196"/>
      <c r="DPF50" s="196"/>
      <c r="DPG50" s="196"/>
      <c r="DPH50" s="196"/>
      <c r="DPI50" s="196"/>
      <c r="DPJ50" s="196"/>
      <c r="DPK50" s="196"/>
      <c r="DPL50" s="196"/>
      <c r="DPM50" s="196"/>
      <c r="DPN50" s="196"/>
      <c r="DPO50" s="196"/>
      <c r="DPP50" s="196"/>
      <c r="DPQ50" s="196"/>
      <c r="DPR50" s="196"/>
      <c r="DPS50" s="196"/>
      <c r="DPT50" s="196"/>
      <c r="DPU50" s="196"/>
      <c r="DPV50" s="196"/>
      <c r="DPW50" s="196"/>
      <c r="DPX50" s="196"/>
      <c r="DPY50" s="196"/>
      <c r="DPZ50" s="196"/>
      <c r="DQA50" s="196"/>
      <c r="DQB50" s="196"/>
      <c r="DQC50" s="196"/>
      <c r="DQD50" s="196"/>
      <c r="DQE50" s="196"/>
      <c r="DQF50" s="196"/>
      <c r="DQG50" s="196"/>
      <c r="DQH50" s="196"/>
      <c r="DQI50" s="196"/>
      <c r="DQJ50" s="196"/>
      <c r="DQK50" s="196"/>
      <c r="DQL50" s="196"/>
      <c r="DQM50" s="196"/>
      <c r="DQN50" s="196"/>
      <c r="DQO50" s="196"/>
      <c r="DQP50" s="196"/>
      <c r="DQQ50" s="196"/>
      <c r="DQR50" s="196"/>
      <c r="DQS50" s="196"/>
      <c r="DQT50" s="196"/>
      <c r="DQU50" s="196"/>
      <c r="DQV50" s="196"/>
      <c r="DQW50" s="196"/>
      <c r="DQX50" s="196"/>
      <c r="DQY50" s="196"/>
      <c r="DQZ50" s="196"/>
      <c r="DRA50" s="196"/>
      <c r="DRB50" s="196"/>
      <c r="DRC50" s="196"/>
      <c r="DRD50" s="196"/>
      <c r="DRE50" s="196"/>
      <c r="DRF50" s="196"/>
      <c r="DRG50" s="196"/>
      <c r="DRH50" s="196"/>
      <c r="DRI50" s="196"/>
      <c r="DRJ50" s="196"/>
      <c r="DRK50" s="196"/>
      <c r="DRL50" s="196"/>
      <c r="DRM50" s="196"/>
      <c r="DRN50" s="196"/>
      <c r="DRO50" s="196"/>
      <c r="DRP50" s="196"/>
      <c r="DRQ50" s="196"/>
      <c r="DRR50" s="196"/>
      <c r="DRS50" s="196"/>
      <c r="DRT50" s="196"/>
      <c r="DRU50" s="196"/>
      <c r="DRV50" s="196"/>
      <c r="DRW50" s="196"/>
      <c r="DRX50" s="196"/>
      <c r="DRY50" s="196"/>
      <c r="DRZ50" s="196"/>
      <c r="DSA50" s="196"/>
      <c r="DSB50" s="196"/>
      <c r="DSC50" s="196"/>
      <c r="DSD50" s="196"/>
      <c r="DSE50" s="196"/>
      <c r="DSF50" s="196"/>
      <c r="DSG50" s="196"/>
      <c r="DSH50" s="196"/>
      <c r="DSI50" s="196"/>
      <c r="DSJ50" s="196"/>
      <c r="DSK50" s="196"/>
      <c r="DSL50" s="196"/>
      <c r="DSM50" s="196"/>
      <c r="DSN50" s="196"/>
      <c r="DSO50" s="196"/>
      <c r="DSP50" s="196"/>
      <c r="DSQ50" s="196"/>
      <c r="DSR50" s="196"/>
      <c r="DSS50" s="196"/>
      <c r="DST50" s="196"/>
      <c r="DSU50" s="196"/>
      <c r="DSV50" s="196"/>
      <c r="DSW50" s="196"/>
      <c r="DSX50" s="196"/>
      <c r="DSY50" s="196"/>
      <c r="DSZ50" s="196"/>
      <c r="DTA50" s="196"/>
      <c r="DTB50" s="196"/>
      <c r="DTC50" s="196"/>
      <c r="DTD50" s="196"/>
      <c r="DTE50" s="196"/>
      <c r="DTF50" s="196"/>
      <c r="DTG50" s="196"/>
      <c r="DTH50" s="196"/>
      <c r="DTI50" s="196"/>
      <c r="DTJ50" s="196"/>
      <c r="DTK50" s="196"/>
      <c r="DTL50" s="196"/>
      <c r="DTM50" s="196"/>
      <c r="DTN50" s="196"/>
      <c r="DTO50" s="196"/>
      <c r="DTP50" s="196"/>
      <c r="DTQ50" s="196"/>
      <c r="DTR50" s="196"/>
      <c r="DTS50" s="196"/>
      <c r="DTT50" s="196"/>
      <c r="DTU50" s="196"/>
      <c r="DTV50" s="196"/>
      <c r="DTW50" s="196"/>
      <c r="DTX50" s="196"/>
      <c r="DTY50" s="196"/>
      <c r="DTZ50" s="196"/>
      <c r="DUA50" s="196"/>
      <c r="DUB50" s="196"/>
      <c r="DUC50" s="196"/>
      <c r="DUD50" s="196"/>
      <c r="DUE50" s="196"/>
      <c r="DUF50" s="196"/>
      <c r="DUG50" s="196"/>
      <c r="DUH50" s="196"/>
      <c r="DUI50" s="196"/>
      <c r="DUJ50" s="196"/>
      <c r="DUK50" s="196"/>
      <c r="DUL50" s="196"/>
      <c r="DUM50" s="196"/>
      <c r="DUN50" s="196"/>
      <c r="DUO50" s="196"/>
      <c r="DUP50" s="196"/>
      <c r="DUQ50" s="196"/>
      <c r="DUR50" s="196"/>
      <c r="DUS50" s="196"/>
      <c r="DUT50" s="196"/>
      <c r="DUU50" s="196"/>
      <c r="DUV50" s="196"/>
      <c r="DUW50" s="196"/>
      <c r="DUX50" s="196"/>
      <c r="DUY50" s="196"/>
      <c r="DUZ50" s="196"/>
      <c r="DVA50" s="196"/>
      <c r="DVB50" s="196"/>
      <c r="DVC50" s="196"/>
      <c r="DVD50" s="196"/>
      <c r="DVE50" s="196"/>
      <c r="DVF50" s="196"/>
      <c r="DVG50" s="196"/>
      <c r="DVH50" s="196"/>
      <c r="DVI50" s="196"/>
      <c r="DVJ50" s="196"/>
      <c r="DVK50" s="196"/>
      <c r="DVL50" s="196"/>
      <c r="DVM50" s="196"/>
      <c r="DVN50" s="196"/>
      <c r="DVO50" s="196"/>
      <c r="DVP50" s="196"/>
      <c r="DVQ50" s="196"/>
      <c r="DVR50" s="196"/>
      <c r="DVS50" s="196"/>
      <c r="DVT50" s="196"/>
      <c r="DVU50" s="196"/>
      <c r="DVV50" s="196"/>
      <c r="DVW50" s="196"/>
      <c r="DVX50" s="196"/>
      <c r="DVY50" s="196"/>
      <c r="DVZ50" s="196"/>
      <c r="DWA50" s="196"/>
      <c r="DWB50" s="196"/>
      <c r="DWC50" s="196"/>
      <c r="DWD50" s="196"/>
      <c r="DWE50" s="196"/>
      <c r="DWF50" s="196"/>
      <c r="DWG50" s="196"/>
      <c r="DWH50" s="196"/>
      <c r="DWI50" s="196"/>
      <c r="DWJ50" s="196"/>
      <c r="DWK50" s="196"/>
      <c r="DWL50" s="196"/>
      <c r="DWM50" s="196"/>
      <c r="DWN50" s="196"/>
      <c r="DWO50" s="196"/>
      <c r="DWP50" s="196"/>
      <c r="DWQ50" s="196"/>
      <c r="DWR50" s="196"/>
      <c r="DWS50" s="196"/>
      <c r="DWT50" s="196"/>
      <c r="DWU50" s="196"/>
      <c r="DWV50" s="196"/>
      <c r="DWW50" s="196"/>
      <c r="DWX50" s="196"/>
      <c r="DWY50" s="196"/>
      <c r="DWZ50" s="196"/>
      <c r="DXA50" s="196"/>
      <c r="DXB50" s="196"/>
      <c r="DXC50" s="196"/>
      <c r="DXD50" s="196"/>
      <c r="DXE50" s="196"/>
      <c r="DXF50" s="196"/>
      <c r="DXG50" s="196"/>
      <c r="DXH50" s="196"/>
      <c r="DXI50" s="196"/>
      <c r="DXJ50" s="196"/>
      <c r="DXK50" s="196"/>
      <c r="DXL50" s="196"/>
      <c r="DXM50" s="196"/>
      <c r="DXN50" s="196"/>
      <c r="DXO50" s="196"/>
      <c r="DXP50" s="196"/>
      <c r="DXQ50" s="196"/>
      <c r="DXR50" s="196"/>
      <c r="DXS50" s="196"/>
      <c r="DXT50" s="196"/>
      <c r="DXU50" s="196"/>
      <c r="DXV50" s="196"/>
      <c r="DXW50" s="196"/>
      <c r="DXX50" s="196"/>
      <c r="DXY50" s="196"/>
      <c r="DXZ50" s="196"/>
      <c r="DYA50" s="196"/>
      <c r="DYB50" s="196"/>
      <c r="DYC50" s="196"/>
      <c r="DYD50" s="196"/>
      <c r="DYE50" s="196"/>
      <c r="DYF50" s="196"/>
      <c r="DYG50" s="196"/>
      <c r="DYH50" s="196"/>
      <c r="DYI50" s="196"/>
      <c r="DYJ50" s="196"/>
      <c r="DYK50" s="196"/>
      <c r="DYL50" s="196"/>
      <c r="DYM50" s="196"/>
      <c r="DYN50" s="196"/>
      <c r="DYO50" s="196"/>
      <c r="DYP50" s="196"/>
      <c r="DYQ50" s="196"/>
      <c r="DYR50" s="196"/>
      <c r="DYS50" s="196"/>
      <c r="DYT50" s="196"/>
      <c r="DYU50" s="196"/>
      <c r="DYV50" s="196"/>
      <c r="DYW50" s="196"/>
      <c r="DYX50" s="196"/>
      <c r="DYY50" s="196"/>
      <c r="DYZ50" s="196"/>
      <c r="DZA50" s="196"/>
      <c r="DZB50" s="196"/>
      <c r="DZC50" s="196"/>
      <c r="DZD50" s="196"/>
      <c r="DZE50" s="196"/>
      <c r="DZF50" s="196"/>
      <c r="DZG50" s="196"/>
      <c r="DZH50" s="196"/>
      <c r="DZI50" s="196"/>
      <c r="DZJ50" s="196"/>
      <c r="DZK50" s="196"/>
      <c r="DZL50" s="196"/>
      <c r="DZM50" s="196"/>
      <c r="DZN50" s="196"/>
      <c r="DZO50" s="196"/>
      <c r="DZP50" s="196"/>
      <c r="DZQ50" s="196"/>
      <c r="DZR50" s="196"/>
      <c r="DZS50" s="196"/>
      <c r="DZT50" s="196"/>
      <c r="DZU50" s="196"/>
      <c r="DZV50" s="196"/>
      <c r="DZW50" s="196"/>
      <c r="DZX50" s="196"/>
      <c r="DZY50" s="196"/>
      <c r="DZZ50" s="196"/>
      <c r="EAA50" s="196"/>
      <c r="EAB50" s="196"/>
      <c r="EAC50" s="196"/>
      <c r="EAD50" s="196"/>
      <c r="EAE50" s="196"/>
      <c r="EAF50" s="196"/>
      <c r="EAG50" s="196"/>
      <c r="EAH50" s="196"/>
      <c r="EAI50" s="196"/>
      <c r="EAJ50" s="196"/>
      <c r="EAK50" s="196"/>
      <c r="EAL50" s="196"/>
      <c r="EAM50" s="196"/>
      <c r="EAN50" s="196"/>
      <c r="EAO50" s="196"/>
      <c r="EAP50" s="196"/>
      <c r="EAQ50" s="196"/>
      <c r="EAR50" s="196"/>
      <c r="EAS50" s="196"/>
      <c r="EAT50" s="196"/>
      <c r="EAU50" s="196"/>
      <c r="EAV50" s="196"/>
      <c r="EAW50" s="196"/>
      <c r="EAX50" s="196"/>
      <c r="EAY50" s="196"/>
      <c r="EAZ50" s="196"/>
      <c r="EBA50" s="196"/>
      <c r="EBB50" s="196"/>
      <c r="EBC50" s="196"/>
      <c r="EBD50" s="196"/>
      <c r="EBE50" s="196"/>
      <c r="EBF50" s="196"/>
      <c r="EBG50" s="196"/>
      <c r="EBH50" s="196"/>
      <c r="EBI50" s="196"/>
      <c r="EBJ50" s="196"/>
      <c r="EBK50" s="196"/>
      <c r="EBL50" s="196"/>
      <c r="EBM50" s="196"/>
      <c r="EBN50" s="196"/>
      <c r="EBO50" s="196"/>
      <c r="EBP50" s="196"/>
      <c r="EBQ50" s="196"/>
      <c r="EBR50" s="196"/>
      <c r="EBS50" s="196"/>
      <c r="EBT50" s="196"/>
      <c r="EBU50" s="196"/>
      <c r="EBV50" s="196"/>
      <c r="EBW50" s="196"/>
      <c r="EBX50" s="196"/>
      <c r="EBY50" s="196"/>
      <c r="EBZ50" s="196"/>
      <c r="ECA50" s="196"/>
      <c r="ECB50" s="196"/>
      <c r="ECC50" s="196"/>
      <c r="ECD50" s="196"/>
      <c r="ECE50" s="196"/>
      <c r="ECF50" s="196"/>
      <c r="ECG50" s="196"/>
      <c r="ECH50" s="196"/>
      <c r="ECI50" s="196"/>
      <c r="ECJ50" s="196"/>
      <c r="ECK50" s="196"/>
      <c r="ECL50" s="196"/>
      <c r="ECM50" s="196"/>
      <c r="ECN50" s="196"/>
      <c r="ECO50" s="196"/>
      <c r="ECP50" s="196"/>
      <c r="ECQ50" s="196"/>
      <c r="ECR50" s="196"/>
      <c r="ECS50" s="196"/>
      <c r="ECT50" s="196"/>
      <c r="ECU50" s="196"/>
      <c r="ECV50" s="196"/>
      <c r="ECW50" s="196"/>
      <c r="ECX50" s="196"/>
      <c r="ECY50" s="196"/>
      <c r="ECZ50" s="196"/>
      <c r="EDA50" s="196"/>
      <c r="EDB50" s="196"/>
      <c r="EDC50" s="196"/>
      <c r="EDD50" s="196"/>
      <c r="EDE50" s="196"/>
      <c r="EDF50" s="196"/>
      <c r="EDG50" s="196"/>
      <c r="EDH50" s="196"/>
      <c r="EDI50" s="196"/>
      <c r="EDJ50" s="196"/>
      <c r="EDK50" s="196"/>
      <c r="EDL50" s="196"/>
      <c r="EDM50" s="196"/>
      <c r="EDN50" s="196"/>
      <c r="EDO50" s="196"/>
      <c r="EDP50" s="196"/>
      <c r="EDQ50" s="196"/>
      <c r="EDR50" s="196"/>
      <c r="EDS50" s="196"/>
      <c r="EDT50" s="196"/>
      <c r="EDU50" s="196"/>
      <c r="EDV50" s="196"/>
      <c r="EDW50" s="196"/>
      <c r="EDX50" s="196"/>
      <c r="EDY50" s="196"/>
      <c r="EDZ50" s="196"/>
      <c r="EEA50" s="196"/>
      <c r="EEB50" s="196"/>
      <c r="EEC50" s="196"/>
      <c r="EED50" s="196"/>
      <c r="EEE50" s="196"/>
      <c r="EEF50" s="196"/>
      <c r="EEG50" s="196"/>
      <c r="EEH50" s="196"/>
      <c r="EEI50" s="196"/>
      <c r="EEJ50" s="196"/>
      <c r="EEK50" s="196"/>
      <c r="EEL50" s="196"/>
      <c r="EEM50" s="196"/>
      <c r="EEN50" s="196"/>
      <c r="EEO50" s="196"/>
      <c r="EEP50" s="196"/>
      <c r="EEQ50" s="196"/>
      <c r="EER50" s="196"/>
      <c r="EES50" s="196"/>
      <c r="EET50" s="196"/>
      <c r="EEU50" s="196"/>
      <c r="EEV50" s="196"/>
      <c r="EEW50" s="196"/>
      <c r="EEX50" s="196"/>
      <c r="EEY50" s="196"/>
      <c r="EEZ50" s="196"/>
      <c r="EFA50" s="196"/>
      <c r="EFB50" s="196"/>
      <c r="EFC50" s="196"/>
      <c r="EFD50" s="196"/>
      <c r="EFE50" s="196"/>
      <c r="EFF50" s="196"/>
      <c r="EFG50" s="196"/>
      <c r="EFH50" s="196"/>
      <c r="EFI50" s="196"/>
      <c r="EFJ50" s="196"/>
      <c r="EFK50" s="196"/>
      <c r="EFL50" s="196"/>
      <c r="EFM50" s="196"/>
      <c r="EFN50" s="196"/>
      <c r="EFO50" s="196"/>
      <c r="EFP50" s="196"/>
      <c r="EFQ50" s="196"/>
      <c r="EFR50" s="196"/>
      <c r="EFS50" s="196"/>
      <c r="EFT50" s="196"/>
      <c r="EFU50" s="196"/>
      <c r="EFV50" s="196"/>
      <c r="EFW50" s="196"/>
      <c r="EFX50" s="196"/>
      <c r="EFY50" s="196"/>
      <c r="EFZ50" s="196"/>
      <c r="EGA50" s="196"/>
      <c r="EGB50" s="196"/>
      <c r="EGC50" s="196"/>
      <c r="EGD50" s="196"/>
      <c r="EGE50" s="196"/>
      <c r="EGF50" s="196"/>
      <c r="EGG50" s="196"/>
      <c r="EGH50" s="196"/>
      <c r="EGI50" s="196"/>
      <c r="EGJ50" s="196"/>
      <c r="EGK50" s="196"/>
      <c r="EGL50" s="196"/>
      <c r="EGM50" s="196"/>
      <c r="EGN50" s="196"/>
      <c r="EGO50" s="196"/>
      <c r="EGP50" s="196"/>
      <c r="EGQ50" s="196"/>
      <c r="EGR50" s="196"/>
      <c r="EGS50" s="196"/>
      <c r="EGT50" s="196"/>
      <c r="EGU50" s="196"/>
      <c r="EGV50" s="196"/>
      <c r="EGW50" s="196"/>
      <c r="EGX50" s="196"/>
      <c r="EGY50" s="196"/>
      <c r="EGZ50" s="196"/>
      <c r="EHA50" s="196"/>
      <c r="EHB50" s="196"/>
      <c r="EHC50" s="196"/>
      <c r="EHD50" s="196"/>
      <c r="EHE50" s="196"/>
      <c r="EHF50" s="196"/>
      <c r="EHG50" s="196"/>
      <c r="EHH50" s="196"/>
      <c r="EHI50" s="196"/>
      <c r="EHJ50" s="196"/>
      <c r="EHK50" s="196"/>
      <c r="EHL50" s="196"/>
      <c r="EHM50" s="196"/>
      <c r="EHN50" s="196"/>
      <c r="EHO50" s="196"/>
      <c r="EHP50" s="196"/>
      <c r="EHQ50" s="196"/>
      <c r="EHR50" s="196"/>
      <c r="EHS50" s="196"/>
      <c r="EHT50" s="196"/>
      <c r="EHU50" s="196"/>
      <c r="EHV50" s="196"/>
      <c r="EHW50" s="196"/>
      <c r="EHX50" s="196"/>
      <c r="EHY50" s="196"/>
      <c r="EHZ50" s="196"/>
      <c r="EIA50" s="196"/>
      <c r="EIB50" s="196"/>
      <c r="EIC50" s="196"/>
      <c r="EID50" s="196"/>
      <c r="EIE50" s="196"/>
      <c r="EIF50" s="196"/>
      <c r="EIG50" s="196"/>
      <c r="EIH50" s="196"/>
      <c r="EII50" s="196"/>
      <c r="EIJ50" s="196"/>
      <c r="EIK50" s="196"/>
      <c r="EIL50" s="196"/>
      <c r="EIM50" s="196"/>
      <c r="EIN50" s="196"/>
      <c r="EIO50" s="196"/>
      <c r="EIP50" s="196"/>
      <c r="EIQ50" s="196"/>
      <c r="EIR50" s="196"/>
      <c r="EIS50" s="196"/>
      <c r="EIT50" s="196"/>
      <c r="EIU50" s="196"/>
      <c r="EIV50" s="196"/>
      <c r="EIW50" s="196"/>
      <c r="EIX50" s="196"/>
      <c r="EIY50" s="196"/>
      <c r="EIZ50" s="196"/>
      <c r="EJA50" s="196"/>
      <c r="EJB50" s="196"/>
      <c r="EJC50" s="196"/>
      <c r="EJD50" s="196"/>
      <c r="EJE50" s="196"/>
      <c r="EJF50" s="196"/>
      <c r="EJG50" s="196"/>
      <c r="EJH50" s="196"/>
      <c r="EJI50" s="196"/>
      <c r="EJJ50" s="196"/>
      <c r="EJK50" s="196"/>
      <c r="EJL50" s="196"/>
      <c r="EJM50" s="196"/>
      <c r="EJN50" s="196"/>
      <c r="EJO50" s="196"/>
      <c r="EJP50" s="196"/>
      <c r="EJQ50" s="196"/>
      <c r="EJR50" s="196"/>
      <c r="EJS50" s="196"/>
      <c r="EJT50" s="196"/>
      <c r="EJU50" s="196"/>
      <c r="EJV50" s="196"/>
      <c r="EJW50" s="196"/>
      <c r="EJX50" s="196"/>
      <c r="EJY50" s="196"/>
      <c r="EJZ50" s="196"/>
      <c r="EKA50" s="196"/>
      <c r="EKB50" s="196"/>
      <c r="EKC50" s="196"/>
      <c r="EKD50" s="196"/>
      <c r="EKE50" s="196"/>
      <c r="EKF50" s="196"/>
      <c r="EKG50" s="196"/>
      <c r="EKH50" s="196"/>
      <c r="EKI50" s="196"/>
      <c r="EKJ50" s="196"/>
      <c r="EKK50" s="196"/>
      <c r="EKL50" s="196"/>
      <c r="EKM50" s="196"/>
      <c r="EKN50" s="196"/>
      <c r="EKO50" s="196"/>
      <c r="EKP50" s="196"/>
      <c r="EKQ50" s="196"/>
      <c r="EKR50" s="196"/>
      <c r="EKS50" s="196"/>
      <c r="EKT50" s="196"/>
      <c r="EKU50" s="196"/>
      <c r="EKV50" s="196"/>
      <c r="EKW50" s="196"/>
      <c r="EKX50" s="196"/>
      <c r="EKY50" s="196"/>
      <c r="EKZ50" s="196"/>
      <c r="ELA50" s="196"/>
      <c r="ELB50" s="196"/>
      <c r="ELC50" s="196"/>
      <c r="ELD50" s="196"/>
      <c r="ELE50" s="196"/>
      <c r="ELF50" s="196"/>
      <c r="ELG50" s="196"/>
      <c r="ELH50" s="196"/>
      <c r="ELI50" s="196"/>
      <c r="ELJ50" s="196"/>
      <c r="ELK50" s="196"/>
      <c r="ELL50" s="196"/>
      <c r="ELM50" s="196"/>
      <c r="ELN50" s="196"/>
      <c r="ELO50" s="196"/>
      <c r="ELP50" s="196"/>
      <c r="ELQ50" s="196"/>
      <c r="ELR50" s="196"/>
      <c r="ELS50" s="196"/>
      <c r="ELT50" s="196"/>
      <c r="ELU50" s="196"/>
      <c r="ELV50" s="196"/>
      <c r="ELW50" s="196"/>
      <c r="ELX50" s="196"/>
      <c r="ELY50" s="196"/>
      <c r="ELZ50" s="196"/>
      <c r="EMA50" s="196"/>
      <c r="EMB50" s="196"/>
      <c r="EMC50" s="196"/>
      <c r="EMD50" s="196"/>
      <c r="EME50" s="196"/>
      <c r="EMF50" s="196"/>
      <c r="EMG50" s="196"/>
      <c r="EMH50" s="196"/>
      <c r="EMI50" s="196"/>
      <c r="EMJ50" s="196"/>
      <c r="EMK50" s="196"/>
      <c r="EML50" s="196"/>
      <c r="EMM50" s="196"/>
      <c r="EMN50" s="196"/>
      <c r="EMO50" s="196"/>
      <c r="EMP50" s="196"/>
      <c r="EMQ50" s="196"/>
      <c r="EMR50" s="196"/>
      <c r="EMS50" s="196"/>
      <c r="EMT50" s="196"/>
      <c r="EMU50" s="196"/>
      <c r="EMV50" s="196"/>
      <c r="EMW50" s="196"/>
      <c r="EMX50" s="196"/>
      <c r="EMY50" s="196"/>
      <c r="EMZ50" s="196"/>
      <c r="ENA50" s="196"/>
      <c r="ENB50" s="196"/>
      <c r="ENC50" s="196"/>
      <c r="END50" s="196"/>
      <c r="ENE50" s="196"/>
      <c r="ENF50" s="196"/>
      <c r="ENG50" s="196"/>
      <c r="ENH50" s="196"/>
      <c r="ENI50" s="196"/>
      <c r="ENJ50" s="196"/>
      <c r="ENK50" s="196"/>
      <c r="ENL50" s="196"/>
      <c r="ENM50" s="196"/>
      <c r="ENN50" s="196"/>
      <c r="ENO50" s="196"/>
      <c r="ENP50" s="196"/>
      <c r="ENQ50" s="196"/>
      <c r="ENR50" s="196"/>
      <c r="ENS50" s="196"/>
      <c r="ENT50" s="196"/>
      <c r="ENU50" s="196"/>
      <c r="ENV50" s="196"/>
      <c r="ENW50" s="196"/>
      <c r="ENX50" s="196"/>
      <c r="ENY50" s="196"/>
      <c r="ENZ50" s="196"/>
      <c r="EOA50" s="196"/>
      <c r="EOB50" s="196"/>
      <c r="EOC50" s="196"/>
      <c r="EOD50" s="196"/>
      <c r="EOE50" s="196"/>
      <c r="EOF50" s="196"/>
      <c r="EOG50" s="196"/>
      <c r="EOH50" s="196"/>
      <c r="EOI50" s="196"/>
      <c r="EOJ50" s="196"/>
      <c r="EOK50" s="196"/>
      <c r="EOL50" s="196"/>
      <c r="EOM50" s="196"/>
      <c r="EON50" s="196"/>
      <c r="EOO50" s="196"/>
      <c r="EOP50" s="196"/>
      <c r="EOQ50" s="196"/>
      <c r="EOR50" s="196"/>
      <c r="EOS50" s="196"/>
      <c r="EOT50" s="196"/>
      <c r="EOU50" s="196"/>
      <c r="EOV50" s="196"/>
      <c r="EOW50" s="196"/>
      <c r="EOX50" s="196"/>
      <c r="EOY50" s="196"/>
      <c r="EOZ50" s="196"/>
      <c r="EPA50" s="196"/>
      <c r="EPB50" s="196"/>
      <c r="EPC50" s="196"/>
      <c r="EPD50" s="196"/>
      <c r="EPE50" s="196"/>
      <c r="EPF50" s="196"/>
      <c r="EPG50" s="196"/>
      <c r="EPH50" s="196"/>
      <c r="EPI50" s="196"/>
      <c r="EPJ50" s="196"/>
      <c r="EPK50" s="196"/>
      <c r="EPL50" s="196"/>
      <c r="EPM50" s="196"/>
      <c r="EPN50" s="196"/>
      <c r="EPO50" s="196"/>
      <c r="EPP50" s="196"/>
      <c r="EPQ50" s="196"/>
      <c r="EPR50" s="196"/>
      <c r="EPS50" s="196"/>
      <c r="EPT50" s="196"/>
      <c r="EPU50" s="196"/>
      <c r="EPV50" s="196"/>
      <c r="EPW50" s="196"/>
      <c r="EPX50" s="196"/>
      <c r="EPY50" s="196"/>
      <c r="EPZ50" s="196"/>
      <c r="EQA50" s="196"/>
      <c r="EQB50" s="196"/>
      <c r="EQC50" s="196"/>
      <c r="EQD50" s="196"/>
      <c r="EQE50" s="196"/>
      <c r="EQF50" s="196"/>
      <c r="EQG50" s="196"/>
      <c r="EQH50" s="196"/>
      <c r="EQI50" s="196"/>
      <c r="EQJ50" s="196"/>
      <c r="EQK50" s="196"/>
      <c r="EQL50" s="196"/>
      <c r="EQM50" s="196"/>
      <c r="EQN50" s="196"/>
      <c r="EQO50" s="196"/>
      <c r="EQP50" s="196"/>
      <c r="EQQ50" s="196"/>
      <c r="EQR50" s="196"/>
      <c r="EQS50" s="196"/>
      <c r="EQT50" s="196"/>
      <c r="EQU50" s="196"/>
      <c r="EQV50" s="196"/>
      <c r="EQW50" s="196"/>
      <c r="EQX50" s="196"/>
      <c r="EQY50" s="196"/>
      <c r="EQZ50" s="196"/>
      <c r="ERA50" s="196"/>
      <c r="ERB50" s="196"/>
      <c r="ERC50" s="196"/>
      <c r="ERD50" s="196"/>
      <c r="ERE50" s="196"/>
      <c r="ERF50" s="196"/>
      <c r="ERG50" s="196"/>
      <c r="ERH50" s="196"/>
      <c r="ERI50" s="196"/>
      <c r="ERJ50" s="196"/>
      <c r="ERK50" s="196"/>
      <c r="ERL50" s="196"/>
      <c r="ERM50" s="196"/>
      <c r="ERN50" s="196"/>
      <c r="ERO50" s="196"/>
      <c r="ERP50" s="196"/>
      <c r="ERQ50" s="196"/>
      <c r="ERR50" s="196"/>
      <c r="ERS50" s="196"/>
      <c r="ERT50" s="196"/>
      <c r="ERU50" s="196"/>
      <c r="ERV50" s="196"/>
      <c r="ERW50" s="196"/>
      <c r="ERX50" s="196"/>
      <c r="ERY50" s="196"/>
      <c r="ERZ50" s="196"/>
      <c r="ESA50" s="196"/>
      <c r="ESB50" s="196"/>
      <c r="ESC50" s="196"/>
      <c r="ESD50" s="196"/>
      <c r="ESE50" s="196"/>
      <c r="ESF50" s="196"/>
      <c r="ESG50" s="196"/>
      <c r="ESH50" s="196"/>
      <c r="ESI50" s="196"/>
      <c r="ESJ50" s="196"/>
      <c r="ESK50" s="196"/>
      <c r="ESL50" s="196"/>
      <c r="ESM50" s="196"/>
      <c r="ESN50" s="196"/>
      <c r="ESO50" s="196"/>
      <c r="ESP50" s="196"/>
      <c r="ESQ50" s="196"/>
      <c r="ESR50" s="196"/>
      <c r="ESS50" s="196"/>
      <c r="EST50" s="196"/>
      <c r="ESU50" s="196"/>
      <c r="ESV50" s="196"/>
      <c r="ESW50" s="196"/>
      <c r="ESX50" s="196"/>
      <c r="ESY50" s="196"/>
      <c r="ESZ50" s="196"/>
      <c r="ETA50" s="196"/>
      <c r="ETB50" s="196"/>
      <c r="ETC50" s="196"/>
      <c r="ETD50" s="196"/>
      <c r="ETE50" s="196"/>
      <c r="ETF50" s="196"/>
      <c r="ETG50" s="196"/>
      <c r="ETH50" s="196"/>
      <c r="ETI50" s="196"/>
      <c r="ETJ50" s="196"/>
      <c r="ETK50" s="196"/>
      <c r="ETL50" s="196"/>
      <c r="ETM50" s="196"/>
      <c r="ETN50" s="196"/>
      <c r="ETO50" s="196"/>
      <c r="ETP50" s="196"/>
      <c r="ETQ50" s="196"/>
      <c r="ETR50" s="196"/>
      <c r="ETS50" s="196"/>
      <c r="ETT50" s="196"/>
      <c r="ETU50" s="196"/>
      <c r="ETV50" s="196"/>
      <c r="ETW50" s="196"/>
      <c r="ETX50" s="196"/>
      <c r="ETY50" s="196"/>
      <c r="ETZ50" s="196"/>
      <c r="EUA50" s="196"/>
      <c r="EUB50" s="196"/>
      <c r="EUC50" s="196"/>
      <c r="EUD50" s="196"/>
      <c r="EUE50" s="196"/>
      <c r="EUF50" s="196"/>
      <c r="EUG50" s="196"/>
      <c r="EUH50" s="196"/>
      <c r="EUI50" s="196"/>
      <c r="EUJ50" s="196"/>
      <c r="EUK50" s="196"/>
      <c r="EUL50" s="196"/>
      <c r="EUM50" s="196"/>
      <c r="EUN50" s="196"/>
      <c r="EUO50" s="196"/>
      <c r="EUP50" s="196"/>
      <c r="EUQ50" s="196"/>
      <c r="EUR50" s="196"/>
      <c r="EUS50" s="196"/>
      <c r="EUT50" s="196"/>
      <c r="EUU50" s="196"/>
      <c r="EUV50" s="196"/>
      <c r="EUW50" s="196"/>
      <c r="EUX50" s="196"/>
      <c r="EUY50" s="196"/>
      <c r="EUZ50" s="196"/>
      <c r="EVA50" s="196"/>
      <c r="EVB50" s="196"/>
      <c r="EVC50" s="196"/>
      <c r="EVD50" s="196"/>
      <c r="EVE50" s="196"/>
      <c r="EVF50" s="196"/>
      <c r="EVG50" s="196"/>
      <c r="EVH50" s="196"/>
      <c r="EVI50" s="196"/>
      <c r="EVJ50" s="196"/>
      <c r="EVK50" s="196"/>
      <c r="EVL50" s="196"/>
      <c r="EVM50" s="196"/>
      <c r="EVN50" s="196"/>
      <c r="EVO50" s="196"/>
      <c r="EVP50" s="196"/>
      <c r="EVQ50" s="196"/>
      <c r="EVR50" s="196"/>
      <c r="EVS50" s="196"/>
      <c r="EVT50" s="196"/>
      <c r="EVU50" s="196"/>
      <c r="EVV50" s="196"/>
      <c r="EVW50" s="196"/>
      <c r="EVX50" s="196"/>
      <c r="EVY50" s="196"/>
      <c r="EVZ50" s="196"/>
      <c r="EWA50" s="196"/>
      <c r="EWB50" s="196"/>
      <c r="EWC50" s="196"/>
      <c r="EWD50" s="196"/>
      <c r="EWE50" s="196"/>
      <c r="EWF50" s="196"/>
      <c r="EWG50" s="196"/>
      <c r="EWH50" s="196"/>
      <c r="EWI50" s="196"/>
      <c r="EWJ50" s="196"/>
      <c r="EWK50" s="196"/>
      <c r="EWL50" s="196"/>
      <c r="EWM50" s="196"/>
      <c r="EWN50" s="196"/>
      <c r="EWO50" s="196"/>
      <c r="EWP50" s="196"/>
      <c r="EWQ50" s="196"/>
      <c r="EWR50" s="196"/>
      <c r="EWS50" s="196"/>
      <c r="EWT50" s="196"/>
      <c r="EWU50" s="196"/>
      <c r="EWV50" s="196"/>
      <c r="EWW50" s="196"/>
      <c r="EWX50" s="196"/>
      <c r="EWY50" s="196"/>
      <c r="EWZ50" s="196"/>
      <c r="EXA50" s="196"/>
      <c r="EXB50" s="196"/>
      <c r="EXC50" s="196"/>
      <c r="EXD50" s="196"/>
      <c r="EXE50" s="196"/>
      <c r="EXF50" s="196"/>
      <c r="EXG50" s="196"/>
      <c r="EXH50" s="196"/>
      <c r="EXI50" s="196"/>
      <c r="EXJ50" s="196"/>
      <c r="EXK50" s="196"/>
      <c r="EXL50" s="196"/>
      <c r="EXM50" s="196"/>
      <c r="EXN50" s="196"/>
      <c r="EXO50" s="196"/>
      <c r="EXP50" s="196"/>
      <c r="EXQ50" s="196"/>
      <c r="EXR50" s="196"/>
      <c r="EXS50" s="196"/>
      <c r="EXT50" s="196"/>
      <c r="EXU50" s="196"/>
      <c r="EXV50" s="196"/>
      <c r="EXW50" s="196"/>
      <c r="EXX50" s="196"/>
      <c r="EXY50" s="196"/>
      <c r="EXZ50" s="196"/>
      <c r="EYA50" s="196"/>
      <c r="EYB50" s="196"/>
      <c r="EYC50" s="196"/>
      <c r="EYD50" s="196"/>
      <c r="EYE50" s="196"/>
      <c r="EYF50" s="196"/>
      <c r="EYG50" s="196"/>
      <c r="EYH50" s="196"/>
      <c r="EYI50" s="196"/>
      <c r="EYJ50" s="196"/>
      <c r="EYK50" s="196"/>
      <c r="EYL50" s="196"/>
      <c r="EYM50" s="196"/>
      <c r="EYN50" s="196"/>
      <c r="EYO50" s="196"/>
      <c r="EYP50" s="196"/>
      <c r="EYQ50" s="196"/>
      <c r="EYR50" s="196"/>
      <c r="EYS50" s="196"/>
      <c r="EYT50" s="196"/>
      <c r="EYU50" s="196"/>
      <c r="EYV50" s="196"/>
      <c r="EYW50" s="196"/>
      <c r="EYX50" s="196"/>
      <c r="EYY50" s="196"/>
      <c r="EYZ50" s="196"/>
      <c r="EZA50" s="196"/>
      <c r="EZB50" s="196"/>
      <c r="EZC50" s="196"/>
      <c r="EZD50" s="196"/>
      <c r="EZE50" s="196"/>
      <c r="EZF50" s="196"/>
      <c r="EZG50" s="196"/>
      <c r="EZH50" s="196"/>
      <c r="EZI50" s="196"/>
      <c r="EZJ50" s="196"/>
      <c r="EZK50" s="196"/>
      <c r="EZL50" s="196"/>
      <c r="EZM50" s="196"/>
      <c r="EZN50" s="196"/>
      <c r="EZO50" s="196"/>
      <c r="EZP50" s="196"/>
      <c r="EZQ50" s="196"/>
      <c r="EZR50" s="196"/>
      <c r="EZS50" s="196"/>
      <c r="EZT50" s="196"/>
      <c r="EZU50" s="196"/>
      <c r="EZV50" s="196"/>
      <c r="EZW50" s="196"/>
      <c r="EZX50" s="196"/>
      <c r="EZY50" s="196"/>
      <c r="EZZ50" s="196"/>
      <c r="FAA50" s="196"/>
      <c r="FAB50" s="196"/>
      <c r="FAC50" s="196"/>
      <c r="FAD50" s="196"/>
      <c r="FAE50" s="196"/>
      <c r="FAF50" s="196"/>
      <c r="FAG50" s="196"/>
      <c r="FAH50" s="196"/>
      <c r="FAI50" s="196"/>
      <c r="FAJ50" s="196"/>
      <c r="FAK50" s="196"/>
      <c r="FAL50" s="196"/>
      <c r="FAM50" s="196"/>
      <c r="FAN50" s="196"/>
      <c r="FAO50" s="196"/>
      <c r="FAP50" s="196"/>
      <c r="FAQ50" s="196"/>
      <c r="FAR50" s="196"/>
      <c r="FAS50" s="196"/>
      <c r="FAT50" s="196"/>
      <c r="FAU50" s="196"/>
      <c r="FAV50" s="196"/>
      <c r="FAW50" s="196"/>
      <c r="FAX50" s="196"/>
      <c r="FAY50" s="196"/>
      <c r="FAZ50" s="196"/>
      <c r="FBA50" s="196"/>
      <c r="FBB50" s="196"/>
      <c r="FBC50" s="196"/>
      <c r="FBD50" s="196"/>
      <c r="FBE50" s="196"/>
      <c r="FBF50" s="196"/>
      <c r="FBG50" s="196"/>
      <c r="FBH50" s="196"/>
      <c r="FBI50" s="196"/>
      <c r="FBJ50" s="196"/>
      <c r="FBK50" s="196"/>
      <c r="FBL50" s="196"/>
      <c r="FBM50" s="196"/>
      <c r="FBN50" s="196"/>
      <c r="FBO50" s="196"/>
      <c r="FBP50" s="196"/>
      <c r="FBQ50" s="196"/>
      <c r="FBR50" s="196"/>
      <c r="FBS50" s="196"/>
      <c r="FBT50" s="196"/>
      <c r="FBU50" s="196"/>
      <c r="FBV50" s="196"/>
      <c r="FBW50" s="196"/>
      <c r="FBX50" s="196"/>
      <c r="FBY50" s="196"/>
      <c r="FBZ50" s="196"/>
      <c r="FCA50" s="196"/>
      <c r="FCB50" s="196"/>
      <c r="FCC50" s="196"/>
      <c r="FCD50" s="196"/>
      <c r="FCE50" s="196"/>
      <c r="FCF50" s="196"/>
      <c r="FCG50" s="196"/>
      <c r="FCH50" s="196"/>
      <c r="FCI50" s="196"/>
      <c r="FCJ50" s="196"/>
      <c r="FCK50" s="196"/>
      <c r="FCL50" s="196"/>
      <c r="FCM50" s="196"/>
      <c r="FCN50" s="196"/>
      <c r="FCO50" s="196"/>
      <c r="FCP50" s="196"/>
      <c r="FCQ50" s="196"/>
      <c r="FCR50" s="196"/>
      <c r="FCS50" s="196"/>
      <c r="FCT50" s="196"/>
      <c r="FCU50" s="196"/>
      <c r="FCV50" s="196"/>
      <c r="FCW50" s="196"/>
      <c r="FCX50" s="196"/>
      <c r="FCY50" s="196"/>
      <c r="FCZ50" s="196"/>
      <c r="FDA50" s="196"/>
      <c r="FDB50" s="196"/>
      <c r="FDC50" s="196"/>
      <c r="FDD50" s="196"/>
      <c r="FDE50" s="196"/>
      <c r="FDF50" s="196"/>
      <c r="FDG50" s="196"/>
      <c r="FDH50" s="196"/>
      <c r="FDI50" s="196"/>
      <c r="FDJ50" s="196"/>
      <c r="FDK50" s="196"/>
      <c r="FDL50" s="196"/>
      <c r="FDM50" s="196"/>
      <c r="FDN50" s="196"/>
      <c r="FDO50" s="196"/>
      <c r="FDP50" s="196"/>
      <c r="FDQ50" s="196"/>
      <c r="FDR50" s="196"/>
      <c r="FDS50" s="196"/>
      <c r="FDT50" s="196"/>
      <c r="FDU50" s="196"/>
      <c r="FDV50" s="196"/>
      <c r="FDW50" s="196"/>
      <c r="FDX50" s="196"/>
      <c r="FDY50" s="196"/>
      <c r="FDZ50" s="196"/>
      <c r="FEA50" s="196"/>
      <c r="FEB50" s="196"/>
      <c r="FEC50" s="196"/>
      <c r="FED50" s="196"/>
      <c r="FEE50" s="196"/>
      <c r="FEF50" s="196"/>
      <c r="FEG50" s="196"/>
      <c r="FEH50" s="196"/>
      <c r="FEI50" s="196"/>
      <c r="FEJ50" s="196"/>
      <c r="FEK50" s="196"/>
      <c r="FEL50" s="196"/>
      <c r="FEM50" s="196"/>
      <c r="FEN50" s="196"/>
      <c r="FEO50" s="196"/>
      <c r="FEP50" s="196"/>
      <c r="FEQ50" s="196"/>
      <c r="FER50" s="196"/>
      <c r="FES50" s="196"/>
      <c r="FET50" s="196"/>
      <c r="FEU50" s="196"/>
      <c r="FEV50" s="196"/>
      <c r="FEW50" s="196"/>
      <c r="FEX50" s="196"/>
      <c r="FEY50" s="196"/>
      <c r="FEZ50" s="196"/>
      <c r="FFA50" s="196"/>
      <c r="FFB50" s="196"/>
      <c r="FFC50" s="196"/>
      <c r="FFD50" s="196"/>
      <c r="FFE50" s="196"/>
      <c r="FFF50" s="196"/>
      <c r="FFG50" s="196"/>
      <c r="FFH50" s="196"/>
      <c r="FFI50" s="196"/>
      <c r="FFJ50" s="196"/>
      <c r="FFK50" s="196"/>
      <c r="FFL50" s="196"/>
      <c r="FFM50" s="196"/>
      <c r="FFN50" s="196"/>
      <c r="FFO50" s="196"/>
      <c r="FFP50" s="196"/>
      <c r="FFQ50" s="196"/>
      <c r="FFR50" s="196"/>
      <c r="FFS50" s="196"/>
      <c r="FFT50" s="196"/>
      <c r="FFU50" s="196"/>
      <c r="FFV50" s="196"/>
      <c r="FFW50" s="196"/>
      <c r="FFX50" s="196"/>
      <c r="FFY50" s="196"/>
      <c r="FFZ50" s="196"/>
      <c r="FGA50" s="196"/>
      <c r="FGB50" s="196"/>
      <c r="FGC50" s="196"/>
      <c r="FGD50" s="196"/>
      <c r="FGE50" s="196"/>
      <c r="FGF50" s="196"/>
      <c r="FGG50" s="196"/>
      <c r="FGH50" s="196"/>
      <c r="FGI50" s="196"/>
      <c r="FGJ50" s="196"/>
      <c r="FGK50" s="196"/>
      <c r="FGL50" s="196"/>
      <c r="FGM50" s="196"/>
      <c r="FGN50" s="196"/>
      <c r="FGO50" s="196"/>
      <c r="FGP50" s="196"/>
      <c r="FGQ50" s="196"/>
      <c r="FGR50" s="196"/>
      <c r="FGS50" s="196"/>
      <c r="FGT50" s="196"/>
      <c r="FGU50" s="196"/>
      <c r="FGV50" s="196"/>
      <c r="FGW50" s="196"/>
      <c r="FGX50" s="196"/>
      <c r="FGY50" s="196"/>
      <c r="FGZ50" s="196"/>
      <c r="FHA50" s="196"/>
      <c r="FHB50" s="196"/>
      <c r="FHC50" s="196"/>
      <c r="FHD50" s="196"/>
      <c r="FHE50" s="196"/>
      <c r="FHF50" s="196"/>
      <c r="FHG50" s="196"/>
      <c r="FHH50" s="196"/>
      <c r="FHI50" s="196"/>
      <c r="FHJ50" s="196"/>
      <c r="FHK50" s="196"/>
      <c r="FHL50" s="196"/>
      <c r="FHM50" s="196"/>
      <c r="FHN50" s="196"/>
      <c r="FHO50" s="196"/>
      <c r="FHP50" s="196"/>
      <c r="FHQ50" s="196"/>
      <c r="FHR50" s="196"/>
      <c r="FHS50" s="196"/>
      <c r="FHT50" s="196"/>
      <c r="FHU50" s="196"/>
      <c r="FHV50" s="196"/>
      <c r="FHW50" s="196"/>
      <c r="FHX50" s="196"/>
      <c r="FHY50" s="196"/>
      <c r="FHZ50" s="196"/>
      <c r="FIA50" s="196"/>
      <c r="FIB50" s="196"/>
      <c r="FIC50" s="196"/>
      <c r="FID50" s="196"/>
      <c r="FIE50" s="196"/>
      <c r="FIF50" s="196"/>
      <c r="FIG50" s="196"/>
      <c r="FIH50" s="196"/>
      <c r="FII50" s="196"/>
      <c r="FIJ50" s="196"/>
      <c r="FIK50" s="196"/>
      <c r="FIL50" s="196"/>
      <c r="FIM50" s="196"/>
      <c r="FIN50" s="196"/>
      <c r="FIO50" s="196"/>
      <c r="FIP50" s="196"/>
      <c r="FIQ50" s="196"/>
      <c r="FIR50" s="196"/>
      <c r="FIS50" s="196"/>
      <c r="FIT50" s="196"/>
      <c r="FIU50" s="196"/>
      <c r="FIV50" s="196"/>
      <c r="FIW50" s="196"/>
      <c r="FIX50" s="196"/>
      <c r="FIY50" s="196"/>
      <c r="FIZ50" s="196"/>
      <c r="FJA50" s="196"/>
      <c r="FJB50" s="196"/>
      <c r="FJC50" s="196"/>
      <c r="FJD50" s="196"/>
      <c r="FJE50" s="196"/>
      <c r="FJF50" s="196"/>
      <c r="FJG50" s="196"/>
      <c r="FJH50" s="196"/>
      <c r="FJI50" s="196"/>
      <c r="FJJ50" s="196"/>
      <c r="FJK50" s="196"/>
      <c r="FJL50" s="196"/>
      <c r="FJM50" s="196"/>
      <c r="FJN50" s="196"/>
      <c r="FJO50" s="196"/>
      <c r="FJP50" s="196"/>
      <c r="FJQ50" s="196"/>
      <c r="FJR50" s="196"/>
      <c r="FJS50" s="196"/>
      <c r="FJT50" s="196"/>
      <c r="FJU50" s="196"/>
      <c r="FJV50" s="196"/>
      <c r="FJW50" s="196"/>
      <c r="FJX50" s="196"/>
      <c r="FJY50" s="196"/>
      <c r="FJZ50" s="196"/>
      <c r="FKA50" s="196"/>
      <c r="FKB50" s="196"/>
      <c r="FKC50" s="196"/>
      <c r="FKD50" s="196"/>
      <c r="FKE50" s="196"/>
      <c r="FKF50" s="196"/>
      <c r="FKG50" s="196"/>
      <c r="FKH50" s="196"/>
      <c r="FKI50" s="196"/>
      <c r="FKJ50" s="196"/>
      <c r="FKK50" s="196"/>
      <c r="FKL50" s="196"/>
      <c r="FKM50" s="196"/>
      <c r="FKN50" s="196"/>
      <c r="FKO50" s="196"/>
      <c r="FKP50" s="196"/>
      <c r="FKQ50" s="196"/>
      <c r="FKR50" s="196"/>
      <c r="FKS50" s="196"/>
      <c r="FKT50" s="196"/>
      <c r="FKU50" s="196"/>
      <c r="FKV50" s="196"/>
      <c r="FKW50" s="196"/>
      <c r="FKX50" s="196"/>
      <c r="FKY50" s="196"/>
      <c r="FKZ50" s="196"/>
      <c r="FLA50" s="196"/>
      <c r="FLB50" s="196"/>
      <c r="FLC50" s="196"/>
      <c r="FLD50" s="196"/>
      <c r="FLE50" s="196"/>
      <c r="FLF50" s="196"/>
      <c r="FLG50" s="196"/>
      <c r="FLH50" s="196"/>
      <c r="FLI50" s="196"/>
      <c r="FLJ50" s="196"/>
      <c r="FLK50" s="196"/>
      <c r="FLL50" s="196"/>
      <c r="FLM50" s="196"/>
      <c r="FLN50" s="196"/>
      <c r="FLO50" s="196"/>
      <c r="FLP50" s="196"/>
      <c r="FLQ50" s="196"/>
      <c r="FLR50" s="196"/>
      <c r="FLS50" s="196"/>
      <c r="FLT50" s="196"/>
      <c r="FLU50" s="196"/>
      <c r="FLV50" s="196"/>
      <c r="FLW50" s="196"/>
      <c r="FLX50" s="196"/>
      <c r="FLY50" s="196"/>
      <c r="FLZ50" s="196"/>
      <c r="FMA50" s="196"/>
      <c r="FMB50" s="196"/>
      <c r="FMC50" s="196"/>
      <c r="FMD50" s="196"/>
      <c r="FME50" s="196"/>
      <c r="FMF50" s="196"/>
      <c r="FMG50" s="196"/>
      <c r="FMH50" s="196"/>
      <c r="FMI50" s="196"/>
      <c r="FMJ50" s="196"/>
      <c r="FMK50" s="196"/>
      <c r="FML50" s="196"/>
      <c r="FMM50" s="196"/>
      <c r="FMN50" s="196"/>
      <c r="FMO50" s="196"/>
      <c r="FMP50" s="196"/>
      <c r="FMQ50" s="196"/>
      <c r="FMR50" s="196"/>
      <c r="FMS50" s="196"/>
      <c r="FMT50" s="196"/>
      <c r="FMU50" s="196"/>
      <c r="FMV50" s="196"/>
      <c r="FMW50" s="196"/>
      <c r="FMX50" s="196"/>
      <c r="FMY50" s="196"/>
      <c r="FMZ50" s="196"/>
      <c r="FNA50" s="196"/>
      <c r="FNB50" s="196"/>
      <c r="FNC50" s="196"/>
      <c r="FND50" s="196"/>
      <c r="FNE50" s="196"/>
      <c r="FNF50" s="196"/>
      <c r="FNG50" s="196"/>
      <c r="FNH50" s="196"/>
      <c r="FNI50" s="196"/>
      <c r="FNJ50" s="196"/>
      <c r="FNK50" s="196"/>
      <c r="FNL50" s="196"/>
      <c r="FNM50" s="196"/>
      <c r="FNN50" s="196"/>
      <c r="FNO50" s="196"/>
      <c r="FNP50" s="196"/>
      <c r="FNQ50" s="196"/>
      <c r="FNR50" s="196"/>
      <c r="FNS50" s="196"/>
      <c r="FNT50" s="196"/>
      <c r="FNU50" s="196"/>
      <c r="FNV50" s="196"/>
      <c r="FNW50" s="196"/>
      <c r="FNX50" s="196"/>
      <c r="FNY50" s="196"/>
      <c r="FNZ50" s="196"/>
      <c r="FOA50" s="196"/>
      <c r="FOB50" s="196"/>
      <c r="FOC50" s="196"/>
      <c r="FOD50" s="196"/>
      <c r="FOE50" s="196"/>
      <c r="FOF50" s="196"/>
      <c r="FOG50" s="196"/>
      <c r="FOH50" s="196"/>
      <c r="FOI50" s="196"/>
      <c r="FOJ50" s="196"/>
      <c r="FOK50" s="196"/>
      <c r="FOL50" s="196"/>
      <c r="FOM50" s="196"/>
      <c r="FON50" s="196"/>
      <c r="FOO50" s="196"/>
      <c r="FOP50" s="196"/>
      <c r="FOQ50" s="196"/>
      <c r="FOR50" s="196"/>
      <c r="FOS50" s="196"/>
      <c r="FOT50" s="196"/>
      <c r="FOU50" s="196"/>
      <c r="FOV50" s="196"/>
      <c r="FOW50" s="196"/>
      <c r="FOX50" s="196"/>
      <c r="FOY50" s="196"/>
      <c r="FOZ50" s="196"/>
      <c r="FPA50" s="196"/>
      <c r="FPB50" s="196"/>
      <c r="FPC50" s="196"/>
      <c r="FPD50" s="196"/>
      <c r="FPE50" s="196"/>
      <c r="FPF50" s="196"/>
      <c r="FPG50" s="196"/>
      <c r="FPH50" s="196"/>
      <c r="FPI50" s="196"/>
      <c r="FPJ50" s="196"/>
      <c r="FPK50" s="196"/>
      <c r="FPL50" s="196"/>
      <c r="FPM50" s="196"/>
      <c r="FPN50" s="196"/>
      <c r="FPO50" s="196"/>
      <c r="FPP50" s="196"/>
      <c r="FPQ50" s="196"/>
      <c r="FPR50" s="196"/>
      <c r="FPS50" s="196"/>
      <c r="FPT50" s="196"/>
      <c r="FPU50" s="196"/>
      <c r="FPV50" s="196"/>
      <c r="FPW50" s="196"/>
      <c r="FPX50" s="196"/>
      <c r="FPY50" s="196"/>
      <c r="FPZ50" s="196"/>
      <c r="FQA50" s="196"/>
      <c r="FQB50" s="196"/>
      <c r="FQC50" s="196"/>
      <c r="FQD50" s="196"/>
      <c r="FQE50" s="196"/>
      <c r="FQF50" s="196"/>
      <c r="FQG50" s="196"/>
      <c r="FQH50" s="196"/>
      <c r="FQI50" s="196"/>
      <c r="FQJ50" s="196"/>
      <c r="FQK50" s="196"/>
      <c r="FQL50" s="196"/>
      <c r="FQM50" s="196"/>
      <c r="FQN50" s="196"/>
      <c r="FQO50" s="196"/>
      <c r="FQP50" s="196"/>
      <c r="FQQ50" s="196"/>
      <c r="FQR50" s="196"/>
      <c r="FQS50" s="196"/>
      <c r="FQT50" s="196"/>
      <c r="FQU50" s="196"/>
      <c r="FQV50" s="196"/>
      <c r="FQW50" s="196"/>
      <c r="FQX50" s="196"/>
      <c r="FQY50" s="196"/>
      <c r="FQZ50" s="196"/>
      <c r="FRA50" s="196"/>
      <c r="FRB50" s="196"/>
      <c r="FRC50" s="196"/>
      <c r="FRD50" s="196"/>
      <c r="FRE50" s="196"/>
      <c r="FRF50" s="196"/>
      <c r="FRG50" s="196"/>
      <c r="FRH50" s="196"/>
      <c r="FRI50" s="196"/>
      <c r="FRJ50" s="196"/>
      <c r="FRK50" s="196"/>
      <c r="FRL50" s="196"/>
      <c r="FRM50" s="196"/>
      <c r="FRN50" s="196"/>
      <c r="FRO50" s="196"/>
      <c r="FRP50" s="196"/>
      <c r="FRQ50" s="196"/>
      <c r="FRR50" s="196"/>
      <c r="FRS50" s="196"/>
      <c r="FRT50" s="196"/>
      <c r="FRU50" s="196"/>
      <c r="FRV50" s="196"/>
      <c r="FRW50" s="196"/>
      <c r="FRX50" s="196"/>
      <c r="FRY50" s="196"/>
      <c r="FRZ50" s="196"/>
      <c r="FSA50" s="196"/>
      <c r="FSB50" s="196"/>
      <c r="FSC50" s="196"/>
      <c r="FSD50" s="196"/>
      <c r="FSE50" s="196"/>
      <c r="FSF50" s="196"/>
      <c r="FSG50" s="196"/>
      <c r="FSH50" s="196"/>
      <c r="FSI50" s="196"/>
      <c r="FSJ50" s="196"/>
      <c r="FSK50" s="196"/>
      <c r="FSL50" s="196"/>
      <c r="FSM50" s="196"/>
      <c r="FSN50" s="196"/>
      <c r="FSO50" s="196"/>
      <c r="FSP50" s="196"/>
      <c r="FSQ50" s="196"/>
      <c r="FSR50" s="196"/>
      <c r="FSS50" s="196"/>
      <c r="FST50" s="196"/>
      <c r="FSU50" s="196"/>
      <c r="FSV50" s="196"/>
      <c r="FSW50" s="196"/>
      <c r="FSX50" s="196"/>
      <c r="FSY50" s="196"/>
      <c r="FSZ50" s="196"/>
      <c r="FTA50" s="196"/>
      <c r="FTB50" s="196"/>
      <c r="FTC50" s="196"/>
      <c r="FTD50" s="196"/>
      <c r="FTE50" s="196"/>
      <c r="FTF50" s="196"/>
      <c r="FTG50" s="196"/>
      <c r="FTH50" s="196"/>
      <c r="FTI50" s="196"/>
      <c r="FTJ50" s="196"/>
      <c r="FTK50" s="196"/>
      <c r="FTL50" s="196"/>
      <c r="FTM50" s="196"/>
      <c r="FTN50" s="196"/>
      <c r="FTO50" s="196"/>
      <c r="FTP50" s="196"/>
      <c r="FTQ50" s="196"/>
      <c r="FTR50" s="196"/>
      <c r="FTS50" s="196"/>
      <c r="FTT50" s="196"/>
      <c r="FTU50" s="196"/>
      <c r="FTV50" s="196"/>
      <c r="FTW50" s="196"/>
      <c r="FTX50" s="196"/>
      <c r="FTY50" s="196"/>
      <c r="FTZ50" s="196"/>
      <c r="FUA50" s="196"/>
      <c r="FUB50" s="196"/>
      <c r="FUC50" s="196"/>
      <c r="FUD50" s="196"/>
      <c r="FUE50" s="196"/>
      <c r="FUF50" s="196"/>
      <c r="FUG50" s="196"/>
      <c r="FUH50" s="196"/>
      <c r="FUI50" s="196"/>
      <c r="FUJ50" s="196"/>
      <c r="FUK50" s="196"/>
      <c r="FUL50" s="196"/>
      <c r="FUM50" s="196"/>
      <c r="FUN50" s="196"/>
      <c r="FUO50" s="196"/>
      <c r="FUP50" s="196"/>
      <c r="FUQ50" s="196"/>
      <c r="FUR50" s="196"/>
      <c r="FUS50" s="196"/>
      <c r="FUT50" s="196"/>
      <c r="FUU50" s="196"/>
      <c r="FUV50" s="196"/>
      <c r="FUW50" s="196"/>
      <c r="FUX50" s="196"/>
      <c r="FUY50" s="196"/>
      <c r="FUZ50" s="196"/>
      <c r="FVA50" s="196"/>
      <c r="FVB50" s="196"/>
      <c r="FVC50" s="196"/>
      <c r="FVD50" s="196"/>
      <c r="FVE50" s="196"/>
      <c r="FVF50" s="196"/>
      <c r="FVG50" s="196"/>
      <c r="FVH50" s="196"/>
      <c r="FVI50" s="196"/>
      <c r="FVJ50" s="196"/>
      <c r="FVK50" s="196"/>
      <c r="FVL50" s="196"/>
      <c r="FVM50" s="196"/>
      <c r="FVN50" s="196"/>
      <c r="FVO50" s="196"/>
      <c r="FVP50" s="196"/>
      <c r="FVQ50" s="196"/>
      <c r="FVR50" s="196"/>
      <c r="FVS50" s="196"/>
      <c r="FVT50" s="196"/>
      <c r="FVU50" s="196"/>
      <c r="FVV50" s="196"/>
      <c r="FVW50" s="196"/>
      <c r="FVX50" s="196"/>
      <c r="FVY50" s="196"/>
      <c r="FVZ50" s="196"/>
      <c r="FWA50" s="196"/>
      <c r="FWB50" s="196"/>
      <c r="FWC50" s="196"/>
      <c r="FWD50" s="196"/>
      <c r="FWE50" s="196"/>
      <c r="FWF50" s="196"/>
      <c r="FWG50" s="196"/>
      <c r="FWH50" s="196"/>
      <c r="FWI50" s="196"/>
      <c r="FWJ50" s="196"/>
      <c r="FWK50" s="196"/>
      <c r="FWL50" s="196"/>
      <c r="FWM50" s="196"/>
      <c r="FWN50" s="196"/>
      <c r="FWO50" s="196"/>
      <c r="FWP50" s="196"/>
      <c r="FWQ50" s="196"/>
      <c r="FWR50" s="196"/>
      <c r="FWS50" s="196"/>
      <c r="FWT50" s="196"/>
      <c r="FWU50" s="196"/>
      <c r="FWV50" s="196"/>
      <c r="FWW50" s="196"/>
      <c r="FWX50" s="196"/>
      <c r="FWY50" s="196"/>
      <c r="FWZ50" s="196"/>
      <c r="FXA50" s="196"/>
      <c r="FXB50" s="196"/>
      <c r="FXC50" s="196"/>
      <c r="FXD50" s="196"/>
      <c r="FXE50" s="196"/>
      <c r="FXF50" s="196"/>
      <c r="FXG50" s="196"/>
      <c r="FXH50" s="196"/>
      <c r="FXI50" s="196"/>
      <c r="FXJ50" s="196"/>
      <c r="FXK50" s="196"/>
      <c r="FXL50" s="196"/>
      <c r="FXM50" s="196"/>
      <c r="FXN50" s="196"/>
      <c r="FXO50" s="196"/>
      <c r="FXP50" s="196"/>
      <c r="FXQ50" s="196"/>
      <c r="FXR50" s="196"/>
      <c r="FXS50" s="196"/>
      <c r="FXT50" s="196"/>
      <c r="FXU50" s="196"/>
      <c r="FXV50" s="196"/>
      <c r="FXW50" s="196"/>
      <c r="FXX50" s="196"/>
      <c r="FXY50" s="196"/>
      <c r="FXZ50" s="196"/>
      <c r="FYA50" s="196"/>
      <c r="FYB50" s="196"/>
      <c r="FYC50" s="196"/>
      <c r="FYD50" s="196"/>
      <c r="FYE50" s="196"/>
      <c r="FYF50" s="196"/>
      <c r="FYG50" s="196"/>
      <c r="FYH50" s="196"/>
      <c r="FYI50" s="196"/>
      <c r="FYJ50" s="196"/>
      <c r="FYK50" s="196"/>
      <c r="FYL50" s="196"/>
      <c r="FYM50" s="196"/>
      <c r="FYN50" s="196"/>
      <c r="FYO50" s="196"/>
      <c r="FYP50" s="196"/>
      <c r="FYQ50" s="196"/>
      <c r="FYR50" s="196"/>
      <c r="FYS50" s="196"/>
      <c r="FYT50" s="196"/>
      <c r="FYU50" s="196"/>
      <c r="FYV50" s="196"/>
      <c r="FYW50" s="196"/>
      <c r="FYX50" s="196"/>
      <c r="FYY50" s="196"/>
      <c r="FYZ50" s="196"/>
      <c r="FZA50" s="196"/>
      <c r="FZB50" s="196"/>
      <c r="FZC50" s="196"/>
      <c r="FZD50" s="196"/>
      <c r="FZE50" s="196"/>
      <c r="FZF50" s="196"/>
      <c r="FZG50" s="196"/>
      <c r="FZH50" s="196"/>
      <c r="FZI50" s="196"/>
      <c r="FZJ50" s="196"/>
      <c r="FZK50" s="196"/>
      <c r="FZL50" s="196"/>
      <c r="FZM50" s="196"/>
      <c r="FZN50" s="196"/>
      <c r="FZO50" s="196"/>
      <c r="FZP50" s="196"/>
      <c r="FZQ50" s="196"/>
      <c r="FZR50" s="196"/>
      <c r="FZS50" s="196"/>
      <c r="FZT50" s="196"/>
      <c r="FZU50" s="196"/>
      <c r="FZV50" s="196"/>
      <c r="FZW50" s="196"/>
      <c r="FZX50" s="196"/>
      <c r="FZY50" s="196"/>
      <c r="FZZ50" s="196"/>
      <c r="GAA50" s="196"/>
      <c r="GAB50" s="196"/>
      <c r="GAC50" s="196"/>
      <c r="GAD50" s="196"/>
      <c r="GAE50" s="196"/>
      <c r="GAF50" s="196"/>
      <c r="GAG50" s="196"/>
      <c r="GAH50" s="196"/>
      <c r="GAI50" s="196"/>
      <c r="GAJ50" s="196"/>
      <c r="GAK50" s="196"/>
      <c r="GAL50" s="196"/>
      <c r="GAM50" s="196"/>
      <c r="GAN50" s="196"/>
      <c r="GAO50" s="196"/>
      <c r="GAP50" s="196"/>
      <c r="GAQ50" s="196"/>
      <c r="GAR50" s="196"/>
      <c r="GAS50" s="196"/>
      <c r="GAT50" s="196"/>
      <c r="GAU50" s="196"/>
      <c r="GAV50" s="196"/>
      <c r="GAW50" s="196"/>
      <c r="GAX50" s="196"/>
      <c r="GAY50" s="196"/>
      <c r="GAZ50" s="196"/>
      <c r="GBA50" s="196"/>
      <c r="GBB50" s="196"/>
      <c r="GBC50" s="196"/>
      <c r="GBD50" s="196"/>
      <c r="GBE50" s="196"/>
      <c r="GBF50" s="196"/>
      <c r="GBG50" s="196"/>
      <c r="GBH50" s="196"/>
      <c r="GBI50" s="196"/>
      <c r="GBJ50" s="196"/>
      <c r="GBK50" s="196"/>
      <c r="GBL50" s="196"/>
      <c r="GBM50" s="196"/>
      <c r="GBN50" s="196"/>
      <c r="GBO50" s="196"/>
      <c r="GBP50" s="196"/>
      <c r="GBQ50" s="196"/>
      <c r="GBR50" s="196"/>
      <c r="GBS50" s="196"/>
      <c r="GBT50" s="196"/>
      <c r="GBU50" s="196"/>
      <c r="GBV50" s="196"/>
      <c r="GBW50" s="196"/>
      <c r="GBX50" s="196"/>
      <c r="GBY50" s="196"/>
      <c r="GBZ50" s="196"/>
      <c r="GCA50" s="196"/>
      <c r="GCB50" s="196"/>
      <c r="GCC50" s="196"/>
      <c r="GCD50" s="196"/>
      <c r="GCE50" s="196"/>
      <c r="GCF50" s="196"/>
      <c r="GCG50" s="196"/>
      <c r="GCH50" s="196"/>
      <c r="GCI50" s="196"/>
      <c r="GCJ50" s="196"/>
      <c r="GCK50" s="196"/>
      <c r="GCL50" s="196"/>
      <c r="GCM50" s="196"/>
      <c r="GCN50" s="196"/>
      <c r="GCO50" s="196"/>
      <c r="GCP50" s="196"/>
      <c r="GCQ50" s="196"/>
      <c r="GCR50" s="196"/>
      <c r="GCS50" s="196"/>
      <c r="GCT50" s="196"/>
      <c r="GCU50" s="196"/>
      <c r="GCV50" s="196"/>
      <c r="GCW50" s="196"/>
      <c r="GCX50" s="196"/>
      <c r="GCY50" s="196"/>
      <c r="GCZ50" s="196"/>
      <c r="GDA50" s="196"/>
      <c r="GDB50" s="196"/>
      <c r="GDC50" s="196"/>
      <c r="GDD50" s="196"/>
      <c r="GDE50" s="196"/>
      <c r="GDF50" s="196"/>
      <c r="GDG50" s="196"/>
      <c r="GDH50" s="196"/>
      <c r="GDI50" s="196"/>
      <c r="GDJ50" s="196"/>
      <c r="GDK50" s="196"/>
      <c r="GDL50" s="196"/>
      <c r="GDM50" s="196"/>
      <c r="GDN50" s="196"/>
      <c r="GDO50" s="196"/>
      <c r="GDP50" s="196"/>
      <c r="GDQ50" s="196"/>
      <c r="GDR50" s="196"/>
      <c r="GDS50" s="196"/>
      <c r="GDT50" s="196"/>
      <c r="GDU50" s="196"/>
      <c r="GDV50" s="196"/>
      <c r="GDW50" s="196"/>
      <c r="GDX50" s="196"/>
      <c r="GDY50" s="196"/>
      <c r="GDZ50" s="196"/>
      <c r="GEA50" s="196"/>
      <c r="GEB50" s="196"/>
      <c r="GEC50" s="196"/>
      <c r="GED50" s="196"/>
      <c r="GEE50" s="196"/>
      <c r="GEF50" s="196"/>
      <c r="GEG50" s="196"/>
      <c r="GEH50" s="196"/>
      <c r="GEI50" s="196"/>
      <c r="GEJ50" s="196"/>
      <c r="GEK50" s="196"/>
      <c r="GEL50" s="196"/>
      <c r="GEM50" s="196"/>
      <c r="GEN50" s="196"/>
      <c r="GEO50" s="196"/>
      <c r="GEP50" s="196"/>
      <c r="GEQ50" s="196"/>
      <c r="GER50" s="196"/>
      <c r="GES50" s="196"/>
      <c r="GET50" s="196"/>
      <c r="GEU50" s="196"/>
      <c r="GEV50" s="196"/>
      <c r="GEW50" s="196"/>
      <c r="GEX50" s="196"/>
      <c r="GEY50" s="196"/>
      <c r="GEZ50" s="196"/>
      <c r="GFA50" s="196"/>
      <c r="GFB50" s="196"/>
      <c r="GFC50" s="196"/>
      <c r="GFD50" s="196"/>
      <c r="GFE50" s="196"/>
      <c r="GFF50" s="196"/>
      <c r="GFG50" s="196"/>
      <c r="GFH50" s="196"/>
      <c r="GFI50" s="196"/>
      <c r="GFJ50" s="196"/>
      <c r="GFK50" s="196"/>
      <c r="GFL50" s="196"/>
      <c r="GFM50" s="196"/>
      <c r="GFN50" s="196"/>
      <c r="GFO50" s="196"/>
      <c r="GFP50" s="196"/>
      <c r="GFQ50" s="196"/>
      <c r="GFR50" s="196"/>
      <c r="GFS50" s="196"/>
      <c r="GFT50" s="196"/>
      <c r="GFU50" s="196"/>
      <c r="GFV50" s="196"/>
      <c r="GFW50" s="196"/>
      <c r="GFX50" s="196"/>
      <c r="GFY50" s="196"/>
      <c r="GFZ50" s="196"/>
      <c r="GGA50" s="196"/>
      <c r="GGB50" s="196"/>
      <c r="GGC50" s="196"/>
      <c r="GGD50" s="196"/>
      <c r="GGE50" s="196"/>
      <c r="GGF50" s="196"/>
      <c r="GGG50" s="196"/>
      <c r="GGH50" s="196"/>
      <c r="GGI50" s="196"/>
      <c r="GGJ50" s="196"/>
      <c r="GGK50" s="196"/>
      <c r="GGL50" s="196"/>
      <c r="GGM50" s="196"/>
      <c r="GGN50" s="196"/>
      <c r="GGO50" s="196"/>
      <c r="GGP50" s="196"/>
      <c r="GGQ50" s="196"/>
      <c r="GGR50" s="196"/>
      <c r="GGS50" s="196"/>
      <c r="GGT50" s="196"/>
      <c r="GGU50" s="196"/>
      <c r="GGV50" s="196"/>
      <c r="GGW50" s="196"/>
      <c r="GGX50" s="196"/>
      <c r="GGY50" s="196"/>
      <c r="GGZ50" s="196"/>
      <c r="GHA50" s="196"/>
      <c r="GHB50" s="196"/>
      <c r="GHC50" s="196"/>
      <c r="GHD50" s="196"/>
      <c r="GHE50" s="196"/>
      <c r="GHF50" s="196"/>
      <c r="GHG50" s="196"/>
      <c r="GHH50" s="196"/>
      <c r="GHI50" s="196"/>
      <c r="GHJ50" s="196"/>
      <c r="GHK50" s="196"/>
      <c r="GHL50" s="196"/>
      <c r="GHM50" s="196"/>
      <c r="GHN50" s="196"/>
      <c r="GHO50" s="196"/>
      <c r="GHP50" s="196"/>
      <c r="GHQ50" s="196"/>
      <c r="GHR50" s="196"/>
      <c r="GHS50" s="196"/>
      <c r="GHT50" s="196"/>
      <c r="GHU50" s="196"/>
      <c r="GHV50" s="196"/>
      <c r="GHW50" s="196"/>
      <c r="GHX50" s="196"/>
      <c r="GHY50" s="196"/>
      <c r="GHZ50" s="196"/>
      <c r="GIA50" s="196"/>
      <c r="GIB50" s="196"/>
      <c r="GIC50" s="196"/>
      <c r="GID50" s="196"/>
      <c r="GIE50" s="196"/>
      <c r="GIF50" s="196"/>
      <c r="GIG50" s="196"/>
      <c r="GIH50" s="196"/>
      <c r="GII50" s="196"/>
      <c r="GIJ50" s="196"/>
      <c r="GIK50" s="196"/>
      <c r="GIL50" s="196"/>
      <c r="GIM50" s="196"/>
      <c r="GIN50" s="196"/>
      <c r="GIO50" s="196"/>
      <c r="GIP50" s="196"/>
      <c r="GIQ50" s="196"/>
      <c r="GIR50" s="196"/>
      <c r="GIS50" s="196"/>
      <c r="GIT50" s="196"/>
      <c r="GIU50" s="196"/>
      <c r="GIV50" s="196"/>
      <c r="GIW50" s="196"/>
      <c r="GIX50" s="196"/>
      <c r="GIY50" s="196"/>
      <c r="GIZ50" s="196"/>
      <c r="GJA50" s="196"/>
      <c r="GJB50" s="196"/>
      <c r="GJC50" s="196"/>
      <c r="GJD50" s="196"/>
      <c r="GJE50" s="196"/>
      <c r="GJF50" s="196"/>
      <c r="GJG50" s="196"/>
      <c r="GJH50" s="196"/>
      <c r="GJI50" s="196"/>
      <c r="GJJ50" s="196"/>
      <c r="GJK50" s="196"/>
      <c r="GJL50" s="196"/>
      <c r="GJM50" s="196"/>
      <c r="GJN50" s="196"/>
      <c r="GJO50" s="196"/>
      <c r="GJP50" s="196"/>
      <c r="GJQ50" s="196"/>
      <c r="GJR50" s="196"/>
      <c r="GJS50" s="196"/>
      <c r="GJT50" s="196"/>
      <c r="GJU50" s="196"/>
      <c r="GJV50" s="196"/>
      <c r="GJW50" s="196"/>
      <c r="GJX50" s="196"/>
      <c r="GJY50" s="196"/>
      <c r="GJZ50" s="196"/>
      <c r="GKA50" s="196"/>
      <c r="GKB50" s="196"/>
      <c r="GKC50" s="196"/>
      <c r="GKD50" s="196"/>
      <c r="GKE50" s="196"/>
      <c r="GKF50" s="196"/>
      <c r="GKG50" s="196"/>
      <c r="GKH50" s="196"/>
      <c r="GKI50" s="196"/>
      <c r="GKJ50" s="196"/>
      <c r="GKK50" s="196"/>
      <c r="GKL50" s="196"/>
      <c r="GKM50" s="196"/>
      <c r="GKN50" s="196"/>
      <c r="GKO50" s="196"/>
      <c r="GKP50" s="196"/>
      <c r="GKQ50" s="196"/>
      <c r="GKR50" s="196"/>
      <c r="GKS50" s="196"/>
      <c r="GKT50" s="196"/>
      <c r="GKU50" s="196"/>
      <c r="GKV50" s="196"/>
      <c r="GKW50" s="196"/>
      <c r="GKX50" s="196"/>
      <c r="GKY50" s="196"/>
      <c r="GKZ50" s="196"/>
      <c r="GLA50" s="196"/>
      <c r="GLB50" s="196"/>
      <c r="GLC50" s="196"/>
      <c r="GLD50" s="196"/>
      <c r="GLE50" s="196"/>
      <c r="GLF50" s="196"/>
      <c r="GLG50" s="196"/>
      <c r="GLH50" s="196"/>
      <c r="GLI50" s="196"/>
      <c r="GLJ50" s="196"/>
      <c r="GLK50" s="196"/>
      <c r="GLL50" s="196"/>
      <c r="GLM50" s="196"/>
      <c r="GLN50" s="196"/>
      <c r="GLO50" s="196"/>
      <c r="GLP50" s="196"/>
      <c r="GLQ50" s="196"/>
      <c r="GLR50" s="196"/>
      <c r="GLS50" s="196"/>
      <c r="GLT50" s="196"/>
      <c r="GLU50" s="196"/>
      <c r="GLV50" s="196"/>
      <c r="GLW50" s="196"/>
      <c r="GLX50" s="196"/>
      <c r="GLY50" s="196"/>
      <c r="GLZ50" s="196"/>
      <c r="GMA50" s="196"/>
      <c r="GMB50" s="196"/>
      <c r="GMC50" s="196"/>
      <c r="GMD50" s="196"/>
      <c r="GME50" s="196"/>
      <c r="GMF50" s="196"/>
      <c r="GMG50" s="196"/>
      <c r="GMH50" s="196"/>
      <c r="GMI50" s="196"/>
      <c r="GMJ50" s="196"/>
      <c r="GMK50" s="196"/>
      <c r="GML50" s="196"/>
      <c r="GMM50" s="196"/>
      <c r="GMN50" s="196"/>
      <c r="GMO50" s="196"/>
      <c r="GMP50" s="196"/>
      <c r="GMQ50" s="196"/>
      <c r="GMR50" s="196"/>
      <c r="GMS50" s="196"/>
      <c r="GMT50" s="196"/>
      <c r="GMU50" s="196"/>
      <c r="GMV50" s="196"/>
      <c r="GMW50" s="196"/>
      <c r="GMX50" s="196"/>
      <c r="GMY50" s="196"/>
      <c r="GMZ50" s="196"/>
      <c r="GNA50" s="196"/>
      <c r="GNB50" s="196"/>
      <c r="GNC50" s="196"/>
      <c r="GND50" s="196"/>
      <c r="GNE50" s="196"/>
      <c r="GNF50" s="196"/>
      <c r="GNG50" s="196"/>
      <c r="GNH50" s="196"/>
      <c r="GNI50" s="196"/>
      <c r="GNJ50" s="196"/>
      <c r="GNK50" s="196"/>
      <c r="GNL50" s="196"/>
      <c r="GNM50" s="196"/>
      <c r="GNN50" s="196"/>
      <c r="GNO50" s="196"/>
      <c r="GNP50" s="196"/>
      <c r="GNQ50" s="196"/>
      <c r="GNR50" s="196"/>
      <c r="GNS50" s="196"/>
      <c r="GNT50" s="196"/>
      <c r="GNU50" s="196"/>
      <c r="GNV50" s="196"/>
      <c r="GNW50" s="196"/>
      <c r="GNX50" s="196"/>
      <c r="GNY50" s="196"/>
      <c r="GNZ50" s="196"/>
      <c r="GOA50" s="196"/>
      <c r="GOB50" s="196"/>
      <c r="GOC50" s="196"/>
      <c r="GOD50" s="196"/>
      <c r="GOE50" s="196"/>
      <c r="GOF50" s="196"/>
      <c r="GOG50" s="196"/>
      <c r="GOH50" s="196"/>
      <c r="GOI50" s="196"/>
      <c r="GOJ50" s="196"/>
      <c r="GOK50" s="196"/>
      <c r="GOL50" s="196"/>
      <c r="GOM50" s="196"/>
      <c r="GON50" s="196"/>
      <c r="GOO50" s="196"/>
      <c r="GOP50" s="196"/>
      <c r="GOQ50" s="196"/>
      <c r="GOR50" s="196"/>
      <c r="GOS50" s="196"/>
      <c r="GOT50" s="196"/>
      <c r="GOU50" s="196"/>
      <c r="GOV50" s="196"/>
      <c r="GOW50" s="196"/>
      <c r="GOX50" s="196"/>
      <c r="GOY50" s="196"/>
      <c r="GOZ50" s="196"/>
      <c r="GPA50" s="196"/>
      <c r="GPB50" s="196"/>
      <c r="GPC50" s="196"/>
      <c r="GPD50" s="196"/>
      <c r="GPE50" s="196"/>
      <c r="GPF50" s="196"/>
      <c r="GPG50" s="196"/>
      <c r="GPH50" s="196"/>
      <c r="GPI50" s="196"/>
      <c r="GPJ50" s="196"/>
      <c r="GPK50" s="196"/>
      <c r="GPL50" s="196"/>
      <c r="GPM50" s="196"/>
      <c r="GPN50" s="196"/>
      <c r="GPO50" s="196"/>
      <c r="GPP50" s="196"/>
      <c r="GPQ50" s="196"/>
      <c r="GPR50" s="196"/>
      <c r="GPS50" s="196"/>
      <c r="GPT50" s="196"/>
      <c r="GPU50" s="196"/>
      <c r="GPV50" s="196"/>
      <c r="GPW50" s="196"/>
      <c r="GPX50" s="196"/>
      <c r="GPY50" s="196"/>
      <c r="GPZ50" s="196"/>
      <c r="GQA50" s="196"/>
      <c r="GQB50" s="196"/>
      <c r="GQC50" s="196"/>
      <c r="GQD50" s="196"/>
      <c r="GQE50" s="196"/>
      <c r="GQF50" s="196"/>
      <c r="GQG50" s="196"/>
      <c r="GQH50" s="196"/>
      <c r="GQI50" s="196"/>
      <c r="GQJ50" s="196"/>
      <c r="GQK50" s="196"/>
      <c r="GQL50" s="196"/>
      <c r="GQM50" s="196"/>
      <c r="GQN50" s="196"/>
      <c r="GQO50" s="196"/>
      <c r="GQP50" s="196"/>
      <c r="GQQ50" s="196"/>
      <c r="GQR50" s="196"/>
      <c r="GQS50" s="196"/>
      <c r="GQT50" s="196"/>
      <c r="GQU50" s="196"/>
      <c r="GQV50" s="196"/>
      <c r="GQW50" s="196"/>
      <c r="GQX50" s="196"/>
      <c r="GQY50" s="196"/>
      <c r="GQZ50" s="196"/>
      <c r="GRA50" s="196"/>
      <c r="GRB50" s="196"/>
      <c r="GRC50" s="196"/>
      <c r="GRD50" s="196"/>
      <c r="GRE50" s="196"/>
      <c r="GRF50" s="196"/>
      <c r="GRG50" s="196"/>
      <c r="GRH50" s="196"/>
      <c r="GRI50" s="196"/>
      <c r="GRJ50" s="196"/>
      <c r="GRK50" s="196"/>
      <c r="GRL50" s="196"/>
      <c r="GRM50" s="196"/>
      <c r="GRN50" s="196"/>
      <c r="GRO50" s="196"/>
      <c r="GRP50" s="196"/>
      <c r="GRQ50" s="196"/>
      <c r="GRR50" s="196"/>
      <c r="GRS50" s="196"/>
      <c r="GRT50" s="196"/>
      <c r="GRU50" s="196"/>
      <c r="GRV50" s="196"/>
      <c r="GRW50" s="196"/>
      <c r="GRX50" s="196"/>
      <c r="GRY50" s="196"/>
      <c r="GRZ50" s="196"/>
      <c r="GSA50" s="196"/>
      <c r="GSB50" s="196"/>
      <c r="GSC50" s="196"/>
      <c r="GSD50" s="196"/>
      <c r="GSE50" s="196"/>
      <c r="GSF50" s="196"/>
      <c r="GSG50" s="196"/>
      <c r="GSH50" s="196"/>
      <c r="GSI50" s="196"/>
      <c r="GSJ50" s="196"/>
      <c r="GSK50" s="196"/>
      <c r="GSL50" s="196"/>
      <c r="GSM50" s="196"/>
      <c r="GSN50" s="196"/>
      <c r="GSO50" s="196"/>
      <c r="GSP50" s="196"/>
      <c r="GSQ50" s="196"/>
      <c r="GSR50" s="196"/>
      <c r="GSS50" s="196"/>
      <c r="GST50" s="196"/>
      <c r="GSU50" s="196"/>
      <c r="GSV50" s="196"/>
      <c r="GSW50" s="196"/>
      <c r="GSX50" s="196"/>
      <c r="GSY50" s="196"/>
      <c r="GSZ50" s="196"/>
      <c r="GTA50" s="196"/>
      <c r="GTB50" s="196"/>
      <c r="GTC50" s="196"/>
      <c r="GTD50" s="196"/>
      <c r="GTE50" s="196"/>
      <c r="GTF50" s="196"/>
      <c r="GTG50" s="196"/>
      <c r="GTH50" s="196"/>
      <c r="GTI50" s="196"/>
      <c r="GTJ50" s="196"/>
      <c r="GTK50" s="196"/>
      <c r="GTL50" s="196"/>
      <c r="GTM50" s="196"/>
      <c r="GTN50" s="196"/>
      <c r="GTO50" s="196"/>
      <c r="GTP50" s="196"/>
      <c r="GTQ50" s="196"/>
      <c r="GTR50" s="196"/>
      <c r="GTS50" s="196"/>
      <c r="GTT50" s="196"/>
      <c r="GTU50" s="196"/>
      <c r="GTV50" s="196"/>
      <c r="GTW50" s="196"/>
      <c r="GTX50" s="196"/>
      <c r="GTY50" s="196"/>
      <c r="GTZ50" s="196"/>
      <c r="GUA50" s="196"/>
      <c r="GUB50" s="196"/>
      <c r="GUC50" s="196"/>
      <c r="GUD50" s="196"/>
      <c r="GUE50" s="196"/>
      <c r="GUF50" s="196"/>
      <c r="GUG50" s="196"/>
      <c r="GUH50" s="196"/>
      <c r="GUI50" s="196"/>
      <c r="GUJ50" s="196"/>
      <c r="GUK50" s="196"/>
      <c r="GUL50" s="196"/>
      <c r="GUM50" s="196"/>
      <c r="GUN50" s="196"/>
      <c r="GUO50" s="196"/>
      <c r="GUP50" s="196"/>
      <c r="GUQ50" s="196"/>
      <c r="GUR50" s="196"/>
      <c r="GUS50" s="196"/>
      <c r="GUT50" s="196"/>
      <c r="GUU50" s="196"/>
      <c r="GUV50" s="196"/>
      <c r="GUW50" s="196"/>
      <c r="GUX50" s="196"/>
      <c r="GUY50" s="196"/>
      <c r="GUZ50" s="196"/>
      <c r="GVA50" s="196"/>
      <c r="GVB50" s="196"/>
      <c r="GVC50" s="196"/>
      <c r="GVD50" s="196"/>
      <c r="GVE50" s="196"/>
      <c r="GVF50" s="196"/>
      <c r="GVG50" s="196"/>
      <c r="GVH50" s="196"/>
      <c r="GVI50" s="196"/>
      <c r="GVJ50" s="196"/>
      <c r="GVK50" s="196"/>
      <c r="GVL50" s="196"/>
      <c r="GVM50" s="196"/>
      <c r="GVN50" s="196"/>
      <c r="GVO50" s="196"/>
      <c r="GVP50" s="196"/>
      <c r="GVQ50" s="196"/>
      <c r="GVR50" s="196"/>
      <c r="GVS50" s="196"/>
      <c r="GVT50" s="196"/>
      <c r="GVU50" s="196"/>
      <c r="GVV50" s="196"/>
      <c r="GVW50" s="196"/>
      <c r="GVX50" s="196"/>
      <c r="GVY50" s="196"/>
      <c r="GVZ50" s="196"/>
      <c r="GWA50" s="196"/>
      <c r="GWB50" s="196"/>
      <c r="GWC50" s="196"/>
      <c r="GWD50" s="196"/>
      <c r="GWE50" s="196"/>
      <c r="GWF50" s="196"/>
      <c r="GWG50" s="196"/>
      <c r="GWH50" s="196"/>
      <c r="GWI50" s="196"/>
      <c r="GWJ50" s="196"/>
      <c r="GWK50" s="196"/>
      <c r="GWL50" s="196"/>
      <c r="GWM50" s="196"/>
      <c r="GWN50" s="196"/>
      <c r="GWO50" s="196"/>
      <c r="GWP50" s="196"/>
      <c r="GWQ50" s="196"/>
      <c r="GWR50" s="196"/>
      <c r="GWS50" s="196"/>
      <c r="GWT50" s="196"/>
      <c r="GWU50" s="196"/>
      <c r="GWV50" s="196"/>
      <c r="GWW50" s="196"/>
      <c r="GWX50" s="196"/>
      <c r="GWY50" s="196"/>
      <c r="GWZ50" s="196"/>
      <c r="GXA50" s="196"/>
      <c r="GXB50" s="196"/>
      <c r="GXC50" s="196"/>
      <c r="GXD50" s="196"/>
      <c r="GXE50" s="196"/>
      <c r="GXF50" s="196"/>
      <c r="GXG50" s="196"/>
      <c r="GXH50" s="196"/>
      <c r="GXI50" s="196"/>
      <c r="GXJ50" s="196"/>
      <c r="GXK50" s="196"/>
      <c r="GXL50" s="196"/>
      <c r="GXM50" s="196"/>
      <c r="GXN50" s="196"/>
      <c r="GXO50" s="196"/>
      <c r="GXP50" s="196"/>
      <c r="GXQ50" s="196"/>
      <c r="GXR50" s="196"/>
      <c r="GXS50" s="196"/>
      <c r="GXT50" s="196"/>
      <c r="GXU50" s="196"/>
      <c r="GXV50" s="196"/>
      <c r="GXW50" s="196"/>
      <c r="GXX50" s="196"/>
      <c r="GXY50" s="196"/>
      <c r="GXZ50" s="196"/>
      <c r="GYA50" s="196"/>
      <c r="GYB50" s="196"/>
      <c r="GYC50" s="196"/>
      <c r="GYD50" s="196"/>
      <c r="GYE50" s="196"/>
      <c r="GYF50" s="196"/>
      <c r="GYG50" s="196"/>
      <c r="GYH50" s="196"/>
      <c r="GYI50" s="196"/>
      <c r="GYJ50" s="196"/>
      <c r="GYK50" s="196"/>
      <c r="GYL50" s="196"/>
      <c r="GYM50" s="196"/>
      <c r="GYN50" s="196"/>
      <c r="GYO50" s="196"/>
      <c r="GYP50" s="196"/>
      <c r="GYQ50" s="196"/>
      <c r="GYR50" s="196"/>
      <c r="GYS50" s="196"/>
      <c r="GYT50" s="196"/>
      <c r="GYU50" s="196"/>
      <c r="GYV50" s="196"/>
      <c r="GYW50" s="196"/>
      <c r="GYX50" s="196"/>
      <c r="GYY50" s="196"/>
      <c r="GYZ50" s="196"/>
      <c r="GZA50" s="196"/>
      <c r="GZB50" s="196"/>
      <c r="GZC50" s="196"/>
      <c r="GZD50" s="196"/>
      <c r="GZE50" s="196"/>
      <c r="GZF50" s="196"/>
      <c r="GZG50" s="196"/>
      <c r="GZH50" s="196"/>
      <c r="GZI50" s="196"/>
      <c r="GZJ50" s="196"/>
      <c r="GZK50" s="196"/>
      <c r="GZL50" s="196"/>
      <c r="GZM50" s="196"/>
      <c r="GZN50" s="196"/>
      <c r="GZO50" s="196"/>
      <c r="GZP50" s="196"/>
      <c r="GZQ50" s="196"/>
      <c r="GZR50" s="196"/>
      <c r="GZS50" s="196"/>
      <c r="GZT50" s="196"/>
      <c r="GZU50" s="196"/>
      <c r="GZV50" s="196"/>
      <c r="GZW50" s="196"/>
      <c r="GZX50" s="196"/>
      <c r="GZY50" s="196"/>
      <c r="GZZ50" s="196"/>
      <c r="HAA50" s="196"/>
      <c r="HAB50" s="196"/>
      <c r="HAC50" s="196"/>
      <c r="HAD50" s="196"/>
      <c r="HAE50" s="196"/>
      <c r="HAF50" s="196"/>
      <c r="HAG50" s="196"/>
      <c r="HAH50" s="196"/>
      <c r="HAI50" s="196"/>
      <c r="HAJ50" s="196"/>
      <c r="HAK50" s="196"/>
      <c r="HAL50" s="196"/>
      <c r="HAM50" s="196"/>
      <c r="HAN50" s="196"/>
      <c r="HAO50" s="196"/>
      <c r="HAP50" s="196"/>
      <c r="HAQ50" s="196"/>
      <c r="HAR50" s="196"/>
      <c r="HAS50" s="196"/>
      <c r="HAT50" s="196"/>
      <c r="HAU50" s="196"/>
      <c r="HAV50" s="196"/>
      <c r="HAW50" s="196"/>
      <c r="HAX50" s="196"/>
      <c r="HAY50" s="196"/>
      <c r="HAZ50" s="196"/>
      <c r="HBA50" s="196"/>
      <c r="HBB50" s="196"/>
      <c r="HBC50" s="196"/>
      <c r="HBD50" s="196"/>
      <c r="HBE50" s="196"/>
      <c r="HBF50" s="196"/>
      <c r="HBG50" s="196"/>
      <c r="HBH50" s="196"/>
      <c r="HBI50" s="196"/>
      <c r="HBJ50" s="196"/>
      <c r="HBK50" s="196"/>
      <c r="HBL50" s="196"/>
      <c r="HBM50" s="196"/>
      <c r="HBN50" s="196"/>
      <c r="HBO50" s="196"/>
      <c r="HBP50" s="196"/>
      <c r="HBQ50" s="196"/>
      <c r="HBR50" s="196"/>
      <c r="HBS50" s="196"/>
      <c r="HBT50" s="196"/>
      <c r="HBU50" s="196"/>
      <c r="HBV50" s="196"/>
      <c r="HBW50" s="196"/>
      <c r="HBX50" s="196"/>
      <c r="HBY50" s="196"/>
      <c r="HBZ50" s="196"/>
      <c r="HCA50" s="196"/>
      <c r="HCB50" s="196"/>
      <c r="HCC50" s="196"/>
      <c r="HCD50" s="196"/>
      <c r="HCE50" s="196"/>
      <c r="HCF50" s="196"/>
      <c r="HCG50" s="196"/>
      <c r="HCH50" s="196"/>
      <c r="HCI50" s="196"/>
      <c r="HCJ50" s="196"/>
      <c r="HCK50" s="196"/>
      <c r="HCL50" s="196"/>
      <c r="HCM50" s="196"/>
      <c r="HCN50" s="196"/>
      <c r="HCO50" s="196"/>
      <c r="HCP50" s="196"/>
      <c r="HCQ50" s="196"/>
      <c r="HCR50" s="196"/>
      <c r="HCS50" s="196"/>
      <c r="HCT50" s="196"/>
      <c r="HCU50" s="196"/>
      <c r="HCV50" s="196"/>
      <c r="HCW50" s="196"/>
      <c r="HCX50" s="196"/>
      <c r="HCY50" s="196"/>
      <c r="HCZ50" s="196"/>
      <c r="HDA50" s="196"/>
      <c r="HDB50" s="196"/>
      <c r="HDC50" s="196"/>
      <c r="HDD50" s="196"/>
      <c r="HDE50" s="196"/>
      <c r="HDF50" s="196"/>
      <c r="HDG50" s="196"/>
      <c r="HDH50" s="196"/>
      <c r="HDI50" s="196"/>
      <c r="HDJ50" s="196"/>
      <c r="HDK50" s="196"/>
      <c r="HDL50" s="196"/>
      <c r="HDM50" s="196"/>
      <c r="HDN50" s="196"/>
      <c r="HDO50" s="196"/>
      <c r="HDP50" s="196"/>
      <c r="HDQ50" s="196"/>
      <c r="HDR50" s="196"/>
      <c r="HDS50" s="196"/>
      <c r="HDT50" s="196"/>
      <c r="HDU50" s="196"/>
      <c r="HDV50" s="196"/>
      <c r="HDW50" s="196"/>
      <c r="HDX50" s="196"/>
      <c r="HDY50" s="196"/>
      <c r="HDZ50" s="196"/>
      <c r="HEA50" s="196"/>
      <c r="HEB50" s="196"/>
      <c r="HEC50" s="196"/>
      <c r="HED50" s="196"/>
      <c r="HEE50" s="196"/>
      <c r="HEF50" s="196"/>
      <c r="HEG50" s="196"/>
      <c r="HEH50" s="196"/>
      <c r="HEI50" s="196"/>
      <c r="HEJ50" s="196"/>
      <c r="HEK50" s="196"/>
      <c r="HEL50" s="196"/>
      <c r="HEM50" s="196"/>
      <c r="HEN50" s="196"/>
      <c r="HEO50" s="196"/>
      <c r="HEP50" s="196"/>
      <c r="HEQ50" s="196"/>
      <c r="HER50" s="196"/>
      <c r="HES50" s="196"/>
      <c r="HET50" s="196"/>
      <c r="HEU50" s="196"/>
      <c r="HEV50" s="196"/>
      <c r="HEW50" s="196"/>
      <c r="HEX50" s="196"/>
      <c r="HEY50" s="196"/>
      <c r="HEZ50" s="196"/>
      <c r="HFA50" s="196"/>
      <c r="HFB50" s="196"/>
      <c r="HFC50" s="196"/>
      <c r="HFD50" s="196"/>
      <c r="HFE50" s="196"/>
      <c r="HFF50" s="196"/>
      <c r="HFG50" s="196"/>
      <c r="HFH50" s="196"/>
      <c r="HFI50" s="196"/>
      <c r="HFJ50" s="196"/>
      <c r="HFK50" s="196"/>
      <c r="HFL50" s="196"/>
      <c r="HFM50" s="196"/>
      <c r="HFN50" s="196"/>
      <c r="HFO50" s="196"/>
      <c r="HFP50" s="196"/>
      <c r="HFQ50" s="196"/>
      <c r="HFR50" s="196"/>
      <c r="HFS50" s="196"/>
      <c r="HFT50" s="196"/>
      <c r="HFU50" s="196"/>
      <c r="HFV50" s="196"/>
      <c r="HFW50" s="196"/>
      <c r="HFX50" s="196"/>
      <c r="HFY50" s="196"/>
      <c r="HFZ50" s="196"/>
      <c r="HGA50" s="196"/>
      <c r="HGB50" s="196"/>
      <c r="HGC50" s="196"/>
      <c r="HGD50" s="196"/>
      <c r="HGE50" s="196"/>
      <c r="HGF50" s="196"/>
      <c r="HGG50" s="196"/>
      <c r="HGH50" s="196"/>
      <c r="HGI50" s="196"/>
      <c r="HGJ50" s="196"/>
      <c r="HGK50" s="196"/>
      <c r="HGL50" s="196"/>
      <c r="HGM50" s="196"/>
      <c r="HGN50" s="196"/>
      <c r="HGO50" s="196"/>
      <c r="HGP50" s="196"/>
      <c r="HGQ50" s="196"/>
      <c r="HGR50" s="196"/>
      <c r="HGS50" s="196"/>
      <c r="HGT50" s="196"/>
      <c r="HGU50" s="196"/>
      <c r="HGV50" s="196"/>
      <c r="HGW50" s="196"/>
      <c r="HGX50" s="196"/>
      <c r="HGY50" s="196"/>
      <c r="HGZ50" s="196"/>
      <c r="HHA50" s="196"/>
      <c r="HHB50" s="196"/>
      <c r="HHC50" s="196"/>
      <c r="HHD50" s="196"/>
      <c r="HHE50" s="196"/>
      <c r="HHF50" s="196"/>
      <c r="HHG50" s="196"/>
      <c r="HHH50" s="196"/>
      <c r="HHI50" s="196"/>
      <c r="HHJ50" s="196"/>
      <c r="HHK50" s="196"/>
      <c r="HHL50" s="196"/>
      <c r="HHM50" s="196"/>
      <c r="HHN50" s="196"/>
      <c r="HHO50" s="196"/>
      <c r="HHP50" s="196"/>
      <c r="HHQ50" s="196"/>
      <c r="HHR50" s="196"/>
      <c r="HHS50" s="196"/>
      <c r="HHT50" s="196"/>
      <c r="HHU50" s="196"/>
      <c r="HHV50" s="196"/>
      <c r="HHW50" s="196"/>
      <c r="HHX50" s="196"/>
      <c r="HHY50" s="196"/>
      <c r="HHZ50" s="196"/>
      <c r="HIA50" s="196"/>
      <c r="HIB50" s="196"/>
      <c r="HIC50" s="196"/>
      <c r="HID50" s="196"/>
      <c r="HIE50" s="196"/>
      <c r="HIF50" s="196"/>
      <c r="HIG50" s="196"/>
      <c r="HIH50" s="196"/>
      <c r="HII50" s="196"/>
      <c r="HIJ50" s="196"/>
      <c r="HIK50" s="196"/>
      <c r="HIL50" s="196"/>
      <c r="HIM50" s="196"/>
      <c r="HIN50" s="196"/>
      <c r="HIO50" s="196"/>
      <c r="HIP50" s="196"/>
      <c r="HIQ50" s="196"/>
      <c r="HIR50" s="196"/>
      <c r="HIS50" s="196"/>
      <c r="HIT50" s="196"/>
      <c r="HIU50" s="196"/>
      <c r="HIV50" s="196"/>
      <c r="HIW50" s="196"/>
      <c r="HIX50" s="196"/>
      <c r="HIY50" s="196"/>
      <c r="HIZ50" s="196"/>
      <c r="HJA50" s="196"/>
      <c r="HJB50" s="196"/>
      <c r="HJC50" s="196"/>
      <c r="HJD50" s="196"/>
      <c r="HJE50" s="196"/>
      <c r="HJF50" s="196"/>
      <c r="HJG50" s="196"/>
      <c r="HJH50" s="196"/>
      <c r="HJI50" s="196"/>
      <c r="HJJ50" s="196"/>
      <c r="HJK50" s="196"/>
      <c r="HJL50" s="196"/>
      <c r="HJM50" s="196"/>
      <c r="HJN50" s="196"/>
      <c r="HJO50" s="196"/>
      <c r="HJP50" s="196"/>
      <c r="HJQ50" s="196"/>
      <c r="HJR50" s="196"/>
      <c r="HJS50" s="196"/>
      <c r="HJT50" s="196"/>
      <c r="HJU50" s="196"/>
      <c r="HJV50" s="196"/>
      <c r="HJW50" s="196"/>
      <c r="HJX50" s="196"/>
      <c r="HJY50" s="196"/>
      <c r="HJZ50" s="196"/>
      <c r="HKA50" s="196"/>
      <c r="HKB50" s="196"/>
      <c r="HKC50" s="196"/>
      <c r="HKD50" s="196"/>
      <c r="HKE50" s="196"/>
      <c r="HKF50" s="196"/>
      <c r="HKG50" s="196"/>
      <c r="HKH50" s="196"/>
      <c r="HKI50" s="196"/>
      <c r="HKJ50" s="196"/>
      <c r="HKK50" s="196"/>
      <c r="HKL50" s="196"/>
      <c r="HKM50" s="196"/>
      <c r="HKN50" s="196"/>
      <c r="HKO50" s="196"/>
      <c r="HKP50" s="196"/>
      <c r="HKQ50" s="196"/>
      <c r="HKR50" s="196"/>
      <c r="HKS50" s="196"/>
      <c r="HKT50" s="196"/>
      <c r="HKU50" s="196"/>
      <c r="HKV50" s="196"/>
      <c r="HKW50" s="196"/>
      <c r="HKX50" s="196"/>
      <c r="HKY50" s="196"/>
      <c r="HKZ50" s="196"/>
      <c r="HLA50" s="196"/>
      <c r="HLB50" s="196"/>
      <c r="HLC50" s="196"/>
      <c r="HLD50" s="196"/>
      <c r="HLE50" s="196"/>
      <c r="HLF50" s="196"/>
      <c r="HLG50" s="196"/>
      <c r="HLH50" s="196"/>
      <c r="HLI50" s="196"/>
      <c r="HLJ50" s="196"/>
      <c r="HLK50" s="196"/>
      <c r="HLL50" s="196"/>
      <c r="HLM50" s="196"/>
      <c r="HLN50" s="196"/>
      <c r="HLO50" s="196"/>
      <c r="HLP50" s="196"/>
      <c r="HLQ50" s="196"/>
      <c r="HLR50" s="196"/>
      <c r="HLS50" s="196"/>
      <c r="HLT50" s="196"/>
      <c r="HLU50" s="196"/>
      <c r="HLV50" s="196"/>
      <c r="HLW50" s="196"/>
      <c r="HLX50" s="196"/>
      <c r="HLY50" s="196"/>
      <c r="HLZ50" s="196"/>
      <c r="HMA50" s="196"/>
      <c r="HMB50" s="196"/>
      <c r="HMC50" s="196"/>
      <c r="HMD50" s="196"/>
      <c r="HME50" s="196"/>
      <c r="HMF50" s="196"/>
      <c r="HMG50" s="196"/>
      <c r="HMH50" s="196"/>
      <c r="HMI50" s="196"/>
      <c r="HMJ50" s="196"/>
      <c r="HMK50" s="196"/>
      <c r="HML50" s="196"/>
      <c r="HMM50" s="196"/>
      <c r="HMN50" s="196"/>
      <c r="HMO50" s="196"/>
      <c r="HMP50" s="196"/>
      <c r="HMQ50" s="196"/>
      <c r="HMR50" s="196"/>
      <c r="HMS50" s="196"/>
      <c r="HMT50" s="196"/>
      <c r="HMU50" s="196"/>
      <c r="HMV50" s="196"/>
      <c r="HMW50" s="196"/>
      <c r="HMX50" s="196"/>
      <c r="HMY50" s="196"/>
      <c r="HMZ50" s="196"/>
      <c r="HNA50" s="196"/>
      <c r="HNB50" s="196"/>
      <c r="HNC50" s="196"/>
      <c r="HND50" s="196"/>
      <c r="HNE50" s="196"/>
      <c r="HNF50" s="196"/>
      <c r="HNG50" s="196"/>
      <c r="HNH50" s="196"/>
      <c r="HNI50" s="196"/>
      <c r="HNJ50" s="196"/>
      <c r="HNK50" s="196"/>
      <c r="HNL50" s="196"/>
      <c r="HNM50" s="196"/>
      <c r="HNN50" s="196"/>
      <c r="HNO50" s="196"/>
      <c r="HNP50" s="196"/>
      <c r="HNQ50" s="196"/>
      <c r="HNR50" s="196"/>
      <c r="HNS50" s="196"/>
      <c r="HNT50" s="196"/>
      <c r="HNU50" s="196"/>
      <c r="HNV50" s="196"/>
      <c r="HNW50" s="196"/>
      <c r="HNX50" s="196"/>
      <c r="HNY50" s="196"/>
      <c r="HNZ50" s="196"/>
      <c r="HOA50" s="196"/>
      <c r="HOB50" s="196"/>
      <c r="HOC50" s="196"/>
      <c r="HOD50" s="196"/>
      <c r="HOE50" s="196"/>
      <c r="HOF50" s="196"/>
      <c r="HOG50" s="196"/>
      <c r="HOH50" s="196"/>
      <c r="HOI50" s="196"/>
      <c r="HOJ50" s="196"/>
      <c r="HOK50" s="196"/>
      <c r="HOL50" s="196"/>
      <c r="HOM50" s="196"/>
      <c r="HON50" s="196"/>
      <c r="HOO50" s="196"/>
      <c r="HOP50" s="196"/>
      <c r="HOQ50" s="196"/>
      <c r="HOR50" s="196"/>
      <c r="HOS50" s="196"/>
      <c r="HOT50" s="196"/>
      <c r="HOU50" s="196"/>
      <c r="HOV50" s="196"/>
      <c r="HOW50" s="196"/>
      <c r="HOX50" s="196"/>
      <c r="HOY50" s="196"/>
      <c r="HOZ50" s="196"/>
      <c r="HPA50" s="196"/>
      <c r="HPB50" s="196"/>
      <c r="HPC50" s="196"/>
      <c r="HPD50" s="196"/>
      <c r="HPE50" s="196"/>
      <c r="HPF50" s="196"/>
      <c r="HPG50" s="196"/>
      <c r="HPH50" s="196"/>
      <c r="HPI50" s="196"/>
      <c r="HPJ50" s="196"/>
      <c r="HPK50" s="196"/>
      <c r="HPL50" s="196"/>
      <c r="HPM50" s="196"/>
      <c r="HPN50" s="196"/>
      <c r="HPO50" s="196"/>
      <c r="HPP50" s="196"/>
      <c r="HPQ50" s="196"/>
      <c r="HPR50" s="196"/>
      <c r="HPS50" s="196"/>
      <c r="HPT50" s="196"/>
      <c r="HPU50" s="196"/>
      <c r="HPV50" s="196"/>
      <c r="HPW50" s="196"/>
      <c r="HPX50" s="196"/>
      <c r="HPY50" s="196"/>
      <c r="HPZ50" s="196"/>
      <c r="HQA50" s="196"/>
      <c r="HQB50" s="196"/>
      <c r="HQC50" s="196"/>
      <c r="HQD50" s="196"/>
      <c r="HQE50" s="196"/>
      <c r="HQF50" s="196"/>
      <c r="HQG50" s="196"/>
      <c r="HQH50" s="196"/>
      <c r="HQI50" s="196"/>
      <c r="HQJ50" s="196"/>
      <c r="HQK50" s="196"/>
      <c r="HQL50" s="196"/>
      <c r="HQM50" s="196"/>
      <c r="HQN50" s="196"/>
      <c r="HQO50" s="196"/>
      <c r="HQP50" s="196"/>
      <c r="HQQ50" s="196"/>
      <c r="HQR50" s="196"/>
      <c r="HQS50" s="196"/>
      <c r="HQT50" s="196"/>
      <c r="HQU50" s="196"/>
      <c r="HQV50" s="196"/>
      <c r="HQW50" s="196"/>
      <c r="HQX50" s="196"/>
      <c r="HQY50" s="196"/>
      <c r="HQZ50" s="196"/>
      <c r="HRA50" s="196"/>
      <c r="HRB50" s="196"/>
      <c r="HRC50" s="196"/>
      <c r="HRD50" s="196"/>
      <c r="HRE50" s="196"/>
      <c r="HRF50" s="196"/>
      <c r="HRG50" s="196"/>
      <c r="HRH50" s="196"/>
      <c r="HRI50" s="196"/>
      <c r="HRJ50" s="196"/>
      <c r="HRK50" s="196"/>
      <c r="HRL50" s="196"/>
      <c r="HRM50" s="196"/>
      <c r="HRN50" s="196"/>
      <c r="HRO50" s="196"/>
      <c r="HRP50" s="196"/>
      <c r="HRQ50" s="196"/>
      <c r="HRR50" s="196"/>
      <c r="HRS50" s="196"/>
      <c r="HRT50" s="196"/>
      <c r="HRU50" s="196"/>
      <c r="HRV50" s="196"/>
      <c r="HRW50" s="196"/>
      <c r="HRX50" s="196"/>
      <c r="HRY50" s="196"/>
      <c r="HRZ50" s="196"/>
      <c r="HSA50" s="196"/>
      <c r="HSB50" s="196"/>
      <c r="HSC50" s="196"/>
      <c r="HSD50" s="196"/>
      <c r="HSE50" s="196"/>
      <c r="HSF50" s="196"/>
      <c r="HSG50" s="196"/>
      <c r="HSH50" s="196"/>
      <c r="HSI50" s="196"/>
      <c r="HSJ50" s="196"/>
      <c r="HSK50" s="196"/>
      <c r="HSL50" s="196"/>
      <c r="HSM50" s="196"/>
      <c r="HSN50" s="196"/>
      <c r="HSO50" s="196"/>
      <c r="HSP50" s="196"/>
      <c r="HSQ50" s="196"/>
      <c r="HSR50" s="196"/>
      <c r="HSS50" s="196"/>
      <c r="HST50" s="196"/>
      <c r="HSU50" s="196"/>
      <c r="HSV50" s="196"/>
      <c r="HSW50" s="196"/>
      <c r="HSX50" s="196"/>
      <c r="HSY50" s="196"/>
      <c r="HSZ50" s="196"/>
      <c r="HTA50" s="196"/>
      <c r="HTB50" s="196"/>
      <c r="HTC50" s="196"/>
      <c r="HTD50" s="196"/>
      <c r="HTE50" s="196"/>
      <c r="HTF50" s="196"/>
      <c r="HTG50" s="196"/>
      <c r="HTH50" s="196"/>
      <c r="HTI50" s="196"/>
      <c r="HTJ50" s="196"/>
      <c r="HTK50" s="196"/>
      <c r="HTL50" s="196"/>
      <c r="HTM50" s="196"/>
      <c r="HTN50" s="196"/>
      <c r="HTO50" s="196"/>
      <c r="HTP50" s="196"/>
      <c r="HTQ50" s="196"/>
      <c r="HTR50" s="196"/>
      <c r="HTS50" s="196"/>
      <c r="HTT50" s="196"/>
      <c r="HTU50" s="196"/>
      <c r="HTV50" s="196"/>
      <c r="HTW50" s="196"/>
      <c r="HTX50" s="196"/>
      <c r="HTY50" s="196"/>
      <c r="HTZ50" s="196"/>
      <c r="HUA50" s="196"/>
      <c r="HUB50" s="196"/>
      <c r="HUC50" s="196"/>
      <c r="HUD50" s="196"/>
      <c r="HUE50" s="196"/>
      <c r="HUF50" s="196"/>
      <c r="HUG50" s="196"/>
      <c r="HUH50" s="196"/>
      <c r="HUI50" s="196"/>
      <c r="HUJ50" s="196"/>
      <c r="HUK50" s="196"/>
      <c r="HUL50" s="196"/>
      <c r="HUM50" s="196"/>
      <c r="HUN50" s="196"/>
      <c r="HUO50" s="196"/>
      <c r="HUP50" s="196"/>
      <c r="HUQ50" s="196"/>
      <c r="HUR50" s="196"/>
      <c r="HUS50" s="196"/>
      <c r="HUT50" s="196"/>
      <c r="HUU50" s="196"/>
      <c r="HUV50" s="196"/>
      <c r="HUW50" s="196"/>
      <c r="HUX50" s="196"/>
      <c r="HUY50" s="196"/>
      <c r="HUZ50" s="196"/>
      <c r="HVA50" s="196"/>
      <c r="HVB50" s="196"/>
      <c r="HVC50" s="196"/>
      <c r="HVD50" s="196"/>
      <c r="HVE50" s="196"/>
      <c r="HVF50" s="196"/>
      <c r="HVG50" s="196"/>
      <c r="HVH50" s="196"/>
      <c r="HVI50" s="196"/>
      <c r="HVJ50" s="196"/>
      <c r="HVK50" s="196"/>
      <c r="HVL50" s="196"/>
      <c r="HVM50" s="196"/>
      <c r="HVN50" s="196"/>
      <c r="HVO50" s="196"/>
      <c r="HVP50" s="196"/>
      <c r="HVQ50" s="196"/>
      <c r="HVR50" s="196"/>
      <c r="HVS50" s="196"/>
      <c r="HVT50" s="196"/>
      <c r="HVU50" s="196"/>
      <c r="HVV50" s="196"/>
      <c r="HVW50" s="196"/>
      <c r="HVX50" s="196"/>
      <c r="HVY50" s="196"/>
      <c r="HVZ50" s="196"/>
      <c r="HWA50" s="196"/>
      <c r="HWB50" s="196"/>
      <c r="HWC50" s="196"/>
      <c r="HWD50" s="196"/>
      <c r="HWE50" s="196"/>
      <c r="HWF50" s="196"/>
      <c r="HWG50" s="196"/>
      <c r="HWH50" s="196"/>
      <c r="HWI50" s="196"/>
      <c r="HWJ50" s="196"/>
      <c r="HWK50" s="196"/>
      <c r="HWL50" s="196"/>
      <c r="HWM50" s="196"/>
      <c r="HWN50" s="196"/>
      <c r="HWO50" s="196"/>
      <c r="HWP50" s="196"/>
      <c r="HWQ50" s="196"/>
      <c r="HWR50" s="196"/>
      <c r="HWS50" s="196"/>
      <c r="HWT50" s="196"/>
      <c r="HWU50" s="196"/>
      <c r="HWV50" s="196"/>
      <c r="HWW50" s="196"/>
      <c r="HWX50" s="196"/>
      <c r="HWY50" s="196"/>
      <c r="HWZ50" s="196"/>
      <c r="HXA50" s="196"/>
      <c r="HXB50" s="196"/>
      <c r="HXC50" s="196"/>
      <c r="HXD50" s="196"/>
      <c r="HXE50" s="196"/>
      <c r="HXF50" s="196"/>
      <c r="HXG50" s="196"/>
      <c r="HXH50" s="196"/>
      <c r="HXI50" s="196"/>
      <c r="HXJ50" s="196"/>
      <c r="HXK50" s="196"/>
      <c r="HXL50" s="196"/>
      <c r="HXM50" s="196"/>
      <c r="HXN50" s="196"/>
      <c r="HXO50" s="196"/>
      <c r="HXP50" s="196"/>
      <c r="HXQ50" s="196"/>
      <c r="HXR50" s="196"/>
      <c r="HXS50" s="196"/>
      <c r="HXT50" s="196"/>
      <c r="HXU50" s="196"/>
      <c r="HXV50" s="196"/>
      <c r="HXW50" s="196"/>
      <c r="HXX50" s="196"/>
      <c r="HXY50" s="196"/>
      <c r="HXZ50" s="196"/>
      <c r="HYA50" s="196"/>
      <c r="HYB50" s="196"/>
      <c r="HYC50" s="196"/>
      <c r="HYD50" s="196"/>
      <c r="HYE50" s="196"/>
      <c r="HYF50" s="196"/>
      <c r="HYG50" s="196"/>
      <c r="HYH50" s="196"/>
      <c r="HYI50" s="196"/>
      <c r="HYJ50" s="196"/>
      <c r="HYK50" s="196"/>
      <c r="HYL50" s="196"/>
      <c r="HYM50" s="196"/>
      <c r="HYN50" s="196"/>
      <c r="HYO50" s="196"/>
      <c r="HYP50" s="196"/>
      <c r="HYQ50" s="196"/>
      <c r="HYR50" s="196"/>
      <c r="HYS50" s="196"/>
      <c r="HYT50" s="196"/>
      <c r="HYU50" s="196"/>
      <c r="HYV50" s="196"/>
      <c r="HYW50" s="196"/>
      <c r="HYX50" s="196"/>
      <c r="HYY50" s="196"/>
      <c r="HYZ50" s="196"/>
      <c r="HZA50" s="196"/>
      <c r="HZB50" s="196"/>
      <c r="HZC50" s="196"/>
      <c r="HZD50" s="196"/>
      <c r="HZE50" s="196"/>
      <c r="HZF50" s="196"/>
      <c r="HZG50" s="196"/>
      <c r="HZH50" s="196"/>
      <c r="HZI50" s="196"/>
      <c r="HZJ50" s="196"/>
      <c r="HZK50" s="196"/>
      <c r="HZL50" s="196"/>
      <c r="HZM50" s="196"/>
      <c r="HZN50" s="196"/>
      <c r="HZO50" s="196"/>
      <c r="HZP50" s="196"/>
      <c r="HZQ50" s="196"/>
      <c r="HZR50" s="196"/>
      <c r="HZS50" s="196"/>
      <c r="HZT50" s="196"/>
      <c r="HZU50" s="196"/>
      <c r="HZV50" s="196"/>
      <c r="HZW50" s="196"/>
      <c r="HZX50" s="196"/>
      <c r="HZY50" s="196"/>
      <c r="HZZ50" s="196"/>
      <c r="IAA50" s="196"/>
      <c r="IAB50" s="196"/>
      <c r="IAC50" s="196"/>
      <c r="IAD50" s="196"/>
      <c r="IAE50" s="196"/>
      <c r="IAF50" s="196"/>
      <c r="IAG50" s="196"/>
      <c r="IAH50" s="196"/>
      <c r="IAI50" s="196"/>
      <c r="IAJ50" s="196"/>
      <c r="IAK50" s="196"/>
      <c r="IAL50" s="196"/>
      <c r="IAM50" s="196"/>
      <c r="IAN50" s="196"/>
      <c r="IAO50" s="196"/>
      <c r="IAP50" s="196"/>
      <c r="IAQ50" s="196"/>
      <c r="IAR50" s="196"/>
      <c r="IAS50" s="196"/>
      <c r="IAT50" s="196"/>
      <c r="IAU50" s="196"/>
      <c r="IAV50" s="196"/>
      <c r="IAW50" s="196"/>
      <c r="IAX50" s="196"/>
      <c r="IAY50" s="196"/>
      <c r="IAZ50" s="196"/>
      <c r="IBA50" s="196"/>
      <c r="IBB50" s="196"/>
      <c r="IBC50" s="196"/>
      <c r="IBD50" s="196"/>
      <c r="IBE50" s="196"/>
      <c r="IBF50" s="196"/>
      <c r="IBG50" s="196"/>
      <c r="IBH50" s="196"/>
      <c r="IBI50" s="196"/>
      <c r="IBJ50" s="196"/>
      <c r="IBK50" s="196"/>
      <c r="IBL50" s="196"/>
      <c r="IBM50" s="196"/>
      <c r="IBN50" s="196"/>
      <c r="IBO50" s="196"/>
      <c r="IBP50" s="196"/>
      <c r="IBQ50" s="196"/>
      <c r="IBR50" s="196"/>
      <c r="IBS50" s="196"/>
      <c r="IBT50" s="196"/>
      <c r="IBU50" s="196"/>
      <c r="IBV50" s="196"/>
      <c r="IBW50" s="196"/>
      <c r="IBX50" s="196"/>
      <c r="IBY50" s="196"/>
      <c r="IBZ50" s="196"/>
      <c r="ICA50" s="196"/>
      <c r="ICB50" s="196"/>
      <c r="ICC50" s="196"/>
      <c r="ICD50" s="196"/>
      <c r="ICE50" s="196"/>
      <c r="ICF50" s="196"/>
      <c r="ICG50" s="196"/>
      <c r="ICH50" s="196"/>
      <c r="ICI50" s="196"/>
      <c r="ICJ50" s="196"/>
      <c r="ICK50" s="196"/>
      <c r="ICL50" s="196"/>
      <c r="ICM50" s="196"/>
      <c r="ICN50" s="196"/>
      <c r="ICO50" s="196"/>
      <c r="ICP50" s="196"/>
      <c r="ICQ50" s="196"/>
      <c r="ICR50" s="196"/>
      <c r="ICS50" s="196"/>
      <c r="ICT50" s="196"/>
      <c r="ICU50" s="196"/>
      <c r="ICV50" s="196"/>
      <c r="ICW50" s="196"/>
      <c r="ICX50" s="196"/>
      <c r="ICY50" s="196"/>
      <c r="ICZ50" s="196"/>
      <c r="IDA50" s="196"/>
      <c r="IDB50" s="196"/>
      <c r="IDC50" s="196"/>
      <c r="IDD50" s="196"/>
      <c r="IDE50" s="196"/>
      <c r="IDF50" s="196"/>
      <c r="IDG50" s="196"/>
      <c r="IDH50" s="196"/>
      <c r="IDI50" s="196"/>
      <c r="IDJ50" s="196"/>
      <c r="IDK50" s="196"/>
      <c r="IDL50" s="196"/>
      <c r="IDM50" s="196"/>
      <c r="IDN50" s="196"/>
      <c r="IDO50" s="196"/>
      <c r="IDP50" s="196"/>
      <c r="IDQ50" s="196"/>
      <c r="IDR50" s="196"/>
      <c r="IDS50" s="196"/>
      <c r="IDT50" s="196"/>
      <c r="IDU50" s="196"/>
      <c r="IDV50" s="196"/>
      <c r="IDW50" s="196"/>
      <c r="IDX50" s="196"/>
      <c r="IDY50" s="196"/>
      <c r="IDZ50" s="196"/>
      <c r="IEA50" s="196"/>
      <c r="IEB50" s="196"/>
      <c r="IEC50" s="196"/>
      <c r="IED50" s="196"/>
      <c r="IEE50" s="196"/>
      <c r="IEF50" s="196"/>
      <c r="IEG50" s="196"/>
      <c r="IEH50" s="196"/>
      <c r="IEI50" s="196"/>
      <c r="IEJ50" s="196"/>
      <c r="IEK50" s="196"/>
      <c r="IEL50" s="196"/>
      <c r="IEM50" s="196"/>
      <c r="IEN50" s="196"/>
      <c r="IEO50" s="196"/>
      <c r="IEP50" s="196"/>
      <c r="IEQ50" s="196"/>
      <c r="IER50" s="196"/>
      <c r="IES50" s="196"/>
      <c r="IET50" s="196"/>
      <c r="IEU50" s="196"/>
      <c r="IEV50" s="196"/>
      <c r="IEW50" s="196"/>
      <c r="IEX50" s="196"/>
      <c r="IEY50" s="196"/>
      <c r="IEZ50" s="196"/>
      <c r="IFA50" s="196"/>
      <c r="IFB50" s="196"/>
      <c r="IFC50" s="196"/>
      <c r="IFD50" s="196"/>
      <c r="IFE50" s="196"/>
      <c r="IFF50" s="196"/>
      <c r="IFG50" s="196"/>
      <c r="IFH50" s="196"/>
      <c r="IFI50" s="196"/>
      <c r="IFJ50" s="196"/>
      <c r="IFK50" s="196"/>
      <c r="IFL50" s="196"/>
      <c r="IFM50" s="196"/>
      <c r="IFN50" s="196"/>
      <c r="IFO50" s="196"/>
      <c r="IFP50" s="196"/>
      <c r="IFQ50" s="196"/>
      <c r="IFR50" s="196"/>
      <c r="IFS50" s="196"/>
      <c r="IFT50" s="196"/>
      <c r="IFU50" s="196"/>
      <c r="IFV50" s="196"/>
      <c r="IFW50" s="196"/>
      <c r="IFX50" s="196"/>
      <c r="IFY50" s="196"/>
      <c r="IFZ50" s="196"/>
      <c r="IGA50" s="196"/>
      <c r="IGB50" s="196"/>
      <c r="IGC50" s="196"/>
      <c r="IGD50" s="196"/>
      <c r="IGE50" s="196"/>
      <c r="IGF50" s="196"/>
      <c r="IGG50" s="196"/>
      <c r="IGH50" s="196"/>
      <c r="IGI50" s="196"/>
      <c r="IGJ50" s="196"/>
      <c r="IGK50" s="196"/>
      <c r="IGL50" s="196"/>
      <c r="IGM50" s="196"/>
      <c r="IGN50" s="196"/>
      <c r="IGO50" s="196"/>
      <c r="IGP50" s="196"/>
      <c r="IGQ50" s="196"/>
      <c r="IGR50" s="196"/>
      <c r="IGS50" s="196"/>
      <c r="IGT50" s="196"/>
      <c r="IGU50" s="196"/>
      <c r="IGV50" s="196"/>
      <c r="IGW50" s="196"/>
      <c r="IGX50" s="196"/>
      <c r="IGY50" s="196"/>
      <c r="IGZ50" s="196"/>
      <c r="IHA50" s="196"/>
      <c r="IHB50" s="196"/>
      <c r="IHC50" s="196"/>
      <c r="IHD50" s="196"/>
      <c r="IHE50" s="196"/>
      <c r="IHF50" s="196"/>
      <c r="IHG50" s="196"/>
      <c r="IHH50" s="196"/>
      <c r="IHI50" s="196"/>
      <c r="IHJ50" s="196"/>
      <c r="IHK50" s="196"/>
      <c r="IHL50" s="196"/>
      <c r="IHM50" s="196"/>
      <c r="IHN50" s="196"/>
      <c r="IHO50" s="196"/>
      <c r="IHP50" s="196"/>
      <c r="IHQ50" s="196"/>
      <c r="IHR50" s="196"/>
      <c r="IHS50" s="196"/>
      <c r="IHT50" s="196"/>
      <c r="IHU50" s="196"/>
      <c r="IHV50" s="196"/>
      <c r="IHW50" s="196"/>
      <c r="IHX50" s="196"/>
      <c r="IHY50" s="196"/>
      <c r="IHZ50" s="196"/>
      <c r="IIA50" s="196"/>
      <c r="IIB50" s="196"/>
      <c r="IIC50" s="196"/>
      <c r="IID50" s="196"/>
      <c r="IIE50" s="196"/>
      <c r="IIF50" s="196"/>
      <c r="IIG50" s="196"/>
      <c r="IIH50" s="196"/>
      <c r="III50" s="196"/>
      <c r="IIJ50" s="196"/>
      <c r="IIK50" s="196"/>
      <c r="IIL50" s="196"/>
      <c r="IIM50" s="196"/>
      <c r="IIN50" s="196"/>
      <c r="IIO50" s="196"/>
      <c r="IIP50" s="196"/>
      <c r="IIQ50" s="196"/>
      <c r="IIR50" s="196"/>
      <c r="IIS50" s="196"/>
      <c r="IIT50" s="196"/>
      <c r="IIU50" s="196"/>
      <c r="IIV50" s="196"/>
      <c r="IIW50" s="196"/>
      <c r="IIX50" s="196"/>
      <c r="IIY50" s="196"/>
      <c r="IIZ50" s="196"/>
      <c r="IJA50" s="196"/>
      <c r="IJB50" s="196"/>
      <c r="IJC50" s="196"/>
      <c r="IJD50" s="196"/>
      <c r="IJE50" s="196"/>
      <c r="IJF50" s="196"/>
      <c r="IJG50" s="196"/>
      <c r="IJH50" s="196"/>
      <c r="IJI50" s="196"/>
      <c r="IJJ50" s="196"/>
      <c r="IJK50" s="196"/>
      <c r="IJL50" s="196"/>
      <c r="IJM50" s="196"/>
      <c r="IJN50" s="196"/>
      <c r="IJO50" s="196"/>
      <c r="IJP50" s="196"/>
      <c r="IJQ50" s="196"/>
      <c r="IJR50" s="196"/>
      <c r="IJS50" s="196"/>
      <c r="IJT50" s="196"/>
      <c r="IJU50" s="196"/>
      <c r="IJV50" s="196"/>
      <c r="IJW50" s="196"/>
      <c r="IJX50" s="196"/>
      <c r="IJY50" s="196"/>
      <c r="IJZ50" s="196"/>
      <c r="IKA50" s="196"/>
      <c r="IKB50" s="196"/>
      <c r="IKC50" s="196"/>
      <c r="IKD50" s="196"/>
      <c r="IKE50" s="196"/>
      <c r="IKF50" s="196"/>
      <c r="IKG50" s="196"/>
      <c r="IKH50" s="196"/>
      <c r="IKI50" s="196"/>
      <c r="IKJ50" s="196"/>
      <c r="IKK50" s="196"/>
      <c r="IKL50" s="196"/>
      <c r="IKM50" s="196"/>
      <c r="IKN50" s="196"/>
      <c r="IKO50" s="196"/>
      <c r="IKP50" s="196"/>
      <c r="IKQ50" s="196"/>
      <c r="IKR50" s="196"/>
      <c r="IKS50" s="196"/>
      <c r="IKT50" s="196"/>
      <c r="IKU50" s="196"/>
      <c r="IKV50" s="196"/>
      <c r="IKW50" s="196"/>
      <c r="IKX50" s="196"/>
      <c r="IKY50" s="196"/>
      <c r="IKZ50" s="196"/>
      <c r="ILA50" s="196"/>
      <c r="ILB50" s="196"/>
      <c r="ILC50" s="196"/>
      <c r="ILD50" s="196"/>
      <c r="ILE50" s="196"/>
      <c r="ILF50" s="196"/>
      <c r="ILG50" s="196"/>
      <c r="ILH50" s="196"/>
      <c r="ILI50" s="196"/>
      <c r="ILJ50" s="196"/>
      <c r="ILK50" s="196"/>
      <c r="ILL50" s="196"/>
      <c r="ILM50" s="196"/>
      <c r="ILN50" s="196"/>
      <c r="ILO50" s="196"/>
      <c r="ILP50" s="196"/>
      <c r="ILQ50" s="196"/>
      <c r="ILR50" s="196"/>
      <c r="ILS50" s="196"/>
      <c r="ILT50" s="196"/>
      <c r="ILU50" s="196"/>
      <c r="ILV50" s="196"/>
      <c r="ILW50" s="196"/>
      <c r="ILX50" s="196"/>
      <c r="ILY50" s="196"/>
      <c r="ILZ50" s="196"/>
      <c r="IMA50" s="196"/>
      <c r="IMB50" s="196"/>
      <c r="IMC50" s="196"/>
      <c r="IMD50" s="196"/>
      <c r="IME50" s="196"/>
      <c r="IMF50" s="196"/>
      <c r="IMG50" s="196"/>
      <c r="IMH50" s="196"/>
      <c r="IMI50" s="196"/>
      <c r="IMJ50" s="196"/>
      <c r="IMK50" s="196"/>
      <c r="IML50" s="196"/>
      <c r="IMM50" s="196"/>
      <c r="IMN50" s="196"/>
      <c r="IMO50" s="196"/>
      <c r="IMP50" s="196"/>
      <c r="IMQ50" s="196"/>
      <c r="IMR50" s="196"/>
      <c r="IMS50" s="196"/>
      <c r="IMT50" s="196"/>
      <c r="IMU50" s="196"/>
      <c r="IMV50" s="196"/>
      <c r="IMW50" s="196"/>
      <c r="IMX50" s="196"/>
      <c r="IMY50" s="196"/>
      <c r="IMZ50" s="196"/>
      <c r="INA50" s="196"/>
      <c r="INB50" s="196"/>
      <c r="INC50" s="196"/>
      <c r="IND50" s="196"/>
      <c r="INE50" s="196"/>
      <c r="INF50" s="196"/>
      <c r="ING50" s="196"/>
      <c r="INH50" s="196"/>
      <c r="INI50" s="196"/>
      <c r="INJ50" s="196"/>
      <c r="INK50" s="196"/>
      <c r="INL50" s="196"/>
      <c r="INM50" s="196"/>
      <c r="INN50" s="196"/>
      <c r="INO50" s="196"/>
      <c r="INP50" s="196"/>
      <c r="INQ50" s="196"/>
      <c r="INR50" s="196"/>
      <c r="INS50" s="196"/>
      <c r="INT50" s="196"/>
      <c r="INU50" s="196"/>
      <c r="INV50" s="196"/>
      <c r="INW50" s="196"/>
      <c r="INX50" s="196"/>
      <c r="INY50" s="196"/>
      <c r="INZ50" s="196"/>
      <c r="IOA50" s="196"/>
      <c r="IOB50" s="196"/>
      <c r="IOC50" s="196"/>
      <c r="IOD50" s="196"/>
      <c r="IOE50" s="196"/>
      <c r="IOF50" s="196"/>
      <c r="IOG50" s="196"/>
      <c r="IOH50" s="196"/>
      <c r="IOI50" s="196"/>
      <c r="IOJ50" s="196"/>
      <c r="IOK50" s="196"/>
      <c r="IOL50" s="196"/>
      <c r="IOM50" s="196"/>
      <c r="ION50" s="196"/>
      <c r="IOO50" s="196"/>
      <c r="IOP50" s="196"/>
      <c r="IOQ50" s="196"/>
      <c r="IOR50" s="196"/>
      <c r="IOS50" s="196"/>
      <c r="IOT50" s="196"/>
      <c r="IOU50" s="196"/>
      <c r="IOV50" s="196"/>
      <c r="IOW50" s="196"/>
      <c r="IOX50" s="196"/>
      <c r="IOY50" s="196"/>
      <c r="IOZ50" s="196"/>
      <c r="IPA50" s="196"/>
      <c r="IPB50" s="196"/>
      <c r="IPC50" s="196"/>
      <c r="IPD50" s="196"/>
      <c r="IPE50" s="196"/>
      <c r="IPF50" s="196"/>
      <c r="IPG50" s="196"/>
      <c r="IPH50" s="196"/>
      <c r="IPI50" s="196"/>
      <c r="IPJ50" s="196"/>
      <c r="IPK50" s="196"/>
      <c r="IPL50" s="196"/>
      <c r="IPM50" s="196"/>
      <c r="IPN50" s="196"/>
      <c r="IPO50" s="196"/>
      <c r="IPP50" s="196"/>
      <c r="IPQ50" s="196"/>
      <c r="IPR50" s="196"/>
      <c r="IPS50" s="196"/>
      <c r="IPT50" s="196"/>
      <c r="IPU50" s="196"/>
      <c r="IPV50" s="196"/>
      <c r="IPW50" s="196"/>
      <c r="IPX50" s="196"/>
      <c r="IPY50" s="196"/>
      <c r="IPZ50" s="196"/>
      <c r="IQA50" s="196"/>
      <c r="IQB50" s="196"/>
      <c r="IQC50" s="196"/>
      <c r="IQD50" s="196"/>
      <c r="IQE50" s="196"/>
      <c r="IQF50" s="196"/>
      <c r="IQG50" s="196"/>
      <c r="IQH50" s="196"/>
      <c r="IQI50" s="196"/>
      <c r="IQJ50" s="196"/>
      <c r="IQK50" s="196"/>
      <c r="IQL50" s="196"/>
      <c r="IQM50" s="196"/>
      <c r="IQN50" s="196"/>
      <c r="IQO50" s="196"/>
      <c r="IQP50" s="196"/>
      <c r="IQQ50" s="196"/>
      <c r="IQR50" s="196"/>
      <c r="IQS50" s="196"/>
      <c r="IQT50" s="196"/>
      <c r="IQU50" s="196"/>
      <c r="IQV50" s="196"/>
      <c r="IQW50" s="196"/>
      <c r="IQX50" s="196"/>
      <c r="IQY50" s="196"/>
      <c r="IQZ50" s="196"/>
      <c r="IRA50" s="196"/>
      <c r="IRB50" s="196"/>
      <c r="IRC50" s="196"/>
      <c r="IRD50" s="196"/>
      <c r="IRE50" s="196"/>
      <c r="IRF50" s="196"/>
      <c r="IRG50" s="196"/>
      <c r="IRH50" s="196"/>
      <c r="IRI50" s="196"/>
      <c r="IRJ50" s="196"/>
      <c r="IRK50" s="196"/>
      <c r="IRL50" s="196"/>
      <c r="IRM50" s="196"/>
      <c r="IRN50" s="196"/>
      <c r="IRO50" s="196"/>
      <c r="IRP50" s="196"/>
      <c r="IRQ50" s="196"/>
      <c r="IRR50" s="196"/>
      <c r="IRS50" s="196"/>
      <c r="IRT50" s="196"/>
      <c r="IRU50" s="196"/>
      <c r="IRV50" s="196"/>
      <c r="IRW50" s="196"/>
      <c r="IRX50" s="196"/>
      <c r="IRY50" s="196"/>
      <c r="IRZ50" s="196"/>
      <c r="ISA50" s="196"/>
      <c r="ISB50" s="196"/>
      <c r="ISC50" s="196"/>
      <c r="ISD50" s="196"/>
      <c r="ISE50" s="196"/>
      <c r="ISF50" s="196"/>
      <c r="ISG50" s="196"/>
      <c r="ISH50" s="196"/>
      <c r="ISI50" s="196"/>
      <c r="ISJ50" s="196"/>
      <c r="ISK50" s="196"/>
      <c r="ISL50" s="196"/>
      <c r="ISM50" s="196"/>
      <c r="ISN50" s="196"/>
      <c r="ISO50" s="196"/>
      <c r="ISP50" s="196"/>
      <c r="ISQ50" s="196"/>
      <c r="ISR50" s="196"/>
      <c r="ISS50" s="196"/>
      <c r="IST50" s="196"/>
      <c r="ISU50" s="196"/>
      <c r="ISV50" s="196"/>
      <c r="ISW50" s="196"/>
      <c r="ISX50" s="196"/>
      <c r="ISY50" s="196"/>
      <c r="ISZ50" s="196"/>
      <c r="ITA50" s="196"/>
      <c r="ITB50" s="196"/>
      <c r="ITC50" s="196"/>
      <c r="ITD50" s="196"/>
      <c r="ITE50" s="196"/>
      <c r="ITF50" s="196"/>
      <c r="ITG50" s="196"/>
      <c r="ITH50" s="196"/>
      <c r="ITI50" s="196"/>
      <c r="ITJ50" s="196"/>
      <c r="ITK50" s="196"/>
      <c r="ITL50" s="196"/>
      <c r="ITM50" s="196"/>
      <c r="ITN50" s="196"/>
      <c r="ITO50" s="196"/>
      <c r="ITP50" s="196"/>
      <c r="ITQ50" s="196"/>
      <c r="ITR50" s="196"/>
      <c r="ITS50" s="196"/>
      <c r="ITT50" s="196"/>
      <c r="ITU50" s="196"/>
      <c r="ITV50" s="196"/>
      <c r="ITW50" s="196"/>
      <c r="ITX50" s="196"/>
      <c r="ITY50" s="196"/>
      <c r="ITZ50" s="196"/>
      <c r="IUA50" s="196"/>
      <c r="IUB50" s="196"/>
      <c r="IUC50" s="196"/>
      <c r="IUD50" s="196"/>
      <c r="IUE50" s="196"/>
      <c r="IUF50" s="196"/>
      <c r="IUG50" s="196"/>
      <c r="IUH50" s="196"/>
      <c r="IUI50" s="196"/>
      <c r="IUJ50" s="196"/>
      <c r="IUK50" s="196"/>
      <c r="IUL50" s="196"/>
      <c r="IUM50" s="196"/>
      <c r="IUN50" s="196"/>
      <c r="IUO50" s="196"/>
      <c r="IUP50" s="196"/>
      <c r="IUQ50" s="196"/>
      <c r="IUR50" s="196"/>
      <c r="IUS50" s="196"/>
      <c r="IUT50" s="196"/>
      <c r="IUU50" s="196"/>
      <c r="IUV50" s="196"/>
      <c r="IUW50" s="196"/>
      <c r="IUX50" s="196"/>
      <c r="IUY50" s="196"/>
      <c r="IUZ50" s="196"/>
      <c r="IVA50" s="196"/>
      <c r="IVB50" s="196"/>
      <c r="IVC50" s="196"/>
      <c r="IVD50" s="196"/>
      <c r="IVE50" s="196"/>
      <c r="IVF50" s="196"/>
      <c r="IVG50" s="196"/>
      <c r="IVH50" s="196"/>
      <c r="IVI50" s="196"/>
      <c r="IVJ50" s="196"/>
      <c r="IVK50" s="196"/>
      <c r="IVL50" s="196"/>
      <c r="IVM50" s="196"/>
      <c r="IVN50" s="196"/>
      <c r="IVO50" s="196"/>
      <c r="IVP50" s="196"/>
      <c r="IVQ50" s="196"/>
      <c r="IVR50" s="196"/>
      <c r="IVS50" s="196"/>
      <c r="IVT50" s="196"/>
      <c r="IVU50" s="196"/>
      <c r="IVV50" s="196"/>
      <c r="IVW50" s="196"/>
      <c r="IVX50" s="196"/>
      <c r="IVY50" s="196"/>
      <c r="IVZ50" s="196"/>
      <c r="IWA50" s="196"/>
      <c r="IWB50" s="196"/>
      <c r="IWC50" s="196"/>
      <c r="IWD50" s="196"/>
      <c r="IWE50" s="196"/>
      <c r="IWF50" s="196"/>
      <c r="IWG50" s="196"/>
      <c r="IWH50" s="196"/>
      <c r="IWI50" s="196"/>
      <c r="IWJ50" s="196"/>
      <c r="IWK50" s="196"/>
      <c r="IWL50" s="196"/>
      <c r="IWM50" s="196"/>
      <c r="IWN50" s="196"/>
      <c r="IWO50" s="196"/>
      <c r="IWP50" s="196"/>
      <c r="IWQ50" s="196"/>
      <c r="IWR50" s="196"/>
      <c r="IWS50" s="196"/>
      <c r="IWT50" s="196"/>
      <c r="IWU50" s="196"/>
      <c r="IWV50" s="196"/>
      <c r="IWW50" s="196"/>
      <c r="IWX50" s="196"/>
      <c r="IWY50" s="196"/>
      <c r="IWZ50" s="196"/>
      <c r="IXA50" s="196"/>
      <c r="IXB50" s="196"/>
      <c r="IXC50" s="196"/>
      <c r="IXD50" s="196"/>
      <c r="IXE50" s="196"/>
      <c r="IXF50" s="196"/>
      <c r="IXG50" s="196"/>
      <c r="IXH50" s="196"/>
      <c r="IXI50" s="196"/>
      <c r="IXJ50" s="196"/>
      <c r="IXK50" s="196"/>
      <c r="IXL50" s="196"/>
      <c r="IXM50" s="196"/>
      <c r="IXN50" s="196"/>
      <c r="IXO50" s="196"/>
      <c r="IXP50" s="196"/>
      <c r="IXQ50" s="196"/>
      <c r="IXR50" s="196"/>
      <c r="IXS50" s="196"/>
      <c r="IXT50" s="196"/>
      <c r="IXU50" s="196"/>
      <c r="IXV50" s="196"/>
      <c r="IXW50" s="196"/>
      <c r="IXX50" s="196"/>
      <c r="IXY50" s="196"/>
      <c r="IXZ50" s="196"/>
      <c r="IYA50" s="196"/>
      <c r="IYB50" s="196"/>
      <c r="IYC50" s="196"/>
      <c r="IYD50" s="196"/>
      <c r="IYE50" s="196"/>
      <c r="IYF50" s="196"/>
      <c r="IYG50" s="196"/>
      <c r="IYH50" s="196"/>
      <c r="IYI50" s="196"/>
      <c r="IYJ50" s="196"/>
      <c r="IYK50" s="196"/>
      <c r="IYL50" s="196"/>
      <c r="IYM50" s="196"/>
      <c r="IYN50" s="196"/>
      <c r="IYO50" s="196"/>
      <c r="IYP50" s="196"/>
      <c r="IYQ50" s="196"/>
      <c r="IYR50" s="196"/>
      <c r="IYS50" s="196"/>
      <c r="IYT50" s="196"/>
      <c r="IYU50" s="196"/>
      <c r="IYV50" s="196"/>
      <c r="IYW50" s="196"/>
      <c r="IYX50" s="196"/>
      <c r="IYY50" s="196"/>
      <c r="IYZ50" s="196"/>
      <c r="IZA50" s="196"/>
      <c r="IZB50" s="196"/>
      <c r="IZC50" s="196"/>
      <c r="IZD50" s="196"/>
      <c r="IZE50" s="196"/>
      <c r="IZF50" s="196"/>
      <c r="IZG50" s="196"/>
      <c r="IZH50" s="196"/>
      <c r="IZI50" s="196"/>
      <c r="IZJ50" s="196"/>
      <c r="IZK50" s="196"/>
      <c r="IZL50" s="196"/>
      <c r="IZM50" s="196"/>
      <c r="IZN50" s="196"/>
      <c r="IZO50" s="196"/>
      <c r="IZP50" s="196"/>
      <c r="IZQ50" s="196"/>
      <c r="IZR50" s="196"/>
      <c r="IZS50" s="196"/>
      <c r="IZT50" s="196"/>
      <c r="IZU50" s="196"/>
      <c r="IZV50" s="196"/>
      <c r="IZW50" s="196"/>
      <c r="IZX50" s="196"/>
      <c r="IZY50" s="196"/>
      <c r="IZZ50" s="196"/>
      <c r="JAA50" s="196"/>
      <c r="JAB50" s="196"/>
      <c r="JAC50" s="196"/>
      <c r="JAD50" s="196"/>
      <c r="JAE50" s="196"/>
      <c r="JAF50" s="196"/>
      <c r="JAG50" s="196"/>
      <c r="JAH50" s="196"/>
      <c r="JAI50" s="196"/>
      <c r="JAJ50" s="196"/>
      <c r="JAK50" s="196"/>
      <c r="JAL50" s="196"/>
      <c r="JAM50" s="196"/>
      <c r="JAN50" s="196"/>
      <c r="JAO50" s="196"/>
      <c r="JAP50" s="196"/>
      <c r="JAQ50" s="196"/>
      <c r="JAR50" s="196"/>
      <c r="JAS50" s="196"/>
      <c r="JAT50" s="196"/>
      <c r="JAU50" s="196"/>
      <c r="JAV50" s="196"/>
      <c r="JAW50" s="196"/>
      <c r="JAX50" s="196"/>
      <c r="JAY50" s="196"/>
      <c r="JAZ50" s="196"/>
      <c r="JBA50" s="196"/>
      <c r="JBB50" s="196"/>
      <c r="JBC50" s="196"/>
      <c r="JBD50" s="196"/>
      <c r="JBE50" s="196"/>
      <c r="JBF50" s="196"/>
      <c r="JBG50" s="196"/>
      <c r="JBH50" s="196"/>
      <c r="JBI50" s="196"/>
      <c r="JBJ50" s="196"/>
      <c r="JBK50" s="196"/>
      <c r="JBL50" s="196"/>
      <c r="JBM50" s="196"/>
      <c r="JBN50" s="196"/>
      <c r="JBO50" s="196"/>
      <c r="JBP50" s="196"/>
      <c r="JBQ50" s="196"/>
      <c r="JBR50" s="196"/>
      <c r="JBS50" s="196"/>
      <c r="JBT50" s="196"/>
      <c r="JBU50" s="196"/>
      <c r="JBV50" s="196"/>
      <c r="JBW50" s="196"/>
      <c r="JBX50" s="196"/>
      <c r="JBY50" s="196"/>
      <c r="JBZ50" s="196"/>
      <c r="JCA50" s="196"/>
      <c r="JCB50" s="196"/>
      <c r="JCC50" s="196"/>
      <c r="JCD50" s="196"/>
      <c r="JCE50" s="196"/>
      <c r="JCF50" s="196"/>
      <c r="JCG50" s="196"/>
      <c r="JCH50" s="196"/>
      <c r="JCI50" s="196"/>
      <c r="JCJ50" s="196"/>
      <c r="JCK50" s="196"/>
      <c r="JCL50" s="196"/>
      <c r="JCM50" s="196"/>
      <c r="JCN50" s="196"/>
      <c r="JCO50" s="196"/>
      <c r="JCP50" s="196"/>
      <c r="JCQ50" s="196"/>
      <c r="JCR50" s="196"/>
      <c r="JCS50" s="196"/>
      <c r="JCT50" s="196"/>
      <c r="JCU50" s="196"/>
      <c r="JCV50" s="196"/>
      <c r="JCW50" s="196"/>
      <c r="JCX50" s="196"/>
      <c r="JCY50" s="196"/>
      <c r="JCZ50" s="196"/>
      <c r="JDA50" s="196"/>
      <c r="JDB50" s="196"/>
      <c r="JDC50" s="196"/>
      <c r="JDD50" s="196"/>
      <c r="JDE50" s="196"/>
      <c r="JDF50" s="196"/>
      <c r="JDG50" s="196"/>
      <c r="JDH50" s="196"/>
      <c r="JDI50" s="196"/>
      <c r="JDJ50" s="196"/>
      <c r="JDK50" s="196"/>
      <c r="JDL50" s="196"/>
      <c r="JDM50" s="196"/>
      <c r="JDN50" s="196"/>
      <c r="JDO50" s="196"/>
      <c r="JDP50" s="196"/>
      <c r="JDQ50" s="196"/>
      <c r="JDR50" s="196"/>
      <c r="JDS50" s="196"/>
      <c r="JDT50" s="196"/>
      <c r="JDU50" s="196"/>
      <c r="JDV50" s="196"/>
      <c r="JDW50" s="196"/>
      <c r="JDX50" s="196"/>
      <c r="JDY50" s="196"/>
      <c r="JDZ50" s="196"/>
      <c r="JEA50" s="196"/>
      <c r="JEB50" s="196"/>
      <c r="JEC50" s="196"/>
      <c r="JED50" s="196"/>
      <c r="JEE50" s="196"/>
      <c r="JEF50" s="196"/>
      <c r="JEG50" s="196"/>
      <c r="JEH50" s="196"/>
      <c r="JEI50" s="196"/>
      <c r="JEJ50" s="196"/>
      <c r="JEK50" s="196"/>
      <c r="JEL50" s="196"/>
      <c r="JEM50" s="196"/>
      <c r="JEN50" s="196"/>
      <c r="JEO50" s="196"/>
      <c r="JEP50" s="196"/>
      <c r="JEQ50" s="196"/>
      <c r="JER50" s="196"/>
      <c r="JES50" s="196"/>
      <c r="JET50" s="196"/>
      <c r="JEU50" s="196"/>
      <c r="JEV50" s="196"/>
      <c r="JEW50" s="196"/>
      <c r="JEX50" s="196"/>
      <c r="JEY50" s="196"/>
      <c r="JEZ50" s="196"/>
      <c r="JFA50" s="196"/>
      <c r="JFB50" s="196"/>
      <c r="JFC50" s="196"/>
      <c r="JFD50" s="196"/>
      <c r="JFE50" s="196"/>
      <c r="JFF50" s="196"/>
      <c r="JFG50" s="196"/>
      <c r="JFH50" s="196"/>
      <c r="JFI50" s="196"/>
      <c r="JFJ50" s="196"/>
      <c r="JFK50" s="196"/>
      <c r="JFL50" s="196"/>
      <c r="JFM50" s="196"/>
      <c r="JFN50" s="196"/>
      <c r="JFO50" s="196"/>
      <c r="JFP50" s="196"/>
      <c r="JFQ50" s="196"/>
      <c r="JFR50" s="196"/>
      <c r="JFS50" s="196"/>
      <c r="JFT50" s="196"/>
      <c r="JFU50" s="196"/>
      <c r="JFV50" s="196"/>
      <c r="JFW50" s="196"/>
      <c r="JFX50" s="196"/>
      <c r="JFY50" s="196"/>
      <c r="JFZ50" s="196"/>
      <c r="JGA50" s="196"/>
      <c r="JGB50" s="196"/>
      <c r="JGC50" s="196"/>
      <c r="JGD50" s="196"/>
      <c r="JGE50" s="196"/>
      <c r="JGF50" s="196"/>
      <c r="JGG50" s="196"/>
      <c r="JGH50" s="196"/>
      <c r="JGI50" s="196"/>
      <c r="JGJ50" s="196"/>
      <c r="JGK50" s="196"/>
      <c r="JGL50" s="196"/>
      <c r="JGM50" s="196"/>
      <c r="JGN50" s="196"/>
      <c r="JGO50" s="196"/>
      <c r="JGP50" s="196"/>
      <c r="JGQ50" s="196"/>
      <c r="JGR50" s="196"/>
      <c r="JGS50" s="196"/>
      <c r="JGT50" s="196"/>
      <c r="JGU50" s="196"/>
      <c r="JGV50" s="196"/>
      <c r="JGW50" s="196"/>
      <c r="JGX50" s="196"/>
      <c r="JGY50" s="196"/>
      <c r="JGZ50" s="196"/>
      <c r="JHA50" s="196"/>
      <c r="JHB50" s="196"/>
      <c r="JHC50" s="196"/>
      <c r="JHD50" s="196"/>
      <c r="JHE50" s="196"/>
      <c r="JHF50" s="196"/>
      <c r="JHG50" s="196"/>
      <c r="JHH50" s="196"/>
      <c r="JHI50" s="196"/>
      <c r="JHJ50" s="196"/>
      <c r="JHK50" s="196"/>
      <c r="JHL50" s="196"/>
      <c r="JHM50" s="196"/>
      <c r="JHN50" s="196"/>
      <c r="JHO50" s="196"/>
      <c r="JHP50" s="196"/>
      <c r="JHQ50" s="196"/>
      <c r="JHR50" s="196"/>
      <c r="JHS50" s="196"/>
      <c r="JHT50" s="196"/>
      <c r="JHU50" s="196"/>
      <c r="JHV50" s="196"/>
      <c r="JHW50" s="196"/>
      <c r="JHX50" s="196"/>
      <c r="JHY50" s="196"/>
      <c r="JHZ50" s="196"/>
      <c r="JIA50" s="196"/>
      <c r="JIB50" s="196"/>
      <c r="JIC50" s="196"/>
      <c r="JID50" s="196"/>
      <c r="JIE50" s="196"/>
      <c r="JIF50" s="196"/>
      <c r="JIG50" s="196"/>
      <c r="JIH50" s="196"/>
      <c r="JII50" s="196"/>
      <c r="JIJ50" s="196"/>
      <c r="JIK50" s="196"/>
      <c r="JIL50" s="196"/>
      <c r="JIM50" s="196"/>
      <c r="JIN50" s="196"/>
      <c r="JIO50" s="196"/>
      <c r="JIP50" s="196"/>
      <c r="JIQ50" s="196"/>
      <c r="JIR50" s="196"/>
      <c r="JIS50" s="196"/>
      <c r="JIT50" s="196"/>
      <c r="JIU50" s="196"/>
      <c r="JIV50" s="196"/>
      <c r="JIW50" s="196"/>
      <c r="JIX50" s="196"/>
      <c r="JIY50" s="196"/>
      <c r="JIZ50" s="196"/>
      <c r="JJA50" s="196"/>
      <c r="JJB50" s="196"/>
      <c r="JJC50" s="196"/>
      <c r="JJD50" s="196"/>
      <c r="JJE50" s="196"/>
      <c r="JJF50" s="196"/>
      <c r="JJG50" s="196"/>
      <c r="JJH50" s="196"/>
      <c r="JJI50" s="196"/>
      <c r="JJJ50" s="196"/>
      <c r="JJK50" s="196"/>
      <c r="JJL50" s="196"/>
      <c r="JJM50" s="196"/>
      <c r="JJN50" s="196"/>
      <c r="JJO50" s="196"/>
      <c r="JJP50" s="196"/>
      <c r="JJQ50" s="196"/>
      <c r="JJR50" s="196"/>
      <c r="JJS50" s="196"/>
      <c r="JJT50" s="196"/>
      <c r="JJU50" s="196"/>
      <c r="JJV50" s="196"/>
      <c r="JJW50" s="196"/>
      <c r="JJX50" s="196"/>
      <c r="JJY50" s="196"/>
      <c r="JJZ50" s="196"/>
      <c r="JKA50" s="196"/>
      <c r="JKB50" s="196"/>
      <c r="JKC50" s="196"/>
      <c r="JKD50" s="196"/>
      <c r="JKE50" s="196"/>
      <c r="JKF50" s="196"/>
      <c r="JKG50" s="196"/>
      <c r="JKH50" s="196"/>
      <c r="JKI50" s="196"/>
      <c r="JKJ50" s="196"/>
      <c r="JKK50" s="196"/>
      <c r="JKL50" s="196"/>
      <c r="JKM50" s="196"/>
      <c r="JKN50" s="196"/>
      <c r="JKO50" s="196"/>
      <c r="JKP50" s="196"/>
      <c r="JKQ50" s="196"/>
      <c r="JKR50" s="196"/>
      <c r="JKS50" s="196"/>
      <c r="JKT50" s="196"/>
      <c r="JKU50" s="196"/>
      <c r="JKV50" s="196"/>
      <c r="JKW50" s="196"/>
      <c r="JKX50" s="196"/>
      <c r="JKY50" s="196"/>
      <c r="JKZ50" s="196"/>
      <c r="JLA50" s="196"/>
      <c r="JLB50" s="196"/>
      <c r="JLC50" s="196"/>
      <c r="JLD50" s="196"/>
      <c r="JLE50" s="196"/>
      <c r="JLF50" s="196"/>
      <c r="JLG50" s="196"/>
      <c r="JLH50" s="196"/>
      <c r="JLI50" s="196"/>
      <c r="JLJ50" s="196"/>
      <c r="JLK50" s="196"/>
      <c r="JLL50" s="196"/>
      <c r="JLM50" s="196"/>
      <c r="JLN50" s="196"/>
      <c r="JLO50" s="196"/>
      <c r="JLP50" s="196"/>
      <c r="JLQ50" s="196"/>
      <c r="JLR50" s="196"/>
      <c r="JLS50" s="196"/>
      <c r="JLT50" s="196"/>
      <c r="JLU50" s="196"/>
      <c r="JLV50" s="196"/>
      <c r="JLW50" s="196"/>
      <c r="JLX50" s="196"/>
      <c r="JLY50" s="196"/>
      <c r="JLZ50" s="196"/>
      <c r="JMA50" s="196"/>
      <c r="JMB50" s="196"/>
      <c r="JMC50" s="196"/>
      <c r="JMD50" s="196"/>
      <c r="JME50" s="196"/>
      <c r="JMF50" s="196"/>
      <c r="JMG50" s="196"/>
      <c r="JMH50" s="196"/>
      <c r="JMI50" s="196"/>
      <c r="JMJ50" s="196"/>
      <c r="JMK50" s="196"/>
      <c r="JML50" s="196"/>
      <c r="JMM50" s="196"/>
      <c r="JMN50" s="196"/>
      <c r="JMO50" s="196"/>
      <c r="JMP50" s="196"/>
      <c r="JMQ50" s="196"/>
      <c r="JMR50" s="196"/>
      <c r="JMS50" s="196"/>
      <c r="JMT50" s="196"/>
      <c r="JMU50" s="196"/>
      <c r="JMV50" s="196"/>
      <c r="JMW50" s="196"/>
      <c r="JMX50" s="196"/>
      <c r="JMY50" s="196"/>
      <c r="JMZ50" s="196"/>
      <c r="JNA50" s="196"/>
      <c r="JNB50" s="196"/>
      <c r="JNC50" s="196"/>
      <c r="JND50" s="196"/>
      <c r="JNE50" s="196"/>
      <c r="JNF50" s="196"/>
      <c r="JNG50" s="196"/>
      <c r="JNH50" s="196"/>
      <c r="JNI50" s="196"/>
      <c r="JNJ50" s="196"/>
      <c r="JNK50" s="196"/>
      <c r="JNL50" s="196"/>
      <c r="JNM50" s="196"/>
      <c r="JNN50" s="196"/>
      <c r="JNO50" s="196"/>
      <c r="JNP50" s="196"/>
      <c r="JNQ50" s="196"/>
      <c r="JNR50" s="196"/>
      <c r="JNS50" s="196"/>
      <c r="JNT50" s="196"/>
      <c r="JNU50" s="196"/>
      <c r="JNV50" s="196"/>
      <c r="JNW50" s="196"/>
      <c r="JNX50" s="196"/>
      <c r="JNY50" s="196"/>
      <c r="JNZ50" s="196"/>
      <c r="JOA50" s="196"/>
      <c r="JOB50" s="196"/>
      <c r="JOC50" s="196"/>
      <c r="JOD50" s="196"/>
      <c r="JOE50" s="196"/>
      <c r="JOF50" s="196"/>
      <c r="JOG50" s="196"/>
      <c r="JOH50" s="196"/>
      <c r="JOI50" s="196"/>
      <c r="JOJ50" s="196"/>
      <c r="JOK50" s="196"/>
      <c r="JOL50" s="196"/>
      <c r="JOM50" s="196"/>
      <c r="JON50" s="196"/>
      <c r="JOO50" s="196"/>
      <c r="JOP50" s="196"/>
      <c r="JOQ50" s="196"/>
      <c r="JOR50" s="196"/>
      <c r="JOS50" s="196"/>
      <c r="JOT50" s="196"/>
      <c r="JOU50" s="196"/>
      <c r="JOV50" s="196"/>
      <c r="JOW50" s="196"/>
      <c r="JOX50" s="196"/>
      <c r="JOY50" s="196"/>
      <c r="JOZ50" s="196"/>
      <c r="JPA50" s="196"/>
      <c r="JPB50" s="196"/>
      <c r="JPC50" s="196"/>
      <c r="JPD50" s="196"/>
      <c r="JPE50" s="196"/>
      <c r="JPF50" s="196"/>
      <c r="JPG50" s="196"/>
      <c r="JPH50" s="196"/>
      <c r="JPI50" s="196"/>
      <c r="JPJ50" s="196"/>
      <c r="JPK50" s="196"/>
      <c r="JPL50" s="196"/>
      <c r="JPM50" s="196"/>
      <c r="JPN50" s="196"/>
      <c r="JPO50" s="196"/>
      <c r="JPP50" s="196"/>
      <c r="JPQ50" s="196"/>
      <c r="JPR50" s="196"/>
      <c r="JPS50" s="196"/>
      <c r="JPT50" s="196"/>
      <c r="JPU50" s="196"/>
      <c r="JPV50" s="196"/>
      <c r="JPW50" s="196"/>
      <c r="JPX50" s="196"/>
      <c r="JPY50" s="196"/>
      <c r="JPZ50" s="196"/>
      <c r="JQA50" s="196"/>
      <c r="JQB50" s="196"/>
      <c r="JQC50" s="196"/>
      <c r="JQD50" s="196"/>
      <c r="JQE50" s="196"/>
      <c r="JQF50" s="196"/>
      <c r="JQG50" s="196"/>
      <c r="JQH50" s="196"/>
      <c r="JQI50" s="196"/>
      <c r="JQJ50" s="196"/>
      <c r="JQK50" s="196"/>
      <c r="JQL50" s="196"/>
      <c r="JQM50" s="196"/>
      <c r="JQN50" s="196"/>
      <c r="JQO50" s="196"/>
      <c r="JQP50" s="196"/>
      <c r="JQQ50" s="196"/>
      <c r="JQR50" s="196"/>
      <c r="JQS50" s="196"/>
      <c r="JQT50" s="196"/>
      <c r="JQU50" s="196"/>
      <c r="JQV50" s="196"/>
      <c r="JQW50" s="196"/>
      <c r="JQX50" s="196"/>
      <c r="JQY50" s="196"/>
      <c r="JQZ50" s="196"/>
      <c r="JRA50" s="196"/>
      <c r="JRB50" s="196"/>
      <c r="JRC50" s="196"/>
      <c r="JRD50" s="196"/>
      <c r="JRE50" s="196"/>
      <c r="JRF50" s="196"/>
      <c r="JRG50" s="196"/>
      <c r="JRH50" s="196"/>
      <c r="JRI50" s="196"/>
      <c r="JRJ50" s="196"/>
      <c r="JRK50" s="196"/>
      <c r="JRL50" s="196"/>
      <c r="JRM50" s="196"/>
      <c r="JRN50" s="196"/>
      <c r="JRO50" s="196"/>
      <c r="JRP50" s="196"/>
      <c r="JRQ50" s="196"/>
      <c r="JRR50" s="196"/>
      <c r="JRS50" s="196"/>
      <c r="JRT50" s="196"/>
      <c r="JRU50" s="196"/>
      <c r="JRV50" s="196"/>
      <c r="JRW50" s="196"/>
      <c r="JRX50" s="196"/>
      <c r="JRY50" s="196"/>
      <c r="JRZ50" s="196"/>
      <c r="JSA50" s="196"/>
      <c r="JSB50" s="196"/>
      <c r="JSC50" s="196"/>
      <c r="JSD50" s="196"/>
      <c r="JSE50" s="196"/>
      <c r="JSF50" s="196"/>
      <c r="JSG50" s="196"/>
      <c r="JSH50" s="196"/>
      <c r="JSI50" s="196"/>
      <c r="JSJ50" s="196"/>
      <c r="JSK50" s="196"/>
      <c r="JSL50" s="196"/>
      <c r="JSM50" s="196"/>
      <c r="JSN50" s="196"/>
      <c r="JSO50" s="196"/>
      <c r="JSP50" s="196"/>
      <c r="JSQ50" s="196"/>
      <c r="JSR50" s="196"/>
      <c r="JSS50" s="196"/>
      <c r="JST50" s="196"/>
      <c r="JSU50" s="196"/>
      <c r="JSV50" s="196"/>
      <c r="JSW50" s="196"/>
      <c r="JSX50" s="196"/>
      <c r="JSY50" s="196"/>
      <c r="JSZ50" s="196"/>
      <c r="JTA50" s="196"/>
      <c r="JTB50" s="196"/>
      <c r="JTC50" s="196"/>
      <c r="JTD50" s="196"/>
      <c r="JTE50" s="196"/>
      <c r="JTF50" s="196"/>
      <c r="JTG50" s="196"/>
      <c r="JTH50" s="196"/>
      <c r="JTI50" s="196"/>
      <c r="JTJ50" s="196"/>
      <c r="JTK50" s="196"/>
      <c r="JTL50" s="196"/>
      <c r="JTM50" s="196"/>
      <c r="JTN50" s="196"/>
      <c r="JTO50" s="196"/>
      <c r="JTP50" s="196"/>
      <c r="JTQ50" s="196"/>
      <c r="JTR50" s="196"/>
      <c r="JTS50" s="196"/>
      <c r="JTT50" s="196"/>
      <c r="JTU50" s="196"/>
      <c r="JTV50" s="196"/>
      <c r="JTW50" s="196"/>
      <c r="JTX50" s="196"/>
      <c r="JTY50" s="196"/>
      <c r="JTZ50" s="196"/>
      <c r="JUA50" s="196"/>
      <c r="JUB50" s="196"/>
      <c r="JUC50" s="196"/>
      <c r="JUD50" s="196"/>
      <c r="JUE50" s="196"/>
      <c r="JUF50" s="196"/>
      <c r="JUG50" s="196"/>
      <c r="JUH50" s="196"/>
      <c r="JUI50" s="196"/>
      <c r="JUJ50" s="196"/>
      <c r="JUK50" s="196"/>
      <c r="JUL50" s="196"/>
      <c r="JUM50" s="196"/>
      <c r="JUN50" s="196"/>
      <c r="JUO50" s="196"/>
      <c r="JUP50" s="196"/>
      <c r="JUQ50" s="196"/>
      <c r="JUR50" s="196"/>
      <c r="JUS50" s="196"/>
      <c r="JUT50" s="196"/>
      <c r="JUU50" s="196"/>
      <c r="JUV50" s="196"/>
      <c r="JUW50" s="196"/>
      <c r="JUX50" s="196"/>
      <c r="JUY50" s="196"/>
      <c r="JUZ50" s="196"/>
      <c r="JVA50" s="196"/>
      <c r="JVB50" s="196"/>
      <c r="JVC50" s="196"/>
      <c r="JVD50" s="196"/>
      <c r="JVE50" s="196"/>
      <c r="JVF50" s="196"/>
      <c r="JVG50" s="196"/>
      <c r="JVH50" s="196"/>
      <c r="JVI50" s="196"/>
      <c r="JVJ50" s="196"/>
      <c r="JVK50" s="196"/>
      <c r="JVL50" s="196"/>
      <c r="JVM50" s="196"/>
      <c r="JVN50" s="196"/>
      <c r="JVO50" s="196"/>
      <c r="JVP50" s="196"/>
      <c r="JVQ50" s="196"/>
      <c r="JVR50" s="196"/>
      <c r="JVS50" s="196"/>
      <c r="JVT50" s="196"/>
      <c r="JVU50" s="196"/>
      <c r="JVV50" s="196"/>
      <c r="JVW50" s="196"/>
      <c r="JVX50" s="196"/>
      <c r="JVY50" s="196"/>
      <c r="JVZ50" s="196"/>
      <c r="JWA50" s="196"/>
      <c r="JWB50" s="196"/>
      <c r="JWC50" s="196"/>
      <c r="JWD50" s="196"/>
      <c r="JWE50" s="196"/>
      <c r="JWF50" s="196"/>
      <c r="JWG50" s="196"/>
      <c r="JWH50" s="196"/>
      <c r="JWI50" s="196"/>
      <c r="JWJ50" s="196"/>
      <c r="JWK50" s="196"/>
      <c r="JWL50" s="196"/>
      <c r="JWM50" s="196"/>
      <c r="JWN50" s="196"/>
      <c r="JWO50" s="196"/>
      <c r="JWP50" s="196"/>
      <c r="JWQ50" s="196"/>
      <c r="JWR50" s="196"/>
      <c r="JWS50" s="196"/>
      <c r="JWT50" s="196"/>
      <c r="JWU50" s="196"/>
      <c r="JWV50" s="196"/>
      <c r="JWW50" s="196"/>
      <c r="JWX50" s="196"/>
      <c r="JWY50" s="196"/>
      <c r="JWZ50" s="196"/>
      <c r="JXA50" s="196"/>
      <c r="JXB50" s="196"/>
      <c r="JXC50" s="196"/>
      <c r="JXD50" s="196"/>
      <c r="JXE50" s="196"/>
      <c r="JXF50" s="196"/>
      <c r="JXG50" s="196"/>
      <c r="JXH50" s="196"/>
      <c r="JXI50" s="196"/>
      <c r="JXJ50" s="196"/>
      <c r="JXK50" s="196"/>
      <c r="JXL50" s="196"/>
      <c r="JXM50" s="196"/>
      <c r="JXN50" s="196"/>
      <c r="JXO50" s="196"/>
      <c r="JXP50" s="196"/>
      <c r="JXQ50" s="196"/>
      <c r="JXR50" s="196"/>
      <c r="JXS50" s="196"/>
      <c r="JXT50" s="196"/>
      <c r="JXU50" s="196"/>
      <c r="JXV50" s="196"/>
      <c r="JXW50" s="196"/>
      <c r="JXX50" s="196"/>
      <c r="JXY50" s="196"/>
      <c r="JXZ50" s="196"/>
      <c r="JYA50" s="196"/>
      <c r="JYB50" s="196"/>
      <c r="JYC50" s="196"/>
      <c r="JYD50" s="196"/>
      <c r="JYE50" s="196"/>
      <c r="JYF50" s="196"/>
      <c r="JYG50" s="196"/>
      <c r="JYH50" s="196"/>
      <c r="JYI50" s="196"/>
      <c r="JYJ50" s="196"/>
      <c r="JYK50" s="196"/>
      <c r="JYL50" s="196"/>
      <c r="JYM50" s="196"/>
      <c r="JYN50" s="196"/>
      <c r="JYO50" s="196"/>
      <c r="JYP50" s="196"/>
      <c r="JYQ50" s="196"/>
      <c r="JYR50" s="196"/>
      <c r="JYS50" s="196"/>
      <c r="JYT50" s="196"/>
      <c r="JYU50" s="196"/>
      <c r="JYV50" s="196"/>
      <c r="JYW50" s="196"/>
      <c r="JYX50" s="196"/>
      <c r="JYY50" s="196"/>
      <c r="JYZ50" s="196"/>
      <c r="JZA50" s="196"/>
      <c r="JZB50" s="196"/>
      <c r="JZC50" s="196"/>
      <c r="JZD50" s="196"/>
      <c r="JZE50" s="196"/>
      <c r="JZF50" s="196"/>
      <c r="JZG50" s="196"/>
      <c r="JZH50" s="196"/>
      <c r="JZI50" s="196"/>
      <c r="JZJ50" s="196"/>
      <c r="JZK50" s="196"/>
      <c r="JZL50" s="196"/>
      <c r="JZM50" s="196"/>
      <c r="JZN50" s="196"/>
      <c r="JZO50" s="196"/>
      <c r="JZP50" s="196"/>
      <c r="JZQ50" s="196"/>
      <c r="JZR50" s="196"/>
      <c r="JZS50" s="196"/>
      <c r="JZT50" s="196"/>
      <c r="JZU50" s="196"/>
      <c r="JZV50" s="196"/>
      <c r="JZW50" s="196"/>
      <c r="JZX50" s="196"/>
      <c r="JZY50" s="196"/>
      <c r="JZZ50" s="196"/>
      <c r="KAA50" s="196"/>
      <c r="KAB50" s="196"/>
      <c r="KAC50" s="196"/>
      <c r="KAD50" s="196"/>
      <c r="KAE50" s="196"/>
      <c r="KAF50" s="196"/>
      <c r="KAG50" s="196"/>
      <c r="KAH50" s="196"/>
      <c r="KAI50" s="196"/>
      <c r="KAJ50" s="196"/>
      <c r="KAK50" s="196"/>
      <c r="KAL50" s="196"/>
      <c r="KAM50" s="196"/>
      <c r="KAN50" s="196"/>
      <c r="KAO50" s="196"/>
      <c r="KAP50" s="196"/>
      <c r="KAQ50" s="196"/>
      <c r="KAR50" s="196"/>
      <c r="KAS50" s="196"/>
      <c r="KAT50" s="196"/>
      <c r="KAU50" s="196"/>
      <c r="KAV50" s="196"/>
      <c r="KAW50" s="196"/>
      <c r="KAX50" s="196"/>
      <c r="KAY50" s="196"/>
      <c r="KAZ50" s="196"/>
      <c r="KBA50" s="196"/>
      <c r="KBB50" s="196"/>
      <c r="KBC50" s="196"/>
      <c r="KBD50" s="196"/>
      <c r="KBE50" s="196"/>
      <c r="KBF50" s="196"/>
      <c r="KBG50" s="196"/>
      <c r="KBH50" s="196"/>
      <c r="KBI50" s="196"/>
      <c r="KBJ50" s="196"/>
      <c r="KBK50" s="196"/>
      <c r="KBL50" s="196"/>
      <c r="KBM50" s="196"/>
      <c r="KBN50" s="196"/>
      <c r="KBO50" s="196"/>
      <c r="KBP50" s="196"/>
      <c r="KBQ50" s="196"/>
      <c r="KBR50" s="196"/>
      <c r="KBS50" s="196"/>
      <c r="KBT50" s="196"/>
      <c r="KBU50" s="196"/>
      <c r="KBV50" s="196"/>
      <c r="KBW50" s="196"/>
      <c r="KBX50" s="196"/>
      <c r="KBY50" s="196"/>
      <c r="KBZ50" s="196"/>
      <c r="KCA50" s="196"/>
      <c r="KCB50" s="196"/>
      <c r="KCC50" s="196"/>
      <c r="KCD50" s="196"/>
      <c r="KCE50" s="196"/>
      <c r="KCF50" s="196"/>
      <c r="KCG50" s="196"/>
      <c r="KCH50" s="196"/>
      <c r="KCI50" s="196"/>
      <c r="KCJ50" s="196"/>
      <c r="KCK50" s="196"/>
      <c r="KCL50" s="196"/>
      <c r="KCM50" s="196"/>
      <c r="KCN50" s="196"/>
      <c r="KCO50" s="196"/>
      <c r="KCP50" s="196"/>
      <c r="KCQ50" s="196"/>
      <c r="KCR50" s="196"/>
      <c r="KCS50" s="196"/>
      <c r="KCT50" s="196"/>
      <c r="KCU50" s="196"/>
      <c r="KCV50" s="196"/>
      <c r="KCW50" s="196"/>
      <c r="KCX50" s="196"/>
      <c r="KCY50" s="196"/>
      <c r="KCZ50" s="196"/>
      <c r="KDA50" s="196"/>
      <c r="KDB50" s="196"/>
      <c r="KDC50" s="196"/>
      <c r="KDD50" s="196"/>
      <c r="KDE50" s="196"/>
      <c r="KDF50" s="196"/>
      <c r="KDG50" s="196"/>
      <c r="KDH50" s="196"/>
      <c r="KDI50" s="196"/>
      <c r="KDJ50" s="196"/>
      <c r="KDK50" s="196"/>
      <c r="KDL50" s="196"/>
      <c r="KDM50" s="196"/>
      <c r="KDN50" s="196"/>
      <c r="KDO50" s="196"/>
      <c r="KDP50" s="196"/>
      <c r="KDQ50" s="196"/>
      <c r="KDR50" s="196"/>
      <c r="KDS50" s="196"/>
      <c r="KDT50" s="196"/>
      <c r="KDU50" s="196"/>
      <c r="KDV50" s="196"/>
      <c r="KDW50" s="196"/>
      <c r="KDX50" s="196"/>
      <c r="KDY50" s="196"/>
      <c r="KDZ50" s="196"/>
      <c r="KEA50" s="196"/>
      <c r="KEB50" s="196"/>
      <c r="KEC50" s="196"/>
      <c r="KED50" s="196"/>
      <c r="KEE50" s="196"/>
      <c r="KEF50" s="196"/>
      <c r="KEG50" s="196"/>
      <c r="KEH50" s="196"/>
      <c r="KEI50" s="196"/>
      <c r="KEJ50" s="196"/>
      <c r="KEK50" s="196"/>
      <c r="KEL50" s="196"/>
      <c r="KEM50" s="196"/>
      <c r="KEN50" s="196"/>
      <c r="KEO50" s="196"/>
      <c r="KEP50" s="196"/>
      <c r="KEQ50" s="196"/>
      <c r="KER50" s="196"/>
      <c r="KES50" s="196"/>
      <c r="KET50" s="196"/>
      <c r="KEU50" s="196"/>
      <c r="KEV50" s="196"/>
      <c r="KEW50" s="196"/>
      <c r="KEX50" s="196"/>
      <c r="KEY50" s="196"/>
      <c r="KEZ50" s="196"/>
      <c r="KFA50" s="196"/>
      <c r="KFB50" s="196"/>
      <c r="KFC50" s="196"/>
      <c r="KFD50" s="196"/>
      <c r="KFE50" s="196"/>
      <c r="KFF50" s="196"/>
      <c r="KFG50" s="196"/>
      <c r="KFH50" s="196"/>
      <c r="KFI50" s="196"/>
      <c r="KFJ50" s="196"/>
      <c r="KFK50" s="196"/>
      <c r="KFL50" s="196"/>
      <c r="KFM50" s="196"/>
      <c r="KFN50" s="196"/>
      <c r="KFO50" s="196"/>
      <c r="KFP50" s="196"/>
      <c r="KFQ50" s="196"/>
      <c r="KFR50" s="196"/>
      <c r="KFS50" s="196"/>
      <c r="KFT50" s="196"/>
      <c r="KFU50" s="196"/>
      <c r="KFV50" s="196"/>
      <c r="KFW50" s="196"/>
      <c r="KFX50" s="196"/>
      <c r="KFY50" s="196"/>
      <c r="KFZ50" s="196"/>
      <c r="KGA50" s="196"/>
      <c r="KGB50" s="196"/>
      <c r="KGC50" s="196"/>
      <c r="KGD50" s="196"/>
      <c r="KGE50" s="196"/>
      <c r="KGF50" s="196"/>
      <c r="KGG50" s="196"/>
      <c r="KGH50" s="196"/>
      <c r="KGI50" s="196"/>
      <c r="KGJ50" s="196"/>
      <c r="KGK50" s="196"/>
      <c r="KGL50" s="196"/>
      <c r="KGM50" s="196"/>
      <c r="KGN50" s="196"/>
      <c r="KGO50" s="196"/>
      <c r="KGP50" s="196"/>
      <c r="KGQ50" s="196"/>
      <c r="KGR50" s="196"/>
      <c r="KGS50" s="196"/>
      <c r="KGT50" s="196"/>
      <c r="KGU50" s="196"/>
      <c r="KGV50" s="196"/>
      <c r="KGW50" s="196"/>
      <c r="KGX50" s="196"/>
      <c r="KGY50" s="196"/>
      <c r="KGZ50" s="196"/>
      <c r="KHA50" s="196"/>
      <c r="KHB50" s="196"/>
      <c r="KHC50" s="196"/>
      <c r="KHD50" s="196"/>
      <c r="KHE50" s="196"/>
      <c r="KHF50" s="196"/>
      <c r="KHG50" s="196"/>
      <c r="KHH50" s="196"/>
      <c r="KHI50" s="196"/>
      <c r="KHJ50" s="196"/>
      <c r="KHK50" s="196"/>
      <c r="KHL50" s="196"/>
      <c r="KHM50" s="196"/>
      <c r="KHN50" s="196"/>
      <c r="KHO50" s="196"/>
      <c r="KHP50" s="196"/>
      <c r="KHQ50" s="196"/>
      <c r="KHR50" s="196"/>
      <c r="KHS50" s="196"/>
      <c r="KHT50" s="196"/>
      <c r="KHU50" s="196"/>
      <c r="KHV50" s="196"/>
      <c r="KHW50" s="196"/>
      <c r="KHX50" s="196"/>
      <c r="KHY50" s="196"/>
      <c r="KHZ50" s="196"/>
      <c r="KIA50" s="196"/>
      <c r="KIB50" s="196"/>
      <c r="KIC50" s="196"/>
      <c r="KID50" s="196"/>
      <c r="KIE50" s="196"/>
      <c r="KIF50" s="196"/>
      <c r="KIG50" s="196"/>
      <c r="KIH50" s="196"/>
      <c r="KII50" s="196"/>
      <c r="KIJ50" s="196"/>
      <c r="KIK50" s="196"/>
      <c r="KIL50" s="196"/>
      <c r="KIM50" s="196"/>
      <c r="KIN50" s="196"/>
      <c r="KIO50" s="196"/>
      <c r="KIP50" s="196"/>
      <c r="KIQ50" s="196"/>
      <c r="KIR50" s="196"/>
      <c r="KIS50" s="196"/>
      <c r="KIT50" s="196"/>
      <c r="KIU50" s="196"/>
      <c r="KIV50" s="196"/>
      <c r="KIW50" s="196"/>
      <c r="KIX50" s="196"/>
      <c r="KIY50" s="196"/>
      <c r="KIZ50" s="196"/>
      <c r="KJA50" s="196"/>
      <c r="KJB50" s="196"/>
      <c r="KJC50" s="196"/>
      <c r="KJD50" s="196"/>
      <c r="KJE50" s="196"/>
      <c r="KJF50" s="196"/>
      <c r="KJG50" s="196"/>
      <c r="KJH50" s="196"/>
      <c r="KJI50" s="196"/>
      <c r="KJJ50" s="196"/>
      <c r="KJK50" s="196"/>
      <c r="KJL50" s="196"/>
      <c r="KJM50" s="196"/>
      <c r="KJN50" s="196"/>
      <c r="KJO50" s="196"/>
      <c r="KJP50" s="196"/>
      <c r="KJQ50" s="196"/>
      <c r="KJR50" s="196"/>
      <c r="KJS50" s="196"/>
      <c r="KJT50" s="196"/>
      <c r="KJU50" s="196"/>
      <c r="KJV50" s="196"/>
      <c r="KJW50" s="196"/>
      <c r="KJX50" s="196"/>
      <c r="KJY50" s="196"/>
      <c r="KJZ50" s="196"/>
      <c r="KKA50" s="196"/>
      <c r="KKB50" s="196"/>
      <c r="KKC50" s="196"/>
      <c r="KKD50" s="196"/>
      <c r="KKE50" s="196"/>
      <c r="KKF50" s="196"/>
      <c r="KKG50" s="196"/>
      <c r="KKH50" s="196"/>
      <c r="KKI50" s="196"/>
      <c r="KKJ50" s="196"/>
      <c r="KKK50" s="196"/>
      <c r="KKL50" s="196"/>
      <c r="KKM50" s="196"/>
      <c r="KKN50" s="196"/>
      <c r="KKO50" s="196"/>
      <c r="KKP50" s="196"/>
      <c r="KKQ50" s="196"/>
      <c r="KKR50" s="196"/>
      <c r="KKS50" s="196"/>
      <c r="KKT50" s="196"/>
      <c r="KKU50" s="196"/>
      <c r="KKV50" s="196"/>
      <c r="KKW50" s="196"/>
      <c r="KKX50" s="196"/>
      <c r="KKY50" s="196"/>
      <c r="KKZ50" s="196"/>
      <c r="KLA50" s="196"/>
      <c r="KLB50" s="196"/>
      <c r="KLC50" s="196"/>
      <c r="KLD50" s="196"/>
      <c r="KLE50" s="196"/>
      <c r="KLF50" s="196"/>
      <c r="KLG50" s="196"/>
      <c r="KLH50" s="196"/>
      <c r="KLI50" s="196"/>
      <c r="KLJ50" s="196"/>
      <c r="KLK50" s="196"/>
      <c r="KLL50" s="196"/>
      <c r="KLM50" s="196"/>
      <c r="KLN50" s="196"/>
      <c r="KLO50" s="196"/>
      <c r="KLP50" s="196"/>
      <c r="KLQ50" s="196"/>
      <c r="KLR50" s="196"/>
      <c r="KLS50" s="196"/>
      <c r="KLT50" s="196"/>
      <c r="KLU50" s="196"/>
      <c r="KLV50" s="196"/>
      <c r="KLW50" s="196"/>
      <c r="KLX50" s="196"/>
      <c r="KLY50" s="196"/>
      <c r="KLZ50" s="196"/>
      <c r="KMA50" s="196"/>
      <c r="KMB50" s="196"/>
      <c r="KMC50" s="196"/>
      <c r="KMD50" s="196"/>
      <c r="KME50" s="196"/>
      <c r="KMF50" s="196"/>
      <c r="KMG50" s="196"/>
      <c r="KMH50" s="196"/>
      <c r="KMI50" s="196"/>
      <c r="KMJ50" s="196"/>
      <c r="KMK50" s="196"/>
      <c r="KML50" s="196"/>
      <c r="KMM50" s="196"/>
      <c r="KMN50" s="196"/>
      <c r="KMO50" s="196"/>
      <c r="KMP50" s="196"/>
      <c r="KMQ50" s="196"/>
      <c r="KMR50" s="196"/>
      <c r="KMS50" s="196"/>
      <c r="KMT50" s="196"/>
      <c r="KMU50" s="196"/>
      <c r="KMV50" s="196"/>
      <c r="KMW50" s="196"/>
      <c r="KMX50" s="196"/>
      <c r="KMY50" s="196"/>
      <c r="KMZ50" s="196"/>
      <c r="KNA50" s="196"/>
      <c r="KNB50" s="196"/>
      <c r="KNC50" s="196"/>
      <c r="KND50" s="196"/>
      <c r="KNE50" s="196"/>
      <c r="KNF50" s="196"/>
      <c r="KNG50" s="196"/>
      <c r="KNH50" s="196"/>
      <c r="KNI50" s="196"/>
      <c r="KNJ50" s="196"/>
      <c r="KNK50" s="196"/>
      <c r="KNL50" s="196"/>
      <c r="KNM50" s="196"/>
      <c r="KNN50" s="196"/>
      <c r="KNO50" s="196"/>
      <c r="KNP50" s="196"/>
      <c r="KNQ50" s="196"/>
      <c r="KNR50" s="196"/>
      <c r="KNS50" s="196"/>
      <c r="KNT50" s="196"/>
      <c r="KNU50" s="196"/>
      <c r="KNV50" s="196"/>
      <c r="KNW50" s="196"/>
      <c r="KNX50" s="196"/>
      <c r="KNY50" s="196"/>
      <c r="KNZ50" s="196"/>
      <c r="KOA50" s="196"/>
      <c r="KOB50" s="196"/>
      <c r="KOC50" s="196"/>
      <c r="KOD50" s="196"/>
      <c r="KOE50" s="196"/>
      <c r="KOF50" s="196"/>
      <c r="KOG50" s="196"/>
      <c r="KOH50" s="196"/>
      <c r="KOI50" s="196"/>
      <c r="KOJ50" s="196"/>
      <c r="KOK50" s="196"/>
      <c r="KOL50" s="196"/>
      <c r="KOM50" s="196"/>
      <c r="KON50" s="196"/>
      <c r="KOO50" s="196"/>
      <c r="KOP50" s="196"/>
      <c r="KOQ50" s="196"/>
      <c r="KOR50" s="196"/>
      <c r="KOS50" s="196"/>
      <c r="KOT50" s="196"/>
      <c r="KOU50" s="196"/>
      <c r="KOV50" s="196"/>
      <c r="KOW50" s="196"/>
      <c r="KOX50" s="196"/>
      <c r="KOY50" s="196"/>
      <c r="KOZ50" s="196"/>
      <c r="KPA50" s="196"/>
      <c r="KPB50" s="196"/>
      <c r="KPC50" s="196"/>
      <c r="KPD50" s="196"/>
      <c r="KPE50" s="196"/>
      <c r="KPF50" s="196"/>
      <c r="KPG50" s="196"/>
      <c r="KPH50" s="196"/>
      <c r="KPI50" s="196"/>
      <c r="KPJ50" s="196"/>
      <c r="KPK50" s="196"/>
      <c r="KPL50" s="196"/>
      <c r="KPM50" s="196"/>
      <c r="KPN50" s="196"/>
      <c r="KPO50" s="196"/>
      <c r="KPP50" s="196"/>
      <c r="KPQ50" s="196"/>
      <c r="KPR50" s="196"/>
      <c r="KPS50" s="196"/>
      <c r="KPT50" s="196"/>
      <c r="KPU50" s="196"/>
      <c r="KPV50" s="196"/>
      <c r="KPW50" s="196"/>
      <c r="KPX50" s="196"/>
      <c r="KPY50" s="196"/>
      <c r="KPZ50" s="196"/>
      <c r="KQA50" s="196"/>
      <c r="KQB50" s="196"/>
      <c r="KQC50" s="196"/>
      <c r="KQD50" s="196"/>
      <c r="KQE50" s="196"/>
      <c r="KQF50" s="196"/>
      <c r="KQG50" s="196"/>
      <c r="KQH50" s="196"/>
      <c r="KQI50" s="196"/>
      <c r="KQJ50" s="196"/>
      <c r="KQK50" s="196"/>
      <c r="KQL50" s="196"/>
      <c r="KQM50" s="196"/>
      <c r="KQN50" s="196"/>
      <c r="KQO50" s="196"/>
      <c r="KQP50" s="196"/>
      <c r="KQQ50" s="196"/>
      <c r="KQR50" s="196"/>
      <c r="KQS50" s="196"/>
      <c r="KQT50" s="196"/>
      <c r="KQU50" s="196"/>
      <c r="KQV50" s="196"/>
      <c r="KQW50" s="196"/>
      <c r="KQX50" s="196"/>
      <c r="KQY50" s="196"/>
      <c r="KQZ50" s="196"/>
      <c r="KRA50" s="196"/>
      <c r="KRB50" s="196"/>
      <c r="KRC50" s="196"/>
      <c r="KRD50" s="196"/>
      <c r="KRE50" s="196"/>
      <c r="KRF50" s="196"/>
      <c r="KRG50" s="196"/>
      <c r="KRH50" s="196"/>
      <c r="KRI50" s="196"/>
      <c r="KRJ50" s="196"/>
      <c r="KRK50" s="196"/>
      <c r="KRL50" s="196"/>
      <c r="KRM50" s="196"/>
      <c r="KRN50" s="196"/>
      <c r="KRO50" s="196"/>
      <c r="KRP50" s="196"/>
      <c r="KRQ50" s="196"/>
      <c r="KRR50" s="196"/>
      <c r="KRS50" s="196"/>
      <c r="KRT50" s="196"/>
      <c r="KRU50" s="196"/>
      <c r="KRV50" s="196"/>
      <c r="KRW50" s="196"/>
      <c r="KRX50" s="196"/>
      <c r="KRY50" s="196"/>
      <c r="KRZ50" s="196"/>
      <c r="KSA50" s="196"/>
      <c r="KSB50" s="196"/>
      <c r="KSC50" s="196"/>
      <c r="KSD50" s="196"/>
      <c r="KSE50" s="196"/>
      <c r="KSF50" s="196"/>
      <c r="KSG50" s="196"/>
      <c r="KSH50" s="196"/>
      <c r="KSI50" s="196"/>
      <c r="KSJ50" s="196"/>
      <c r="KSK50" s="196"/>
      <c r="KSL50" s="196"/>
      <c r="KSM50" s="196"/>
      <c r="KSN50" s="196"/>
      <c r="KSO50" s="196"/>
      <c r="KSP50" s="196"/>
      <c r="KSQ50" s="196"/>
      <c r="KSR50" s="196"/>
      <c r="KSS50" s="196"/>
      <c r="KST50" s="196"/>
      <c r="KSU50" s="196"/>
      <c r="KSV50" s="196"/>
      <c r="KSW50" s="196"/>
      <c r="KSX50" s="196"/>
      <c r="KSY50" s="196"/>
      <c r="KSZ50" s="196"/>
      <c r="KTA50" s="196"/>
      <c r="KTB50" s="196"/>
      <c r="KTC50" s="196"/>
      <c r="KTD50" s="196"/>
      <c r="KTE50" s="196"/>
      <c r="KTF50" s="196"/>
      <c r="KTG50" s="196"/>
      <c r="KTH50" s="196"/>
      <c r="KTI50" s="196"/>
      <c r="KTJ50" s="196"/>
      <c r="KTK50" s="196"/>
      <c r="KTL50" s="196"/>
      <c r="KTM50" s="196"/>
      <c r="KTN50" s="196"/>
      <c r="KTO50" s="196"/>
      <c r="KTP50" s="196"/>
      <c r="KTQ50" s="196"/>
      <c r="KTR50" s="196"/>
      <c r="KTS50" s="196"/>
      <c r="KTT50" s="196"/>
      <c r="KTU50" s="196"/>
      <c r="KTV50" s="196"/>
      <c r="KTW50" s="196"/>
      <c r="KTX50" s="196"/>
      <c r="KTY50" s="196"/>
      <c r="KTZ50" s="196"/>
      <c r="KUA50" s="196"/>
      <c r="KUB50" s="196"/>
      <c r="KUC50" s="196"/>
      <c r="KUD50" s="196"/>
      <c r="KUE50" s="196"/>
      <c r="KUF50" s="196"/>
      <c r="KUG50" s="196"/>
      <c r="KUH50" s="196"/>
      <c r="KUI50" s="196"/>
      <c r="KUJ50" s="196"/>
      <c r="KUK50" s="196"/>
      <c r="KUL50" s="196"/>
      <c r="KUM50" s="196"/>
      <c r="KUN50" s="196"/>
      <c r="KUO50" s="196"/>
      <c r="KUP50" s="196"/>
      <c r="KUQ50" s="196"/>
      <c r="KUR50" s="196"/>
      <c r="KUS50" s="196"/>
      <c r="KUT50" s="196"/>
      <c r="KUU50" s="196"/>
      <c r="KUV50" s="196"/>
      <c r="KUW50" s="196"/>
      <c r="KUX50" s="196"/>
      <c r="KUY50" s="196"/>
      <c r="KUZ50" s="196"/>
      <c r="KVA50" s="196"/>
      <c r="KVB50" s="196"/>
      <c r="KVC50" s="196"/>
      <c r="KVD50" s="196"/>
      <c r="KVE50" s="196"/>
      <c r="KVF50" s="196"/>
      <c r="KVG50" s="196"/>
      <c r="KVH50" s="196"/>
      <c r="KVI50" s="196"/>
      <c r="KVJ50" s="196"/>
      <c r="KVK50" s="196"/>
      <c r="KVL50" s="196"/>
      <c r="KVM50" s="196"/>
      <c r="KVN50" s="196"/>
      <c r="KVO50" s="196"/>
      <c r="KVP50" s="196"/>
      <c r="KVQ50" s="196"/>
      <c r="KVR50" s="196"/>
      <c r="KVS50" s="196"/>
      <c r="KVT50" s="196"/>
      <c r="KVU50" s="196"/>
      <c r="KVV50" s="196"/>
      <c r="KVW50" s="196"/>
      <c r="KVX50" s="196"/>
      <c r="KVY50" s="196"/>
      <c r="KVZ50" s="196"/>
      <c r="KWA50" s="196"/>
      <c r="KWB50" s="196"/>
      <c r="KWC50" s="196"/>
      <c r="KWD50" s="196"/>
      <c r="KWE50" s="196"/>
      <c r="KWF50" s="196"/>
      <c r="KWG50" s="196"/>
      <c r="KWH50" s="196"/>
      <c r="KWI50" s="196"/>
      <c r="KWJ50" s="196"/>
      <c r="KWK50" s="196"/>
      <c r="KWL50" s="196"/>
      <c r="KWM50" s="196"/>
      <c r="KWN50" s="196"/>
      <c r="KWO50" s="196"/>
      <c r="KWP50" s="196"/>
      <c r="KWQ50" s="196"/>
      <c r="KWR50" s="196"/>
      <c r="KWS50" s="196"/>
      <c r="KWT50" s="196"/>
      <c r="KWU50" s="196"/>
      <c r="KWV50" s="196"/>
      <c r="KWW50" s="196"/>
      <c r="KWX50" s="196"/>
      <c r="KWY50" s="196"/>
      <c r="KWZ50" s="196"/>
      <c r="KXA50" s="196"/>
      <c r="KXB50" s="196"/>
      <c r="KXC50" s="196"/>
      <c r="KXD50" s="196"/>
      <c r="KXE50" s="196"/>
      <c r="KXF50" s="196"/>
      <c r="KXG50" s="196"/>
      <c r="KXH50" s="196"/>
      <c r="KXI50" s="196"/>
      <c r="KXJ50" s="196"/>
      <c r="KXK50" s="196"/>
      <c r="KXL50" s="196"/>
      <c r="KXM50" s="196"/>
      <c r="KXN50" s="196"/>
      <c r="KXO50" s="196"/>
      <c r="KXP50" s="196"/>
      <c r="KXQ50" s="196"/>
      <c r="KXR50" s="196"/>
      <c r="KXS50" s="196"/>
      <c r="KXT50" s="196"/>
      <c r="KXU50" s="196"/>
      <c r="KXV50" s="196"/>
      <c r="KXW50" s="196"/>
      <c r="KXX50" s="196"/>
      <c r="KXY50" s="196"/>
      <c r="KXZ50" s="196"/>
      <c r="KYA50" s="196"/>
      <c r="KYB50" s="196"/>
      <c r="KYC50" s="196"/>
      <c r="KYD50" s="196"/>
      <c r="KYE50" s="196"/>
      <c r="KYF50" s="196"/>
      <c r="KYG50" s="196"/>
      <c r="KYH50" s="196"/>
      <c r="KYI50" s="196"/>
      <c r="KYJ50" s="196"/>
      <c r="KYK50" s="196"/>
      <c r="KYL50" s="196"/>
      <c r="KYM50" s="196"/>
      <c r="KYN50" s="196"/>
      <c r="KYO50" s="196"/>
      <c r="KYP50" s="196"/>
      <c r="KYQ50" s="196"/>
      <c r="KYR50" s="196"/>
      <c r="KYS50" s="196"/>
      <c r="KYT50" s="196"/>
      <c r="KYU50" s="196"/>
      <c r="KYV50" s="196"/>
      <c r="KYW50" s="196"/>
      <c r="KYX50" s="196"/>
      <c r="KYY50" s="196"/>
      <c r="KYZ50" s="196"/>
      <c r="KZA50" s="196"/>
      <c r="KZB50" s="196"/>
      <c r="KZC50" s="196"/>
      <c r="KZD50" s="196"/>
      <c r="KZE50" s="196"/>
      <c r="KZF50" s="196"/>
      <c r="KZG50" s="196"/>
      <c r="KZH50" s="196"/>
      <c r="KZI50" s="196"/>
      <c r="KZJ50" s="196"/>
      <c r="KZK50" s="196"/>
      <c r="KZL50" s="196"/>
      <c r="KZM50" s="196"/>
      <c r="KZN50" s="196"/>
      <c r="KZO50" s="196"/>
      <c r="KZP50" s="196"/>
      <c r="KZQ50" s="196"/>
      <c r="KZR50" s="196"/>
      <c r="KZS50" s="196"/>
      <c r="KZT50" s="196"/>
      <c r="KZU50" s="196"/>
      <c r="KZV50" s="196"/>
      <c r="KZW50" s="196"/>
      <c r="KZX50" s="196"/>
      <c r="KZY50" s="196"/>
      <c r="KZZ50" s="196"/>
      <c r="LAA50" s="196"/>
      <c r="LAB50" s="196"/>
      <c r="LAC50" s="196"/>
      <c r="LAD50" s="196"/>
      <c r="LAE50" s="196"/>
      <c r="LAF50" s="196"/>
      <c r="LAG50" s="196"/>
      <c r="LAH50" s="196"/>
      <c r="LAI50" s="196"/>
      <c r="LAJ50" s="196"/>
      <c r="LAK50" s="196"/>
      <c r="LAL50" s="196"/>
      <c r="LAM50" s="196"/>
      <c r="LAN50" s="196"/>
      <c r="LAO50" s="196"/>
      <c r="LAP50" s="196"/>
      <c r="LAQ50" s="196"/>
      <c r="LAR50" s="196"/>
      <c r="LAS50" s="196"/>
      <c r="LAT50" s="196"/>
      <c r="LAU50" s="196"/>
      <c r="LAV50" s="196"/>
      <c r="LAW50" s="196"/>
      <c r="LAX50" s="196"/>
      <c r="LAY50" s="196"/>
      <c r="LAZ50" s="196"/>
      <c r="LBA50" s="196"/>
      <c r="LBB50" s="196"/>
      <c r="LBC50" s="196"/>
      <c r="LBD50" s="196"/>
      <c r="LBE50" s="196"/>
      <c r="LBF50" s="196"/>
      <c r="LBG50" s="196"/>
      <c r="LBH50" s="196"/>
      <c r="LBI50" s="196"/>
      <c r="LBJ50" s="196"/>
      <c r="LBK50" s="196"/>
      <c r="LBL50" s="196"/>
      <c r="LBM50" s="196"/>
      <c r="LBN50" s="196"/>
      <c r="LBO50" s="196"/>
      <c r="LBP50" s="196"/>
      <c r="LBQ50" s="196"/>
      <c r="LBR50" s="196"/>
      <c r="LBS50" s="196"/>
      <c r="LBT50" s="196"/>
      <c r="LBU50" s="196"/>
      <c r="LBV50" s="196"/>
      <c r="LBW50" s="196"/>
      <c r="LBX50" s="196"/>
      <c r="LBY50" s="196"/>
      <c r="LBZ50" s="196"/>
      <c r="LCA50" s="196"/>
      <c r="LCB50" s="196"/>
      <c r="LCC50" s="196"/>
      <c r="LCD50" s="196"/>
      <c r="LCE50" s="196"/>
      <c r="LCF50" s="196"/>
      <c r="LCG50" s="196"/>
      <c r="LCH50" s="196"/>
      <c r="LCI50" s="196"/>
      <c r="LCJ50" s="196"/>
      <c r="LCK50" s="196"/>
      <c r="LCL50" s="196"/>
      <c r="LCM50" s="196"/>
      <c r="LCN50" s="196"/>
      <c r="LCO50" s="196"/>
      <c r="LCP50" s="196"/>
      <c r="LCQ50" s="196"/>
      <c r="LCR50" s="196"/>
      <c r="LCS50" s="196"/>
      <c r="LCT50" s="196"/>
      <c r="LCU50" s="196"/>
      <c r="LCV50" s="196"/>
      <c r="LCW50" s="196"/>
      <c r="LCX50" s="196"/>
      <c r="LCY50" s="196"/>
      <c r="LCZ50" s="196"/>
      <c r="LDA50" s="196"/>
      <c r="LDB50" s="196"/>
      <c r="LDC50" s="196"/>
      <c r="LDD50" s="196"/>
      <c r="LDE50" s="196"/>
      <c r="LDF50" s="196"/>
      <c r="LDG50" s="196"/>
      <c r="LDH50" s="196"/>
      <c r="LDI50" s="196"/>
      <c r="LDJ50" s="196"/>
      <c r="LDK50" s="196"/>
      <c r="LDL50" s="196"/>
      <c r="LDM50" s="196"/>
      <c r="LDN50" s="196"/>
      <c r="LDO50" s="196"/>
      <c r="LDP50" s="196"/>
      <c r="LDQ50" s="196"/>
      <c r="LDR50" s="196"/>
      <c r="LDS50" s="196"/>
      <c r="LDT50" s="196"/>
      <c r="LDU50" s="196"/>
      <c r="LDV50" s="196"/>
      <c r="LDW50" s="196"/>
      <c r="LDX50" s="196"/>
      <c r="LDY50" s="196"/>
      <c r="LDZ50" s="196"/>
      <c r="LEA50" s="196"/>
      <c r="LEB50" s="196"/>
      <c r="LEC50" s="196"/>
      <c r="LED50" s="196"/>
      <c r="LEE50" s="196"/>
      <c r="LEF50" s="196"/>
      <c r="LEG50" s="196"/>
      <c r="LEH50" s="196"/>
      <c r="LEI50" s="196"/>
      <c r="LEJ50" s="196"/>
      <c r="LEK50" s="196"/>
      <c r="LEL50" s="196"/>
      <c r="LEM50" s="196"/>
      <c r="LEN50" s="196"/>
      <c r="LEO50" s="196"/>
      <c r="LEP50" s="196"/>
      <c r="LEQ50" s="196"/>
      <c r="LER50" s="196"/>
      <c r="LES50" s="196"/>
      <c r="LET50" s="196"/>
      <c r="LEU50" s="196"/>
      <c r="LEV50" s="196"/>
      <c r="LEW50" s="196"/>
      <c r="LEX50" s="196"/>
      <c r="LEY50" s="196"/>
      <c r="LEZ50" s="196"/>
      <c r="LFA50" s="196"/>
      <c r="LFB50" s="196"/>
      <c r="LFC50" s="196"/>
      <c r="LFD50" s="196"/>
      <c r="LFE50" s="196"/>
      <c r="LFF50" s="196"/>
      <c r="LFG50" s="196"/>
      <c r="LFH50" s="196"/>
      <c r="LFI50" s="196"/>
      <c r="LFJ50" s="196"/>
      <c r="LFK50" s="196"/>
      <c r="LFL50" s="196"/>
      <c r="LFM50" s="196"/>
      <c r="LFN50" s="196"/>
      <c r="LFO50" s="196"/>
      <c r="LFP50" s="196"/>
      <c r="LFQ50" s="196"/>
      <c r="LFR50" s="196"/>
      <c r="LFS50" s="196"/>
      <c r="LFT50" s="196"/>
      <c r="LFU50" s="196"/>
      <c r="LFV50" s="196"/>
      <c r="LFW50" s="196"/>
      <c r="LFX50" s="196"/>
      <c r="LFY50" s="196"/>
      <c r="LFZ50" s="196"/>
      <c r="LGA50" s="196"/>
      <c r="LGB50" s="196"/>
      <c r="LGC50" s="196"/>
      <c r="LGD50" s="196"/>
      <c r="LGE50" s="196"/>
      <c r="LGF50" s="196"/>
      <c r="LGG50" s="196"/>
      <c r="LGH50" s="196"/>
      <c r="LGI50" s="196"/>
      <c r="LGJ50" s="196"/>
      <c r="LGK50" s="196"/>
      <c r="LGL50" s="196"/>
      <c r="LGM50" s="196"/>
      <c r="LGN50" s="196"/>
      <c r="LGO50" s="196"/>
      <c r="LGP50" s="196"/>
      <c r="LGQ50" s="196"/>
      <c r="LGR50" s="196"/>
      <c r="LGS50" s="196"/>
      <c r="LGT50" s="196"/>
      <c r="LGU50" s="196"/>
      <c r="LGV50" s="196"/>
      <c r="LGW50" s="196"/>
      <c r="LGX50" s="196"/>
      <c r="LGY50" s="196"/>
      <c r="LGZ50" s="196"/>
      <c r="LHA50" s="196"/>
      <c r="LHB50" s="196"/>
      <c r="LHC50" s="196"/>
      <c r="LHD50" s="196"/>
      <c r="LHE50" s="196"/>
      <c r="LHF50" s="196"/>
      <c r="LHG50" s="196"/>
      <c r="LHH50" s="196"/>
      <c r="LHI50" s="196"/>
      <c r="LHJ50" s="196"/>
      <c r="LHK50" s="196"/>
      <c r="LHL50" s="196"/>
      <c r="LHM50" s="196"/>
      <c r="LHN50" s="196"/>
      <c r="LHO50" s="196"/>
      <c r="LHP50" s="196"/>
      <c r="LHQ50" s="196"/>
      <c r="LHR50" s="196"/>
      <c r="LHS50" s="196"/>
      <c r="LHT50" s="196"/>
      <c r="LHU50" s="196"/>
      <c r="LHV50" s="196"/>
      <c r="LHW50" s="196"/>
      <c r="LHX50" s="196"/>
      <c r="LHY50" s="196"/>
      <c r="LHZ50" s="196"/>
      <c r="LIA50" s="196"/>
      <c r="LIB50" s="196"/>
      <c r="LIC50" s="196"/>
      <c r="LID50" s="196"/>
      <c r="LIE50" s="196"/>
      <c r="LIF50" s="196"/>
      <c r="LIG50" s="196"/>
      <c r="LIH50" s="196"/>
      <c r="LII50" s="196"/>
      <c r="LIJ50" s="196"/>
      <c r="LIK50" s="196"/>
      <c r="LIL50" s="196"/>
      <c r="LIM50" s="196"/>
      <c r="LIN50" s="196"/>
      <c r="LIO50" s="196"/>
      <c r="LIP50" s="196"/>
      <c r="LIQ50" s="196"/>
      <c r="LIR50" s="196"/>
      <c r="LIS50" s="196"/>
      <c r="LIT50" s="196"/>
      <c r="LIU50" s="196"/>
      <c r="LIV50" s="196"/>
      <c r="LIW50" s="196"/>
      <c r="LIX50" s="196"/>
      <c r="LIY50" s="196"/>
      <c r="LIZ50" s="196"/>
      <c r="LJA50" s="196"/>
      <c r="LJB50" s="196"/>
      <c r="LJC50" s="196"/>
      <c r="LJD50" s="196"/>
      <c r="LJE50" s="196"/>
      <c r="LJF50" s="196"/>
      <c r="LJG50" s="196"/>
      <c r="LJH50" s="196"/>
      <c r="LJI50" s="196"/>
      <c r="LJJ50" s="196"/>
      <c r="LJK50" s="196"/>
      <c r="LJL50" s="196"/>
      <c r="LJM50" s="196"/>
      <c r="LJN50" s="196"/>
      <c r="LJO50" s="196"/>
      <c r="LJP50" s="196"/>
      <c r="LJQ50" s="196"/>
      <c r="LJR50" s="196"/>
      <c r="LJS50" s="196"/>
      <c r="LJT50" s="196"/>
      <c r="LJU50" s="196"/>
      <c r="LJV50" s="196"/>
      <c r="LJW50" s="196"/>
      <c r="LJX50" s="196"/>
      <c r="LJY50" s="196"/>
      <c r="LJZ50" s="196"/>
      <c r="LKA50" s="196"/>
      <c r="LKB50" s="196"/>
      <c r="LKC50" s="196"/>
      <c r="LKD50" s="196"/>
      <c r="LKE50" s="196"/>
      <c r="LKF50" s="196"/>
      <c r="LKG50" s="196"/>
      <c r="LKH50" s="196"/>
      <c r="LKI50" s="196"/>
      <c r="LKJ50" s="196"/>
      <c r="LKK50" s="196"/>
      <c r="LKL50" s="196"/>
      <c r="LKM50" s="196"/>
      <c r="LKN50" s="196"/>
      <c r="LKO50" s="196"/>
      <c r="LKP50" s="196"/>
      <c r="LKQ50" s="196"/>
      <c r="LKR50" s="196"/>
      <c r="LKS50" s="196"/>
      <c r="LKT50" s="196"/>
      <c r="LKU50" s="196"/>
      <c r="LKV50" s="196"/>
      <c r="LKW50" s="196"/>
      <c r="LKX50" s="196"/>
      <c r="LKY50" s="196"/>
      <c r="LKZ50" s="196"/>
      <c r="LLA50" s="196"/>
      <c r="LLB50" s="196"/>
      <c r="LLC50" s="196"/>
      <c r="LLD50" s="196"/>
      <c r="LLE50" s="196"/>
      <c r="LLF50" s="196"/>
      <c r="LLG50" s="196"/>
      <c r="LLH50" s="196"/>
      <c r="LLI50" s="196"/>
      <c r="LLJ50" s="196"/>
      <c r="LLK50" s="196"/>
      <c r="LLL50" s="196"/>
      <c r="LLM50" s="196"/>
      <c r="LLN50" s="196"/>
      <c r="LLO50" s="196"/>
      <c r="LLP50" s="196"/>
      <c r="LLQ50" s="196"/>
      <c r="LLR50" s="196"/>
      <c r="LLS50" s="196"/>
      <c r="LLT50" s="196"/>
      <c r="LLU50" s="196"/>
      <c r="LLV50" s="196"/>
      <c r="LLW50" s="196"/>
      <c r="LLX50" s="196"/>
      <c r="LLY50" s="196"/>
      <c r="LLZ50" s="196"/>
      <c r="LMA50" s="196"/>
      <c r="LMB50" s="196"/>
      <c r="LMC50" s="196"/>
      <c r="LMD50" s="196"/>
      <c r="LME50" s="196"/>
      <c r="LMF50" s="196"/>
      <c r="LMG50" s="196"/>
      <c r="LMH50" s="196"/>
      <c r="LMI50" s="196"/>
      <c r="LMJ50" s="196"/>
      <c r="LMK50" s="196"/>
      <c r="LML50" s="196"/>
      <c r="LMM50" s="196"/>
      <c r="LMN50" s="196"/>
      <c r="LMO50" s="196"/>
      <c r="LMP50" s="196"/>
      <c r="LMQ50" s="196"/>
      <c r="LMR50" s="196"/>
      <c r="LMS50" s="196"/>
      <c r="LMT50" s="196"/>
      <c r="LMU50" s="196"/>
      <c r="LMV50" s="196"/>
      <c r="LMW50" s="196"/>
      <c r="LMX50" s="196"/>
      <c r="LMY50" s="196"/>
      <c r="LMZ50" s="196"/>
      <c r="LNA50" s="196"/>
      <c r="LNB50" s="196"/>
      <c r="LNC50" s="196"/>
      <c r="LND50" s="196"/>
      <c r="LNE50" s="196"/>
      <c r="LNF50" s="196"/>
      <c r="LNG50" s="196"/>
      <c r="LNH50" s="196"/>
      <c r="LNI50" s="196"/>
      <c r="LNJ50" s="196"/>
      <c r="LNK50" s="196"/>
      <c r="LNL50" s="196"/>
      <c r="LNM50" s="196"/>
      <c r="LNN50" s="196"/>
      <c r="LNO50" s="196"/>
      <c r="LNP50" s="196"/>
      <c r="LNQ50" s="196"/>
      <c r="LNR50" s="196"/>
      <c r="LNS50" s="196"/>
      <c r="LNT50" s="196"/>
      <c r="LNU50" s="196"/>
      <c r="LNV50" s="196"/>
      <c r="LNW50" s="196"/>
      <c r="LNX50" s="196"/>
      <c r="LNY50" s="196"/>
      <c r="LNZ50" s="196"/>
      <c r="LOA50" s="196"/>
      <c r="LOB50" s="196"/>
      <c r="LOC50" s="196"/>
      <c r="LOD50" s="196"/>
      <c r="LOE50" s="196"/>
      <c r="LOF50" s="196"/>
      <c r="LOG50" s="196"/>
      <c r="LOH50" s="196"/>
      <c r="LOI50" s="196"/>
      <c r="LOJ50" s="196"/>
      <c r="LOK50" s="196"/>
      <c r="LOL50" s="196"/>
      <c r="LOM50" s="196"/>
      <c r="LON50" s="196"/>
      <c r="LOO50" s="196"/>
      <c r="LOP50" s="196"/>
      <c r="LOQ50" s="196"/>
      <c r="LOR50" s="196"/>
      <c r="LOS50" s="196"/>
      <c r="LOT50" s="196"/>
      <c r="LOU50" s="196"/>
      <c r="LOV50" s="196"/>
      <c r="LOW50" s="196"/>
      <c r="LOX50" s="196"/>
      <c r="LOY50" s="196"/>
      <c r="LOZ50" s="196"/>
      <c r="LPA50" s="196"/>
      <c r="LPB50" s="196"/>
      <c r="LPC50" s="196"/>
      <c r="LPD50" s="196"/>
      <c r="LPE50" s="196"/>
      <c r="LPF50" s="196"/>
      <c r="LPG50" s="196"/>
      <c r="LPH50" s="196"/>
      <c r="LPI50" s="196"/>
      <c r="LPJ50" s="196"/>
      <c r="LPK50" s="196"/>
      <c r="LPL50" s="196"/>
      <c r="LPM50" s="196"/>
      <c r="LPN50" s="196"/>
      <c r="LPO50" s="196"/>
      <c r="LPP50" s="196"/>
      <c r="LPQ50" s="196"/>
      <c r="LPR50" s="196"/>
      <c r="LPS50" s="196"/>
      <c r="LPT50" s="196"/>
      <c r="LPU50" s="196"/>
      <c r="LPV50" s="196"/>
      <c r="LPW50" s="196"/>
      <c r="LPX50" s="196"/>
      <c r="LPY50" s="196"/>
      <c r="LPZ50" s="196"/>
      <c r="LQA50" s="196"/>
      <c r="LQB50" s="196"/>
      <c r="LQC50" s="196"/>
      <c r="LQD50" s="196"/>
      <c r="LQE50" s="196"/>
      <c r="LQF50" s="196"/>
      <c r="LQG50" s="196"/>
      <c r="LQH50" s="196"/>
      <c r="LQI50" s="196"/>
      <c r="LQJ50" s="196"/>
      <c r="LQK50" s="196"/>
      <c r="LQL50" s="196"/>
      <c r="LQM50" s="196"/>
      <c r="LQN50" s="196"/>
      <c r="LQO50" s="196"/>
      <c r="LQP50" s="196"/>
      <c r="LQQ50" s="196"/>
      <c r="LQR50" s="196"/>
      <c r="LQS50" s="196"/>
      <c r="LQT50" s="196"/>
      <c r="LQU50" s="196"/>
      <c r="LQV50" s="196"/>
      <c r="LQW50" s="196"/>
      <c r="LQX50" s="196"/>
      <c r="LQY50" s="196"/>
      <c r="LQZ50" s="196"/>
      <c r="LRA50" s="196"/>
      <c r="LRB50" s="196"/>
      <c r="LRC50" s="196"/>
      <c r="LRD50" s="196"/>
      <c r="LRE50" s="196"/>
      <c r="LRF50" s="196"/>
      <c r="LRG50" s="196"/>
      <c r="LRH50" s="196"/>
      <c r="LRI50" s="196"/>
      <c r="LRJ50" s="196"/>
      <c r="LRK50" s="196"/>
      <c r="LRL50" s="196"/>
      <c r="LRM50" s="196"/>
      <c r="LRN50" s="196"/>
      <c r="LRO50" s="196"/>
      <c r="LRP50" s="196"/>
      <c r="LRQ50" s="196"/>
      <c r="LRR50" s="196"/>
      <c r="LRS50" s="196"/>
      <c r="LRT50" s="196"/>
      <c r="LRU50" s="196"/>
      <c r="LRV50" s="196"/>
      <c r="LRW50" s="196"/>
      <c r="LRX50" s="196"/>
      <c r="LRY50" s="196"/>
      <c r="LRZ50" s="196"/>
      <c r="LSA50" s="196"/>
      <c r="LSB50" s="196"/>
      <c r="LSC50" s="196"/>
      <c r="LSD50" s="196"/>
      <c r="LSE50" s="196"/>
      <c r="LSF50" s="196"/>
      <c r="LSG50" s="196"/>
      <c r="LSH50" s="196"/>
      <c r="LSI50" s="196"/>
      <c r="LSJ50" s="196"/>
      <c r="LSK50" s="196"/>
      <c r="LSL50" s="196"/>
      <c r="LSM50" s="196"/>
      <c r="LSN50" s="196"/>
      <c r="LSO50" s="196"/>
      <c r="LSP50" s="196"/>
      <c r="LSQ50" s="196"/>
      <c r="LSR50" s="196"/>
      <c r="LSS50" s="196"/>
      <c r="LST50" s="196"/>
      <c r="LSU50" s="196"/>
      <c r="LSV50" s="196"/>
      <c r="LSW50" s="196"/>
      <c r="LSX50" s="196"/>
      <c r="LSY50" s="196"/>
      <c r="LSZ50" s="196"/>
      <c r="LTA50" s="196"/>
      <c r="LTB50" s="196"/>
      <c r="LTC50" s="196"/>
      <c r="LTD50" s="196"/>
      <c r="LTE50" s="196"/>
      <c r="LTF50" s="196"/>
      <c r="LTG50" s="196"/>
      <c r="LTH50" s="196"/>
      <c r="LTI50" s="196"/>
      <c r="LTJ50" s="196"/>
      <c r="LTK50" s="196"/>
      <c r="LTL50" s="196"/>
      <c r="LTM50" s="196"/>
      <c r="LTN50" s="196"/>
      <c r="LTO50" s="196"/>
      <c r="LTP50" s="196"/>
      <c r="LTQ50" s="196"/>
      <c r="LTR50" s="196"/>
      <c r="LTS50" s="196"/>
      <c r="LTT50" s="196"/>
      <c r="LTU50" s="196"/>
      <c r="LTV50" s="196"/>
      <c r="LTW50" s="196"/>
      <c r="LTX50" s="196"/>
      <c r="LTY50" s="196"/>
      <c r="LTZ50" s="196"/>
      <c r="LUA50" s="196"/>
      <c r="LUB50" s="196"/>
      <c r="LUC50" s="196"/>
      <c r="LUD50" s="196"/>
      <c r="LUE50" s="196"/>
      <c r="LUF50" s="196"/>
      <c r="LUG50" s="196"/>
      <c r="LUH50" s="196"/>
      <c r="LUI50" s="196"/>
      <c r="LUJ50" s="196"/>
      <c r="LUK50" s="196"/>
      <c r="LUL50" s="196"/>
      <c r="LUM50" s="196"/>
      <c r="LUN50" s="196"/>
      <c r="LUO50" s="196"/>
      <c r="LUP50" s="196"/>
      <c r="LUQ50" s="196"/>
      <c r="LUR50" s="196"/>
      <c r="LUS50" s="196"/>
      <c r="LUT50" s="196"/>
      <c r="LUU50" s="196"/>
      <c r="LUV50" s="196"/>
      <c r="LUW50" s="196"/>
      <c r="LUX50" s="196"/>
      <c r="LUY50" s="196"/>
      <c r="LUZ50" s="196"/>
      <c r="LVA50" s="196"/>
      <c r="LVB50" s="196"/>
      <c r="LVC50" s="196"/>
      <c r="LVD50" s="196"/>
      <c r="LVE50" s="196"/>
      <c r="LVF50" s="196"/>
      <c r="LVG50" s="196"/>
      <c r="LVH50" s="196"/>
      <c r="LVI50" s="196"/>
      <c r="LVJ50" s="196"/>
      <c r="LVK50" s="196"/>
      <c r="LVL50" s="196"/>
      <c r="LVM50" s="196"/>
      <c r="LVN50" s="196"/>
      <c r="LVO50" s="196"/>
      <c r="LVP50" s="196"/>
      <c r="LVQ50" s="196"/>
      <c r="LVR50" s="196"/>
      <c r="LVS50" s="196"/>
      <c r="LVT50" s="196"/>
      <c r="LVU50" s="196"/>
      <c r="LVV50" s="196"/>
      <c r="LVW50" s="196"/>
      <c r="LVX50" s="196"/>
      <c r="LVY50" s="196"/>
      <c r="LVZ50" s="196"/>
      <c r="LWA50" s="196"/>
      <c r="LWB50" s="196"/>
      <c r="LWC50" s="196"/>
      <c r="LWD50" s="196"/>
      <c r="LWE50" s="196"/>
      <c r="LWF50" s="196"/>
      <c r="LWG50" s="196"/>
      <c r="LWH50" s="196"/>
      <c r="LWI50" s="196"/>
      <c r="LWJ50" s="196"/>
      <c r="LWK50" s="196"/>
      <c r="LWL50" s="196"/>
      <c r="LWM50" s="196"/>
      <c r="LWN50" s="196"/>
      <c r="LWO50" s="196"/>
      <c r="LWP50" s="196"/>
      <c r="LWQ50" s="196"/>
      <c r="LWR50" s="196"/>
      <c r="LWS50" s="196"/>
      <c r="LWT50" s="196"/>
      <c r="LWU50" s="196"/>
      <c r="LWV50" s="196"/>
      <c r="LWW50" s="196"/>
      <c r="LWX50" s="196"/>
      <c r="LWY50" s="196"/>
      <c r="LWZ50" s="196"/>
      <c r="LXA50" s="196"/>
      <c r="LXB50" s="196"/>
      <c r="LXC50" s="196"/>
      <c r="LXD50" s="196"/>
      <c r="LXE50" s="196"/>
      <c r="LXF50" s="196"/>
      <c r="LXG50" s="196"/>
      <c r="LXH50" s="196"/>
      <c r="LXI50" s="196"/>
      <c r="LXJ50" s="196"/>
      <c r="LXK50" s="196"/>
      <c r="LXL50" s="196"/>
      <c r="LXM50" s="196"/>
      <c r="LXN50" s="196"/>
      <c r="LXO50" s="196"/>
      <c r="LXP50" s="196"/>
      <c r="LXQ50" s="196"/>
      <c r="LXR50" s="196"/>
      <c r="LXS50" s="196"/>
      <c r="LXT50" s="196"/>
      <c r="LXU50" s="196"/>
      <c r="LXV50" s="196"/>
      <c r="LXW50" s="196"/>
      <c r="LXX50" s="196"/>
      <c r="LXY50" s="196"/>
      <c r="LXZ50" s="196"/>
      <c r="LYA50" s="196"/>
      <c r="LYB50" s="196"/>
      <c r="LYC50" s="196"/>
      <c r="LYD50" s="196"/>
      <c r="LYE50" s="196"/>
      <c r="LYF50" s="196"/>
      <c r="LYG50" s="196"/>
      <c r="LYH50" s="196"/>
      <c r="LYI50" s="196"/>
      <c r="LYJ50" s="196"/>
      <c r="LYK50" s="196"/>
      <c r="LYL50" s="196"/>
      <c r="LYM50" s="196"/>
      <c r="LYN50" s="196"/>
      <c r="LYO50" s="196"/>
      <c r="LYP50" s="196"/>
      <c r="LYQ50" s="196"/>
      <c r="LYR50" s="196"/>
      <c r="LYS50" s="196"/>
      <c r="LYT50" s="196"/>
      <c r="LYU50" s="196"/>
      <c r="LYV50" s="196"/>
      <c r="LYW50" s="196"/>
      <c r="LYX50" s="196"/>
      <c r="LYY50" s="196"/>
      <c r="LYZ50" s="196"/>
      <c r="LZA50" s="196"/>
      <c r="LZB50" s="196"/>
      <c r="LZC50" s="196"/>
      <c r="LZD50" s="196"/>
      <c r="LZE50" s="196"/>
      <c r="LZF50" s="196"/>
      <c r="LZG50" s="196"/>
      <c r="LZH50" s="196"/>
      <c r="LZI50" s="196"/>
      <c r="LZJ50" s="196"/>
      <c r="LZK50" s="196"/>
      <c r="LZL50" s="196"/>
      <c r="LZM50" s="196"/>
      <c r="LZN50" s="196"/>
      <c r="LZO50" s="196"/>
      <c r="LZP50" s="196"/>
      <c r="LZQ50" s="196"/>
      <c r="LZR50" s="196"/>
      <c r="LZS50" s="196"/>
      <c r="LZT50" s="196"/>
      <c r="LZU50" s="196"/>
      <c r="LZV50" s="196"/>
      <c r="LZW50" s="196"/>
      <c r="LZX50" s="196"/>
      <c r="LZY50" s="196"/>
      <c r="LZZ50" s="196"/>
      <c r="MAA50" s="196"/>
      <c r="MAB50" s="196"/>
      <c r="MAC50" s="196"/>
      <c r="MAD50" s="196"/>
      <c r="MAE50" s="196"/>
      <c r="MAF50" s="196"/>
      <c r="MAG50" s="196"/>
      <c r="MAH50" s="196"/>
      <c r="MAI50" s="196"/>
      <c r="MAJ50" s="196"/>
      <c r="MAK50" s="196"/>
      <c r="MAL50" s="196"/>
      <c r="MAM50" s="196"/>
      <c r="MAN50" s="196"/>
      <c r="MAO50" s="196"/>
      <c r="MAP50" s="196"/>
      <c r="MAQ50" s="196"/>
      <c r="MAR50" s="196"/>
      <c r="MAS50" s="196"/>
      <c r="MAT50" s="196"/>
      <c r="MAU50" s="196"/>
      <c r="MAV50" s="196"/>
      <c r="MAW50" s="196"/>
      <c r="MAX50" s="196"/>
      <c r="MAY50" s="196"/>
      <c r="MAZ50" s="196"/>
      <c r="MBA50" s="196"/>
      <c r="MBB50" s="196"/>
      <c r="MBC50" s="196"/>
      <c r="MBD50" s="196"/>
      <c r="MBE50" s="196"/>
      <c r="MBF50" s="196"/>
      <c r="MBG50" s="196"/>
      <c r="MBH50" s="196"/>
      <c r="MBI50" s="196"/>
      <c r="MBJ50" s="196"/>
      <c r="MBK50" s="196"/>
      <c r="MBL50" s="196"/>
      <c r="MBM50" s="196"/>
      <c r="MBN50" s="196"/>
      <c r="MBO50" s="196"/>
      <c r="MBP50" s="196"/>
      <c r="MBQ50" s="196"/>
      <c r="MBR50" s="196"/>
      <c r="MBS50" s="196"/>
      <c r="MBT50" s="196"/>
      <c r="MBU50" s="196"/>
      <c r="MBV50" s="196"/>
      <c r="MBW50" s="196"/>
      <c r="MBX50" s="196"/>
      <c r="MBY50" s="196"/>
      <c r="MBZ50" s="196"/>
      <c r="MCA50" s="196"/>
      <c r="MCB50" s="196"/>
      <c r="MCC50" s="196"/>
      <c r="MCD50" s="196"/>
      <c r="MCE50" s="196"/>
      <c r="MCF50" s="196"/>
      <c r="MCG50" s="196"/>
      <c r="MCH50" s="196"/>
      <c r="MCI50" s="196"/>
      <c r="MCJ50" s="196"/>
      <c r="MCK50" s="196"/>
      <c r="MCL50" s="196"/>
      <c r="MCM50" s="196"/>
      <c r="MCN50" s="196"/>
      <c r="MCO50" s="196"/>
      <c r="MCP50" s="196"/>
      <c r="MCQ50" s="196"/>
      <c r="MCR50" s="196"/>
      <c r="MCS50" s="196"/>
      <c r="MCT50" s="196"/>
      <c r="MCU50" s="196"/>
      <c r="MCV50" s="196"/>
      <c r="MCW50" s="196"/>
      <c r="MCX50" s="196"/>
      <c r="MCY50" s="196"/>
      <c r="MCZ50" s="196"/>
      <c r="MDA50" s="196"/>
      <c r="MDB50" s="196"/>
      <c r="MDC50" s="196"/>
      <c r="MDD50" s="196"/>
      <c r="MDE50" s="196"/>
      <c r="MDF50" s="196"/>
      <c r="MDG50" s="196"/>
      <c r="MDH50" s="196"/>
      <c r="MDI50" s="196"/>
      <c r="MDJ50" s="196"/>
      <c r="MDK50" s="196"/>
      <c r="MDL50" s="196"/>
      <c r="MDM50" s="196"/>
      <c r="MDN50" s="196"/>
      <c r="MDO50" s="196"/>
      <c r="MDP50" s="196"/>
      <c r="MDQ50" s="196"/>
      <c r="MDR50" s="196"/>
      <c r="MDS50" s="196"/>
      <c r="MDT50" s="196"/>
      <c r="MDU50" s="196"/>
      <c r="MDV50" s="196"/>
      <c r="MDW50" s="196"/>
      <c r="MDX50" s="196"/>
      <c r="MDY50" s="196"/>
      <c r="MDZ50" s="196"/>
      <c r="MEA50" s="196"/>
      <c r="MEB50" s="196"/>
      <c r="MEC50" s="196"/>
      <c r="MED50" s="196"/>
      <c r="MEE50" s="196"/>
      <c r="MEF50" s="196"/>
      <c r="MEG50" s="196"/>
      <c r="MEH50" s="196"/>
      <c r="MEI50" s="196"/>
      <c r="MEJ50" s="196"/>
      <c r="MEK50" s="196"/>
      <c r="MEL50" s="196"/>
      <c r="MEM50" s="196"/>
      <c r="MEN50" s="196"/>
      <c r="MEO50" s="196"/>
      <c r="MEP50" s="196"/>
      <c r="MEQ50" s="196"/>
      <c r="MER50" s="196"/>
      <c r="MES50" s="196"/>
      <c r="MET50" s="196"/>
      <c r="MEU50" s="196"/>
      <c r="MEV50" s="196"/>
      <c r="MEW50" s="196"/>
      <c r="MEX50" s="196"/>
      <c r="MEY50" s="196"/>
      <c r="MEZ50" s="196"/>
      <c r="MFA50" s="196"/>
      <c r="MFB50" s="196"/>
      <c r="MFC50" s="196"/>
      <c r="MFD50" s="196"/>
      <c r="MFE50" s="196"/>
      <c r="MFF50" s="196"/>
      <c r="MFG50" s="196"/>
      <c r="MFH50" s="196"/>
      <c r="MFI50" s="196"/>
      <c r="MFJ50" s="196"/>
      <c r="MFK50" s="196"/>
      <c r="MFL50" s="196"/>
      <c r="MFM50" s="196"/>
      <c r="MFN50" s="196"/>
      <c r="MFO50" s="196"/>
      <c r="MFP50" s="196"/>
      <c r="MFQ50" s="196"/>
      <c r="MFR50" s="196"/>
      <c r="MFS50" s="196"/>
      <c r="MFT50" s="196"/>
      <c r="MFU50" s="196"/>
      <c r="MFV50" s="196"/>
      <c r="MFW50" s="196"/>
      <c r="MFX50" s="196"/>
      <c r="MFY50" s="196"/>
      <c r="MFZ50" s="196"/>
      <c r="MGA50" s="196"/>
      <c r="MGB50" s="196"/>
      <c r="MGC50" s="196"/>
      <c r="MGD50" s="196"/>
      <c r="MGE50" s="196"/>
      <c r="MGF50" s="196"/>
      <c r="MGG50" s="196"/>
      <c r="MGH50" s="196"/>
      <c r="MGI50" s="196"/>
      <c r="MGJ50" s="196"/>
      <c r="MGK50" s="196"/>
      <c r="MGL50" s="196"/>
      <c r="MGM50" s="196"/>
      <c r="MGN50" s="196"/>
      <c r="MGO50" s="196"/>
      <c r="MGP50" s="196"/>
      <c r="MGQ50" s="196"/>
      <c r="MGR50" s="196"/>
      <c r="MGS50" s="196"/>
      <c r="MGT50" s="196"/>
      <c r="MGU50" s="196"/>
      <c r="MGV50" s="196"/>
      <c r="MGW50" s="196"/>
      <c r="MGX50" s="196"/>
      <c r="MGY50" s="196"/>
      <c r="MGZ50" s="196"/>
      <c r="MHA50" s="196"/>
      <c r="MHB50" s="196"/>
      <c r="MHC50" s="196"/>
      <c r="MHD50" s="196"/>
      <c r="MHE50" s="196"/>
      <c r="MHF50" s="196"/>
      <c r="MHG50" s="196"/>
      <c r="MHH50" s="196"/>
      <c r="MHI50" s="196"/>
      <c r="MHJ50" s="196"/>
      <c r="MHK50" s="196"/>
      <c r="MHL50" s="196"/>
      <c r="MHM50" s="196"/>
      <c r="MHN50" s="196"/>
      <c r="MHO50" s="196"/>
      <c r="MHP50" s="196"/>
      <c r="MHQ50" s="196"/>
      <c r="MHR50" s="196"/>
      <c r="MHS50" s="196"/>
      <c r="MHT50" s="196"/>
      <c r="MHU50" s="196"/>
      <c r="MHV50" s="196"/>
      <c r="MHW50" s="196"/>
      <c r="MHX50" s="196"/>
      <c r="MHY50" s="196"/>
      <c r="MHZ50" s="196"/>
      <c r="MIA50" s="196"/>
      <c r="MIB50" s="196"/>
      <c r="MIC50" s="196"/>
      <c r="MID50" s="196"/>
      <c r="MIE50" s="196"/>
      <c r="MIF50" s="196"/>
      <c r="MIG50" s="196"/>
      <c r="MIH50" s="196"/>
      <c r="MII50" s="196"/>
      <c r="MIJ50" s="196"/>
      <c r="MIK50" s="196"/>
      <c r="MIL50" s="196"/>
      <c r="MIM50" s="196"/>
      <c r="MIN50" s="196"/>
      <c r="MIO50" s="196"/>
      <c r="MIP50" s="196"/>
      <c r="MIQ50" s="196"/>
      <c r="MIR50" s="196"/>
      <c r="MIS50" s="196"/>
      <c r="MIT50" s="196"/>
      <c r="MIU50" s="196"/>
      <c r="MIV50" s="196"/>
      <c r="MIW50" s="196"/>
      <c r="MIX50" s="196"/>
      <c r="MIY50" s="196"/>
      <c r="MIZ50" s="196"/>
      <c r="MJA50" s="196"/>
      <c r="MJB50" s="196"/>
      <c r="MJC50" s="196"/>
      <c r="MJD50" s="196"/>
      <c r="MJE50" s="196"/>
      <c r="MJF50" s="196"/>
      <c r="MJG50" s="196"/>
      <c r="MJH50" s="196"/>
      <c r="MJI50" s="196"/>
      <c r="MJJ50" s="196"/>
      <c r="MJK50" s="196"/>
      <c r="MJL50" s="196"/>
      <c r="MJM50" s="196"/>
      <c r="MJN50" s="196"/>
      <c r="MJO50" s="196"/>
      <c r="MJP50" s="196"/>
      <c r="MJQ50" s="196"/>
      <c r="MJR50" s="196"/>
      <c r="MJS50" s="196"/>
      <c r="MJT50" s="196"/>
      <c r="MJU50" s="196"/>
      <c r="MJV50" s="196"/>
      <c r="MJW50" s="196"/>
      <c r="MJX50" s="196"/>
      <c r="MJY50" s="196"/>
      <c r="MJZ50" s="196"/>
      <c r="MKA50" s="196"/>
      <c r="MKB50" s="196"/>
      <c r="MKC50" s="196"/>
      <c r="MKD50" s="196"/>
      <c r="MKE50" s="196"/>
      <c r="MKF50" s="196"/>
      <c r="MKG50" s="196"/>
      <c r="MKH50" s="196"/>
      <c r="MKI50" s="196"/>
      <c r="MKJ50" s="196"/>
      <c r="MKK50" s="196"/>
      <c r="MKL50" s="196"/>
      <c r="MKM50" s="196"/>
      <c r="MKN50" s="196"/>
      <c r="MKO50" s="196"/>
      <c r="MKP50" s="196"/>
      <c r="MKQ50" s="196"/>
      <c r="MKR50" s="196"/>
      <c r="MKS50" s="196"/>
      <c r="MKT50" s="196"/>
      <c r="MKU50" s="196"/>
      <c r="MKV50" s="196"/>
      <c r="MKW50" s="196"/>
      <c r="MKX50" s="196"/>
      <c r="MKY50" s="196"/>
      <c r="MKZ50" s="196"/>
      <c r="MLA50" s="196"/>
      <c r="MLB50" s="196"/>
      <c r="MLC50" s="196"/>
      <c r="MLD50" s="196"/>
      <c r="MLE50" s="196"/>
      <c r="MLF50" s="196"/>
      <c r="MLG50" s="196"/>
      <c r="MLH50" s="196"/>
      <c r="MLI50" s="196"/>
      <c r="MLJ50" s="196"/>
      <c r="MLK50" s="196"/>
      <c r="MLL50" s="196"/>
      <c r="MLM50" s="196"/>
      <c r="MLN50" s="196"/>
      <c r="MLO50" s="196"/>
      <c r="MLP50" s="196"/>
      <c r="MLQ50" s="196"/>
      <c r="MLR50" s="196"/>
      <c r="MLS50" s="196"/>
      <c r="MLT50" s="196"/>
      <c r="MLU50" s="196"/>
      <c r="MLV50" s="196"/>
      <c r="MLW50" s="196"/>
      <c r="MLX50" s="196"/>
      <c r="MLY50" s="196"/>
      <c r="MLZ50" s="196"/>
      <c r="MMA50" s="196"/>
      <c r="MMB50" s="196"/>
      <c r="MMC50" s="196"/>
      <c r="MMD50" s="196"/>
      <c r="MME50" s="196"/>
      <c r="MMF50" s="196"/>
      <c r="MMG50" s="196"/>
      <c r="MMH50" s="196"/>
      <c r="MMI50" s="196"/>
      <c r="MMJ50" s="196"/>
      <c r="MMK50" s="196"/>
      <c r="MML50" s="196"/>
      <c r="MMM50" s="196"/>
      <c r="MMN50" s="196"/>
      <c r="MMO50" s="196"/>
      <c r="MMP50" s="196"/>
      <c r="MMQ50" s="196"/>
      <c r="MMR50" s="196"/>
      <c r="MMS50" s="196"/>
      <c r="MMT50" s="196"/>
      <c r="MMU50" s="196"/>
      <c r="MMV50" s="196"/>
      <c r="MMW50" s="196"/>
      <c r="MMX50" s="196"/>
      <c r="MMY50" s="196"/>
      <c r="MMZ50" s="196"/>
      <c r="MNA50" s="196"/>
      <c r="MNB50" s="196"/>
      <c r="MNC50" s="196"/>
      <c r="MND50" s="196"/>
      <c r="MNE50" s="196"/>
      <c r="MNF50" s="196"/>
      <c r="MNG50" s="196"/>
      <c r="MNH50" s="196"/>
      <c r="MNI50" s="196"/>
      <c r="MNJ50" s="196"/>
      <c r="MNK50" s="196"/>
      <c r="MNL50" s="196"/>
      <c r="MNM50" s="196"/>
      <c r="MNN50" s="196"/>
      <c r="MNO50" s="196"/>
      <c r="MNP50" s="196"/>
      <c r="MNQ50" s="196"/>
      <c r="MNR50" s="196"/>
      <c r="MNS50" s="196"/>
      <c r="MNT50" s="196"/>
      <c r="MNU50" s="196"/>
      <c r="MNV50" s="196"/>
      <c r="MNW50" s="196"/>
      <c r="MNX50" s="196"/>
      <c r="MNY50" s="196"/>
      <c r="MNZ50" s="196"/>
      <c r="MOA50" s="196"/>
      <c r="MOB50" s="196"/>
      <c r="MOC50" s="196"/>
      <c r="MOD50" s="196"/>
      <c r="MOE50" s="196"/>
      <c r="MOF50" s="196"/>
      <c r="MOG50" s="196"/>
      <c r="MOH50" s="196"/>
      <c r="MOI50" s="196"/>
      <c r="MOJ50" s="196"/>
      <c r="MOK50" s="196"/>
      <c r="MOL50" s="196"/>
      <c r="MOM50" s="196"/>
      <c r="MON50" s="196"/>
      <c r="MOO50" s="196"/>
      <c r="MOP50" s="196"/>
      <c r="MOQ50" s="196"/>
      <c r="MOR50" s="196"/>
      <c r="MOS50" s="196"/>
      <c r="MOT50" s="196"/>
      <c r="MOU50" s="196"/>
      <c r="MOV50" s="196"/>
      <c r="MOW50" s="196"/>
      <c r="MOX50" s="196"/>
      <c r="MOY50" s="196"/>
      <c r="MOZ50" s="196"/>
      <c r="MPA50" s="196"/>
      <c r="MPB50" s="196"/>
      <c r="MPC50" s="196"/>
      <c r="MPD50" s="196"/>
      <c r="MPE50" s="196"/>
      <c r="MPF50" s="196"/>
      <c r="MPG50" s="196"/>
      <c r="MPH50" s="196"/>
      <c r="MPI50" s="196"/>
      <c r="MPJ50" s="196"/>
      <c r="MPK50" s="196"/>
      <c r="MPL50" s="196"/>
      <c r="MPM50" s="196"/>
      <c r="MPN50" s="196"/>
      <c r="MPO50" s="196"/>
      <c r="MPP50" s="196"/>
      <c r="MPQ50" s="196"/>
      <c r="MPR50" s="196"/>
      <c r="MPS50" s="196"/>
      <c r="MPT50" s="196"/>
      <c r="MPU50" s="196"/>
      <c r="MPV50" s="196"/>
      <c r="MPW50" s="196"/>
      <c r="MPX50" s="196"/>
      <c r="MPY50" s="196"/>
      <c r="MPZ50" s="196"/>
      <c r="MQA50" s="196"/>
      <c r="MQB50" s="196"/>
      <c r="MQC50" s="196"/>
      <c r="MQD50" s="196"/>
      <c r="MQE50" s="196"/>
      <c r="MQF50" s="196"/>
      <c r="MQG50" s="196"/>
      <c r="MQH50" s="196"/>
      <c r="MQI50" s="196"/>
      <c r="MQJ50" s="196"/>
      <c r="MQK50" s="196"/>
      <c r="MQL50" s="196"/>
      <c r="MQM50" s="196"/>
      <c r="MQN50" s="196"/>
      <c r="MQO50" s="196"/>
      <c r="MQP50" s="196"/>
      <c r="MQQ50" s="196"/>
      <c r="MQR50" s="196"/>
      <c r="MQS50" s="196"/>
      <c r="MQT50" s="196"/>
      <c r="MQU50" s="196"/>
      <c r="MQV50" s="196"/>
      <c r="MQW50" s="196"/>
      <c r="MQX50" s="196"/>
      <c r="MQY50" s="196"/>
      <c r="MQZ50" s="196"/>
      <c r="MRA50" s="196"/>
      <c r="MRB50" s="196"/>
      <c r="MRC50" s="196"/>
      <c r="MRD50" s="196"/>
      <c r="MRE50" s="196"/>
      <c r="MRF50" s="196"/>
      <c r="MRG50" s="196"/>
      <c r="MRH50" s="196"/>
      <c r="MRI50" s="196"/>
      <c r="MRJ50" s="196"/>
      <c r="MRK50" s="196"/>
      <c r="MRL50" s="196"/>
      <c r="MRM50" s="196"/>
      <c r="MRN50" s="196"/>
      <c r="MRO50" s="196"/>
      <c r="MRP50" s="196"/>
      <c r="MRQ50" s="196"/>
      <c r="MRR50" s="196"/>
      <c r="MRS50" s="196"/>
      <c r="MRT50" s="196"/>
      <c r="MRU50" s="196"/>
      <c r="MRV50" s="196"/>
      <c r="MRW50" s="196"/>
      <c r="MRX50" s="196"/>
      <c r="MRY50" s="196"/>
      <c r="MRZ50" s="196"/>
      <c r="MSA50" s="196"/>
      <c r="MSB50" s="196"/>
      <c r="MSC50" s="196"/>
      <c r="MSD50" s="196"/>
      <c r="MSE50" s="196"/>
      <c r="MSF50" s="196"/>
      <c r="MSG50" s="196"/>
      <c r="MSH50" s="196"/>
      <c r="MSI50" s="196"/>
      <c r="MSJ50" s="196"/>
      <c r="MSK50" s="196"/>
      <c r="MSL50" s="196"/>
      <c r="MSM50" s="196"/>
      <c r="MSN50" s="196"/>
      <c r="MSO50" s="196"/>
      <c r="MSP50" s="196"/>
      <c r="MSQ50" s="196"/>
      <c r="MSR50" s="196"/>
      <c r="MSS50" s="196"/>
      <c r="MST50" s="196"/>
      <c r="MSU50" s="196"/>
      <c r="MSV50" s="196"/>
      <c r="MSW50" s="196"/>
      <c r="MSX50" s="196"/>
      <c r="MSY50" s="196"/>
      <c r="MSZ50" s="196"/>
      <c r="MTA50" s="196"/>
      <c r="MTB50" s="196"/>
      <c r="MTC50" s="196"/>
      <c r="MTD50" s="196"/>
      <c r="MTE50" s="196"/>
      <c r="MTF50" s="196"/>
      <c r="MTG50" s="196"/>
      <c r="MTH50" s="196"/>
      <c r="MTI50" s="196"/>
      <c r="MTJ50" s="196"/>
      <c r="MTK50" s="196"/>
      <c r="MTL50" s="196"/>
      <c r="MTM50" s="196"/>
      <c r="MTN50" s="196"/>
      <c r="MTO50" s="196"/>
      <c r="MTP50" s="196"/>
      <c r="MTQ50" s="196"/>
      <c r="MTR50" s="196"/>
      <c r="MTS50" s="196"/>
      <c r="MTT50" s="196"/>
      <c r="MTU50" s="196"/>
      <c r="MTV50" s="196"/>
      <c r="MTW50" s="196"/>
      <c r="MTX50" s="196"/>
      <c r="MTY50" s="196"/>
      <c r="MTZ50" s="196"/>
      <c r="MUA50" s="196"/>
      <c r="MUB50" s="196"/>
      <c r="MUC50" s="196"/>
      <c r="MUD50" s="196"/>
      <c r="MUE50" s="196"/>
      <c r="MUF50" s="196"/>
      <c r="MUG50" s="196"/>
      <c r="MUH50" s="196"/>
      <c r="MUI50" s="196"/>
      <c r="MUJ50" s="196"/>
      <c r="MUK50" s="196"/>
      <c r="MUL50" s="196"/>
      <c r="MUM50" s="196"/>
      <c r="MUN50" s="196"/>
      <c r="MUO50" s="196"/>
      <c r="MUP50" s="196"/>
      <c r="MUQ50" s="196"/>
      <c r="MUR50" s="196"/>
      <c r="MUS50" s="196"/>
      <c r="MUT50" s="196"/>
      <c r="MUU50" s="196"/>
      <c r="MUV50" s="196"/>
      <c r="MUW50" s="196"/>
      <c r="MUX50" s="196"/>
      <c r="MUY50" s="196"/>
      <c r="MUZ50" s="196"/>
      <c r="MVA50" s="196"/>
      <c r="MVB50" s="196"/>
      <c r="MVC50" s="196"/>
      <c r="MVD50" s="196"/>
      <c r="MVE50" s="196"/>
      <c r="MVF50" s="196"/>
      <c r="MVG50" s="196"/>
      <c r="MVH50" s="196"/>
      <c r="MVI50" s="196"/>
      <c r="MVJ50" s="196"/>
      <c r="MVK50" s="196"/>
      <c r="MVL50" s="196"/>
      <c r="MVM50" s="196"/>
      <c r="MVN50" s="196"/>
      <c r="MVO50" s="196"/>
      <c r="MVP50" s="196"/>
      <c r="MVQ50" s="196"/>
      <c r="MVR50" s="196"/>
      <c r="MVS50" s="196"/>
      <c r="MVT50" s="196"/>
      <c r="MVU50" s="196"/>
      <c r="MVV50" s="196"/>
      <c r="MVW50" s="196"/>
      <c r="MVX50" s="196"/>
      <c r="MVY50" s="196"/>
      <c r="MVZ50" s="196"/>
      <c r="MWA50" s="196"/>
      <c r="MWB50" s="196"/>
      <c r="MWC50" s="196"/>
      <c r="MWD50" s="196"/>
      <c r="MWE50" s="196"/>
      <c r="MWF50" s="196"/>
      <c r="MWG50" s="196"/>
      <c r="MWH50" s="196"/>
      <c r="MWI50" s="196"/>
      <c r="MWJ50" s="196"/>
      <c r="MWK50" s="196"/>
      <c r="MWL50" s="196"/>
      <c r="MWM50" s="196"/>
      <c r="MWN50" s="196"/>
      <c r="MWO50" s="196"/>
      <c r="MWP50" s="196"/>
      <c r="MWQ50" s="196"/>
      <c r="MWR50" s="196"/>
      <c r="MWS50" s="196"/>
      <c r="MWT50" s="196"/>
      <c r="MWU50" s="196"/>
      <c r="MWV50" s="196"/>
      <c r="MWW50" s="196"/>
      <c r="MWX50" s="196"/>
      <c r="MWY50" s="196"/>
      <c r="MWZ50" s="196"/>
      <c r="MXA50" s="196"/>
      <c r="MXB50" s="196"/>
      <c r="MXC50" s="196"/>
      <c r="MXD50" s="196"/>
      <c r="MXE50" s="196"/>
      <c r="MXF50" s="196"/>
      <c r="MXG50" s="196"/>
      <c r="MXH50" s="196"/>
      <c r="MXI50" s="196"/>
      <c r="MXJ50" s="196"/>
      <c r="MXK50" s="196"/>
      <c r="MXL50" s="196"/>
      <c r="MXM50" s="196"/>
      <c r="MXN50" s="196"/>
      <c r="MXO50" s="196"/>
      <c r="MXP50" s="196"/>
      <c r="MXQ50" s="196"/>
      <c r="MXR50" s="196"/>
      <c r="MXS50" s="196"/>
      <c r="MXT50" s="196"/>
      <c r="MXU50" s="196"/>
      <c r="MXV50" s="196"/>
      <c r="MXW50" s="196"/>
      <c r="MXX50" s="196"/>
      <c r="MXY50" s="196"/>
      <c r="MXZ50" s="196"/>
      <c r="MYA50" s="196"/>
      <c r="MYB50" s="196"/>
      <c r="MYC50" s="196"/>
      <c r="MYD50" s="196"/>
      <c r="MYE50" s="196"/>
      <c r="MYF50" s="196"/>
      <c r="MYG50" s="196"/>
      <c r="MYH50" s="196"/>
      <c r="MYI50" s="196"/>
      <c r="MYJ50" s="196"/>
      <c r="MYK50" s="196"/>
      <c r="MYL50" s="196"/>
      <c r="MYM50" s="196"/>
      <c r="MYN50" s="196"/>
      <c r="MYO50" s="196"/>
      <c r="MYP50" s="196"/>
      <c r="MYQ50" s="196"/>
      <c r="MYR50" s="196"/>
      <c r="MYS50" s="196"/>
      <c r="MYT50" s="196"/>
      <c r="MYU50" s="196"/>
      <c r="MYV50" s="196"/>
      <c r="MYW50" s="196"/>
      <c r="MYX50" s="196"/>
      <c r="MYY50" s="196"/>
      <c r="MYZ50" s="196"/>
      <c r="MZA50" s="196"/>
      <c r="MZB50" s="196"/>
      <c r="MZC50" s="196"/>
      <c r="MZD50" s="196"/>
      <c r="MZE50" s="196"/>
      <c r="MZF50" s="196"/>
      <c r="MZG50" s="196"/>
      <c r="MZH50" s="196"/>
      <c r="MZI50" s="196"/>
      <c r="MZJ50" s="196"/>
      <c r="MZK50" s="196"/>
      <c r="MZL50" s="196"/>
      <c r="MZM50" s="196"/>
      <c r="MZN50" s="196"/>
      <c r="MZO50" s="196"/>
      <c r="MZP50" s="196"/>
      <c r="MZQ50" s="196"/>
      <c r="MZR50" s="196"/>
      <c r="MZS50" s="196"/>
      <c r="MZT50" s="196"/>
      <c r="MZU50" s="196"/>
      <c r="MZV50" s="196"/>
      <c r="MZW50" s="196"/>
      <c r="MZX50" s="196"/>
      <c r="MZY50" s="196"/>
      <c r="MZZ50" s="196"/>
      <c r="NAA50" s="196"/>
      <c r="NAB50" s="196"/>
      <c r="NAC50" s="196"/>
      <c r="NAD50" s="196"/>
      <c r="NAE50" s="196"/>
      <c r="NAF50" s="196"/>
      <c r="NAG50" s="196"/>
      <c r="NAH50" s="196"/>
      <c r="NAI50" s="196"/>
      <c r="NAJ50" s="196"/>
      <c r="NAK50" s="196"/>
      <c r="NAL50" s="196"/>
      <c r="NAM50" s="196"/>
      <c r="NAN50" s="196"/>
      <c r="NAO50" s="196"/>
      <c r="NAP50" s="196"/>
      <c r="NAQ50" s="196"/>
      <c r="NAR50" s="196"/>
      <c r="NAS50" s="196"/>
      <c r="NAT50" s="196"/>
      <c r="NAU50" s="196"/>
      <c r="NAV50" s="196"/>
      <c r="NAW50" s="196"/>
      <c r="NAX50" s="196"/>
      <c r="NAY50" s="196"/>
      <c r="NAZ50" s="196"/>
      <c r="NBA50" s="196"/>
      <c r="NBB50" s="196"/>
      <c r="NBC50" s="196"/>
      <c r="NBD50" s="196"/>
      <c r="NBE50" s="196"/>
      <c r="NBF50" s="196"/>
      <c r="NBG50" s="196"/>
      <c r="NBH50" s="196"/>
      <c r="NBI50" s="196"/>
      <c r="NBJ50" s="196"/>
      <c r="NBK50" s="196"/>
      <c r="NBL50" s="196"/>
      <c r="NBM50" s="196"/>
      <c r="NBN50" s="196"/>
      <c r="NBO50" s="196"/>
      <c r="NBP50" s="196"/>
      <c r="NBQ50" s="196"/>
      <c r="NBR50" s="196"/>
      <c r="NBS50" s="196"/>
      <c r="NBT50" s="196"/>
      <c r="NBU50" s="196"/>
      <c r="NBV50" s="196"/>
      <c r="NBW50" s="196"/>
      <c r="NBX50" s="196"/>
      <c r="NBY50" s="196"/>
      <c r="NBZ50" s="196"/>
      <c r="NCA50" s="196"/>
      <c r="NCB50" s="196"/>
      <c r="NCC50" s="196"/>
      <c r="NCD50" s="196"/>
      <c r="NCE50" s="196"/>
      <c r="NCF50" s="196"/>
      <c r="NCG50" s="196"/>
      <c r="NCH50" s="196"/>
      <c r="NCI50" s="196"/>
      <c r="NCJ50" s="196"/>
      <c r="NCK50" s="196"/>
      <c r="NCL50" s="196"/>
      <c r="NCM50" s="196"/>
      <c r="NCN50" s="196"/>
      <c r="NCO50" s="196"/>
      <c r="NCP50" s="196"/>
      <c r="NCQ50" s="196"/>
      <c r="NCR50" s="196"/>
      <c r="NCS50" s="196"/>
      <c r="NCT50" s="196"/>
      <c r="NCU50" s="196"/>
      <c r="NCV50" s="196"/>
      <c r="NCW50" s="196"/>
      <c r="NCX50" s="196"/>
      <c r="NCY50" s="196"/>
      <c r="NCZ50" s="196"/>
      <c r="NDA50" s="196"/>
      <c r="NDB50" s="196"/>
      <c r="NDC50" s="196"/>
      <c r="NDD50" s="196"/>
      <c r="NDE50" s="196"/>
      <c r="NDF50" s="196"/>
      <c r="NDG50" s="196"/>
      <c r="NDH50" s="196"/>
      <c r="NDI50" s="196"/>
      <c r="NDJ50" s="196"/>
      <c r="NDK50" s="196"/>
      <c r="NDL50" s="196"/>
      <c r="NDM50" s="196"/>
      <c r="NDN50" s="196"/>
      <c r="NDO50" s="196"/>
      <c r="NDP50" s="196"/>
      <c r="NDQ50" s="196"/>
      <c r="NDR50" s="196"/>
      <c r="NDS50" s="196"/>
      <c r="NDT50" s="196"/>
      <c r="NDU50" s="196"/>
      <c r="NDV50" s="196"/>
      <c r="NDW50" s="196"/>
      <c r="NDX50" s="196"/>
      <c r="NDY50" s="196"/>
      <c r="NDZ50" s="196"/>
      <c r="NEA50" s="196"/>
      <c r="NEB50" s="196"/>
      <c r="NEC50" s="196"/>
      <c r="NED50" s="196"/>
      <c r="NEE50" s="196"/>
      <c r="NEF50" s="196"/>
      <c r="NEG50" s="196"/>
      <c r="NEH50" s="196"/>
      <c r="NEI50" s="196"/>
      <c r="NEJ50" s="196"/>
      <c r="NEK50" s="196"/>
      <c r="NEL50" s="196"/>
      <c r="NEM50" s="196"/>
      <c r="NEN50" s="196"/>
      <c r="NEO50" s="196"/>
      <c r="NEP50" s="196"/>
      <c r="NEQ50" s="196"/>
      <c r="NER50" s="196"/>
      <c r="NES50" s="196"/>
      <c r="NET50" s="196"/>
      <c r="NEU50" s="196"/>
      <c r="NEV50" s="196"/>
      <c r="NEW50" s="196"/>
      <c r="NEX50" s="196"/>
      <c r="NEY50" s="196"/>
      <c r="NEZ50" s="196"/>
      <c r="NFA50" s="196"/>
      <c r="NFB50" s="196"/>
      <c r="NFC50" s="196"/>
      <c r="NFD50" s="196"/>
      <c r="NFE50" s="196"/>
      <c r="NFF50" s="196"/>
      <c r="NFG50" s="196"/>
      <c r="NFH50" s="196"/>
      <c r="NFI50" s="196"/>
      <c r="NFJ50" s="196"/>
      <c r="NFK50" s="196"/>
      <c r="NFL50" s="196"/>
      <c r="NFM50" s="196"/>
      <c r="NFN50" s="196"/>
      <c r="NFO50" s="196"/>
      <c r="NFP50" s="196"/>
      <c r="NFQ50" s="196"/>
      <c r="NFR50" s="196"/>
      <c r="NFS50" s="196"/>
      <c r="NFT50" s="196"/>
      <c r="NFU50" s="196"/>
      <c r="NFV50" s="196"/>
      <c r="NFW50" s="196"/>
      <c r="NFX50" s="196"/>
      <c r="NFY50" s="196"/>
      <c r="NFZ50" s="196"/>
      <c r="NGA50" s="196"/>
      <c r="NGB50" s="196"/>
      <c r="NGC50" s="196"/>
      <c r="NGD50" s="196"/>
      <c r="NGE50" s="196"/>
      <c r="NGF50" s="196"/>
      <c r="NGG50" s="196"/>
      <c r="NGH50" s="196"/>
      <c r="NGI50" s="196"/>
      <c r="NGJ50" s="196"/>
      <c r="NGK50" s="196"/>
      <c r="NGL50" s="196"/>
      <c r="NGM50" s="196"/>
      <c r="NGN50" s="196"/>
      <c r="NGO50" s="196"/>
      <c r="NGP50" s="196"/>
      <c r="NGQ50" s="196"/>
      <c r="NGR50" s="196"/>
      <c r="NGS50" s="196"/>
      <c r="NGT50" s="196"/>
      <c r="NGU50" s="196"/>
      <c r="NGV50" s="196"/>
      <c r="NGW50" s="196"/>
      <c r="NGX50" s="196"/>
      <c r="NGY50" s="196"/>
      <c r="NGZ50" s="196"/>
      <c r="NHA50" s="196"/>
      <c r="NHB50" s="196"/>
      <c r="NHC50" s="196"/>
      <c r="NHD50" s="196"/>
      <c r="NHE50" s="196"/>
      <c r="NHF50" s="196"/>
      <c r="NHG50" s="196"/>
      <c r="NHH50" s="196"/>
      <c r="NHI50" s="196"/>
      <c r="NHJ50" s="196"/>
      <c r="NHK50" s="196"/>
      <c r="NHL50" s="196"/>
      <c r="NHM50" s="196"/>
      <c r="NHN50" s="196"/>
      <c r="NHO50" s="196"/>
      <c r="NHP50" s="196"/>
      <c r="NHQ50" s="196"/>
      <c r="NHR50" s="196"/>
      <c r="NHS50" s="196"/>
      <c r="NHT50" s="196"/>
      <c r="NHU50" s="196"/>
      <c r="NHV50" s="196"/>
      <c r="NHW50" s="196"/>
      <c r="NHX50" s="196"/>
      <c r="NHY50" s="196"/>
      <c r="NHZ50" s="196"/>
      <c r="NIA50" s="196"/>
      <c r="NIB50" s="196"/>
      <c r="NIC50" s="196"/>
      <c r="NID50" s="196"/>
      <c r="NIE50" s="196"/>
      <c r="NIF50" s="196"/>
      <c r="NIG50" s="196"/>
      <c r="NIH50" s="196"/>
      <c r="NII50" s="196"/>
      <c r="NIJ50" s="196"/>
      <c r="NIK50" s="196"/>
      <c r="NIL50" s="196"/>
      <c r="NIM50" s="196"/>
      <c r="NIN50" s="196"/>
      <c r="NIO50" s="196"/>
      <c r="NIP50" s="196"/>
      <c r="NIQ50" s="196"/>
      <c r="NIR50" s="196"/>
      <c r="NIS50" s="196"/>
      <c r="NIT50" s="196"/>
      <c r="NIU50" s="196"/>
      <c r="NIV50" s="196"/>
      <c r="NIW50" s="196"/>
      <c r="NIX50" s="196"/>
      <c r="NIY50" s="196"/>
      <c r="NIZ50" s="196"/>
      <c r="NJA50" s="196"/>
      <c r="NJB50" s="196"/>
      <c r="NJC50" s="196"/>
      <c r="NJD50" s="196"/>
      <c r="NJE50" s="196"/>
      <c r="NJF50" s="196"/>
      <c r="NJG50" s="196"/>
      <c r="NJH50" s="196"/>
      <c r="NJI50" s="196"/>
      <c r="NJJ50" s="196"/>
      <c r="NJK50" s="196"/>
      <c r="NJL50" s="196"/>
      <c r="NJM50" s="196"/>
      <c r="NJN50" s="196"/>
      <c r="NJO50" s="196"/>
      <c r="NJP50" s="196"/>
      <c r="NJQ50" s="196"/>
      <c r="NJR50" s="196"/>
      <c r="NJS50" s="196"/>
      <c r="NJT50" s="196"/>
      <c r="NJU50" s="196"/>
      <c r="NJV50" s="196"/>
      <c r="NJW50" s="196"/>
      <c r="NJX50" s="196"/>
      <c r="NJY50" s="196"/>
      <c r="NJZ50" s="196"/>
      <c r="NKA50" s="196"/>
      <c r="NKB50" s="196"/>
      <c r="NKC50" s="196"/>
      <c r="NKD50" s="196"/>
      <c r="NKE50" s="196"/>
      <c r="NKF50" s="196"/>
      <c r="NKG50" s="196"/>
      <c r="NKH50" s="196"/>
      <c r="NKI50" s="196"/>
      <c r="NKJ50" s="196"/>
      <c r="NKK50" s="196"/>
      <c r="NKL50" s="196"/>
      <c r="NKM50" s="196"/>
      <c r="NKN50" s="196"/>
      <c r="NKO50" s="196"/>
      <c r="NKP50" s="196"/>
      <c r="NKQ50" s="196"/>
      <c r="NKR50" s="196"/>
      <c r="NKS50" s="196"/>
      <c r="NKT50" s="196"/>
      <c r="NKU50" s="196"/>
      <c r="NKV50" s="196"/>
      <c r="NKW50" s="196"/>
      <c r="NKX50" s="196"/>
      <c r="NKY50" s="196"/>
      <c r="NKZ50" s="196"/>
      <c r="NLA50" s="196"/>
      <c r="NLB50" s="196"/>
      <c r="NLC50" s="196"/>
      <c r="NLD50" s="196"/>
      <c r="NLE50" s="196"/>
      <c r="NLF50" s="196"/>
      <c r="NLG50" s="196"/>
      <c r="NLH50" s="196"/>
      <c r="NLI50" s="196"/>
      <c r="NLJ50" s="196"/>
      <c r="NLK50" s="196"/>
      <c r="NLL50" s="196"/>
      <c r="NLM50" s="196"/>
      <c r="NLN50" s="196"/>
      <c r="NLO50" s="196"/>
      <c r="NLP50" s="196"/>
      <c r="NLQ50" s="196"/>
      <c r="NLR50" s="196"/>
      <c r="NLS50" s="196"/>
      <c r="NLT50" s="196"/>
      <c r="NLU50" s="196"/>
      <c r="NLV50" s="196"/>
      <c r="NLW50" s="196"/>
      <c r="NLX50" s="196"/>
      <c r="NLY50" s="196"/>
      <c r="NLZ50" s="196"/>
      <c r="NMA50" s="196"/>
      <c r="NMB50" s="196"/>
      <c r="NMC50" s="196"/>
      <c r="NMD50" s="196"/>
      <c r="NME50" s="196"/>
      <c r="NMF50" s="196"/>
      <c r="NMG50" s="196"/>
      <c r="NMH50" s="196"/>
      <c r="NMI50" s="196"/>
      <c r="NMJ50" s="196"/>
      <c r="NMK50" s="196"/>
      <c r="NML50" s="196"/>
      <c r="NMM50" s="196"/>
      <c r="NMN50" s="196"/>
      <c r="NMO50" s="196"/>
      <c r="NMP50" s="196"/>
      <c r="NMQ50" s="196"/>
      <c r="NMR50" s="196"/>
      <c r="NMS50" s="196"/>
      <c r="NMT50" s="196"/>
      <c r="NMU50" s="196"/>
      <c r="NMV50" s="196"/>
      <c r="NMW50" s="196"/>
      <c r="NMX50" s="196"/>
      <c r="NMY50" s="196"/>
      <c r="NMZ50" s="196"/>
      <c r="NNA50" s="196"/>
      <c r="NNB50" s="196"/>
      <c r="NNC50" s="196"/>
      <c r="NND50" s="196"/>
      <c r="NNE50" s="196"/>
      <c r="NNF50" s="196"/>
      <c r="NNG50" s="196"/>
      <c r="NNH50" s="196"/>
      <c r="NNI50" s="196"/>
      <c r="NNJ50" s="196"/>
      <c r="NNK50" s="196"/>
      <c r="NNL50" s="196"/>
      <c r="NNM50" s="196"/>
      <c r="NNN50" s="196"/>
      <c r="NNO50" s="196"/>
      <c r="NNP50" s="196"/>
      <c r="NNQ50" s="196"/>
      <c r="NNR50" s="196"/>
      <c r="NNS50" s="196"/>
      <c r="NNT50" s="196"/>
      <c r="NNU50" s="196"/>
      <c r="NNV50" s="196"/>
      <c r="NNW50" s="196"/>
      <c r="NNX50" s="196"/>
      <c r="NNY50" s="196"/>
      <c r="NNZ50" s="196"/>
      <c r="NOA50" s="196"/>
      <c r="NOB50" s="196"/>
      <c r="NOC50" s="196"/>
      <c r="NOD50" s="196"/>
      <c r="NOE50" s="196"/>
      <c r="NOF50" s="196"/>
      <c r="NOG50" s="196"/>
      <c r="NOH50" s="196"/>
      <c r="NOI50" s="196"/>
      <c r="NOJ50" s="196"/>
      <c r="NOK50" s="196"/>
      <c r="NOL50" s="196"/>
      <c r="NOM50" s="196"/>
      <c r="NON50" s="196"/>
      <c r="NOO50" s="196"/>
      <c r="NOP50" s="196"/>
      <c r="NOQ50" s="196"/>
      <c r="NOR50" s="196"/>
      <c r="NOS50" s="196"/>
      <c r="NOT50" s="196"/>
      <c r="NOU50" s="196"/>
      <c r="NOV50" s="196"/>
      <c r="NOW50" s="196"/>
      <c r="NOX50" s="196"/>
      <c r="NOY50" s="196"/>
      <c r="NOZ50" s="196"/>
      <c r="NPA50" s="196"/>
      <c r="NPB50" s="196"/>
      <c r="NPC50" s="196"/>
      <c r="NPD50" s="196"/>
      <c r="NPE50" s="196"/>
      <c r="NPF50" s="196"/>
      <c r="NPG50" s="196"/>
      <c r="NPH50" s="196"/>
      <c r="NPI50" s="196"/>
      <c r="NPJ50" s="196"/>
      <c r="NPK50" s="196"/>
      <c r="NPL50" s="196"/>
      <c r="NPM50" s="196"/>
      <c r="NPN50" s="196"/>
      <c r="NPO50" s="196"/>
      <c r="NPP50" s="196"/>
      <c r="NPQ50" s="196"/>
      <c r="NPR50" s="196"/>
      <c r="NPS50" s="196"/>
      <c r="NPT50" s="196"/>
      <c r="NPU50" s="196"/>
      <c r="NPV50" s="196"/>
      <c r="NPW50" s="196"/>
      <c r="NPX50" s="196"/>
      <c r="NPY50" s="196"/>
      <c r="NPZ50" s="196"/>
      <c r="NQA50" s="196"/>
      <c r="NQB50" s="196"/>
      <c r="NQC50" s="196"/>
      <c r="NQD50" s="196"/>
      <c r="NQE50" s="196"/>
      <c r="NQF50" s="196"/>
      <c r="NQG50" s="196"/>
      <c r="NQH50" s="196"/>
      <c r="NQI50" s="196"/>
      <c r="NQJ50" s="196"/>
      <c r="NQK50" s="196"/>
      <c r="NQL50" s="196"/>
      <c r="NQM50" s="196"/>
      <c r="NQN50" s="196"/>
      <c r="NQO50" s="196"/>
      <c r="NQP50" s="196"/>
      <c r="NQQ50" s="196"/>
      <c r="NQR50" s="196"/>
      <c r="NQS50" s="196"/>
      <c r="NQT50" s="196"/>
      <c r="NQU50" s="196"/>
      <c r="NQV50" s="196"/>
      <c r="NQW50" s="196"/>
      <c r="NQX50" s="196"/>
      <c r="NQY50" s="196"/>
      <c r="NQZ50" s="196"/>
      <c r="NRA50" s="196"/>
      <c r="NRB50" s="196"/>
      <c r="NRC50" s="196"/>
      <c r="NRD50" s="196"/>
      <c r="NRE50" s="196"/>
      <c r="NRF50" s="196"/>
      <c r="NRG50" s="196"/>
      <c r="NRH50" s="196"/>
      <c r="NRI50" s="196"/>
      <c r="NRJ50" s="196"/>
      <c r="NRK50" s="196"/>
      <c r="NRL50" s="196"/>
      <c r="NRM50" s="196"/>
      <c r="NRN50" s="196"/>
      <c r="NRO50" s="196"/>
      <c r="NRP50" s="196"/>
      <c r="NRQ50" s="196"/>
      <c r="NRR50" s="196"/>
      <c r="NRS50" s="196"/>
      <c r="NRT50" s="196"/>
      <c r="NRU50" s="196"/>
      <c r="NRV50" s="196"/>
      <c r="NRW50" s="196"/>
      <c r="NRX50" s="196"/>
      <c r="NRY50" s="196"/>
      <c r="NRZ50" s="196"/>
      <c r="NSA50" s="196"/>
      <c r="NSB50" s="196"/>
      <c r="NSC50" s="196"/>
      <c r="NSD50" s="196"/>
      <c r="NSE50" s="196"/>
      <c r="NSF50" s="196"/>
      <c r="NSG50" s="196"/>
      <c r="NSH50" s="196"/>
      <c r="NSI50" s="196"/>
      <c r="NSJ50" s="196"/>
      <c r="NSK50" s="196"/>
      <c r="NSL50" s="196"/>
      <c r="NSM50" s="196"/>
      <c r="NSN50" s="196"/>
      <c r="NSO50" s="196"/>
      <c r="NSP50" s="196"/>
      <c r="NSQ50" s="196"/>
      <c r="NSR50" s="196"/>
      <c r="NSS50" s="196"/>
      <c r="NST50" s="196"/>
      <c r="NSU50" s="196"/>
      <c r="NSV50" s="196"/>
      <c r="NSW50" s="196"/>
      <c r="NSX50" s="196"/>
      <c r="NSY50" s="196"/>
      <c r="NSZ50" s="196"/>
      <c r="NTA50" s="196"/>
      <c r="NTB50" s="196"/>
      <c r="NTC50" s="196"/>
      <c r="NTD50" s="196"/>
      <c r="NTE50" s="196"/>
      <c r="NTF50" s="196"/>
      <c r="NTG50" s="196"/>
      <c r="NTH50" s="196"/>
      <c r="NTI50" s="196"/>
      <c r="NTJ50" s="196"/>
      <c r="NTK50" s="196"/>
      <c r="NTL50" s="196"/>
      <c r="NTM50" s="196"/>
      <c r="NTN50" s="196"/>
      <c r="NTO50" s="196"/>
      <c r="NTP50" s="196"/>
      <c r="NTQ50" s="196"/>
      <c r="NTR50" s="196"/>
      <c r="NTS50" s="196"/>
      <c r="NTT50" s="196"/>
      <c r="NTU50" s="196"/>
      <c r="NTV50" s="196"/>
      <c r="NTW50" s="196"/>
      <c r="NTX50" s="196"/>
      <c r="NTY50" s="196"/>
      <c r="NTZ50" s="196"/>
      <c r="NUA50" s="196"/>
      <c r="NUB50" s="196"/>
      <c r="NUC50" s="196"/>
      <c r="NUD50" s="196"/>
      <c r="NUE50" s="196"/>
      <c r="NUF50" s="196"/>
      <c r="NUG50" s="196"/>
      <c r="NUH50" s="196"/>
      <c r="NUI50" s="196"/>
      <c r="NUJ50" s="196"/>
      <c r="NUK50" s="196"/>
      <c r="NUL50" s="196"/>
      <c r="NUM50" s="196"/>
      <c r="NUN50" s="196"/>
      <c r="NUO50" s="196"/>
      <c r="NUP50" s="196"/>
      <c r="NUQ50" s="196"/>
      <c r="NUR50" s="196"/>
      <c r="NUS50" s="196"/>
      <c r="NUT50" s="196"/>
      <c r="NUU50" s="196"/>
      <c r="NUV50" s="196"/>
      <c r="NUW50" s="196"/>
      <c r="NUX50" s="196"/>
      <c r="NUY50" s="196"/>
      <c r="NUZ50" s="196"/>
      <c r="NVA50" s="196"/>
      <c r="NVB50" s="196"/>
      <c r="NVC50" s="196"/>
      <c r="NVD50" s="196"/>
      <c r="NVE50" s="196"/>
      <c r="NVF50" s="196"/>
      <c r="NVG50" s="196"/>
      <c r="NVH50" s="196"/>
      <c r="NVI50" s="196"/>
      <c r="NVJ50" s="196"/>
      <c r="NVK50" s="196"/>
      <c r="NVL50" s="196"/>
      <c r="NVM50" s="196"/>
      <c r="NVN50" s="196"/>
      <c r="NVO50" s="196"/>
      <c r="NVP50" s="196"/>
      <c r="NVQ50" s="196"/>
      <c r="NVR50" s="196"/>
      <c r="NVS50" s="196"/>
      <c r="NVT50" s="196"/>
      <c r="NVU50" s="196"/>
      <c r="NVV50" s="196"/>
      <c r="NVW50" s="196"/>
      <c r="NVX50" s="196"/>
      <c r="NVY50" s="196"/>
      <c r="NVZ50" s="196"/>
      <c r="NWA50" s="196"/>
      <c r="NWB50" s="196"/>
      <c r="NWC50" s="196"/>
      <c r="NWD50" s="196"/>
      <c r="NWE50" s="196"/>
      <c r="NWF50" s="196"/>
      <c r="NWG50" s="196"/>
      <c r="NWH50" s="196"/>
      <c r="NWI50" s="196"/>
      <c r="NWJ50" s="196"/>
      <c r="NWK50" s="196"/>
      <c r="NWL50" s="196"/>
      <c r="NWM50" s="196"/>
      <c r="NWN50" s="196"/>
      <c r="NWO50" s="196"/>
      <c r="NWP50" s="196"/>
      <c r="NWQ50" s="196"/>
      <c r="NWR50" s="196"/>
      <c r="NWS50" s="196"/>
      <c r="NWT50" s="196"/>
      <c r="NWU50" s="196"/>
      <c r="NWV50" s="196"/>
      <c r="NWW50" s="196"/>
      <c r="NWX50" s="196"/>
      <c r="NWY50" s="196"/>
      <c r="NWZ50" s="196"/>
      <c r="NXA50" s="196"/>
      <c r="NXB50" s="196"/>
      <c r="NXC50" s="196"/>
      <c r="NXD50" s="196"/>
      <c r="NXE50" s="196"/>
      <c r="NXF50" s="196"/>
      <c r="NXG50" s="196"/>
      <c r="NXH50" s="196"/>
      <c r="NXI50" s="196"/>
      <c r="NXJ50" s="196"/>
      <c r="NXK50" s="196"/>
      <c r="NXL50" s="196"/>
      <c r="NXM50" s="196"/>
      <c r="NXN50" s="196"/>
      <c r="NXO50" s="196"/>
      <c r="NXP50" s="196"/>
      <c r="NXQ50" s="196"/>
      <c r="NXR50" s="196"/>
      <c r="NXS50" s="196"/>
      <c r="NXT50" s="196"/>
      <c r="NXU50" s="196"/>
      <c r="NXV50" s="196"/>
      <c r="NXW50" s="196"/>
      <c r="NXX50" s="196"/>
      <c r="NXY50" s="196"/>
      <c r="NXZ50" s="196"/>
      <c r="NYA50" s="196"/>
      <c r="NYB50" s="196"/>
      <c r="NYC50" s="196"/>
      <c r="NYD50" s="196"/>
      <c r="NYE50" s="196"/>
      <c r="NYF50" s="196"/>
      <c r="NYG50" s="196"/>
      <c r="NYH50" s="196"/>
      <c r="NYI50" s="196"/>
      <c r="NYJ50" s="196"/>
      <c r="NYK50" s="196"/>
      <c r="NYL50" s="196"/>
      <c r="NYM50" s="196"/>
      <c r="NYN50" s="196"/>
      <c r="NYO50" s="196"/>
      <c r="NYP50" s="196"/>
      <c r="NYQ50" s="196"/>
      <c r="NYR50" s="196"/>
      <c r="NYS50" s="196"/>
      <c r="NYT50" s="196"/>
      <c r="NYU50" s="196"/>
      <c r="NYV50" s="196"/>
      <c r="NYW50" s="196"/>
      <c r="NYX50" s="196"/>
      <c r="NYY50" s="196"/>
      <c r="NYZ50" s="196"/>
      <c r="NZA50" s="196"/>
      <c r="NZB50" s="196"/>
      <c r="NZC50" s="196"/>
      <c r="NZD50" s="196"/>
      <c r="NZE50" s="196"/>
      <c r="NZF50" s="196"/>
      <c r="NZG50" s="196"/>
      <c r="NZH50" s="196"/>
      <c r="NZI50" s="196"/>
      <c r="NZJ50" s="196"/>
      <c r="NZK50" s="196"/>
      <c r="NZL50" s="196"/>
      <c r="NZM50" s="196"/>
      <c r="NZN50" s="196"/>
      <c r="NZO50" s="196"/>
      <c r="NZP50" s="196"/>
      <c r="NZQ50" s="196"/>
      <c r="NZR50" s="196"/>
      <c r="NZS50" s="196"/>
      <c r="NZT50" s="196"/>
      <c r="NZU50" s="196"/>
      <c r="NZV50" s="196"/>
      <c r="NZW50" s="196"/>
      <c r="NZX50" s="196"/>
      <c r="NZY50" s="196"/>
      <c r="NZZ50" s="196"/>
      <c r="OAA50" s="196"/>
      <c r="OAB50" s="196"/>
      <c r="OAC50" s="196"/>
      <c r="OAD50" s="196"/>
      <c r="OAE50" s="196"/>
      <c r="OAF50" s="196"/>
      <c r="OAG50" s="196"/>
      <c r="OAH50" s="196"/>
      <c r="OAI50" s="196"/>
      <c r="OAJ50" s="196"/>
      <c r="OAK50" s="196"/>
      <c r="OAL50" s="196"/>
      <c r="OAM50" s="196"/>
      <c r="OAN50" s="196"/>
      <c r="OAO50" s="196"/>
      <c r="OAP50" s="196"/>
      <c r="OAQ50" s="196"/>
      <c r="OAR50" s="196"/>
      <c r="OAS50" s="196"/>
      <c r="OAT50" s="196"/>
      <c r="OAU50" s="196"/>
      <c r="OAV50" s="196"/>
      <c r="OAW50" s="196"/>
      <c r="OAX50" s="196"/>
      <c r="OAY50" s="196"/>
      <c r="OAZ50" s="196"/>
      <c r="OBA50" s="196"/>
      <c r="OBB50" s="196"/>
      <c r="OBC50" s="196"/>
      <c r="OBD50" s="196"/>
      <c r="OBE50" s="196"/>
      <c r="OBF50" s="196"/>
      <c r="OBG50" s="196"/>
      <c r="OBH50" s="196"/>
      <c r="OBI50" s="196"/>
      <c r="OBJ50" s="196"/>
      <c r="OBK50" s="196"/>
      <c r="OBL50" s="196"/>
      <c r="OBM50" s="196"/>
      <c r="OBN50" s="196"/>
      <c r="OBO50" s="196"/>
      <c r="OBP50" s="196"/>
      <c r="OBQ50" s="196"/>
      <c r="OBR50" s="196"/>
      <c r="OBS50" s="196"/>
      <c r="OBT50" s="196"/>
      <c r="OBU50" s="196"/>
      <c r="OBV50" s="196"/>
      <c r="OBW50" s="196"/>
      <c r="OBX50" s="196"/>
      <c r="OBY50" s="196"/>
      <c r="OBZ50" s="196"/>
      <c r="OCA50" s="196"/>
      <c r="OCB50" s="196"/>
      <c r="OCC50" s="196"/>
      <c r="OCD50" s="196"/>
      <c r="OCE50" s="196"/>
      <c r="OCF50" s="196"/>
      <c r="OCG50" s="196"/>
      <c r="OCH50" s="196"/>
      <c r="OCI50" s="196"/>
      <c r="OCJ50" s="196"/>
      <c r="OCK50" s="196"/>
      <c r="OCL50" s="196"/>
      <c r="OCM50" s="196"/>
      <c r="OCN50" s="196"/>
      <c r="OCO50" s="196"/>
      <c r="OCP50" s="196"/>
      <c r="OCQ50" s="196"/>
      <c r="OCR50" s="196"/>
      <c r="OCS50" s="196"/>
      <c r="OCT50" s="196"/>
      <c r="OCU50" s="196"/>
      <c r="OCV50" s="196"/>
      <c r="OCW50" s="196"/>
      <c r="OCX50" s="196"/>
      <c r="OCY50" s="196"/>
      <c r="OCZ50" s="196"/>
      <c r="ODA50" s="196"/>
      <c r="ODB50" s="196"/>
      <c r="ODC50" s="196"/>
      <c r="ODD50" s="196"/>
      <c r="ODE50" s="196"/>
      <c r="ODF50" s="196"/>
      <c r="ODG50" s="196"/>
      <c r="ODH50" s="196"/>
      <c r="ODI50" s="196"/>
      <c r="ODJ50" s="196"/>
      <c r="ODK50" s="196"/>
      <c r="ODL50" s="196"/>
      <c r="ODM50" s="196"/>
      <c r="ODN50" s="196"/>
      <c r="ODO50" s="196"/>
      <c r="ODP50" s="196"/>
      <c r="ODQ50" s="196"/>
      <c r="ODR50" s="196"/>
      <c r="ODS50" s="196"/>
      <c r="ODT50" s="196"/>
      <c r="ODU50" s="196"/>
      <c r="ODV50" s="196"/>
      <c r="ODW50" s="196"/>
      <c r="ODX50" s="196"/>
      <c r="ODY50" s="196"/>
      <c r="ODZ50" s="196"/>
      <c r="OEA50" s="196"/>
      <c r="OEB50" s="196"/>
      <c r="OEC50" s="196"/>
      <c r="OED50" s="196"/>
      <c r="OEE50" s="196"/>
      <c r="OEF50" s="196"/>
      <c r="OEG50" s="196"/>
      <c r="OEH50" s="196"/>
      <c r="OEI50" s="196"/>
      <c r="OEJ50" s="196"/>
      <c r="OEK50" s="196"/>
      <c r="OEL50" s="196"/>
      <c r="OEM50" s="196"/>
      <c r="OEN50" s="196"/>
      <c r="OEO50" s="196"/>
      <c r="OEP50" s="196"/>
      <c r="OEQ50" s="196"/>
      <c r="OER50" s="196"/>
      <c r="OES50" s="196"/>
      <c r="OET50" s="196"/>
      <c r="OEU50" s="196"/>
      <c r="OEV50" s="196"/>
      <c r="OEW50" s="196"/>
      <c r="OEX50" s="196"/>
      <c r="OEY50" s="196"/>
      <c r="OEZ50" s="196"/>
      <c r="OFA50" s="196"/>
      <c r="OFB50" s="196"/>
      <c r="OFC50" s="196"/>
      <c r="OFD50" s="196"/>
      <c r="OFE50" s="196"/>
      <c r="OFF50" s="196"/>
      <c r="OFG50" s="196"/>
      <c r="OFH50" s="196"/>
      <c r="OFI50" s="196"/>
      <c r="OFJ50" s="196"/>
      <c r="OFK50" s="196"/>
      <c r="OFL50" s="196"/>
      <c r="OFM50" s="196"/>
      <c r="OFN50" s="196"/>
      <c r="OFO50" s="196"/>
      <c r="OFP50" s="196"/>
      <c r="OFQ50" s="196"/>
      <c r="OFR50" s="196"/>
      <c r="OFS50" s="196"/>
      <c r="OFT50" s="196"/>
      <c r="OFU50" s="196"/>
      <c r="OFV50" s="196"/>
      <c r="OFW50" s="196"/>
      <c r="OFX50" s="196"/>
      <c r="OFY50" s="196"/>
      <c r="OFZ50" s="196"/>
      <c r="OGA50" s="196"/>
      <c r="OGB50" s="196"/>
      <c r="OGC50" s="196"/>
      <c r="OGD50" s="196"/>
      <c r="OGE50" s="196"/>
      <c r="OGF50" s="196"/>
      <c r="OGG50" s="196"/>
      <c r="OGH50" s="196"/>
      <c r="OGI50" s="196"/>
      <c r="OGJ50" s="196"/>
      <c r="OGK50" s="196"/>
      <c r="OGL50" s="196"/>
      <c r="OGM50" s="196"/>
      <c r="OGN50" s="196"/>
      <c r="OGO50" s="196"/>
      <c r="OGP50" s="196"/>
      <c r="OGQ50" s="196"/>
      <c r="OGR50" s="196"/>
      <c r="OGS50" s="196"/>
      <c r="OGT50" s="196"/>
      <c r="OGU50" s="196"/>
      <c r="OGV50" s="196"/>
      <c r="OGW50" s="196"/>
      <c r="OGX50" s="196"/>
      <c r="OGY50" s="196"/>
      <c r="OGZ50" s="196"/>
      <c r="OHA50" s="196"/>
      <c r="OHB50" s="196"/>
      <c r="OHC50" s="196"/>
      <c r="OHD50" s="196"/>
      <c r="OHE50" s="196"/>
      <c r="OHF50" s="196"/>
      <c r="OHG50" s="196"/>
      <c r="OHH50" s="196"/>
      <c r="OHI50" s="196"/>
      <c r="OHJ50" s="196"/>
      <c r="OHK50" s="196"/>
      <c r="OHL50" s="196"/>
      <c r="OHM50" s="196"/>
      <c r="OHN50" s="196"/>
      <c r="OHO50" s="196"/>
      <c r="OHP50" s="196"/>
      <c r="OHQ50" s="196"/>
      <c r="OHR50" s="196"/>
      <c r="OHS50" s="196"/>
      <c r="OHT50" s="196"/>
      <c r="OHU50" s="196"/>
      <c r="OHV50" s="196"/>
      <c r="OHW50" s="196"/>
      <c r="OHX50" s="196"/>
      <c r="OHY50" s="196"/>
      <c r="OHZ50" s="196"/>
      <c r="OIA50" s="196"/>
      <c r="OIB50" s="196"/>
      <c r="OIC50" s="196"/>
      <c r="OID50" s="196"/>
      <c r="OIE50" s="196"/>
      <c r="OIF50" s="196"/>
      <c r="OIG50" s="196"/>
      <c r="OIH50" s="196"/>
      <c r="OII50" s="196"/>
      <c r="OIJ50" s="196"/>
      <c r="OIK50" s="196"/>
      <c r="OIL50" s="196"/>
      <c r="OIM50" s="196"/>
      <c r="OIN50" s="196"/>
      <c r="OIO50" s="196"/>
      <c r="OIP50" s="196"/>
      <c r="OIQ50" s="196"/>
      <c r="OIR50" s="196"/>
      <c r="OIS50" s="196"/>
      <c r="OIT50" s="196"/>
      <c r="OIU50" s="196"/>
      <c r="OIV50" s="196"/>
      <c r="OIW50" s="196"/>
      <c r="OIX50" s="196"/>
      <c r="OIY50" s="196"/>
      <c r="OIZ50" s="196"/>
      <c r="OJA50" s="196"/>
      <c r="OJB50" s="196"/>
      <c r="OJC50" s="196"/>
      <c r="OJD50" s="196"/>
      <c r="OJE50" s="196"/>
      <c r="OJF50" s="196"/>
      <c r="OJG50" s="196"/>
      <c r="OJH50" s="196"/>
      <c r="OJI50" s="196"/>
      <c r="OJJ50" s="196"/>
      <c r="OJK50" s="196"/>
      <c r="OJL50" s="196"/>
      <c r="OJM50" s="196"/>
      <c r="OJN50" s="196"/>
      <c r="OJO50" s="196"/>
      <c r="OJP50" s="196"/>
      <c r="OJQ50" s="196"/>
      <c r="OJR50" s="196"/>
      <c r="OJS50" s="196"/>
      <c r="OJT50" s="196"/>
      <c r="OJU50" s="196"/>
      <c r="OJV50" s="196"/>
      <c r="OJW50" s="196"/>
      <c r="OJX50" s="196"/>
      <c r="OJY50" s="196"/>
      <c r="OJZ50" s="196"/>
      <c r="OKA50" s="196"/>
      <c r="OKB50" s="196"/>
      <c r="OKC50" s="196"/>
      <c r="OKD50" s="196"/>
      <c r="OKE50" s="196"/>
      <c r="OKF50" s="196"/>
      <c r="OKG50" s="196"/>
      <c r="OKH50" s="196"/>
      <c r="OKI50" s="196"/>
      <c r="OKJ50" s="196"/>
      <c r="OKK50" s="196"/>
      <c r="OKL50" s="196"/>
      <c r="OKM50" s="196"/>
      <c r="OKN50" s="196"/>
      <c r="OKO50" s="196"/>
      <c r="OKP50" s="196"/>
      <c r="OKQ50" s="196"/>
      <c r="OKR50" s="196"/>
      <c r="OKS50" s="196"/>
      <c r="OKT50" s="196"/>
      <c r="OKU50" s="196"/>
      <c r="OKV50" s="196"/>
      <c r="OKW50" s="196"/>
      <c r="OKX50" s="196"/>
      <c r="OKY50" s="196"/>
      <c r="OKZ50" s="196"/>
      <c r="OLA50" s="196"/>
      <c r="OLB50" s="196"/>
      <c r="OLC50" s="196"/>
      <c r="OLD50" s="196"/>
      <c r="OLE50" s="196"/>
      <c r="OLF50" s="196"/>
      <c r="OLG50" s="196"/>
      <c r="OLH50" s="196"/>
      <c r="OLI50" s="196"/>
      <c r="OLJ50" s="196"/>
      <c r="OLK50" s="196"/>
      <c r="OLL50" s="196"/>
      <c r="OLM50" s="196"/>
      <c r="OLN50" s="196"/>
      <c r="OLO50" s="196"/>
      <c r="OLP50" s="196"/>
      <c r="OLQ50" s="196"/>
      <c r="OLR50" s="196"/>
      <c r="OLS50" s="196"/>
      <c r="OLT50" s="196"/>
      <c r="OLU50" s="196"/>
      <c r="OLV50" s="196"/>
      <c r="OLW50" s="196"/>
      <c r="OLX50" s="196"/>
      <c r="OLY50" s="196"/>
      <c r="OLZ50" s="196"/>
      <c r="OMA50" s="196"/>
      <c r="OMB50" s="196"/>
      <c r="OMC50" s="196"/>
      <c r="OMD50" s="196"/>
      <c r="OME50" s="196"/>
      <c r="OMF50" s="196"/>
      <c r="OMG50" s="196"/>
      <c r="OMH50" s="196"/>
      <c r="OMI50" s="196"/>
      <c r="OMJ50" s="196"/>
      <c r="OMK50" s="196"/>
      <c r="OML50" s="196"/>
      <c r="OMM50" s="196"/>
      <c r="OMN50" s="196"/>
      <c r="OMO50" s="196"/>
      <c r="OMP50" s="196"/>
      <c r="OMQ50" s="196"/>
      <c r="OMR50" s="196"/>
      <c r="OMS50" s="196"/>
      <c r="OMT50" s="196"/>
      <c r="OMU50" s="196"/>
      <c r="OMV50" s="196"/>
      <c r="OMW50" s="196"/>
      <c r="OMX50" s="196"/>
      <c r="OMY50" s="196"/>
      <c r="OMZ50" s="196"/>
      <c r="ONA50" s="196"/>
      <c r="ONB50" s="196"/>
      <c r="ONC50" s="196"/>
      <c r="OND50" s="196"/>
      <c r="ONE50" s="196"/>
      <c r="ONF50" s="196"/>
      <c r="ONG50" s="196"/>
      <c r="ONH50" s="196"/>
      <c r="ONI50" s="196"/>
      <c r="ONJ50" s="196"/>
      <c r="ONK50" s="196"/>
      <c r="ONL50" s="196"/>
      <c r="ONM50" s="196"/>
      <c r="ONN50" s="196"/>
      <c r="ONO50" s="196"/>
      <c r="ONP50" s="196"/>
      <c r="ONQ50" s="196"/>
      <c r="ONR50" s="196"/>
      <c r="ONS50" s="196"/>
      <c r="ONT50" s="196"/>
      <c r="ONU50" s="196"/>
      <c r="ONV50" s="196"/>
      <c r="ONW50" s="196"/>
      <c r="ONX50" s="196"/>
      <c r="ONY50" s="196"/>
      <c r="ONZ50" s="196"/>
      <c r="OOA50" s="196"/>
      <c r="OOB50" s="196"/>
      <c r="OOC50" s="196"/>
      <c r="OOD50" s="196"/>
      <c r="OOE50" s="196"/>
      <c r="OOF50" s="196"/>
      <c r="OOG50" s="196"/>
      <c r="OOH50" s="196"/>
      <c r="OOI50" s="196"/>
      <c r="OOJ50" s="196"/>
      <c r="OOK50" s="196"/>
      <c r="OOL50" s="196"/>
      <c r="OOM50" s="196"/>
      <c r="OON50" s="196"/>
      <c r="OOO50" s="196"/>
      <c r="OOP50" s="196"/>
      <c r="OOQ50" s="196"/>
      <c r="OOR50" s="196"/>
      <c r="OOS50" s="196"/>
      <c r="OOT50" s="196"/>
      <c r="OOU50" s="196"/>
      <c r="OOV50" s="196"/>
      <c r="OOW50" s="196"/>
      <c r="OOX50" s="196"/>
      <c r="OOY50" s="196"/>
      <c r="OOZ50" s="196"/>
      <c r="OPA50" s="196"/>
      <c r="OPB50" s="196"/>
      <c r="OPC50" s="196"/>
      <c r="OPD50" s="196"/>
      <c r="OPE50" s="196"/>
      <c r="OPF50" s="196"/>
      <c r="OPG50" s="196"/>
      <c r="OPH50" s="196"/>
      <c r="OPI50" s="196"/>
      <c r="OPJ50" s="196"/>
      <c r="OPK50" s="196"/>
      <c r="OPL50" s="196"/>
      <c r="OPM50" s="196"/>
      <c r="OPN50" s="196"/>
      <c r="OPO50" s="196"/>
      <c r="OPP50" s="196"/>
      <c r="OPQ50" s="196"/>
      <c r="OPR50" s="196"/>
      <c r="OPS50" s="196"/>
      <c r="OPT50" s="196"/>
      <c r="OPU50" s="196"/>
      <c r="OPV50" s="196"/>
      <c r="OPW50" s="196"/>
      <c r="OPX50" s="196"/>
      <c r="OPY50" s="196"/>
      <c r="OPZ50" s="196"/>
      <c r="OQA50" s="196"/>
      <c r="OQB50" s="196"/>
      <c r="OQC50" s="196"/>
      <c r="OQD50" s="196"/>
      <c r="OQE50" s="196"/>
      <c r="OQF50" s="196"/>
      <c r="OQG50" s="196"/>
      <c r="OQH50" s="196"/>
      <c r="OQI50" s="196"/>
      <c r="OQJ50" s="196"/>
      <c r="OQK50" s="196"/>
      <c r="OQL50" s="196"/>
      <c r="OQM50" s="196"/>
      <c r="OQN50" s="196"/>
      <c r="OQO50" s="196"/>
      <c r="OQP50" s="196"/>
      <c r="OQQ50" s="196"/>
      <c r="OQR50" s="196"/>
      <c r="OQS50" s="196"/>
      <c r="OQT50" s="196"/>
      <c r="OQU50" s="196"/>
      <c r="OQV50" s="196"/>
      <c r="OQW50" s="196"/>
      <c r="OQX50" s="196"/>
      <c r="OQY50" s="196"/>
      <c r="OQZ50" s="196"/>
      <c r="ORA50" s="196"/>
      <c r="ORB50" s="196"/>
      <c r="ORC50" s="196"/>
      <c r="ORD50" s="196"/>
      <c r="ORE50" s="196"/>
      <c r="ORF50" s="196"/>
      <c r="ORG50" s="196"/>
      <c r="ORH50" s="196"/>
      <c r="ORI50" s="196"/>
      <c r="ORJ50" s="196"/>
      <c r="ORK50" s="196"/>
      <c r="ORL50" s="196"/>
      <c r="ORM50" s="196"/>
      <c r="ORN50" s="196"/>
      <c r="ORO50" s="196"/>
      <c r="ORP50" s="196"/>
      <c r="ORQ50" s="196"/>
      <c r="ORR50" s="196"/>
      <c r="ORS50" s="196"/>
      <c r="ORT50" s="196"/>
      <c r="ORU50" s="196"/>
      <c r="ORV50" s="196"/>
      <c r="ORW50" s="196"/>
      <c r="ORX50" s="196"/>
      <c r="ORY50" s="196"/>
      <c r="ORZ50" s="196"/>
      <c r="OSA50" s="196"/>
      <c r="OSB50" s="196"/>
      <c r="OSC50" s="196"/>
      <c r="OSD50" s="196"/>
      <c r="OSE50" s="196"/>
      <c r="OSF50" s="196"/>
      <c r="OSG50" s="196"/>
      <c r="OSH50" s="196"/>
      <c r="OSI50" s="196"/>
      <c r="OSJ50" s="196"/>
      <c r="OSK50" s="196"/>
      <c r="OSL50" s="196"/>
      <c r="OSM50" s="196"/>
      <c r="OSN50" s="196"/>
      <c r="OSO50" s="196"/>
      <c r="OSP50" s="196"/>
      <c r="OSQ50" s="196"/>
      <c r="OSR50" s="196"/>
      <c r="OSS50" s="196"/>
      <c r="OST50" s="196"/>
      <c r="OSU50" s="196"/>
      <c r="OSV50" s="196"/>
      <c r="OSW50" s="196"/>
      <c r="OSX50" s="196"/>
      <c r="OSY50" s="196"/>
      <c r="OSZ50" s="196"/>
      <c r="OTA50" s="196"/>
      <c r="OTB50" s="196"/>
      <c r="OTC50" s="196"/>
      <c r="OTD50" s="196"/>
      <c r="OTE50" s="196"/>
      <c r="OTF50" s="196"/>
      <c r="OTG50" s="196"/>
      <c r="OTH50" s="196"/>
      <c r="OTI50" s="196"/>
      <c r="OTJ50" s="196"/>
      <c r="OTK50" s="196"/>
      <c r="OTL50" s="196"/>
      <c r="OTM50" s="196"/>
      <c r="OTN50" s="196"/>
      <c r="OTO50" s="196"/>
      <c r="OTP50" s="196"/>
      <c r="OTQ50" s="196"/>
      <c r="OTR50" s="196"/>
      <c r="OTS50" s="196"/>
      <c r="OTT50" s="196"/>
      <c r="OTU50" s="196"/>
      <c r="OTV50" s="196"/>
      <c r="OTW50" s="196"/>
      <c r="OTX50" s="196"/>
      <c r="OTY50" s="196"/>
      <c r="OTZ50" s="196"/>
      <c r="OUA50" s="196"/>
      <c r="OUB50" s="196"/>
      <c r="OUC50" s="196"/>
      <c r="OUD50" s="196"/>
      <c r="OUE50" s="196"/>
      <c r="OUF50" s="196"/>
      <c r="OUG50" s="196"/>
      <c r="OUH50" s="196"/>
      <c r="OUI50" s="196"/>
      <c r="OUJ50" s="196"/>
      <c r="OUK50" s="196"/>
      <c r="OUL50" s="196"/>
      <c r="OUM50" s="196"/>
      <c r="OUN50" s="196"/>
      <c r="OUO50" s="196"/>
      <c r="OUP50" s="196"/>
      <c r="OUQ50" s="196"/>
      <c r="OUR50" s="196"/>
      <c r="OUS50" s="196"/>
      <c r="OUT50" s="196"/>
      <c r="OUU50" s="196"/>
      <c r="OUV50" s="196"/>
      <c r="OUW50" s="196"/>
      <c r="OUX50" s="196"/>
      <c r="OUY50" s="196"/>
      <c r="OUZ50" s="196"/>
      <c r="OVA50" s="196"/>
      <c r="OVB50" s="196"/>
      <c r="OVC50" s="196"/>
      <c r="OVD50" s="196"/>
      <c r="OVE50" s="196"/>
      <c r="OVF50" s="196"/>
      <c r="OVG50" s="196"/>
      <c r="OVH50" s="196"/>
      <c r="OVI50" s="196"/>
      <c r="OVJ50" s="196"/>
      <c r="OVK50" s="196"/>
      <c r="OVL50" s="196"/>
      <c r="OVM50" s="196"/>
      <c r="OVN50" s="196"/>
      <c r="OVO50" s="196"/>
      <c r="OVP50" s="196"/>
      <c r="OVQ50" s="196"/>
      <c r="OVR50" s="196"/>
      <c r="OVS50" s="196"/>
      <c r="OVT50" s="196"/>
      <c r="OVU50" s="196"/>
      <c r="OVV50" s="196"/>
      <c r="OVW50" s="196"/>
      <c r="OVX50" s="196"/>
      <c r="OVY50" s="196"/>
      <c r="OVZ50" s="196"/>
      <c r="OWA50" s="196"/>
      <c r="OWB50" s="196"/>
      <c r="OWC50" s="196"/>
      <c r="OWD50" s="196"/>
      <c r="OWE50" s="196"/>
      <c r="OWF50" s="196"/>
      <c r="OWG50" s="196"/>
      <c r="OWH50" s="196"/>
      <c r="OWI50" s="196"/>
      <c r="OWJ50" s="196"/>
      <c r="OWK50" s="196"/>
      <c r="OWL50" s="196"/>
      <c r="OWM50" s="196"/>
      <c r="OWN50" s="196"/>
      <c r="OWO50" s="196"/>
      <c r="OWP50" s="196"/>
      <c r="OWQ50" s="196"/>
      <c r="OWR50" s="196"/>
      <c r="OWS50" s="196"/>
      <c r="OWT50" s="196"/>
      <c r="OWU50" s="196"/>
      <c r="OWV50" s="196"/>
      <c r="OWW50" s="196"/>
      <c r="OWX50" s="196"/>
      <c r="OWY50" s="196"/>
      <c r="OWZ50" s="196"/>
      <c r="OXA50" s="196"/>
      <c r="OXB50" s="196"/>
      <c r="OXC50" s="196"/>
      <c r="OXD50" s="196"/>
      <c r="OXE50" s="196"/>
      <c r="OXF50" s="196"/>
      <c r="OXG50" s="196"/>
      <c r="OXH50" s="196"/>
      <c r="OXI50" s="196"/>
      <c r="OXJ50" s="196"/>
      <c r="OXK50" s="196"/>
      <c r="OXL50" s="196"/>
      <c r="OXM50" s="196"/>
      <c r="OXN50" s="196"/>
      <c r="OXO50" s="196"/>
      <c r="OXP50" s="196"/>
      <c r="OXQ50" s="196"/>
      <c r="OXR50" s="196"/>
      <c r="OXS50" s="196"/>
      <c r="OXT50" s="196"/>
      <c r="OXU50" s="196"/>
      <c r="OXV50" s="196"/>
      <c r="OXW50" s="196"/>
      <c r="OXX50" s="196"/>
      <c r="OXY50" s="196"/>
      <c r="OXZ50" s="196"/>
      <c r="OYA50" s="196"/>
      <c r="OYB50" s="196"/>
      <c r="OYC50" s="196"/>
      <c r="OYD50" s="196"/>
      <c r="OYE50" s="196"/>
      <c r="OYF50" s="196"/>
      <c r="OYG50" s="196"/>
      <c r="OYH50" s="196"/>
      <c r="OYI50" s="196"/>
      <c r="OYJ50" s="196"/>
      <c r="OYK50" s="196"/>
      <c r="OYL50" s="196"/>
      <c r="OYM50" s="196"/>
      <c r="OYN50" s="196"/>
      <c r="OYO50" s="196"/>
      <c r="OYP50" s="196"/>
      <c r="OYQ50" s="196"/>
      <c r="OYR50" s="196"/>
      <c r="OYS50" s="196"/>
      <c r="OYT50" s="196"/>
      <c r="OYU50" s="196"/>
      <c r="OYV50" s="196"/>
      <c r="OYW50" s="196"/>
      <c r="OYX50" s="196"/>
      <c r="OYY50" s="196"/>
      <c r="OYZ50" s="196"/>
      <c r="OZA50" s="196"/>
      <c r="OZB50" s="196"/>
      <c r="OZC50" s="196"/>
      <c r="OZD50" s="196"/>
      <c r="OZE50" s="196"/>
      <c r="OZF50" s="196"/>
      <c r="OZG50" s="196"/>
      <c r="OZH50" s="196"/>
      <c r="OZI50" s="196"/>
      <c r="OZJ50" s="196"/>
      <c r="OZK50" s="196"/>
      <c r="OZL50" s="196"/>
      <c r="OZM50" s="196"/>
      <c r="OZN50" s="196"/>
      <c r="OZO50" s="196"/>
      <c r="OZP50" s="196"/>
      <c r="OZQ50" s="196"/>
      <c r="OZR50" s="196"/>
      <c r="OZS50" s="196"/>
      <c r="OZT50" s="196"/>
      <c r="OZU50" s="196"/>
      <c r="OZV50" s="196"/>
      <c r="OZW50" s="196"/>
      <c r="OZX50" s="196"/>
      <c r="OZY50" s="196"/>
      <c r="OZZ50" s="196"/>
      <c r="PAA50" s="196"/>
      <c r="PAB50" s="196"/>
      <c r="PAC50" s="196"/>
      <c r="PAD50" s="196"/>
      <c r="PAE50" s="196"/>
      <c r="PAF50" s="196"/>
      <c r="PAG50" s="196"/>
      <c r="PAH50" s="196"/>
      <c r="PAI50" s="196"/>
      <c r="PAJ50" s="196"/>
      <c r="PAK50" s="196"/>
      <c r="PAL50" s="196"/>
      <c r="PAM50" s="196"/>
      <c r="PAN50" s="196"/>
      <c r="PAO50" s="196"/>
      <c r="PAP50" s="196"/>
      <c r="PAQ50" s="196"/>
      <c r="PAR50" s="196"/>
      <c r="PAS50" s="196"/>
      <c r="PAT50" s="196"/>
      <c r="PAU50" s="196"/>
      <c r="PAV50" s="196"/>
      <c r="PAW50" s="196"/>
      <c r="PAX50" s="196"/>
      <c r="PAY50" s="196"/>
      <c r="PAZ50" s="196"/>
      <c r="PBA50" s="196"/>
      <c r="PBB50" s="196"/>
      <c r="PBC50" s="196"/>
      <c r="PBD50" s="196"/>
      <c r="PBE50" s="196"/>
      <c r="PBF50" s="196"/>
      <c r="PBG50" s="196"/>
      <c r="PBH50" s="196"/>
      <c r="PBI50" s="196"/>
      <c r="PBJ50" s="196"/>
      <c r="PBK50" s="196"/>
      <c r="PBL50" s="196"/>
      <c r="PBM50" s="196"/>
      <c r="PBN50" s="196"/>
      <c r="PBO50" s="196"/>
      <c r="PBP50" s="196"/>
      <c r="PBQ50" s="196"/>
      <c r="PBR50" s="196"/>
      <c r="PBS50" s="196"/>
      <c r="PBT50" s="196"/>
      <c r="PBU50" s="196"/>
      <c r="PBV50" s="196"/>
      <c r="PBW50" s="196"/>
      <c r="PBX50" s="196"/>
      <c r="PBY50" s="196"/>
      <c r="PBZ50" s="196"/>
      <c r="PCA50" s="196"/>
      <c r="PCB50" s="196"/>
      <c r="PCC50" s="196"/>
      <c r="PCD50" s="196"/>
      <c r="PCE50" s="196"/>
      <c r="PCF50" s="196"/>
      <c r="PCG50" s="196"/>
      <c r="PCH50" s="196"/>
      <c r="PCI50" s="196"/>
      <c r="PCJ50" s="196"/>
      <c r="PCK50" s="196"/>
      <c r="PCL50" s="196"/>
      <c r="PCM50" s="196"/>
      <c r="PCN50" s="196"/>
      <c r="PCO50" s="196"/>
      <c r="PCP50" s="196"/>
      <c r="PCQ50" s="196"/>
      <c r="PCR50" s="196"/>
      <c r="PCS50" s="196"/>
      <c r="PCT50" s="196"/>
      <c r="PCU50" s="196"/>
      <c r="PCV50" s="196"/>
      <c r="PCW50" s="196"/>
      <c r="PCX50" s="196"/>
      <c r="PCY50" s="196"/>
      <c r="PCZ50" s="196"/>
      <c r="PDA50" s="196"/>
      <c r="PDB50" s="196"/>
      <c r="PDC50" s="196"/>
      <c r="PDD50" s="196"/>
      <c r="PDE50" s="196"/>
      <c r="PDF50" s="196"/>
      <c r="PDG50" s="196"/>
      <c r="PDH50" s="196"/>
      <c r="PDI50" s="196"/>
      <c r="PDJ50" s="196"/>
      <c r="PDK50" s="196"/>
      <c r="PDL50" s="196"/>
      <c r="PDM50" s="196"/>
      <c r="PDN50" s="196"/>
      <c r="PDO50" s="196"/>
      <c r="PDP50" s="196"/>
      <c r="PDQ50" s="196"/>
      <c r="PDR50" s="196"/>
      <c r="PDS50" s="196"/>
      <c r="PDT50" s="196"/>
      <c r="PDU50" s="196"/>
      <c r="PDV50" s="196"/>
      <c r="PDW50" s="196"/>
      <c r="PDX50" s="196"/>
      <c r="PDY50" s="196"/>
      <c r="PDZ50" s="196"/>
      <c r="PEA50" s="196"/>
      <c r="PEB50" s="196"/>
      <c r="PEC50" s="196"/>
      <c r="PED50" s="196"/>
      <c r="PEE50" s="196"/>
      <c r="PEF50" s="196"/>
      <c r="PEG50" s="196"/>
      <c r="PEH50" s="196"/>
      <c r="PEI50" s="196"/>
      <c r="PEJ50" s="196"/>
      <c r="PEK50" s="196"/>
      <c r="PEL50" s="196"/>
      <c r="PEM50" s="196"/>
      <c r="PEN50" s="196"/>
      <c r="PEO50" s="196"/>
      <c r="PEP50" s="196"/>
      <c r="PEQ50" s="196"/>
      <c r="PER50" s="196"/>
      <c r="PES50" s="196"/>
      <c r="PET50" s="196"/>
      <c r="PEU50" s="196"/>
      <c r="PEV50" s="196"/>
      <c r="PEW50" s="196"/>
      <c r="PEX50" s="196"/>
      <c r="PEY50" s="196"/>
      <c r="PEZ50" s="196"/>
      <c r="PFA50" s="196"/>
      <c r="PFB50" s="196"/>
      <c r="PFC50" s="196"/>
      <c r="PFD50" s="196"/>
      <c r="PFE50" s="196"/>
      <c r="PFF50" s="196"/>
      <c r="PFG50" s="196"/>
      <c r="PFH50" s="196"/>
      <c r="PFI50" s="196"/>
      <c r="PFJ50" s="196"/>
      <c r="PFK50" s="196"/>
      <c r="PFL50" s="196"/>
      <c r="PFM50" s="196"/>
      <c r="PFN50" s="196"/>
      <c r="PFO50" s="196"/>
      <c r="PFP50" s="196"/>
      <c r="PFQ50" s="196"/>
      <c r="PFR50" s="196"/>
      <c r="PFS50" s="196"/>
      <c r="PFT50" s="196"/>
      <c r="PFU50" s="196"/>
      <c r="PFV50" s="196"/>
      <c r="PFW50" s="196"/>
      <c r="PFX50" s="196"/>
      <c r="PFY50" s="196"/>
      <c r="PFZ50" s="196"/>
      <c r="PGA50" s="196"/>
      <c r="PGB50" s="196"/>
      <c r="PGC50" s="196"/>
      <c r="PGD50" s="196"/>
      <c r="PGE50" s="196"/>
      <c r="PGF50" s="196"/>
      <c r="PGG50" s="196"/>
      <c r="PGH50" s="196"/>
      <c r="PGI50" s="196"/>
      <c r="PGJ50" s="196"/>
      <c r="PGK50" s="196"/>
      <c r="PGL50" s="196"/>
      <c r="PGM50" s="196"/>
      <c r="PGN50" s="196"/>
      <c r="PGO50" s="196"/>
      <c r="PGP50" s="196"/>
      <c r="PGQ50" s="196"/>
      <c r="PGR50" s="196"/>
      <c r="PGS50" s="196"/>
      <c r="PGT50" s="196"/>
      <c r="PGU50" s="196"/>
      <c r="PGV50" s="196"/>
      <c r="PGW50" s="196"/>
      <c r="PGX50" s="196"/>
      <c r="PGY50" s="196"/>
      <c r="PGZ50" s="196"/>
      <c r="PHA50" s="196"/>
      <c r="PHB50" s="196"/>
      <c r="PHC50" s="196"/>
      <c r="PHD50" s="196"/>
      <c r="PHE50" s="196"/>
      <c r="PHF50" s="196"/>
      <c r="PHG50" s="196"/>
      <c r="PHH50" s="196"/>
      <c r="PHI50" s="196"/>
      <c r="PHJ50" s="196"/>
      <c r="PHK50" s="196"/>
      <c r="PHL50" s="196"/>
      <c r="PHM50" s="196"/>
      <c r="PHN50" s="196"/>
      <c r="PHO50" s="196"/>
      <c r="PHP50" s="196"/>
      <c r="PHQ50" s="196"/>
      <c r="PHR50" s="196"/>
      <c r="PHS50" s="196"/>
      <c r="PHT50" s="196"/>
      <c r="PHU50" s="196"/>
      <c r="PHV50" s="196"/>
      <c r="PHW50" s="196"/>
      <c r="PHX50" s="196"/>
      <c r="PHY50" s="196"/>
      <c r="PHZ50" s="196"/>
      <c r="PIA50" s="196"/>
      <c r="PIB50" s="196"/>
      <c r="PIC50" s="196"/>
      <c r="PID50" s="196"/>
      <c r="PIE50" s="196"/>
      <c r="PIF50" s="196"/>
      <c r="PIG50" s="196"/>
      <c r="PIH50" s="196"/>
      <c r="PII50" s="196"/>
      <c r="PIJ50" s="196"/>
      <c r="PIK50" s="196"/>
      <c r="PIL50" s="196"/>
      <c r="PIM50" s="196"/>
      <c r="PIN50" s="196"/>
      <c r="PIO50" s="196"/>
      <c r="PIP50" s="196"/>
      <c r="PIQ50" s="196"/>
      <c r="PIR50" s="196"/>
      <c r="PIS50" s="196"/>
      <c r="PIT50" s="196"/>
      <c r="PIU50" s="196"/>
      <c r="PIV50" s="196"/>
      <c r="PIW50" s="196"/>
      <c r="PIX50" s="196"/>
      <c r="PIY50" s="196"/>
      <c r="PIZ50" s="196"/>
      <c r="PJA50" s="196"/>
      <c r="PJB50" s="196"/>
      <c r="PJC50" s="196"/>
      <c r="PJD50" s="196"/>
      <c r="PJE50" s="196"/>
      <c r="PJF50" s="196"/>
      <c r="PJG50" s="196"/>
      <c r="PJH50" s="196"/>
      <c r="PJI50" s="196"/>
      <c r="PJJ50" s="196"/>
      <c r="PJK50" s="196"/>
      <c r="PJL50" s="196"/>
      <c r="PJM50" s="196"/>
      <c r="PJN50" s="196"/>
      <c r="PJO50" s="196"/>
      <c r="PJP50" s="196"/>
      <c r="PJQ50" s="196"/>
      <c r="PJR50" s="196"/>
      <c r="PJS50" s="196"/>
      <c r="PJT50" s="196"/>
      <c r="PJU50" s="196"/>
      <c r="PJV50" s="196"/>
      <c r="PJW50" s="196"/>
      <c r="PJX50" s="196"/>
      <c r="PJY50" s="196"/>
      <c r="PJZ50" s="196"/>
      <c r="PKA50" s="196"/>
      <c r="PKB50" s="196"/>
      <c r="PKC50" s="196"/>
      <c r="PKD50" s="196"/>
      <c r="PKE50" s="196"/>
      <c r="PKF50" s="196"/>
      <c r="PKG50" s="196"/>
      <c r="PKH50" s="196"/>
      <c r="PKI50" s="196"/>
      <c r="PKJ50" s="196"/>
      <c r="PKK50" s="196"/>
      <c r="PKL50" s="196"/>
      <c r="PKM50" s="196"/>
      <c r="PKN50" s="196"/>
      <c r="PKO50" s="196"/>
      <c r="PKP50" s="196"/>
      <c r="PKQ50" s="196"/>
      <c r="PKR50" s="196"/>
      <c r="PKS50" s="196"/>
      <c r="PKT50" s="196"/>
      <c r="PKU50" s="196"/>
      <c r="PKV50" s="196"/>
      <c r="PKW50" s="196"/>
      <c r="PKX50" s="196"/>
      <c r="PKY50" s="196"/>
      <c r="PKZ50" s="196"/>
      <c r="PLA50" s="196"/>
      <c r="PLB50" s="196"/>
      <c r="PLC50" s="196"/>
      <c r="PLD50" s="196"/>
      <c r="PLE50" s="196"/>
      <c r="PLF50" s="196"/>
      <c r="PLG50" s="196"/>
      <c r="PLH50" s="196"/>
      <c r="PLI50" s="196"/>
      <c r="PLJ50" s="196"/>
      <c r="PLK50" s="196"/>
      <c r="PLL50" s="196"/>
      <c r="PLM50" s="196"/>
      <c r="PLN50" s="196"/>
      <c r="PLO50" s="196"/>
      <c r="PLP50" s="196"/>
      <c r="PLQ50" s="196"/>
      <c r="PLR50" s="196"/>
      <c r="PLS50" s="196"/>
      <c r="PLT50" s="196"/>
      <c r="PLU50" s="196"/>
      <c r="PLV50" s="196"/>
      <c r="PLW50" s="196"/>
      <c r="PLX50" s="196"/>
      <c r="PLY50" s="196"/>
      <c r="PLZ50" s="196"/>
      <c r="PMA50" s="196"/>
      <c r="PMB50" s="196"/>
      <c r="PMC50" s="196"/>
      <c r="PMD50" s="196"/>
      <c r="PME50" s="196"/>
      <c r="PMF50" s="196"/>
      <c r="PMG50" s="196"/>
      <c r="PMH50" s="196"/>
      <c r="PMI50" s="196"/>
      <c r="PMJ50" s="196"/>
      <c r="PMK50" s="196"/>
      <c r="PML50" s="196"/>
      <c r="PMM50" s="196"/>
      <c r="PMN50" s="196"/>
      <c r="PMO50" s="196"/>
      <c r="PMP50" s="196"/>
      <c r="PMQ50" s="196"/>
      <c r="PMR50" s="196"/>
      <c r="PMS50" s="196"/>
      <c r="PMT50" s="196"/>
      <c r="PMU50" s="196"/>
      <c r="PMV50" s="196"/>
      <c r="PMW50" s="196"/>
      <c r="PMX50" s="196"/>
      <c r="PMY50" s="196"/>
      <c r="PMZ50" s="196"/>
      <c r="PNA50" s="196"/>
      <c r="PNB50" s="196"/>
      <c r="PNC50" s="196"/>
      <c r="PND50" s="196"/>
      <c r="PNE50" s="196"/>
      <c r="PNF50" s="196"/>
      <c r="PNG50" s="196"/>
      <c r="PNH50" s="196"/>
      <c r="PNI50" s="196"/>
      <c r="PNJ50" s="196"/>
      <c r="PNK50" s="196"/>
      <c r="PNL50" s="196"/>
      <c r="PNM50" s="196"/>
      <c r="PNN50" s="196"/>
      <c r="PNO50" s="196"/>
      <c r="PNP50" s="196"/>
      <c r="PNQ50" s="196"/>
      <c r="PNR50" s="196"/>
      <c r="PNS50" s="196"/>
      <c r="PNT50" s="196"/>
      <c r="PNU50" s="196"/>
      <c r="PNV50" s="196"/>
      <c r="PNW50" s="196"/>
      <c r="PNX50" s="196"/>
      <c r="PNY50" s="196"/>
      <c r="PNZ50" s="196"/>
      <c r="POA50" s="196"/>
      <c r="POB50" s="196"/>
      <c r="POC50" s="196"/>
      <c r="POD50" s="196"/>
      <c r="POE50" s="196"/>
      <c r="POF50" s="196"/>
      <c r="POG50" s="196"/>
      <c r="POH50" s="196"/>
      <c r="POI50" s="196"/>
      <c r="POJ50" s="196"/>
      <c r="POK50" s="196"/>
      <c r="POL50" s="196"/>
      <c r="POM50" s="196"/>
      <c r="PON50" s="196"/>
      <c r="POO50" s="196"/>
      <c r="POP50" s="196"/>
      <c r="POQ50" s="196"/>
      <c r="POR50" s="196"/>
      <c r="POS50" s="196"/>
      <c r="POT50" s="196"/>
      <c r="POU50" s="196"/>
      <c r="POV50" s="196"/>
      <c r="POW50" s="196"/>
      <c r="POX50" s="196"/>
      <c r="POY50" s="196"/>
      <c r="POZ50" s="196"/>
      <c r="PPA50" s="196"/>
      <c r="PPB50" s="196"/>
      <c r="PPC50" s="196"/>
      <c r="PPD50" s="196"/>
      <c r="PPE50" s="196"/>
      <c r="PPF50" s="196"/>
      <c r="PPG50" s="196"/>
      <c r="PPH50" s="196"/>
      <c r="PPI50" s="196"/>
      <c r="PPJ50" s="196"/>
      <c r="PPK50" s="196"/>
      <c r="PPL50" s="196"/>
      <c r="PPM50" s="196"/>
      <c r="PPN50" s="196"/>
      <c r="PPO50" s="196"/>
      <c r="PPP50" s="196"/>
      <c r="PPQ50" s="196"/>
      <c r="PPR50" s="196"/>
      <c r="PPS50" s="196"/>
      <c r="PPT50" s="196"/>
      <c r="PPU50" s="196"/>
      <c r="PPV50" s="196"/>
      <c r="PPW50" s="196"/>
      <c r="PPX50" s="196"/>
      <c r="PPY50" s="196"/>
      <c r="PPZ50" s="196"/>
      <c r="PQA50" s="196"/>
      <c r="PQB50" s="196"/>
      <c r="PQC50" s="196"/>
      <c r="PQD50" s="196"/>
      <c r="PQE50" s="196"/>
      <c r="PQF50" s="196"/>
      <c r="PQG50" s="196"/>
      <c r="PQH50" s="196"/>
      <c r="PQI50" s="196"/>
      <c r="PQJ50" s="196"/>
      <c r="PQK50" s="196"/>
      <c r="PQL50" s="196"/>
      <c r="PQM50" s="196"/>
      <c r="PQN50" s="196"/>
      <c r="PQO50" s="196"/>
      <c r="PQP50" s="196"/>
      <c r="PQQ50" s="196"/>
      <c r="PQR50" s="196"/>
      <c r="PQS50" s="196"/>
      <c r="PQT50" s="196"/>
      <c r="PQU50" s="196"/>
      <c r="PQV50" s="196"/>
      <c r="PQW50" s="196"/>
      <c r="PQX50" s="196"/>
      <c r="PQY50" s="196"/>
      <c r="PQZ50" s="196"/>
      <c r="PRA50" s="196"/>
      <c r="PRB50" s="196"/>
      <c r="PRC50" s="196"/>
      <c r="PRD50" s="196"/>
      <c r="PRE50" s="196"/>
      <c r="PRF50" s="196"/>
      <c r="PRG50" s="196"/>
      <c r="PRH50" s="196"/>
      <c r="PRI50" s="196"/>
      <c r="PRJ50" s="196"/>
      <c r="PRK50" s="196"/>
      <c r="PRL50" s="196"/>
      <c r="PRM50" s="196"/>
      <c r="PRN50" s="196"/>
      <c r="PRO50" s="196"/>
      <c r="PRP50" s="196"/>
      <c r="PRQ50" s="196"/>
      <c r="PRR50" s="196"/>
      <c r="PRS50" s="196"/>
      <c r="PRT50" s="196"/>
      <c r="PRU50" s="196"/>
      <c r="PRV50" s="196"/>
      <c r="PRW50" s="196"/>
      <c r="PRX50" s="196"/>
      <c r="PRY50" s="196"/>
      <c r="PRZ50" s="196"/>
      <c r="PSA50" s="196"/>
      <c r="PSB50" s="196"/>
      <c r="PSC50" s="196"/>
      <c r="PSD50" s="196"/>
      <c r="PSE50" s="196"/>
      <c r="PSF50" s="196"/>
      <c r="PSG50" s="196"/>
      <c r="PSH50" s="196"/>
      <c r="PSI50" s="196"/>
      <c r="PSJ50" s="196"/>
      <c r="PSK50" s="196"/>
      <c r="PSL50" s="196"/>
      <c r="PSM50" s="196"/>
      <c r="PSN50" s="196"/>
      <c r="PSO50" s="196"/>
      <c r="PSP50" s="196"/>
      <c r="PSQ50" s="196"/>
      <c r="PSR50" s="196"/>
      <c r="PSS50" s="196"/>
      <c r="PST50" s="196"/>
      <c r="PSU50" s="196"/>
      <c r="PSV50" s="196"/>
      <c r="PSW50" s="196"/>
      <c r="PSX50" s="196"/>
      <c r="PSY50" s="196"/>
      <c r="PSZ50" s="196"/>
      <c r="PTA50" s="196"/>
      <c r="PTB50" s="196"/>
      <c r="PTC50" s="196"/>
      <c r="PTD50" s="196"/>
      <c r="PTE50" s="196"/>
      <c r="PTF50" s="196"/>
      <c r="PTG50" s="196"/>
      <c r="PTH50" s="196"/>
      <c r="PTI50" s="196"/>
      <c r="PTJ50" s="196"/>
      <c r="PTK50" s="196"/>
      <c r="PTL50" s="196"/>
      <c r="PTM50" s="196"/>
      <c r="PTN50" s="196"/>
      <c r="PTO50" s="196"/>
      <c r="PTP50" s="196"/>
      <c r="PTQ50" s="196"/>
      <c r="PTR50" s="196"/>
      <c r="PTS50" s="196"/>
      <c r="PTT50" s="196"/>
      <c r="PTU50" s="196"/>
      <c r="PTV50" s="196"/>
      <c r="PTW50" s="196"/>
      <c r="PTX50" s="196"/>
      <c r="PTY50" s="196"/>
      <c r="PTZ50" s="196"/>
      <c r="PUA50" s="196"/>
      <c r="PUB50" s="196"/>
      <c r="PUC50" s="196"/>
      <c r="PUD50" s="196"/>
      <c r="PUE50" s="196"/>
      <c r="PUF50" s="196"/>
      <c r="PUG50" s="196"/>
      <c r="PUH50" s="196"/>
      <c r="PUI50" s="196"/>
      <c r="PUJ50" s="196"/>
      <c r="PUK50" s="196"/>
      <c r="PUL50" s="196"/>
      <c r="PUM50" s="196"/>
      <c r="PUN50" s="196"/>
      <c r="PUO50" s="196"/>
      <c r="PUP50" s="196"/>
      <c r="PUQ50" s="196"/>
      <c r="PUR50" s="196"/>
      <c r="PUS50" s="196"/>
      <c r="PUT50" s="196"/>
      <c r="PUU50" s="196"/>
      <c r="PUV50" s="196"/>
      <c r="PUW50" s="196"/>
      <c r="PUX50" s="196"/>
      <c r="PUY50" s="196"/>
      <c r="PUZ50" s="196"/>
      <c r="PVA50" s="196"/>
      <c r="PVB50" s="196"/>
      <c r="PVC50" s="196"/>
      <c r="PVD50" s="196"/>
      <c r="PVE50" s="196"/>
      <c r="PVF50" s="196"/>
      <c r="PVG50" s="196"/>
      <c r="PVH50" s="196"/>
      <c r="PVI50" s="196"/>
      <c r="PVJ50" s="196"/>
      <c r="PVK50" s="196"/>
      <c r="PVL50" s="196"/>
      <c r="PVM50" s="196"/>
      <c r="PVN50" s="196"/>
      <c r="PVO50" s="196"/>
      <c r="PVP50" s="196"/>
      <c r="PVQ50" s="196"/>
      <c r="PVR50" s="196"/>
      <c r="PVS50" s="196"/>
      <c r="PVT50" s="196"/>
      <c r="PVU50" s="196"/>
      <c r="PVV50" s="196"/>
      <c r="PVW50" s="196"/>
      <c r="PVX50" s="196"/>
      <c r="PVY50" s="196"/>
      <c r="PVZ50" s="196"/>
      <c r="PWA50" s="196"/>
      <c r="PWB50" s="196"/>
      <c r="PWC50" s="196"/>
      <c r="PWD50" s="196"/>
      <c r="PWE50" s="196"/>
      <c r="PWF50" s="196"/>
      <c r="PWG50" s="196"/>
      <c r="PWH50" s="196"/>
      <c r="PWI50" s="196"/>
      <c r="PWJ50" s="196"/>
      <c r="PWK50" s="196"/>
      <c r="PWL50" s="196"/>
      <c r="PWM50" s="196"/>
      <c r="PWN50" s="196"/>
      <c r="PWO50" s="196"/>
      <c r="PWP50" s="196"/>
      <c r="PWQ50" s="196"/>
      <c r="PWR50" s="196"/>
      <c r="PWS50" s="196"/>
      <c r="PWT50" s="196"/>
      <c r="PWU50" s="196"/>
      <c r="PWV50" s="196"/>
      <c r="PWW50" s="196"/>
      <c r="PWX50" s="196"/>
      <c r="PWY50" s="196"/>
      <c r="PWZ50" s="196"/>
      <c r="PXA50" s="196"/>
      <c r="PXB50" s="196"/>
      <c r="PXC50" s="196"/>
      <c r="PXD50" s="196"/>
      <c r="PXE50" s="196"/>
      <c r="PXF50" s="196"/>
      <c r="PXG50" s="196"/>
      <c r="PXH50" s="196"/>
      <c r="PXI50" s="196"/>
      <c r="PXJ50" s="196"/>
      <c r="PXK50" s="196"/>
      <c r="PXL50" s="196"/>
      <c r="PXM50" s="196"/>
      <c r="PXN50" s="196"/>
      <c r="PXO50" s="196"/>
      <c r="PXP50" s="196"/>
      <c r="PXQ50" s="196"/>
      <c r="PXR50" s="196"/>
      <c r="PXS50" s="196"/>
      <c r="PXT50" s="196"/>
      <c r="PXU50" s="196"/>
      <c r="PXV50" s="196"/>
      <c r="PXW50" s="196"/>
      <c r="PXX50" s="196"/>
      <c r="PXY50" s="196"/>
      <c r="PXZ50" s="196"/>
      <c r="PYA50" s="196"/>
      <c r="PYB50" s="196"/>
      <c r="PYC50" s="196"/>
      <c r="PYD50" s="196"/>
      <c r="PYE50" s="196"/>
      <c r="PYF50" s="196"/>
      <c r="PYG50" s="196"/>
      <c r="PYH50" s="196"/>
      <c r="PYI50" s="196"/>
      <c r="PYJ50" s="196"/>
      <c r="PYK50" s="196"/>
      <c r="PYL50" s="196"/>
      <c r="PYM50" s="196"/>
      <c r="PYN50" s="196"/>
      <c r="PYO50" s="196"/>
      <c r="PYP50" s="196"/>
      <c r="PYQ50" s="196"/>
      <c r="PYR50" s="196"/>
      <c r="PYS50" s="196"/>
      <c r="PYT50" s="196"/>
      <c r="PYU50" s="196"/>
      <c r="PYV50" s="196"/>
      <c r="PYW50" s="196"/>
      <c r="PYX50" s="196"/>
      <c r="PYY50" s="196"/>
      <c r="PYZ50" s="196"/>
      <c r="PZA50" s="196"/>
      <c r="PZB50" s="196"/>
      <c r="PZC50" s="196"/>
      <c r="PZD50" s="196"/>
      <c r="PZE50" s="196"/>
      <c r="PZF50" s="196"/>
      <c r="PZG50" s="196"/>
      <c r="PZH50" s="196"/>
      <c r="PZI50" s="196"/>
      <c r="PZJ50" s="196"/>
      <c r="PZK50" s="196"/>
      <c r="PZL50" s="196"/>
      <c r="PZM50" s="196"/>
      <c r="PZN50" s="196"/>
      <c r="PZO50" s="196"/>
      <c r="PZP50" s="196"/>
      <c r="PZQ50" s="196"/>
      <c r="PZR50" s="196"/>
      <c r="PZS50" s="196"/>
      <c r="PZT50" s="196"/>
      <c r="PZU50" s="196"/>
      <c r="PZV50" s="196"/>
      <c r="PZW50" s="196"/>
      <c r="PZX50" s="196"/>
      <c r="PZY50" s="196"/>
      <c r="PZZ50" s="196"/>
      <c r="QAA50" s="196"/>
      <c r="QAB50" s="196"/>
      <c r="QAC50" s="196"/>
      <c r="QAD50" s="196"/>
      <c r="QAE50" s="196"/>
      <c r="QAF50" s="196"/>
      <c r="QAG50" s="196"/>
      <c r="QAH50" s="196"/>
      <c r="QAI50" s="196"/>
      <c r="QAJ50" s="196"/>
      <c r="QAK50" s="196"/>
      <c r="QAL50" s="196"/>
      <c r="QAM50" s="196"/>
      <c r="QAN50" s="196"/>
      <c r="QAO50" s="196"/>
      <c r="QAP50" s="196"/>
      <c r="QAQ50" s="196"/>
      <c r="QAR50" s="196"/>
      <c r="QAS50" s="196"/>
      <c r="QAT50" s="196"/>
      <c r="QAU50" s="196"/>
      <c r="QAV50" s="196"/>
      <c r="QAW50" s="196"/>
      <c r="QAX50" s="196"/>
      <c r="QAY50" s="196"/>
      <c r="QAZ50" s="196"/>
      <c r="QBA50" s="196"/>
      <c r="QBB50" s="196"/>
      <c r="QBC50" s="196"/>
      <c r="QBD50" s="196"/>
      <c r="QBE50" s="196"/>
      <c r="QBF50" s="196"/>
      <c r="QBG50" s="196"/>
      <c r="QBH50" s="196"/>
      <c r="QBI50" s="196"/>
      <c r="QBJ50" s="196"/>
      <c r="QBK50" s="196"/>
      <c r="QBL50" s="196"/>
      <c r="QBM50" s="196"/>
      <c r="QBN50" s="196"/>
      <c r="QBO50" s="196"/>
      <c r="QBP50" s="196"/>
      <c r="QBQ50" s="196"/>
      <c r="QBR50" s="196"/>
      <c r="QBS50" s="196"/>
      <c r="QBT50" s="196"/>
      <c r="QBU50" s="196"/>
      <c r="QBV50" s="196"/>
      <c r="QBW50" s="196"/>
      <c r="QBX50" s="196"/>
      <c r="QBY50" s="196"/>
      <c r="QBZ50" s="196"/>
      <c r="QCA50" s="196"/>
      <c r="QCB50" s="196"/>
      <c r="QCC50" s="196"/>
      <c r="QCD50" s="196"/>
      <c r="QCE50" s="196"/>
      <c r="QCF50" s="196"/>
      <c r="QCG50" s="196"/>
      <c r="QCH50" s="196"/>
      <c r="QCI50" s="196"/>
      <c r="QCJ50" s="196"/>
      <c r="QCK50" s="196"/>
      <c r="QCL50" s="196"/>
      <c r="QCM50" s="196"/>
      <c r="QCN50" s="196"/>
      <c r="QCO50" s="196"/>
      <c r="QCP50" s="196"/>
      <c r="QCQ50" s="196"/>
      <c r="QCR50" s="196"/>
      <c r="QCS50" s="196"/>
      <c r="QCT50" s="196"/>
      <c r="QCU50" s="196"/>
      <c r="QCV50" s="196"/>
      <c r="QCW50" s="196"/>
      <c r="QCX50" s="196"/>
      <c r="QCY50" s="196"/>
      <c r="QCZ50" s="196"/>
      <c r="QDA50" s="196"/>
      <c r="QDB50" s="196"/>
      <c r="QDC50" s="196"/>
      <c r="QDD50" s="196"/>
      <c r="QDE50" s="196"/>
      <c r="QDF50" s="196"/>
      <c r="QDG50" s="196"/>
      <c r="QDH50" s="196"/>
      <c r="QDI50" s="196"/>
      <c r="QDJ50" s="196"/>
      <c r="QDK50" s="196"/>
      <c r="QDL50" s="196"/>
      <c r="QDM50" s="196"/>
      <c r="QDN50" s="196"/>
      <c r="QDO50" s="196"/>
      <c r="QDP50" s="196"/>
      <c r="QDQ50" s="196"/>
      <c r="QDR50" s="196"/>
      <c r="QDS50" s="196"/>
      <c r="QDT50" s="196"/>
      <c r="QDU50" s="196"/>
      <c r="QDV50" s="196"/>
      <c r="QDW50" s="196"/>
      <c r="QDX50" s="196"/>
      <c r="QDY50" s="196"/>
      <c r="QDZ50" s="196"/>
      <c r="QEA50" s="196"/>
      <c r="QEB50" s="196"/>
      <c r="QEC50" s="196"/>
      <c r="QED50" s="196"/>
      <c r="QEE50" s="196"/>
      <c r="QEF50" s="196"/>
      <c r="QEG50" s="196"/>
      <c r="QEH50" s="196"/>
      <c r="QEI50" s="196"/>
      <c r="QEJ50" s="196"/>
      <c r="QEK50" s="196"/>
      <c r="QEL50" s="196"/>
      <c r="QEM50" s="196"/>
      <c r="QEN50" s="196"/>
      <c r="QEO50" s="196"/>
      <c r="QEP50" s="196"/>
      <c r="QEQ50" s="196"/>
      <c r="QER50" s="196"/>
      <c r="QES50" s="196"/>
      <c r="QET50" s="196"/>
      <c r="QEU50" s="196"/>
      <c r="QEV50" s="196"/>
      <c r="QEW50" s="196"/>
      <c r="QEX50" s="196"/>
      <c r="QEY50" s="196"/>
      <c r="QEZ50" s="196"/>
      <c r="QFA50" s="196"/>
      <c r="QFB50" s="196"/>
      <c r="QFC50" s="196"/>
      <c r="QFD50" s="196"/>
      <c r="QFE50" s="196"/>
      <c r="QFF50" s="196"/>
      <c r="QFG50" s="196"/>
      <c r="QFH50" s="196"/>
      <c r="QFI50" s="196"/>
      <c r="QFJ50" s="196"/>
      <c r="QFK50" s="196"/>
      <c r="QFL50" s="196"/>
      <c r="QFM50" s="196"/>
      <c r="QFN50" s="196"/>
      <c r="QFO50" s="196"/>
      <c r="QFP50" s="196"/>
      <c r="QFQ50" s="196"/>
      <c r="QFR50" s="196"/>
      <c r="QFS50" s="196"/>
      <c r="QFT50" s="196"/>
      <c r="QFU50" s="196"/>
      <c r="QFV50" s="196"/>
      <c r="QFW50" s="196"/>
      <c r="QFX50" s="196"/>
      <c r="QFY50" s="196"/>
      <c r="QFZ50" s="196"/>
      <c r="QGA50" s="196"/>
      <c r="QGB50" s="196"/>
      <c r="QGC50" s="196"/>
      <c r="QGD50" s="196"/>
      <c r="QGE50" s="196"/>
      <c r="QGF50" s="196"/>
      <c r="QGG50" s="196"/>
      <c r="QGH50" s="196"/>
      <c r="QGI50" s="196"/>
      <c r="QGJ50" s="196"/>
      <c r="QGK50" s="196"/>
      <c r="QGL50" s="196"/>
      <c r="QGM50" s="196"/>
      <c r="QGN50" s="196"/>
      <c r="QGO50" s="196"/>
      <c r="QGP50" s="196"/>
      <c r="QGQ50" s="196"/>
      <c r="QGR50" s="196"/>
      <c r="QGS50" s="196"/>
      <c r="QGT50" s="196"/>
      <c r="QGU50" s="196"/>
      <c r="QGV50" s="196"/>
      <c r="QGW50" s="196"/>
      <c r="QGX50" s="196"/>
      <c r="QGY50" s="196"/>
      <c r="QGZ50" s="196"/>
      <c r="QHA50" s="196"/>
      <c r="QHB50" s="196"/>
      <c r="QHC50" s="196"/>
      <c r="QHD50" s="196"/>
      <c r="QHE50" s="196"/>
      <c r="QHF50" s="196"/>
      <c r="QHG50" s="196"/>
      <c r="QHH50" s="196"/>
      <c r="QHI50" s="196"/>
      <c r="QHJ50" s="196"/>
      <c r="QHK50" s="196"/>
      <c r="QHL50" s="196"/>
      <c r="QHM50" s="196"/>
      <c r="QHN50" s="196"/>
      <c r="QHO50" s="196"/>
      <c r="QHP50" s="196"/>
      <c r="QHQ50" s="196"/>
      <c r="QHR50" s="196"/>
      <c r="QHS50" s="196"/>
      <c r="QHT50" s="196"/>
      <c r="QHU50" s="196"/>
      <c r="QHV50" s="196"/>
      <c r="QHW50" s="196"/>
      <c r="QHX50" s="196"/>
      <c r="QHY50" s="196"/>
      <c r="QHZ50" s="196"/>
      <c r="QIA50" s="196"/>
      <c r="QIB50" s="196"/>
      <c r="QIC50" s="196"/>
      <c r="QID50" s="196"/>
      <c r="QIE50" s="196"/>
      <c r="QIF50" s="196"/>
      <c r="QIG50" s="196"/>
      <c r="QIH50" s="196"/>
      <c r="QII50" s="196"/>
      <c r="QIJ50" s="196"/>
      <c r="QIK50" s="196"/>
      <c r="QIL50" s="196"/>
      <c r="QIM50" s="196"/>
      <c r="QIN50" s="196"/>
      <c r="QIO50" s="196"/>
      <c r="QIP50" s="196"/>
      <c r="QIQ50" s="196"/>
      <c r="QIR50" s="196"/>
      <c r="QIS50" s="196"/>
      <c r="QIT50" s="196"/>
      <c r="QIU50" s="196"/>
      <c r="QIV50" s="196"/>
      <c r="QIW50" s="196"/>
      <c r="QIX50" s="196"/>
      <c r="QIY50" s="196"/>
      <c r="QIZ50" s="196"/>
      <c r="QJA50" s="196"/>
      <c r="QJB50" s="196"/>
      <c r="QJC50" s="196"/>
      <c r="QJD50" s="196"/>
      <c r="QJE50" s="196"/>
      <c r="QJF50" s="196"/>
      <c r="QJG50" s="196"/>
      <c r="QJH50" s="196"/>
      <c r="QJI50" s="196"/>
      <c r="QJJ50" s="196"/>
      <c r="QJK50" s="196"/>
      <c r="QJL50" s="196"/>
      <c r="QJM50" s="196"/>
      <c r="QJN50" s="196"/>
      <c r="QJO50" s="196"/>
      <c r="QJP50" s="196"/>
      <c r="QJQ50" s="196"/>
      <c r="QJR50" s="196"/>
      <c r="QJS50" s="196"/>
      <c r="QJT50" s="196"/>
      <c r="QJU50" s="196"/>
      <c r="QJV50" s="196"/>
      <c r="QJW50" s="196"/>
      <c r="QJX50" s="196"/>
      <c r="QJY50" s="196"/>
      <c r="QJZ50" s="196"/>
      <c r="QKA50" s="196"/>
      <c r="QKB50" s="196"/>
      <c r="QKC50" s="196"/>
      <c r="QKD50" s="196"/>
      <c r="QKE50" s="196"/>
      <c r="QKF50" s="196"/>
      <c r="QKG50" s="196"/>
      <c r="QKH50" s="196"/>
      <c r="QKI50" s="196"/>
      <c r="QKJ50" s="196"/>
      <c r="QKK50" s="196"/>
      <c r="QKL50" s="196"/>
      <c r="QKM50" s="196"/>
      <c r="QKN50" s="196"/>
      <c r="QKO50" s="196"/>
      <c r="QKP50" s="196"/>
      <c r="QKQ50" s="196"/>
      <c r="QKR50" s="196"/>
      <c r="QKS50" s="196"/>
      <c r="QKT50" s="196"/>
      <c r="QKU50" s="196"/>
      <c r="QKV50" s="196"/>
      <c r="QKW50" s="196"/>
      <c r="QKX50" s="196"/>
      <c r="QKY50" s="196"/>
      <c r="QKZ50" s="196"/>
      <c r="QLA50" s="196"/>
      <c r="QLB50" s="196"/>
      <c r="QLC50" s="196"/>
      <c r="QLD50" s="196"/>
      <c r="QLE50" s="196"/>
      <c r="QLF50" s="196"/>
      <c r="QLG50" s="196"/>
      <c r="QLH50" s="196"/>
      <c r="QLI50" s="196"/>
      <c r="QLJ50" s="196"/>
      <c r="QLK50" s="196"/>
      <c r="QLL50" s="196"/>
      <c r="QLM50" s="196"/>
      <c r="QLN50" s="196"/>
      <c r="QLO50" s="196"/>
      <c r="QLP50" s="196"/>
      <c r="QLQ50" s="196"/>
      <c r="QLR50" s="196"/>
      <c r="QLS50" s="196"/>
      <c r="QLT50" s="196"/>
      <c r="QLU50" s="196"/>
      <c r="QLV50" s="196"/>
      <c r="QLW50" s="196"/>
      <c r="QLX50" s="196"/>
      <c r="QLY50" s="196"/>
      <c r="QLZ50" s="196"/>
      <c r="QMA50" s="196"/>
      <c r="QMB50" s="196"/>
      <c r="QMC50" s="196"/>
      <c r="QMD50" s="196"/>
      <c r="QME50" s="196"/>
      <c r="QMF50" s="196"/>
      <c r="QMG50" s="196"/>
      <c r="QMH50" s="196"/>
      <c r="QMI50" s="196"/>
      <c r="QMJ50" s="196"/>
      <c r="QMK50" s="196"/>
      <c r="QML50" s="196"/>
      <c r="QMM50" s="196"/>
      <c r="QMN50" s="196"/>
      <c r="QMO50" s="196"/>
      <c r="QMP50" s="196"/>
      <c r="QMQ50" s="196"/>
      <c r="QMR50" s="196"/>
      <c r="QMS50" s="196"/>
      <c r="QMT50" s="196"/>
      <c r="QMU50" s="196"/>
      <c r="QMV50" s="196"/>
      <c r="QMW50" s="196"/>
      <c r="QMX50" s="196"/>
      <c r="QMY50" s="196"/>
      <c r="QMZ50" s="196"/>
      <c r="QNA50" s="196"/>
      <c r="QNB50" s="196"/>
      <c r="QNC50" s="196"/>
      <c r="QND50" s="196"/>
      <c r="QNE50" s="196"/>
      <c r="QNF50" s="196"/>
      <c r="QNG50" s="196"/>
      <c r="QNH50" s="196"/>
      <c r="QNI50" s="196"/>
      <c r="QNJ50" s="196"/>
      <c r="QNK50" s="196"/>
      <c r="QNL50" s="196"/>
      <c r="QNM50" s="196"/>
      <c r="QNN50" s="196"/>
      <c r="QNO50" s="196"/>
      <c r="QNP50" s="196"/>
      <c r="QNQ50" s="196"/>
      <c r="QNR50" s="196"/>
      <c r="QNS50" s="196"/>
      <c r="QNT50" s="196"/>
      <c r="QNU50" s="196"/>
      <c r="QNV50" s="196"/>
      <c r="QNW50" s="196"/>
      <c r="QNX50" s="196"/>
      <c r="QNY50" s="196"/>
      <c r="QNZ50" s="196"/>
      <c r="QOA50" s="196"/>
      <c r="QOB50" s="196"/>
      <c r="QOC50" s="196"/>
      <c r="QOD50" s="196"/>
      <c r="QOE50" s="196"/>
      <c r="QOF50" s="196"/>
      <c r="QOG50" s="196"/>
      <c r="QOH50" s="196"/>
      <c r="QOI50" s="196"/>
      <c r="QOJ50" s="196"/>
      <c r="QOK50" s="196"/>
      <c r="QOL50" s="196"/>
      <c r="QOM50" s="196"/>
      <c r="QON50" s="196"/>
      <c r="QOO50" s="196"/>
      <c r="QOP50" s="196"/>
      <c r="QOQ50" s="196"/>
      <c r="QOR50" s="196"/>
      <c r="QOS50" s="196"/>
      <c r="QOT50" s="196"/>
      <c r="QOU50" s="196"/>
      <c r="QOV50" s="196"/>
      <c r="QOW50" s="196"/>
      <c r="QOX50" s="196"/>
      <c r="QOY50" s="196"/>
      <c r="QOZ50" s="196"/>
      <c r="QPA50" s="196"/>
      <c r="QPB50" s="196"/>
      <c r="QPC50" s="196"/>
      <c r="QPD50" s="196"/>
      <c r="QPE50" s="196"/>
      <c r="QPF50" s="196"/>
      <c r="QPG50" s="196"/>
      <c r="QPH50" s="196"/>
      <c r="QPI50" s="196"/>
      <c r="QPJ50" s="196"/>
      <c r="QPK50" s="196"/>
      <c r="QPL50" s="196"/>
      <c r="QPM50" s="196"/>
      <c r="QPN50" s="196"/>
      <c r="QPO50" s="196"/>
      <c r="QPP50" s="196"/>
      <c r="QPQ50" s="196"/>
      <c r="QPR50" s="196"/>
      <c r="QPS50" s="196"/>
      <c r="QPT50" s="196"/>
      <c r="QPU50" s="196"/>
      <c r="QPV50" s="196"/>
      <c r="QPW50" s="196"/>
      <c r="QPX50" s="196"/>
      <c r="QPY50" s="196"/>
      <c r="QPZ50" s="196"/>
      <c r="QQA50" s="196"/>
      <c r="QQB50" s="196"/>
      <c r="QQC50" s="196"/>
      <c r="QQD50" s="196"/>
      <c r="QQE50" s="196"/>
      <c r="QQF50" s="196"/>
      <c r="QQG50" s="196"/>
      <c r="QQH50" s="196"/>
      <c r="QQI50" s="196"/>
      <c r="QQJ50" s="196"/>
      <c r="QQK50" s="196"/>
      <c r="QQL50" s="196"/>
      <c r="QQM50" s="196"/>
      <c r="QQN50" s="196"/>
      <c r="QQO50" s="196"/>
      <c r="QQP50" s="196"/>
      <c r="QQQ50" s="196"/>
      <c r="QQR50" s="196"/>
      <c r="QQS50" s="196"/>
      <c r="QQT50" s="196"/>
      <c r="QQU50" s="196"/>
      <c r="QQV50" s="196"/>
      <c r="QQW50" s="196"/>
      <c r="QQX50" s="196"/>
      <c r="QQY50" s="196"/>
      <c r="QQZ50" s="196"/>
      <c r="QRA50" s="196"/>
      <c r="QRB50" s="196"/>
      <c r="QRC50" s="196"/>
      <c r="QRD50" s="196"/>
      <c r="QRE50" s="196"/>
      <c r="QRF50" s="196"/>
      <c r="QRG50" s="196"/>
      <c r="QRH50" s="196"/>
      <c r="QRI50" s="196"/>
      <c r="QRJ50" s="196"/>
      <c r="QRK50" s="196"/>
      <c r="QRL50" s="196"/>
      <c r="QRM50" s="196"/>
      <c r="QRN50" s="196"/>
      <c r="QRO50" s="196"/>
      <c r="QRP50" s="196"/>
      <c r="QRQ50" s="196"/>
      <c r="QRR50" s="196"/>
      <c r="QRS50" s="196"/>
      <c r="QRT50" s="196"/>
      <c r="QRU50" s="196"/>
      <c r="QRV50" s="196"/>
      <c r="QRW50" s="196"/>
      <c r="QRX50" s="196"/>
      <c r="QRY50" s="196"/>
      <c r="QRZ50" s="196"/>
      <c r="QSA50" s="196"/>
      <c r="QSB50" s="196"/>
      <c r="QSC50" s="196"/>
      <c r="QSD50" s="196"/>
      <c r="QSE50" s="196"/>
      <c r="QSF50" s="196"/>
      <c r="QSG50" s="196"/>
      <c r="QSH50" s="196"/>
      <c r="QSI50" s="196"/>
      <c r="QSJ50" s="196"/>
      <c r="QSK50" s="196"/>
      <c r="QSL50" s="196"/>
      <c r="QSM50" s="196"/>
      <c r="QSN50" s="196"/>
      <c r="QSO50" s="196"/>
      <c r="QSP50" s="196"/>
      <c r="QSQ50" s="196"/>
      <c r="QSR50" s="196"/>
      <c r="QSS50" s="196"/>
      <c r="QST50" s="196"/>
      <c r="QSU50" s="196"/>
      <c r="QSV50" s="196"/>
      <c r="QSW50" s="196"/>
      <c r="QSX50" s="196"/>
      <c r="QSY50" s="196"/>
      <c r="QSZ50" s="196"/>
      <c r="QTA50" s="196"/>
      <c r="QTB50" s="196"/>
      <c r="QTC50" s="196"/>
      <c r="QTD50" s="196"/>
      <c r="QTE50" s="196"/>
      <c r="QTF50" s="196"/>
      <c r="QTG50" s="196"/>
      <c r="QTH50" s="196"/>
      <c r="QTI50" s="196"/>
      <c r="QTJ50" s="196"/>
      <c r="QTK50" s="196"/>
      <c r="QTL50" s="196"/>
      <c r="QTM50" s="196"/>
      <c r="QTN50" s="196"/>
      <c r="QTO50" s="196"/>
      <c r="QTP50" s="196"/>
      <c r="QTQ50" s="196"/>
      <c r="QTR50" s="196"/>
      <c r="QTS50" s="196"/>
      <c r="QTT50" s="196"/>
      <c r="QTU50" s="196"/>
      <c r="QTV50" s="196"/>
      <c r="QTW50" s="196"/>
      <c r="QTX50" s="196"/>
      <c r="QTY50" s="196"/>
      <c r="QTZ50" s="196"/>
      <c r="QUA50" s="196"/>
      <c r="QUB50" s="196"/>
      <c r="QUC50" s="196"/>
      <c r="QUD50" s="196"/>
      <c r="QUE50" s="196"/>
      <c r="QUF50" s="196"/>
      <c r="QUG50" s="196"/>
      <c r="QUH50" s="196"/>
      <c r="QUI50" s="196"/>
      <c r="QUJ50" s="196"/>
      <c r="QUK50" s="196"/>
      <c r="QUL50" s="196"/>
      <c r="QUM50" s="196"/>
      <c r="QUN50" s="196"/>
      <c r="QUO50" s="196"/>
      <c r="QUP50" s="196"/>
      <c r="QUQ50" s="196"/>
      <c r="QUR50" s="196"/>
      <c r="QUS50" s="196"/>
      <c r="QUT50" s="196"/>
      <c r="QUU50" s="196"/>
      <c r="QUV50" s="196"/>
      <c r="QUW50" s="196"/>
      <c r="QUX50" s="196"/>
      <c r="QUY50" s="196"/>
      <c r="QUZ50" s="196"/>
      <c r="QVA50" s="196"/>
      <c r="QVB50" s="196"/>
      <c r="QVC50" s="196"/>
      <c r="QVD50" s="196"/>
      <c r="QVE50" s="196"/>
      <c r="QVF50" s="196"/>
      <c r="QVG50" s="196"/>
      <c r="QVH50" s="196"/>
      <c r="QVI50" s="196"/>
      <c r="QVJ50" s="196"/>
      <c r="QVK50" s="196"/>
      <c r="QVL50" s="196"/>
      <c r="QVM50" s="196"/>
      <c r="QVN50" s="196"/>
      <c r="QVO50" s="196"/>
      <c r="QVP50" s="196"/>
      <c r="QVQ50" s="196"/>
      <c r="QVR50" s="196"/>
      <c r="QVS50" s="196"/>
      <c r="QVT50" s="196"/>
      <c r="QVU50" s="196"/>
      <c r="QVV50" s="196"/>
      <c r="QVW50" s="196"/>
      <c r="QVX50" s="196"/>
      <c r="QVY50" s="196"/>
      <c r="QVZ50" s="196"/>
      <c r="QWA50" s="196"/>
      <c r="QWB50" s="196"/>
      <c r="QWC50" s="196"/>
      <c r="QWD50" s="196"/>
      <c r="QWE50" s="196"/>
      <c r="QWF50" s="196"/>
      <c r="QWG50" s="196"/>
      <c r="QWH50" s="196"/>
      <c r="QWI50" s="196"/>
      <c r="QWJ50" s="196"/>
      <c r="QWK50" s="196"/>
      <c r="QWL50" s="196"/>
      <c r="QWM50" s="196"/>
      <c r="QWN50" s="196"/>
      <c r="QWO50" s="196"/>
      <c r="QWP50" s="196"/>
      <c r="QWQ50" s="196"/>
      <c r="QWR50" s="196"/>
      <c r="QWS50" s="196"/>
      <c r="QWT50" s="196"/>
      <c r="QWU50" s="196"/>
      <c r="QWV50" s="196"/>
      <c r="QWW50" s="196"/>
      <c r="QWX50" s="196"/>
      <c r="QWY50" s="196"/>
      <c r="QWZ50" s="196"/>
      <c r="QXA50" s="196"/>
      <c r="QXB50" s="196"/>
      <c r="QXC50" s="196"/>
      <c r="QXD50" s="196"/>
      <c r="QXE50" s="196"/>
      <c r="QXF50" s="196"/>
      <c r="QXG50" s="196"/>
      <c r="QXH50" s="196"/>
      <c r="QXI50" s="196"/>
      <c r="QXJ50" s="196"/>
      <c r="QXK50" s="196"/>
      <c r="QXL50" s="196"/>
      <c r="QXM50" s="196"/>
      <c r="QXN50" s="196"/>
      <c r="QXO50" s="196"/>
      <c r="QXP50" s="196"/>
      <c r="QXQ50" s="196"/>
      <c r="QXR50" s="196"/>
      <c r="QXS50" s="196"/>
      <c r="QXT50" s="196"/>
      <c r="QXU50" s="196"/>
      <c r="QXV50" s="196"/>
      <c r="QXW50" s="196"/>
      <c r="QXX50" s="196"/>
      <c r="QXY50" s="196"/>
      <c r="QXZ50" s="196"/>
      <c r="QYA50" s="196"/>
      <c r="QYB50" s="196"/>
      <c r="QYC50" s="196"/>
      <c r="QYD50" s="196"/>
      <c r="QYE50" s="196"/>
      <c r="QYF50" s="196"/>
      <c r="QYG50" s="196"/>
      <c r="QYH50" s="196"/>
      <c r="QYI50" s="196"/>
      <c r="QYJ50" s="196"/>
      <c r="QYK50" s="196"/>
      <c r="QYL50" s="196"/>
      <c r="QYM50" s="196"/>
      <c r="QYN50" s="196"/>
      <c r="QYO50" s="196"/>
      <c r="QYP50" s="196"/>
      <c r="QYQ50" s="196"/>
      <c r="QYR50" s="196"/>
      <c r="QYS50" s="196"/>
      <c r="QYT50" s="196"/>
      <c r="QYU50" s="196"/>
      <c r="QYV50" s="196"/>
      <c r="QYW50" s="196"/>
      <c r="QYX50" s="196"/>
      <c r="QYY50" s="196"/>
      <c r="QYZ50" s="196"/>
      <c r="QZA50" s="196"/>
      <c r="QZB50" s="196"/>
      <c r="QZC50" s="196"/>
      <c r="QZD50" s="196"/>
      <c r="QZE50" s="196"/>
      <c r="QZF50" s="196"/>
      <c r="QZG50" s="196"/>
      <c r="QZH50" s="196"/>
      <c r="QZI50" s="196"/>
      <c r="QZJ50" s="196"/>
      <c r="QZK50" s="196"/>
      <c r="QZL50" s="196"/>
      <c r="QZM50" s="196"/>
      <c r="QZN50" s="196"/>
      <c r="QZO50" s="196"/>
      <c r="QZP50" s="196"/>
      <c r="QZQ50" s="196"/>
      <c r="QZR50" s="196"/>
      <c r="QZS50" s="196"/>
      <c r="QZT50" s="196"/>
      <c r="QZU50" s="196"/>
      <c r="QZV50" s="196"/>
      <c r="QZW50" s="196"/>
      <c r="QZX50" s="196"/>
      <c r="QZY50" s="196"/>
      <c r="QZZ50" s="196"/>
      <c r="RAA50" s="196"/>
      <c r="RAB50" s="196"/>
      <c r="RAC50" s="196"/>
      <c r="RAD50" s="196"/>
      <c r="RAE50" s="196"/>
      <c r="RAF50" s="196"/>
      <c r="RAG50" s="196"/>
      <c r="RAH50" s="196"/>
      <c r="RAI50" s="196"/>
      <c r="RAJ50" s="196"/>
      <c r="RAK50" s="196"/>
      <c r="RAL50" s="196"/>
      <c r="RAM50" s="196"/>
      <c r="RAN50" s="196"/>
      <c r="RAO50" s="196"/>
      <c r="RAP50" s="196"/>
      <c r="RAQ50" s="196"/>
      <c r="RAR50" s="196"/>
      <c r="RAS50" s="196"/>
      <c r="RAT50" s="196"/>
      <c r="RAU50" s="196"/>
      <c r="RAV50" s="196"/>
      <c r="RAW50" s="196"/>
      <c r="RAX50" s="196"/>
      <c r="RAY50" s="196"/>
      <c r="RAZ50" s="196"/>
      <c r="RBA50" s="196"/>
      <c r="RBB50" s="196"/>
      <c r="RBC50" s="196"/>
      <c r="RBD50" s="196"/>
      <c r="RBE50" s="196"/>
      <c r="RBF50" s="196"/>
      <c r="RBG50" s="196"/>
      <c r="RBH50" s="196"/>
      <c r="RBI50" s="196"/>
      <c r="RBJ50" s="196"/>
      <c r="RBK50" s="196"/>
      <c r="RBL50" s="196"/>
      <c r="RBM50" s="196"/>
      <c r="RBN50" s="196"/>
      <c r="RBO50" s="196"/>
      <c r="RBP50" s="196"/>
      <c r="RBQ50" s="196"/>
      <c r="RBR50" s="196"/>
      <c r="RBS50" s="196"/>
      <c r="RBT50" s="196"/>
      <c r="RBU50" s="196"/>
      <c r="RBV50" s="196"/>
      <c r="RBW50" s="196"/>
      <c r="RBX50" s="196"/>
      <c r="RBY50" s="196"/>
      <c r="RBZ50" s="196"/>
      <c r="RCA50" s="196"/>
      <c r="RCB50" s="196"/>
      <c r="RCC50" s="196"/>
      <c r="RCD50" s="196"/>
      <c r="RCE50" s="196"/>
      <c r="RCF50" s="196"/>
      <c r="RCG50" s="196"/>
      <c r="RCH50" s="196"/>
      <c r="RCI50" s="196"/>
      <c r="RCJ50" s="196"/>
      <c r="RCK50" s="196"/>
      <c r="RCL50" s="196"/>
      <c r="RCM50" s="196"/>
      <c r="RCN50" s="196"/>
      <c r="RCO50" s="196"/>
      <c r="RCP50" s="196"/>
      <c r="RCQ50" s="196"/>
      <c r="RCR50" s="196"/>
      <c r="RCS50" s="196"/>
      <c r="RCT50" s="196"/>
      <c r="RCU50" s="196"/>
      <c r="RCV50" s="196"/>
      <c r="RCW50" s="196"/>
      <c r="RCX50" s="196"/>
      <c r="RCY50" s="196"/>
      <c r="RCZ50" s="196"/>
      <c r="RDA50" s="196"/>
      <c r="RDB50" s="196"/>
      <c r="RDC50" s="196"/>
      <c r="RDD50" s="196"/>
      <c r="RDE50" s="196"/>
      <c r="RDF50" s="196"/>
      <c r="RDG50" s="196"/>
      <c r="RDH50" s="196"/>
      <c r="RDI50" s="196"/>
      <c r="RDJ50" s="196"/>
      <c r="RDK50" s="196"/>
      <c r="RDL50" s="196"/>
      <c r="RDM50" s="196"/>
      <c r="RDN50" s="196"/>
      <c r="RDO50" s="196"/>
      <c r="RDP50" s="196"/>
      <c r="RDQ50" s="196"/>
      <c r="RDR50" s="196"/>
      <c r="RDS50" s="196"/>
      <c r="RDT50" s="196"/>
      <c r="RDU50" s="196"/>
      <c r="RDV50" s="196"/>
      <c r="RDW50" s="196"/>
      <c r="RDX50" s="196"/>
      <c r="RDY50" s="196"/>
      <c r="RDZ50" s="196"/>
      <c r="REA50" s="196"/>
      <c r="REB50" s="196"/>
      <c r="REC50" s="196"/>
      <c r="RED50" s="196"/>
      <c r="REE50" s="196"/>
      <c r="REF50" s="196"/>
      <c r="REG50" s="196"/>
      <c r="REH50" s="196"/>
      <c r="REI50" s="196"/>
      <c r="REJ50" s="196"/>
      <c r="REK50" s="196"/>
      <c r="REL50" s="196"/>
      <c r="REM50" s="196"/>
      <c r="REN50" s="196"/>
      <c r="REO50" s="196"/>
      <c r="REP50" s="196"/>
      <c r="REQ50" s="196"/>
      <c r="RER50" s="196"/>
      <c r="RES50" s="196"/>
      <c r="RET50" s="196"/>
      <c r="REU50" s="196"/>
      <c r="REV50" s="196"/>
      <c r="REW50" s="196"/>
      <c r="REX50" s="196"/>
      <c r="REY50" s="196"/>
      <c r="REZ50" s="196"/>
      <c r="RFA50" s="196"/>
      <c r="RFB50" s="196"/>
      <c r="RFC50" s="196"/>
      <c r="RFD50" s="196"/>
      <c r="RFE50" s="196"/>
      <c r="RFF50" s="196"/>
      <c r="RFG50" s="196"/>
      <c r="RFH50" s="196"/>
      <c r="RFI50" s="196"/>
      <c r="RFJ50" s="196"/>
      <c r="RFK50" s="196"/>
      <c r="RFL50" s="196"/>
      <c r="RFM50" s="196"/>
      <c r="RFN50" s="196"/>
      <c r="RFO50" s="196"/>
      <c r="RFP50" s="196"/>
      <c r="RFQ50" s="196"/>
      <c r="RFR50" s="196"/>
      <c r="RFS50" s="196"/>
      <c r="RFT50" s="196"/>
      <c r="RFU50" s="196"/>
      <c r="RFV50" s="196"/>
      <c r="RFW50" s="196"/>
      <c r="RFX50" s="196"/>
      <c r="RFY50" s="196"/>
      <c r="RFZ50" s="196"/>
      <c r="RGA50" s="196"/>
      <c r="RGB50" s="196"/>
      <c r="RGC50" s="196"/>
      <c r="RGD50" s="196"/>
      <c r="RGE50" s="196"/>
      <c r="RGF50" s="196"/>
      <c r="RGG50" s="196"/>
      <c r="RGH50" s="196"/>
      <c r="RGI50" s="196"/>
      <c r="RGJ50" s="196"/>
      <c r="RGK50" s="196"/>
      <c r="RGL50" s="196"/>
      <c r="RGM50" s="196"/>
      <c r="RGN50" s="196"/>
      <c r="RGO50" s="196"/>
      <c r="RGP50" s="196"/>
      <c r="RGQ50" s="196"/>
      <c r="RGR50" s="196"/>
      <c r="RGS50" s="196"/>
      <c r="RGT50" s="196"/>
      <c r="RGU50" s="196"/>
      <c r="RGV50" s="196"/>
      <c r="RGW50" s="196"/>
      <c r="RGX50" s="196"/>
      <c r="RGY50" s="196"/>
      <c r="RGZ50" s="196"/>
      <c r="RHA50" s="196"/>
      <c r="RHB50" s="196"/>
      <c r="RHC50" s="196"/>
      <c r="RHD50" s="196"/>
      <c r="RHE50" s="196"/>
      <c r="RHF50" s="196"/>
      <c r="RHG50" s="196"/>
      <c r="RHH50" s="196"/>
      <c r="RHI50" s="196"/>
      <c r="RHJ50" s="196"/>
      <c r="RHK50" s="196"/>
      <c r="RHL50" s="196"/>
      <c r="RHM50" s="196"/>
      <c r="RHN50" s="196"/>
      <c r="RHO50" s="196"/>
      <c r="RHP50" s="196"/>
      <c r="RHQ50" s="196"/>
      <c r="RHR50" s="196"/>
      <c r="RHS50" s="196"/>
      <c r="RHT50" s="196"/>
      <c r="RHU50" s="196"/>
      <c r="RHV50" s="196"/>
      <c r="RHW50" s="196"/>
      <c r="RHX50" s="196"/>
      <c r="RHY50" s="196"/>
      <c r="RHZ50" s="196"/>
      <c r="RIA50" s="196"/>
      <c r="RIB50" s="196"/>
      <c r="RIC50" s="196"/>
      <c r="RID50" s="196"/>
      <c r="RIE50" s="196"/>
      <c r="RIF50" s="196"/>
      <c r="RIG50" s="196"/>
      <c r="RIH50" s="196"/>
      <c r="RII50" s="196"/>
      <c r="RIJ50" s="196"/>
      <c r="RIK50" s="196"/>
      <c r="RIL50" s="196"/>
      <c r="RIM50" s="196"/>
      <c r="RIN50" s="196"/>
      <c r="RIO50" s="196"/>
      <c r="RIP50" s="196"/>
      <c r="RIQ50" s="196"/>
      <c r="RIR50" s="196"/>
      <c r="RIS50" s="196"/>
      <c r="RIT50" s="196"/>
      <c r="RIU50" s="196"/>
      <c r="RIV50" s="196"/>
      <c r="RIW50" s="196"/>
      <c r="RIX50" s="196"/>
      <c r="RIY50" s="196"/>
      <c r="RIZ50" s="196"/>
      <c r="RJA50" s="196"/>
      <c r="RJB50" s="196"/>
      <c r="RJC50" s="196"/>
      <c r="RJD50" s="196"/>
      <c r="RJE50" s="196"/>
      <c r="RJF50" s="196"/>
      <c r="RJG50" s="196"/>
      <c r="RJH50" s="196"/>
      <c r="RJI50" s="196"/>
      <c r="RJJ50" s="196"/>
      <c r="RJK50" s="196"/>
      <c r="RJL50" s="196"/>
      <c r="RJM50" s="196"/>
      <c r="RJN50" s="196"/>
      <c r="RJO50" s="196"/>
      <c r="RJP50" s="196"/>
      <c r="RJQ50" s="196"/>
      <c r="RJR50" s="196"/>
      <c r="RJS50" s="196"/>
      <c r="RJT50" s="196"/>
      <c r="RJU50" s="196"/>
      <c r="RJV50" s="196"/>
      <c r="RJW50" s="196"/>
      <c r="RJX50" s="196"/>
      <c r="RJY50" s="196"/>
      <c r="RJZ50" s="196"/>
      <c r="RKA50" s="196"/>
      <c r="RKB50" s="196"/>
      <c r="RKC50" s="196"/>
      <c r="RKD50" s="196"/>
      <c r="RKE50" s="196"/>
      <c r="RKF50" s="196"/>
      <c r="RKG50" s="196"/>
      <c r="RKH50" s="196"/>
      <c r="RKI50" s="196"/>
      <c r="RKJ50" s="196"/>
      <c r="RKK50" s="196"/>
      <c r="RKL50" s="196"/>
      <c r="RKM50" s="196"/>
      <c r="RKN50" s="196"/>
      <c r="RKO50" s="196"/>
      <c r="RKP50" s="196"/>
      <c r="RKQ50" s="196"/>
      <c r="RKR50" s="196"/>
      <c r="RKS50" s="196"/>
      <c r="RKT50" s="196"/>
      <c r="RKU50" s="196"/>
      <c r="RKV50" s="196"/>
      <c r="RKW50" s="196"/>
      <c r="RKX50" s="196"/>
      <c r="RKY50" s="196"/>
      <c r="RKZ50" s="196"/>
      <c r="RLA50" s="196"/>
      <c r="RLB50" s="196"/>
      <c r="RLC50" s="196"/>
      <c r="RLD50" s="196"/>
      <c r="RLE50" s="196"/>
      <c r="RLF50" s="196"/>
      <c r="RLG50" s="196"/>
      <c r="RLH50" s="196"/>
      <c r="RLI50" s="196"/>
      <c r="RLJ50" s="196"/>
      <c r="RLK50" s="196"/>
      <c r="RLL50" s="196"/>
      <c r="RLM50" s="196"/>
      <c r="RLN50" s="196"/>
      <c r="RLO50" s="196"/>
      <c r="RLP50" s="196"/>
      <c r="RLQ50" s="196"/>
      <c r="RLR50" s="196"/>
      <c r="RLS50" s="196"/>
      <c r="RLT50" s="196"/>
      <c r="RLU50" s="196"/>
      <c r="RLV50" s="196"/>
      <c r="RLW50" s="196"/>
      <c r="RLX50" s="196"/>
      <c r="RLY50" s="196"/>
      <c r="RLZ50" s="196"/>
      <c r="RMA50" s="196"/>
      <c r="RMB50" s="196"/>
      <c r="RMC50" s="196"/>
      <c r="RMD50" s="196"/>
      <c r="RME50" s="196"/>
      <c r="RMF50" s="196"/>
      <c r="RMG50" s="196"/>
      <c r="RMH50" s="196"/>
      <c r="RMI50" s="196"/>
      <c r="RMJ50" s="196"/>
      <c r="RMK50" s="196"/>
      <c r="RML50" s="196"/>
      <c r="RMM50" s="196"/>
      <c r="RMN50" s="196"/>
      <c r="RMO50" s="196"/>
      <c r="RMP50" s="196"/>
      <c r="RMQ50" s="196"/>
      <c r="RMR50" s="196"/>
      <c r="RMS50" s="196"/>
      <c r="RMT50" s="196"/>
      <c r="RMU50" s="196"/>
      <c r="RMV50" s="196"/>
      <c r="RMW50" s="196"/>
      <c r="RMX50" s="196"/>
      <c r="RMY50" s="196"/>
      <c r="RMZ50" s="196"/>
      <c r="RNA50" s="196"/>
      <c r="RNB50" s="196"/>
      <c r="RNC50" s="196"/>
      <c r="RND50" s="196"/>
      <c r="RNE50" s="196"/>
      <c r="RNF50" s="196"/>
      <c r="RNG50" s="196"/>
      <c r="RNH50" s="196"/>
      <c r="RNI50" s="196"/>
      <c r="RNJ50" s="196"/>
      <c r="RNK50" s="196"/>
      <c r="RNL50" s="196"/>
      <c r="RNM50" s="196"/>
      <c r="RNN50" s="196"/>
      <c r="RNO50" s="196"/>
      <c r="RNP50" s="196"/>
      <c r="RNQ50" s="196"/>
      <c r="RNR50" s="196"/>
      <c r="RNS50" s="196"/>
      <c r="RNT50" s="196"/>
      <c r="RNU50" s="196"/>
      <c r="RNV50" s="196"/>
      <c r="RNW50" s="196"/>
      <c r="RNX50" s="196"/>
      <c r="RNY50" s="196"/>
      <c r="RNZ50" s="196"/>
      <c r="ROA50" s="196"/>
      <c r="ROB50" s="196"/>
      <c r="ROC50" s="196"/>
      <c r="ROD50" s="196"/>
      <c r="ROE50" s="196"/>
      <c r="ROF50" s="196"/>
      <c r="ROG50" s="196"/>
      <c r="ROH50" s="196"/>
      <c r="ROI50" s="196"/>
      <c r="ROJ50" s="196"/>
      <c r="ROK50" s="196"/>
      <c r="ROL50" s="196"/>
      <c r="ROM50" s="196"/>
      <c r="RON50" s="196"/>
      <c r="ROO50" s="196"/>
      <c r="ROP50" s="196"/>
      <c r="ROQ50" s="196"/>
      <c r="ROR50" s="196"/>
      <c r="ROS50" s="196"/>
      <c r="ROT50" s="196"/>
      <c r="ROU50" s="196"/>
      <c r="ROV50" s="196"/>
      <c r="ROW50" s="196"/>
      <c r="ROX50" s="196"/>
      <c r="ROY50" s="196"/>
      <c r="ROZ50" s="196"/>
      <c r="RPA50" s="196"/>
      <c r="RPB50" s="196"/>
      <c r="RPC50" s="196"/>
      <c r="RPD50" s="196"/>
      <c r="RPE50" s="196"/>
      <c r="RPF50" s="196"/>
      <c r="RPG50" s="196"/>
      <c r="RPH50" s="196"/>
      <c r="RPI50" s="196"/>
      <c r="RPJ50" s="196"/>
      <c r="RPK50" s="196"/>
      <c r="RPL50" s="196"/>
      <c r="RPM50" s="196"/>
      <c r="RPN50" s="196"/>
      <c r="RPO50" s="196"/>
      <c r="RPP50" s="196"/>
      <c r="RPQ50" s="196"/>
      <c r="RPR50" s="196"/>
      <c r="RPS50" s="196"/>
      <c r="RPT50" s="196"/>
      <c r="RPU50" s="196"/>
      <c r="RPV50" s="196"/>
      <c r="RPW50" s="196"/>
      <c r="RPX50" s="196"/>
      <c r="RPY50" s="196"/>
      <c r="RPZ50" s="196"/>
      <c r="RQA50" s="196"/>
      <c r="RQB50" s="196"/>
      <c r="RQC50" s="196"/>
      <c r="RQD50" s="196"/>
      <c r="RQE50" s="196"/>
      <c r="RQF50" s="196"/>
      <c r="RQG50" s="196"/>
      <c r="RQH50" s="196"/>
      <c r="RQI50" s="196"/>
      <c r="RQJ50" s="196"/>
      <c r="RQK50" s="196"/>
      <c r="RQL50" s="196"/>
      <c r="RQM50" s="196"/>
      <c r="RQN50" s="196"/>
      <c r="RQO50" s="196"/>
      <c r="RQP50" s="196"/>
      <c r="RQQ50" s="196"/>
      <c r="RQR50" s="196"/>
      <c r="RQS50" s="196"/>
      <c r="RQT50" s="196"/>
      <c r="RQU50" s="196"/>
      <c r="RQV50" s="196"/>
      <c r="RQW50" s="196"/>
      <c r="RQX50" s="196"/>
      <c r="RQY50" s="196"/>
      <c r="RQZ50" s="196"/>
      <c r="RRA50" s="196"/>
      <c r="RRB50" s="196"/>
      <c r="RRC50" s="196"/>
      <c r="RRD50" s="196"/>
      <c r="RRE50" s="196"/>
      <c r="RRF50" s="196"/>
      <c r="RRG50" s="196"/>
      <c r="RRH50" s="196"/>
      <c r="RRI50" s="196"/>
      <c r="RRJ50" s="196"/>
      <c r="RRK50" s="196"/>
      <c r="RRL50" s="196"/>
      <c r="RRM50" s="196"/>
      <c r="RRN50" s="196"/>
      <c r="RRO50" s="196"/>
      <c r="RRP50" s="196"/>
      <c r="RRQ50" s="196"/>
      <c r="RRR50" s="196"/>
      <c r="RRS50" s="196"/>
      <c r="RRT50" s="196"/>
      <c r="RRU50" s="196"/>
      <c r="RRV50" s="196"/>
      <c r="RRW50" s="196"/>
      <c r="RRX50" s="196"/>
      <c r="RRY50" s="196"/>
      <c r="RRZ50" s="196"/>
      <c r="RSA50" s="196"/>
      <c r="RSB50" s="196"/>
      <c r="RSC50" s="196"/>
      <c r="RSD50" s="196"/>
      <c r="RSE50" s="196"/>
      <c r="RSF50" s="196"/>
      <c r="RSG50" s="196"/>
      <c r="RSH50" s="196"/>
      <c r="RSI50" s="196"/>
      <c r="RSJ50" s="196"/>
      <c r="RSK50" s="196"/>
      <c r="RSL50" s="196"/>
      <c r="RSM50" s="196"/>
      <c r="RSN50" s="196"/>
      <c r="RSO50" s="196"/>
      <c r="RSP50" s="196"/>
      <c r="RSQ50" s="196"/>
      <c r="RSR50" s="196"/>
      <c r="RSS50" s="196"/>
      <c r="RST50" s="196"/>
      <c r="RSU50" s="196"/>
      <c r="RSV50" s="196"/>
      <c r="RSW50" s="196"/>
      <c r="RSX50" s="196"/>
      <c r="RSY50" s="196"/>
      <c r="RSZ50" s="196"/>
      <c r="RTA50" s="196"/>
      <c r="RTB50" s="196"/>
      <c r="RTC50" s="196"/>
      <c r="RTD50" s="196"/>
      <c r="RTE50" s="196"/>
      <c r="RTF50" s="196"/>
      <c r="RTG50" s="196"/>
      <c r="RTH50" s="196"/>
      <c r="RTI50" s="196"/>
      <c r="RTJ50" s="196"/>
      <c r="RTK50" s="196"/>
      <c r="RTL50" s="196"/>
      <c r="RTM50" s="196"/>
      <c r="RTN50" s="196"/>
      <c r="RTO50" s="196"/>
      <c r="RTP50" s="196"/>
      <c r="RTQ50" s="196"/>
      <c r="RTR50" s="196"/>
      <c r="RTS50" s="196"/>
      <c r="RTT50" s="196"/>
      <c r="RTU50" s="196"/>
      <c r="RTV50" s="196"/>
      <c r="RTW50" s="196"/>
      <c r="RTX50" s="196"/>
      <c r="RTY50" s="196"/>
      <c r="RTZ50" s="196"/>
      <c r="RUA50" s="196"/>
      <c r="RUB50" s="196"/>
      <c r="RUC50" s="196"/>
      <c r="RUD50" s="196"/>
      <c r="RUE50" s="196"/>
      <c r="RUF50" s="196"/>
      <c r="RUG50" s="196"/>
      <c r="RUH50" s="196"/>
      <c r="RUI50" s="196"/>
      <c r="RUJ50" s="196"/>
      <c r="RUK50" s="196"/>
      <c r="RUL50" s="196"/>
      <c r="RUM50" s="196"/>
      <c r="RUN50" s="196"/>
      <c r="RUO50" s="196"/>
      <c r="RUP50" s="196"/>
      <c r="RUQ50" s="196"/>
      <c r="RUR50" s="196"/>
      <c r="RUS50" s="196"/>
      <c r="RUT50" s="196"/>
      <c r="RUU50" s="196"/>
      <c r="RUV50" s="196"/>
      <c r="RUW50" s="196"/>
      <c r="RUX50" s="196"/>
      <c r="RUY50" s="196"/>
      <c r="RUZ50" s="196"/>
      <c r="RVA50" s="196"/>
      <c r="RVB50" s="196"/>
      <c r="RVC50" s="196"/>
      <c r="RVD50" s="196"/>
      <c r="RVE50" s="196"/>
      <c r="RVF50" s="196"/>
      <c r="RVG50" s="196"/>
      <c r="RVH50" s="196"/>
      <c r="RVI50" s="196"/>
      <c r="RVJ50" s="196"/>
      <c r="RVK50" s="196"/>
      <c r="RVL50" s="196"/>
      <c r="RVM50" s="196"/>
      <c r="RVN50" s="196"/>
      <c r="RVO50" s="196"/>
      <c r="RVP50" s="196"/>
      <c r="RVQ50" s="196"/>
      <c r="RVR50" s="196"/>
      <c r="RVS50" s="196"/>
      <c r="RVT50" s="196"/>
      <c r="RVU50" s="196"/>
      <c r="RVV50" s="196"/>
      <c r="RVW50" s="196"/>
      <c r="RVX50" s="196"/>
      <c r="RVY50" s="196"/>
      <c r="RVZ50" s="196"/>
      <c r="RWA50" s="196"/>
      <c r="RWB50" s="196"/>
      <c r="RWC50" s="196"/>
      <c r="RWD50" s="196"/>
      <c r="RWE50" s="196"/>
      <c r="RWF50" s="196"/>
      <c r="RWG50" s="196"/>
      <c r="RWH50" s="196"/>
      <c r="RWI50" s="196"/>
      <c r="RWJ50" s="196"/>
      <c r="RWK50" s="196"/>
      <c r="RWL50" s="196"/>
      <c r="RWM50" s="196"/>
      <c r="RWN50" s="196"/>
      <c r="RWO50" s="196"/>
      <c r="RWP50" s="196"/>
      <c r="RWQ50" s="196"/>
      <c r="RWR50" s="196"/>
      <c r="RWS50" s="196"/>
      <c r="RWT50" s="196"/>
      <c r="RWU50" s="196"/>
      <c r="RWV50" s="196"/>
      <c r="RWW50" s="196"/>
      <c r="RWX50" s="196"/>
      <c r="RWY50" s="196"/>
      <c r="RWZ50" s="196"/>
      <c r="RXA50" s="196"/>
      <c r="RXB50" s="196"/>
      <c r="RXC50" s="196"/>
      <c r="RXD50" s="196"/>
      <c r="RXE50" s="196"/>
      <c r="RXF50" s="196"/>
      <c r="RXG50" s="196"/>
      <c r="RXH50" s="196"/>
      <c r="RXI50" s="196"/>
      <c r="RXJ50" s="196"/>
      <c r="RXK50" s="196"/>
      <c r="RXL50" s="196"/>
      <c r="RXM50" s="196"/>
      <c r="RXN50" s="196"/>
      <c r="RXO50" s="196"/>
      <c r="RXP50" s="196"/>
      <c r="RXQ50" s="196"/>
      <c r="RXR50" s="196"/>
      <c r="RXS50" s="196"/>
      <c r="RXT50" s="196"/>
      <c r="RXU50" s="196"/>
      <c r="RXV50" s="196"/>
      <c r="RXW50" s="196"/>
      <c r="RXX50" s="196"/>
      <c r="RXY50" s="196"/>
      <c r="RXZ50" s="196"/>
      <c r="RYA50" s="196"/>
      <c r="RYB50" s="196"/>
      <c r="RYC50" s="196"/>
      <c r="RYD50" s="196"/>
      <c r="RYE50" s="196"/>
      <c r="RYF50" s="196"/>
      <c r="RYG50" s="196"/>
      <c r="RYH50" s="196"/>
      <c r="RYI50" s="196"/>
      <c r="RYJ50" s="196"/>
      <c r="RYK50" s="196"/>
      <c r="RYL50" s="196"/>
      <c r="RYM50" s="196"/>
      <c r="RYN50" s="196"/>
      <c r="RYO50" s="196"/>
      <c r="RYP50" s="196"/>
      <c r="RYQ50" s="196"/>
      <c r="RYR50" s="196"/>
      <c r="RYS50" s="196"/>
      <c r="RYT50" s="196"/>
      <c r="RYU50" s="196"/>
      <c r="RYV50" s="196"/>
      <c r="RYW50" s="196"/>
      <c r="RYX50" s="196"/>
      <c r="RYY50" s="196"/>
      <c r="RYZ50" s="196"/>
      <c r="RZA50" s="196"/>
      <c r="RZB50" s="196"/>
      <c r="RZC50" s="196"/>
      <c r="RZD50" s="196"/>
      <c r="RZE50" s="196"/>
      <c r="RZF50" s="196"/>
      <c r="RZG50" s="196"/>
      <c r="RZH50" s="196"/>
      <c r="RZI50" s="196"/>
      <c r="RZJ50" s="196"/>
      <c r="RZK50" s="196"/>
      <c r="RZL50" s="196"/>
      <c r="RZM50" s="196"/>
      <c r="RZN50" s="196"/>
      <c r="RZO50" s="196"/>
      <c r="RZP50" s="196"/>
      <c r="RZQ50" s="196"/>
      <c r="RZR50" s="196"/>
      <c r="RZS50" s="196"/>
      <c r="RZT50" s="196"/>
      <c r="RZU50" s="196"/>
      <c r="RZV50" s="196"/>
      <c r="RZW50" s="196"/>
      <c r="RZX50" s="196"/>
      <c r="RZY50" s="196"/>
      <c r="RZZ50" s="196"/>
      <c r="SAA50" s="196"/>
      <c r="SAB50" s="196"/>
      <c r="SAC50" s="196"/>
      <c r="SAD50" s="196"/>
      <c r="SAE50" s="196"/>
      <c r="SAF50" s="196"/>
      <c r="SAG50" s="196"/>
      <c r="SAH50" s="196"/>
      <c r="SAI50" s="196"/>
      <c r="SAJ50" s="196"/>
      <c r="SAK50" s="196"/>
      <c r="SAL50" s="196"/>
      <c r="SAM50" s="196"/>
      <c r="SAN50" s="196"/>
      <c r="SAO50" s="196"/>
      <c r="SAP50" s="196"/>
      <c r="SAQ50" s="196"/>
      <c r="SAR50" s="196"/>
      <c r="SAS50" s="196"/>
      <c r="SAT50" s="196"/>
      <c r="SAU50" s="196"/>
      <c r="SAV50" s="196"/>
      <c r="SAW50" s="196"/>
      <c r="SAX50" s="196"/>
      <c r="SAY50" s="196"/>
      <c r="SAZ50" s="196"/>
      <c r="SBA50" s="196"/>
      <c r="SBB50" s="196"/>
      <c r="SBC50" s="196"/>
      <c r="SBD50" s="196"/>
      <c r="SBE50" s="196"/>
      <c r="SBF50" s="196"/>
      <c r="SBG50" s="196"/>
      <c r="SBH50" s="196"/>
      <c r="SBI50" s="196"/>
      <c r="SBJ50" s="196"/>
      <c r="SBK50" s="196"/>
      <c r="SBL50" s="196"/>
      <c r="SBM50" s="196"/>
      <c r="SBN50" s="196"/>
      <c r="SBO50" s="196"/>
      <c r="SBP50" s="196"/>
      <c r="SBQ50" s="196"/>
      <c r="SBR50" s="196"/>
      <c r="SBS50" s="196"/>
      <c r="SBT50" s="196"/>
      <c r="SBU50" s="196"/>
      <c r="SBV50" s="196"/>
      <c r="SBW50" s="196"/>
      <c r="SBX50" s="196"/>
      <c r="SBY50" s="196"/>
      <c r="SBZ50" s="196"/>
      <c r="SCA50" s="196"/>
      <c r="SCB50" s="196"/>
      <c r="SCC50" s="196"/>
      <c r="SCD50" s="196"/>
      <c r="SCE50" s="196"/>
      <c r="SCF50" s="196"/>
      <c r="SCG50" s="196"/>
      <c r="SCH50" s="196"/>
      <c r="SCI50" s="196"/>
      <c r="SCJ50" s="196"/>
      <c r="SCK50" s="196"/>
      <c r="SCL50" s="196"/>
      <c r="SCM50" s="196"/>
      <c r="SCN50" s="196"/>
      <c r="SCO50" s="196"/>
      <c r="SCP50" s="196"/>
      <c r="SCQ50" s="196"/>
      <c r="SCR50" s="196"/>
      <c r="SCS50" s="196"/>
      <c r="SCT50" s="196"/>
      <c r="SCU50" s="196"/>
      <c r="SCV50" s="196"/>
      <c r="SCW50" s="196"/>
      <c r="SCX50" s="196"/>
      <c r="SCY50" s="196"/>
      <c r="SCZ50" s="196"/>
      <c r="SDA50" s="196"/>
      <c r="SDB50" s="196"/>
      <c r="SDC50" s="196"/>
      <c r="SDD50" s="196"/>
      <c r="SDE50" s="196"/>
      <c r="SDF50" s="196"/>
      <c r="SDG50" s="196"/>
      <c r="SDH50" s="196"/>
      <c r="SDI50" s="196"/>
      <c r="SDJ50" s="196"/>
      <c r="SDK50" s="196"/>
      <c r="SDL50" s="196"/>
      <c r="SDM50" s="196"/>
      <c r="SDN50" s="196"/>
      <c r="SDO50" s="196"/>
      <c r="SDP50" s="196"/>
      <c r="SDQ50" s="196"/>
      <c r="SDR50" s="196"/>
      <c r="SDS50" s="196"/>
      <c r="SDT50" s="196"/>
      <c r="SDU50" s="196"/>
      <c r="SDV50" s="196"/>
      <c r="SDW50" s="196"/>
      <c r="SDX50" s="196"/>
      <c r="SDY50" s="196"/>
      <c r="SDZ50" s="196"/>
      <c r="SEA50" s="196"/>
      <c r="SEB50" s="196"/>
      <c r="SEC50" s="196"/>
      <c r="SED50" s="196"/>
      <c r="SEE50" s="196"/>
      <c r="SEF50" s="196"/>
      <c r="SEG50" s="196"/>
      <c r="SEH50" s="196"/>
      <c r="SEI50" s="196"/>
      <c r="SEJ50" s="196"/>
      <c r="SEK50" s="196"/>
      <c r="SEL50" s="196"/>
      <c r="SEM50" s="196"/>
      <c r="SEN50" s="196"/>
      <c r="SEO50" s="196"/>
      <c r="SEP50" s="196"/>
      <c r="SEQ50" s="196"/>
      <c r="SER50" s="196"/>
      <c r="SES50" s="196"/>
      <c r="SET50" s="196"/>
      <c r="SEU50" s="196"/>
      <c r="SEV50" s="196"/>
      <c r="SEW50" s="196"/>
      <c r="SEX50" s="196"/>
      <c r="SEY50" s="196"/>
      <c r="SEZ50" s="196"/>
      <c r="SFA50" s="196"/>
      <c r="SFB50" s="196"/>
      <c r="SFC50" s="196"/>
      <c r="SFD50" s="196"/>
      <c r="SFE50" s="196"/>
      <c r="SFF50" s="196"/>
      <c r="SFG50" s="196"/>
      <c r="SFH50" s="196"/>
      <c r="SFI50" s="196"/>
      <c r="SFJ50" s="196"/>
      <c r="SFK50" s="196"/>
      <c r="SFL50" s="196"/>
      <c r="SFM50" s="196"/>
      <c r="SFN50" s="196"/>
      <c r="SFO50" s="196"/>
      <c r="SFP50" s="196"/>
      <c r="SFQ50" s="196"/>
      <c r="SFR50" s="196"/>
      <c r="SFS50" s="196"/>
      <c r="SFT50" s="196"/>
      <c r="SFU50" s="196"/>
      <c r="SFV50" s="196"/>
      <c r="SFW50" s="196"/>
      <c r="SFX50" s="196"/>
      <c r="SFY50" s="196"/>
      <c r="SFZ50" s="196"/>
      <c r="SGA50" s="196"/>
      <c r="SGB50" s="196"/>
      <c r="SGC50" s="196"/>
      <c r="SGD50" s="196"/>
      <c r="SGE50" s="196"/>
      <c r="SGF50" s="196"/>
      <c r="SGG50" s="196"/>
      <c r="SGH50" s="196"/>
      <c r="SGI50" s="196"/>
      <c r="SGJ50" s="196"/>
      <c r="SGK50" s="196"/>
      <c r="SGL50" s="196"/>
      <c r="SGM50" s="196"/>
      <c r="SGN50" s="196"/>
      <c r="SGO50" s="196"/>
      <c r="SGP50" s="196"/>
      <c r="SGQ50" s="196"/>
      <c r="SGR50" s="196"/>
      <c r="SGS50" s="196"/>
      <c r="SGT50" s="196"/>
      <c r="SGU50" s="196"/>
      <c r="SGV50" s="196"/>
      <c r="SGW50" s="196"/>
      <c r="SGX50" s="196"/>
      <c r="SGY50" s="196"/>
      <c r="SGZ50" s="196"/>
      <c r="SHA50" s="196"/>
      <c r="SHB50" s="196"/>
      <c r="SHC50" s="196"/>
      <c r="SHD50" s="196"/>
      <c r="SHE50" s="196"/>
      <c r="SHF50" s="196"/>
      <c r="SHG50" s="196"/>
      <c r="SHH50" s="196"/>
      <c r="SHI50" s="196"/>
      <c r="SHJ50" s="196"/>
      <c r="SHK50" s="196"/>
      <c r="SHL50" s="196"/>
      <c r="SHM50" s="196"/>
      <c r="SHN50" s="196"/>
      <c r="SHO50" s="196"/>
      <c r="SHP50" s="196"/>
      <c r="SHQ50" s="196"/>
      <c r="SHR50" s="196"/>
      <c r="SHS50" s="196"/>
      <c r="SHT50" s="196"/>
      <c r="SHU50" s="196"/>
      <c r="SHV50" s="196"/>
      <c r="SHW50" s="196"/>
      <c r="SHX50" s="196"/>
      <c r="SHY50" s="196"/>
      <c r="SHZ50" s="196"/>
      <c r="SIA50" s="196"/>
      <c r="SIB50" s="196"/>
      <c r="SIC50" s="196"/>
      <c r="SID50" s="196"/>
      <c r="SIE50" s="196"/>
      <c r="SIF50" s="196"/>
      <c r="SIG50" s="196"/>
      <c r="SIH50" s="196"/>
      <c r="SII50" s="196"/>
      <c r="SIJ50" s="196"/>
      <c r="SIK50" s="196"/>
      <c r="SIL50" s="196"/>
      <c r="SIM50" s="196"/>
      <c r="SIN50" s="196"/>
      <c r="SIO50" s="196"/>
      <c r="SIP50" s="196"/>
      <c r="SIQ50" s="196"/>
      <c r="SIR50" s="196"/>
      <c r="SIS50" s="196"/>
      <c r="SIT50" s="196"/>
      <c r="SIU50" s="196"/>
      <c r="SIV50" s="196"/>
      <c r="SIW50" s="196"/>
      <c r="SIX50" s="196"/>
      <c r="SIY50" s="196"/>
      <c r="SIZ50" s="196"/>
      <c r="SJA50" s="196"/>
      <c r="SJB50" s="196"/>
      <c r="SJC50" s="196"/>
      <c r="SJD50" s="196"/>
      <c r="SJE50" s="196"/>
      <c r="SJF50" s="196"/>
      <c r="SJG50" s="196"/>
      <c r="SJH50" s="196"/>
      <c r="SJI50" s="196"/>
      <c r="SJJ50" s="196"/>
      <c r="SJK50" s="196"/>
      <c r="SJL50" s="196"/>
      <c r="SJM50" s="196"/>
      <c r="SJN50" s="196"/>
      <c r="SJO50" s="196"/>
      <c r="SJP50" s="196"/>
      <c r="SJQ50" s="196"/>
      <c r="SJR50" s="196"/>
      <c r="SJS50" s="196"/>
      <c r="SJT50" s="196"/>
      <c r="SJU50" s="196"/>
      <c r="SJV50" s="196"/>
      <c r="SJW50" s="196"/>
      <c r="SJX50" s="196"/>
      <c r="SJY50" s="196"/>
      <c r="SJZ50" s="196"/>
      <c r="SKA50" s="196"/>
      <c r="SKB50" s="196"/>
      <c r="SKC50" s="196"/>
      <c r="SKD50" s="196"/>
      <c r="SKE50" s="196"/>
      <c r="SKF50" s="196"/>
      <c r="SKG50" s="196"/>
      <c r="SKH50" s="196"/>
      <c r="SKI50" s="196"/>
      <c r="SKJ50" s="196"/>
      <c r="SKK50" s="196"/>
      <c r="SKL50" s="196"/>
      <c r="SKM50" s="196"/>
      <c r="SKN50" s="196"/>
      <c r="SKO50" s="196"/>
      <c r="SKP50" s="196"/>
      <c r="SKQ50" s="196"/>
      <c r="SKR50" s="196"/>
      <c r="SKS50" s="196"/>
      <c r="SKT50" s="196"/>
      <c r="SKU50" s="196"/>
      <c r="SKV50" s="196"/>
      <c r="SKW50" s="196"/>
      <c r="SKX50" s="196"/>
      <c r="SKY50" s="196"/>
      <c r="SKZ50" s="196"/>
      <c r="SLA50" s="196"/>
      <c r="SLB50" s="196"/>
      <c r="SLC50" s="196"/>
      <c r="SLD50" s="196"/>
      <c r="SLE50" s="196"/>
      <c r="SLF50" s="196"/>
      <c r="SLG50" s="196"/>
      <c r="SLH50" s="196"/>
      <c r="SLI50" s="196"/>
      <c r="SLJ50" s="196"/>
      <c r="SLK50" s="196"/>
      <c r="SLL50" s="196"/>
      <c r="SLM50" s="196"/>
      <c r="SLN50" s="196"/>
      <c r="SLO50" s="196"/>
      <c r="SLP50" s="196"/>
      <c r="SLQ50" s="196"/>
      <c r="SLR50" s="196"/>
      <c r="SLS50" s="196"/>
      <c r="SLT50" s="196"/>
      <c r="SLU50" s="196"/>
      <c r="SLV50" s="196"/>
      <c r="SLW50" s="196"/>
      <c r="SLX50" s="196"/>
      <c r="SLY50" s="196"/>
      <c r="SLZ50" s="196"/>
      <c r="SMA50" s="196"/>
      <c r="SMB50" s="196"/>
      <c r="SMC50" s="196"/>
      <c r="SMD50" s="196"/>
      <c r="SME50" s="196"/>
      <c r="SMF50" s="196"/>
      <c r="SMG50" s="196"/>
      <c r="SMH50" s="196"/>
      <c r="SMI50" s="196"/>
      <c r="SMJ50" s="196"/>
      <c r="SMK50" s="196"/>
      <c r="SML50" s="196"/>
      <c r="SMM50" s="196"/>
      <c r="SMN50" s="196"/>
      <c r="SMO50" s="196"/>
      <c r="SMP50" s="196"/>
      <c r="SMQ50" s="196"/>
      <c r="SMR50" s="196"/>
      <c r="SMS50" s="196"/>
      <c r="SMT50" s="196"/>
      <c r="SMU50" s="196"/>
      <c r="SMV50" s="196"/>
      <c r="SMW50" s="196"/>
      <c r="SMX50" s="196"/>
      <c r="SMY50" s="196"/>
      <c r="SMZ50" s="196"/>
      <c r="SNA50" s="196"/>
      <c r="SNB50" s="196"/>
      <c r="SNC50" s="196"/>
      <c r="SND50" s="196"/>
      <c r="SNE50" s="196"/>
      <c r="SNF50" s="196"/>
      <c r="SNG50" s="196"/>
      <c r="SNH50" s="196"/>
      <c r="SNI50" s="196"/>
      <c r="SNJ50" s="196"/>
      <c r="SNK50" s="196"/>
      <c r="SNL50" s="196"/>
      <c r="SNM50" s="196"/>
      <c r="SNN50" s="196"/>
      <c r="SNO50" s="196"/>
      <c r="SNP50" s="196"/>
      <c r="SNQ50" s="196"/>
      <c r="SNR50" s="196"/>
      <c r="SNS50" s="196"/>
      <c r="SNT50" s="196"/>
      <c r="SNU50" s="196"/>
      <c r="SNV50" s="196"/>
      <c r="SNW50" s="196"/>
      <c r="SNX50" s="196"/>
      <c r="SNY50" s="196"/>
      <c r="SNZ50" s="196"/>
      <c r="SOA50" s="196"/>
      <c r="SOB50" s="196"/>
      <c r="SOC50" s="196"/>
      <c r="SOD50" s="196"/>
      <c r="SOE50" s="196"/>
      <c r="SOF50" s="196"/>
      <c r="SOG50" s="196"/>
      <c r="SOH50" s="196"/>
      <c r="SOI50" s="196"/>
      <c r="SOJ50" s="196"/>
      <c r="SOK50" s="196"/>
      <c r="SOL50" s="196"/>
      <c r="SOM50" s="196"/>
      <c r="SON50" s="196"/>
      <c r="SOO50" s="196"/>
      <c r="SOP50" s="196"/>
      <c r="SOQ50" s="196"/>
      <c r="SOR50" s="196"/>
      <c r="SOS50" s="196"/>
      <c r="SOT50" s="196"/>
      <c r="SOU50" s="196"/>
      <c r="SOV50" s="196"/>
      <c r="SOW50" s="196"/>
      <c r="SOX50" s="196"/>
      <c r="SOY50" s="196"/>
      <c r="SOZ50" s="196"/>
      <c r="SPA50" s="196"/>
      <c r="SPB50" s="196"/>
      <c r="SPC50" s="196"/>
      <c r="SPD50" s="196"/>
      <c r="SPE50" s="196"/>
      <c r="SPF50" s="196"/>
      <c r="SPG50" s="196"/>
      <c r="SPH50" s="196"/>
      <c r="SPI50" s="196"/>
      <c r="SPJ50" s="196"/>
      <c r="SPK50" s="196"/>
      <c r="SPL50" s="196"/>
      <c r="SPM50" s="196"/>
      <c r="SPN50" s="196"/>
      <c r="SPO50" s="196"/>
      <c r="SPP50" s="196"/>
      <c r="SPQ50" s="196"/>
      <c r="SPR50" s="196"/>
      <c r="SPS50" s="196"/>
      <c r="SPT50" s="196"/>
      <c r="SPU50" s="196"/>
      <c r="SPV50" s="196"/>
      <c r="SPW50" s="196"/>
      <c r="SPX50" s="196"/>
      <c r="SPY50" s="196"/>
      <c r="SPZ50" s="196"/>
      <c r="SQA50" s="196"/>
      <c r="SQB50" s="196"/>
      <c r="SQC50" s="196"/>
      <c r="SQD50" s="196"/>
      <c r="SQE50" s="196"/>
      <c r="SQF50" s="196"/>
      <c r="SQG50" s="196"/>
      <c r="SQH50" s="196"/>
      <c r="SQI50" s="196"/>
      <c r="SQJ50" s="196"/>
      <c r="SQK50" s="196"/>
      <c r="SQL50" s="196"/>
      <c r="SQM50" s="196"/>
      <c r="SQN50" s="196"/>
      <c r="SQO50" s="196"/>
      <c r="SQP50" s="196"/>
      <c r="SQQ50" s="196"/>
      <c r="SQR50" s="196"/>
      <c r="SQS50" s="196"/>
      <c r="SQT50" s="196"/>
      <c r="SQU50" s="196"/>
      <c r="SQV50" s="196"/>
      <c r="SQW50" s="196"/>
      <c r="SQX50" s="196"/>
      <c r="SQY50" s="196"/>
      <c r="SQZ50" s="196"/>
      <c r="SRA50" s="196"/>
      <c r="SRB50" s="196"/>
      <c r="SRC50" s="196"/>
      <c r="SRD50" s="196"/>
      <c r="SRE50" s="196"/>
      <c r="SRF50" s="196"/>
      <c r="SRG50" s="196"/>
      <c r="SRH50" s="196"/>
      <c r="SRI50" s="196"/>
      <c r="SRJ50" s="196"/>
      <c r="SRK50" s="196"/>
      <c r="SRL50" s="196"/>
      <c r="SRM50" s="196"/>
      <c r="SRN50" s="196"/>
      <c r="SRO50" s="196"/>
      <c r="SRP50" s="196"/>
      <c r="SRQ50" s="196"/>
      <c r="SRR50" s="196"/>
      <c r="SRS50" s="196"/>
      <c r="SRT50" s="196"/>
      <c r="SRU50" s="196"/>
      <c r="SRV50" s="196"/>
      <c r="SRW50" s="196"/>
      <c r="SRX50" s="196"/>
      <c r="SRY50" s="196"/>
      <c r="SRZ50" s="196"/>
      <c r="SSA50" s="196"/>
      <c r="SSB50" s="196"/>
      <c r="SSC50" s="196"/>
      <c r="SSD50" s="196"/>
      <c r="SSE50" s="196"/>
      <c r="SSF50" s="196"/>
      <c r="SSG50" s="196"/>
      <c r="SSH50" s="196"/>
      <c r="SSI50" s="196"/>
      <c r="SSJ50" s="196"/>
      <c r="SSK50" s="196"/>
      <c r="SSL50" s="196"/>
      <c r="SSM50" s="196"/>
      <c r="SSN50" s="196"/>
      <c r="SSO50" s="196"/>
      <c r="SSP50" s="196"/>
      <c r="SSQ50" s="196"/>
      <c r="SSR50" s="196"/>
      <c r="SSS50" s="196"/>
      <c r="SST50" s="196"/>
      <c r="SSU50" s="196"/>
      <c r="SSV50" s="196"/>
      <c r="SSW50" s="196"/>
      <c r="SSX50" s="196"/>
      <c r="SSY50" s="196"/>
      <c r="SSZ50" s="196"/>
      <c r="STA50" s="196"/>
      <c r="STB50" s="196"/>
      <c r="STC50" s="196"/>
      <c r="STD50" s="196"/>
      <c r="STE50" s="196"/>
      <c r="STF50" s="196"/>
      <c r="STG50" s="196"/>
      <c r="STH50" s="196"/>
      <c r="STI50" s="196"/>
      <c r="STJ50" s="196"/>
      <c r="STK50" s="196"/>
      <c r="STL50" s="196"/>
      <c r="STM50" s="196"/>
      <c r="STN50" s="196"/>
      <c r="STO50" s="196"/>
      <c r="STP50" s="196"/>
      <c r="STQ50" s="196"/>
      <c r="STR50" s="196"/>
      <c r="STS50" s="196"/>
      <c r="STT50" s="196"/>
      <c r="STU50" s="196"/>
      <c r="STV50" s="196"/>
      <c r="STW50" s="196"/>
      <c r="STX50" s="196"/>
      <c r="STY50" s="196"/>
      <c r="STZ50" s="196"/>
      <c r="SUA50" s="196"/>
      <c r="SUB50" s="196"/>
      <c r="SUC50" s="196"/>
      <c r="SUD50" s="196"/>
      <c r="SUE50" s="196"/>
      <c r="SUF50" s="196"/>
      <c r="SUG50" s="196"/>
      <c r="SUH50" s="196"/>
      <c r="SUI50" s="196"/>
      <c r="SUJ50" s="196"/>
      <c r="SUK50" s="196"/>
      <c r="SUL50" s="196"/>
      <c r="SUM50" s="196"/>
      <c r="SUN50" s="196"/>
      <c r="SUO50" s="196"/>
      <c r="SUP50" s="196"/>
      <c r="SUQ50" s="196"/>
      <c r="SUR50" s="196"/>
      <c r="SUS50" s="196"/>
      <c r="SUT50" s="196"/>
      <c r="SUU50" s="196"/>
      <c r="SUV50" s="196"/>
      <c r="SUW50" s="196"/>
      <c r="SUX50" s="196"/>
      <c r="SUY50" s="196"/>
      <c r="SUZ50" s="196"/>
      <c r="SVA50" s="196"/>
      <c r="SVB50" s="196"/>
      <c r="SVC50" s="196"/>
      <c r="SVD50" s="196"/>
      <c r="SVE50" s="196"/>
      <c r="SVF50" s="196"/>
      <c r="SVG50" s="196"/>
      <c r="SVH50" s="196"/>
      <c r="SVI50" s="196"/>
      <c r="SVJ50" s="196"/>
      <c r="SVK50" s="196"/>
      <c r="SVL50" s="196"/>
      <c r="SVM50" s="196"/>
      <c r="SVN50" s="196"/>
      <c r="SVO50" s="196"/>
      <c r="SVP50" s="196"/>
      <c r="SVQ50" s="196"/>
      <c r="SVR50" s="196"/>
      <c r="SVS50" s="196"/>
      <c r="SVT50" s="196"/>
      <c r="SVU50" s="196"/>
      <c r="SVV50" s="196"/>
      <c r="SVW50" s="196"/>
      <c r="SVX50" s="196"/>
      <c r="SVY50" s="196"/>
      <c r="SVZ50" s="196"/>
      <c r="SWA50" s="196"/>
      <c r="SWB50" s="196"/>
      <c r="SWC50" s="196"/>
      <c r="SWD50" s="196"/>
      <c r="SWE50" s="196"/>
      <c r="SWF50" s="196"/>
      <c r="SWG50" s="196"/>
      <c r="SWH50" s="196"/>
      <c r="SWI50" s="196"/>
      <c r="SWJ50" s="196"/>
      <c r="SWK50" s="196"/>
      <c r="SWL50" s="196"/>
      <c r="SWM50" s="196"/>
      <c r="SWN50" s="196"/>
      <c r="SWO50" s="196"/>
      <c r="SWP50" s="196"/>
      <c r="SWQ50" s="196"/>
      <c r="SWR50" s="196"/>
      <c r="SWS50" s="196"/>
      <c r="SWT50" s="196"/>
      <c r="SWU50" s="196"/>
      <c r="SWV50" s="196"/>
      <c r="SWW50" s="196"/>
      <c r="SWX50" s="196"/>
      <c r="SWY50" s="196"/>
      <c r="SWZ50" s="196"/>
      <c r="SXA50" s="196"/>
      <c r="SXB50" s="196"/>
      <c r="SXC50" s="196"/>
      <c r="SXD50" s="196"/>
      <c r="SXE50" s="196"/>
      <c r="SXF50" s="196"/>
      <c r="SXG50" s="196"/>
      <c r="SXH50" s="196"/>
      <c r="SXI50" s="196"/>
      <c r="SXJ50" s="196"/>
      <c r="SXK50" s="196"/>
      <c r="SXL50" s="196"/>
      <c r="SXM50" s="196"/>
      <c r="SXN50" s="196"/>
      <c r="SXO50" s="196"/>
      <c r="SXP50" s="196"/>
      <c r="SXQ50" s="196"/>
      <c r="SXR50" s="196"/>
      <c r="SXS50" s="196"/>
      <c r="SXT50" s="196"/>
      <c r="SXU50" s="196"/>
      <c r="SXV50" s="196"/>
      <c r="SXW50" s="196"/>
      <c r="SXX50" s="196"/>
      <c r="SXY50" s="196"/>
      <c r="SXZ50" s="196"/>
      <c r="SYA50" s="196"/>
      <c r="SYB50" s="196"/>
      <c r="SYC50" s="196"/>
      <c r="SYD50" s="196"/>
      <c r="SYE50" s="196"/>
      <c r="SYF50" s="196"/>
      <c r="SYG50" s="196"/>
      <c r="SYH50" s="196"/>
      <c r="SYI50" s="196"/>
      <c r="SYJ50" s="196"/>
      <c r="SYK50" s="196"/>
      <c r="SYL50" s="196"/>
      <c r="SYM50" s="196"/>
      <c r="SYN50" s="196"/>
      <c r="SYO50" s="196"/>
      <c r="SYP50" s="196"/>
      <c r="SYQ50" s="196"/>
      <c r="SYR50" s="196"/>
      <c r="SYS50" s="196"/>
      <c r="SYT50" s="196"/>
      <c r="SYU50" s="196"/>
      <c r="SYV50" s="196"/>
      <c r="SYW50" s="196"/>
      <c r="SYX50" s="196"/>
      <c r="SYY50" s="196"/>
      <c r="SYZ50" s="196"/>
      <c r="SZA50" s="196"/>
      <c r="SZB50" s="196"/>
      <c r="SZC50" s="196"/>
      <c r="SZD50" s="196"/>
      <c r="SZE50" s="196"/>
      <c r="SZF50" s="196"/>
      <c r="SZG50" s="196"/>
      <c r="SZH50" s="196"/>
      <c r="SZI50" s="196"/>
      <c r="SZJ50" s="196"/>
      <c r="SZK50" s="196"/>
      <c r="SZL50" s="196"/>
      <c r="SZM50" s="196"/>
      <c r="SZN50" s="196"/>
      <c r="SZO50" s="196"/>
      <c r="SZP50" s="196"/>
      <c r="SZQ50" s="196"/>
      <c r="SZR50" s="196"/>
      <c r="SZS50" s="196"/>
      <c r="SZT50" s="196"/>
      <c r="SZU50" s="196"/>
      <c r="SZV50" s="196"/>
      <c r="SZW50" s="196"/>
      <c r="SZX50" s="196"/>
      <c r="SZY50" s="196"/>
      <c r="SZZ50" s="196"/>
      <c r="TAA50" s="196"/>
      <c r="TAB50" s="196"/>
      <c r="TAC50" s="196"/>
      <c r="TAD50" s="196"/>
      <c r="TAE50" s="196"/>
      <c r="TAF50" s="196"/>
      <c r="TAG50" s="196"/>
      <c r="TAH50" s="196"/>
      <c r="TAI50" s="196"/>
      <c r="TAJ50" s="196"/>
      <c r="TAK50" s="196"/>
      <c r="TAL50" s="196"/>
      <c r="TAM50" s="196"/>
      <c r="TAN50" s="196"/>
      <c r="TAO50" s="196"/>
      <c r="TAP50" s="196"/>
      <c r="TAQ50" s="196"/>
      <c r="TAR50" s="196"/>
      <c r="TAS50" s="196"/>
      <c r="TAT50" s="196"/>
      <c r="TAU50" s="196"/>
      <c r="TAV50" s="196"/>
      <c r="TAW50" s="196"/>
      <c r="TAX50" s="196"/>
      <c r="TAY50" s="196"/>
      <c r="TAZ50" s="196"/>
      <c r="TBA50" s="196"/>
      <c r="TBB50" s="196"/>
      <c r="TBC50" s="196"/>
      <c r="TBD50" s="196"/>
      <c r="TBE50" s="196"/>
      <c r="TBF50" s="196"/>
      <c r="TBG50" s="196"/>
      <c r="TBH50" s="196"/>
      <c r="TBI50" s="196"/>
      <c r="TBJ50" s="196"/>
      <c r="TBK50" s="196"/>
      <c r="TBL50" s="196"/>
      <c r="TBM50" s="196"/>
      <c r="TBN50" s="196"/>
      <c r="TBO50" s="196"/>
      <c r="TBP50" s="196"/>
      <c r="TBQ50" s="196"/>
      <c r="TBR50" s="196"/>
      <c r="TBS50" s="196"/>
      <c r="TBT50" s="196"/>
      <c r="TBU50" s="196"/>
      <c r="TBV50" s="196"/>
      <c r="TBW50" s="196"/>
      <c r="TBX50" s="196"/>
      <c r="TBY50" s="196"/>
      <c r="TBZ50" s="196"/>
      <c r="TCA50" s="196"/>
      <c r="TCB50" s="196"/>
      <c r="TCC50" s="196"/>
      <c r="TCD50" s="196"/>
      <c r="TCE50" s="196"/>
      <c r="TCF50" s="196"/>
      <c r="TCG50" s="196"/>
      <c r="TCH50" s="196"/>
      <c r="TCI50" s="196"/>
      <c r="TCJ50" s="196"/>
      <c r="TCK50" s="196"/>
      <c r="TCL50" s="196"/>
      <c r="TCM50" s="196"/>
      <c r="TCN50" s="196"/>
      <c r="TCO50" s="196"/>
      <c r="TCP50" s="196"/>
      <c r="TCQ50" s="196"/>
      <c r="TCR50" s="196"/>
      <c r="TCS50" s="196"/>
      <c r="TCT50" s="196"/>
      <c r="TCU50" s="196"/>
      <c r="TCV50" s="196"/>
      <c r="TCW50" s="196"/>
      <c r="TCX50" s="196"/>
      <c r="TCY50" s="196"/>
      <c r="TCZ50" s="196"/>
      <c r="TDA50" s="196"/>
      <c r="TDB50" s="196"/>
      <c r="TDC50" s="196"/>
      <c r="TDD50" s="196"/>
      <c r="TDE50" s="196"/>
      <c r="TDF50" s="196"/>
      <c r="TDG50" s="196"/>
      <c r="TDH50" s="196"/>
      <c r="TDI50" s="196"/>
      <c r="TDJ50" s="196"/>
      <c r="TDK50" s="196"/>
      <c r="TDL50" s="196"/>
      <c r="TDM50" s="196"/>
      <c r="TDN50" s="196"/>
      <c r="TDO50" s="196"/>
      <c r="TDP50" s="196"/>
      <c r="TDQ50" s="196"/>
      <c r="TDR50" s="196"/>
      <c r="TDS50" s="196"/>
      <c r="TDT50" s="196"/>
      <c r="TDU50" s="196"/>
      <c r="TDV50" s="196"/>
      <c r="TDW50" s="196"/>
      <c r="TDX50" s="196"/>
      <c r="TDY50" s="196"/>
      <c r="TDZ50" s="196"/>
      <c r="TEA50" s="196"/>
      <c r="TEB50" s="196"/>
      <c r="TEC50" s="196"/>
      <c r="TED50" s="196"/>
      <c r="TEE50" s="196"/>
      <c r="TEF50" s="196"/>
      <c r="TEG50" s="196"/>
      <c r="TEH50" s="196"/>
      <c r="TEI50" s="196"/>
      <c r="TEJ50" s="196"/>
      <c r="TEK50" s="196"/>
      <c r="TEL50" s="196"/>
      <c r="TEM50" s="196"/>
      <c r="TEN50" s="196"/>
      <c r="TEO50" s="196"/>
      <c r="TEP50" s="196"/>
      <c r="TEQ50" s="196"/>
      <c r="TER50" s="196"/>
      <c r="TES50" s="196"/>
      <c r="TET50" s="196"/>
      <c r="TEU50" s="196"/>
      <c r="TEV50" s="196"/>
      <c r="TEW50" s="196"/>
      <c r="TEX50" s="196"/>
      <c r="TEY50" s="196"/>
      <c r="TEZ50" s="196"/>
      <c r="TFA50" s="196"/>
      <c r="TFB50" s="196"/>
      <c r="TFC50" s="196"/>
      <c r="TFD50" s="196"/>
      <c r="TFE50" s="196"/>
      <c r="TFF50" s="196"/>
      <c r="TFG50" s="196"/>
      <c r="TFH50" s="196"/>
      <c r="TFI50" s="196"/>
      <c r="TFJ50" s="196"/>
      <c r="TFK50" s="196"/>
      <c r="TFL50" s="196"/>
      <c r="TFM50" s="196"/>
      <c r="TFN50" s="196"/>
      <c r="TFO50" s="196"/>
      <c r="TFP50" s="196"/>
      <c r="TFQ50" s="196"/>
      <c r="TFR50" s="196"/>
      <c r="TFS50" s="196"/>
      <c r="TFT50" s="196"/>
      <c r="TFU50" s="196"/>
      <c r="TFV50" s="196"/>
      <c r="TFW50" s="196"/>
      <c r="TFX50" s="196"/>
      <c r="TFY50" s="196"/>
      <c r="TFZ50" s="196"/>
      <c r="TGA50" s="196"/>
      <c r="TGB50" s="196"/>
      <c r="TGC50" s="196"/>
      <c r="TGD50" s="196"/>
      <c r="TGE50" s="196"/>
      <c r="TGF50" s="196"/>
      <c r="TGG50" s="196"/>
      <c r="TGH50" s="196"/>
      <c r="TGI50" s="196"/>
      <c r="TGJ50" s="196"/>
      <c r="TGK50" s="196"/>
      <c r="TGL50" s="196"/>
      <c r="TGM50" s="196"/>
      <c r="TGN50" s="196"/>
      <c r="TGO50" s="196"/>
      <c r="TGP50" s="196"/>
      <c r="TGQ50" s="196"/>
      <c r="TGR50" s="196"/>
      <c r="TGS50" s="196"/>
      <c r="TGT50" s="196"/>
      <c r="TGU50" s="196"/>
      <c r="TGV50" s="196"/>
      <c r="TGW50" s="196"/>
      <c r="TGX50" s="196"/>
      <c r="TGY50" s="196"/>
      <c r="TGZ50" s="196"/>
      <c r="THA50" s="196"/>
      <c r="THB50" s="196"/>
      <c r="THC50" s="196"/>
      <c r="THD50" s="196"/>
      <c r="THE50" s="196"/>
      <c r="THF50" s="196"/>
      <c r="THG50" s="196"/>
      <c r="THH50" s="196"/>
      <c r="THI50" s="196"/>
      <c r="THJ50" s="196"/>
      <c r="THK50" s="196"/>
      <c r="THL50" s="196"/>
      <c r="THM50" s="196"/>
      <c r="THN50" s="196"/>
      <c r="THO50" s="196"/>
      <c r="THP50" s="196"/>
      <c r="THQ50" s="196"/>
      <c r="THR50" s="196"/>
      <c r="THS50" s="196"/>
      <c r="THT50" s="196"/>
      <c r="THU50" s="196"/>
      <c r="THV50" s="196"/>
      <c r="THW50" s="196"/>
      <c r="THX50" s="196"/>
      <c r="THY50" s="196"/>
      <c r="THZ50" s="196"/>
      <c r="TIA50" s="196"/>
      <c r="TIB50" s="196"/>
      <c r="TIC50" s="196"/>
      <c r="TID50" s="196"/>
      <c r="TIE50" s="196"/>
      <c r="TIF50" s="196"/>
      <c r="TIG50" s="196"/>
      <c r="TIH50" s="196"/>
      <c r="TII50" s="196"/>
      <c r="TIJ50" s="196"/>
      <c r="TIK50" s="196"/>
      <c r="TIL50" s="196"/>
      <c r="TIM50" s="196"/>
      <c r="TIN50" s="196"/>
      <c r="TIO50" s="196"/>
      <c r="TIP50" s="196"/>
      <c r="TIQ50" s="196"/>
      <c r="TIR50" s="196"/>
      <c r="TIS50" s="196"/>
      <c r="TIT50" s="196"/>
      <c r="TIU50" s="196"/>
      <c r="TIV50" s="196"/>
      <c r="TIW50" s="196"/>
      <c r="TIX50" s="196"/>
      <c r="TIY50" s="196"/>
      <c r="TIZ50" s="196"/>
      <c r="TJA50" s="196"/>
      <c r="TJB50" s="196"/>
      <c r="TJC50" s="196"/>
      <c r="TJD50" s="196"/>
      <c r="TJE50" s="196"/>
      <c r="TJF50" s="196"/>
      <c r="TJG50" s="196"/>
      <c r="TJH50" s="196"/>
      <c r="TJI50" s="196"/>
      <c r="TJJ50" s="196"/>
      <c r="TJK50" s="196"/>
      <c r="TJL50" s="196"/>
      <c r="TJM50" s="196"/>
      <c r="TJN50" s="196"/>
      <c r="TJO50" s="196"/>
      <c r="TJP50" s="196"/>
      <c r="TJQ50" s="196"/>
      <c r="TJR50" s="196"/>
      <c r="TJS50" s="196"/>
      <c r="TJT50" s="196"/>
      <c r="TJU50" s="196"/>
      <c r="TJV50" s="196"/>
      <c r="TJW50" s="196"/>
      <c r="TJX50" s="196"/>
      <c r="TJY50" s="196"/>
      <c r="TJZ50" s="196"/>
      <c r="TKA50" s="196"/>
      <c r="TKB50" s="196"/>
      <c r="TKC50" s="196"/>
      <c r="TKD50" s="196"/>
      <c r="TKE50" s="196"/>
      <c r="TKF50" s="196"/>
      <c r="TKG50" s="196"/>
      <c r="TKH50" s="196"/>
      <c r="TKI50" s="196"/>
      <c r="TKJ50" s="196"/>
      <c r="TKK50" s="196"/>
      <c r="TKL50" s="196"/>
      <c r="TKM50" s="196"/>
      <c r="TKN50" s="196"/>
      <c r="TKO50" s="196"/>
      <c r="TKP50" s="196"/>
      <c r="TKQ50" s="196"/>
      <c r="TKR50" s="196"/>
      <c r="TKS50" s="196"/>
      <c r="TKT50" s="196"/>
      <c r="TKU50" s="196"/>
      <c r="TKV50" s="196"/>
      <c r="TKW50" s="196"/>
      <c r="TKX50" s="196"/>
      <c r="TKY50" s="196"/>
      <c r="TKZ50" s="196"/>
      <c r="TLA50" s="196"/>
      <c r="TLB50" s="196"/>
      <c r="TLC50" s="196"/>
      <c r="TLD50" s="196"/>
      <c r="TLE50" s="196"/>
      <c r="TLF50" s="196"/>
      <c r="TLG50" s="196"/>
      <c r="TLH50" s="196"/>
      <c r="TLI50" s="196"/>
      <c r="TLJ50" s="196"/>
      <c r="TLK50" s="196"/>
      <c r="TLL50" s="196"/>
      <c r="TLM50" s="196"/>
      <c r="TLN50" s="196"/>
      <c r="TLO50" s="196"/>
      <c r="TLP50" s="196"/>
      <c r="TLQ50" s="196"/>
      <c r="TLR50" s="196"/>
      <c r="TLS50" s="196"/>
      <c r="TLT50" s="196"/>
      <c r="TLU50" s="196"/>
      <c r="TLV50" s="196"/>
      <c r="TLW50" s="196"/>
      <c r="TLX50" s="196"/>
      <c r="TLY50" s="196"/>
      <c r="TLZ50" s="196"/>
      <c r="TMA50" s="196"/>
      <c r="TMB50" s="196"/>
      <c r="TMC50" s="196"/>
      <c r="TMD50" s="196"/>
      <c r="TME50" s="196"/>
      <c r="TMF50" s="196"/>
      <c r="TMG50" s="196"/>
      <c r="TMH50" s="196"/>
      <c r="TMI50" s="196"/>
      <c r="TMJ50" s="196"/>
      <c r="TMK50" s="196"/>
      <c r="TML50" s="196"/>
      <c r="TMM50" s="196"/>
      <c r="TMN50" s="196"/>
      <c r="TMO50" s="196"/>
      <c r="TMP50" s="196"/>
      <c r="TMQ50" s="196"/>
      <c r="TMR50" s="196"/>
      <c r="TMS50" s="196"/>
      <c r="TMT50" s="196"/>
      <c r="TMU50" s="196"/>
      <c r="TMV50" s="196"/>
      <c r="TMW50" s="196"/>
      <c r="TMX50" s="196"/>
      <c r="TMY50" s="196"/>
      <c r="TMZ50" s="196"/>
      <c r="TNA50" s="196"/>
      <c r="TNB50" s="196"/>
      <c r="TNC50" s="196"/>
      <c r="TND50" s="196"/>
      <c r="TNE50" s="196"/>
      <c r="TNF50" s="196"/>
      <c r="TNG50" s="196"/>
      <c r="TNH50" s="196"/>
      <c r="TNI50" s="196"/>
      <c r="TNJ50" s="196"/>
      <c r="TNK50" s="196"/>
      <c r="TNL50" s="196"/>
      <c r="TNM50" s="196"/>
      <c r="TNN50" s="196"/>
      <c r="TNO50" s="196"/>
      <c r="TNP50" s="196"/>
      <c r="TNQ50" s="196"/>
      <c r="TNR50" s="196"/>
      <c r="TNS50" s="196"/>
      <c r="TNT50" s="196"/>
      <c r="TNU50" s="196"/>
      <c r="TNV50" s="196"/>
      <c r="TNW50" s="196"/>
      <c r="TNX50" s="196"/>
      <c r="TNY50" s="196"/>
      <c r="TNZ50" s="196"/>
      <c r="TOA50" s="196"/>
      <c r="TOB50" s="196"/>
      <c r="TOC50" s="196"/>
      <c r="TOD50" s="196"/>
      <c r="TOE50" s="196"/>
      <c r="TOF50" s="196"/>
      <c r="TOG50" s="196"/>
      <c r="TOH50" s="196"/>
      <c r="TOI50" s="196"/>
      <c r="TOJ50" s="196"/>
      <c r="TOK50" s="196"/>
      <c r="TOL50" s="196"/>
      <c r="TOM50" s="196"/>
      <c r="TON50" s="196"/>
      <c r="TOO50" s="196"/>
      <c r="TOP50" s="196"/>
      <c r="TOQ50" s="196"/>
      <c r="TOR50" s="196"/>
      <c r="TOS50" s="196"/>
      <c r="TOT50" s="196"/>
      <c r="TOU50" s="196"/>
      <c r="TOV50" s="196"/>
      <c r="TOW50" s="196"/>
      <c r="TOX50" s="196"/>
      <c r="TOY50" s="196"/>
      <c r="TOZ50" s="196"/>
      <c r="TPA50" s="196"/>
      <c r="TPB50" s="196"/>
      <c r="TPC50" s="196"/>
      <c r="TPD50" s="196"/>
      <c r="TPE50" s="196"/>
      <c r="TPF50" s="196"/>
      <c r="TPG50" s="196"/>
      <c r="TPH50" s="196"/>
      <c r="TPI50" s="196"/>
      <c r="TPJ50" s="196"/>
      <c r="TPK50" s="196"/>
      <c r="TPL50" s="196"/>
      <c r="TPM50" s="196"/>
      <c r="TPN50" s="196"/>
      <c r="TPO50" s="196"/>
      <c r="TPP50" s="196"/>
      <c r="TPQ50" s="196"/>
      <c r="TPR50" s="196"/>
      <c r="TPS50" s="196"/>
      <c r="TPT50" s="196"/>
      <c r="TPU50" s="196"/>
      <c r="TPV50" s="196"/>
      <c r="TPW50" s="196"/>
      <c r="TPX50" s="196"/>
      <c r="TPY50" s="196"/>
      <c r="TPZ50" s="196"/>
      <c r="TQA50" s="196"/>
      <c r="TQB50" s="196"/>
      <c r="TQC50" s="196"/>
      <c r="TQD50" s="196"/>
      <c r="TQE50" s="196"/>
      <c r="TQF50" s="196"/>
      <c r="TQG50" s="196"/>
      <c r="TQH50" s="196"/>
      <c r="TQI50" s="196"/>
      <c r="TQJ50" s="196"/>
      <c r="TQK50" s="196"/>
      <c r="TQL50" s="196"/>
      <c r="TQM50" s="196"/>
      <c r="TQN50" s="196"/>
      <c r="TQO50" s="196"/>
      <c r="TQP50" s="196"/>
      <c r="TQQ50" s="196"/>
      <c r="TQR50" s="196"/>
      <c r="TQS50" s="196"/>
      <c r="TQT50" s="196"/>
      <c r="TQU50" s="196"/>
      <c r="TQV50" s="196"/>
      <c r="TQW50" s="196"/>
      <c r="TQX50" s="196"/>
      <c r="TQY50" s="196"/>
      <c r="TQZ50" s="196"/>
      <c r="TRA50" s="196"/>
      <c r="TRB50" s="196"/>
      <c r="TRC50" s="196"/>
      <c r="TRD50" s="196"/>
      <c r="TRE50" s="196"/>
      <c r="TRF50" s="196"/>
      <c r="TRG50" s="196"/>
      <c r="TRH50" s="196"/>
      <c r="TRI50" s="196"/>
      <c r="TRJ50" s="196"/>
      <c r="TRK50" s="196"/>
      <c r="TRL50" s="196"/>
      <c r="TRM50" s="196"/>
      <c r="TRN50" s="196"/>
      <c r="TRO50" s="196"/>
      <c r="TRP50" s="196"/>
      <c r="TRQ50" s="196"/>
      <c r="TRR50" s="196"/>
      <c r="TRS50" s="196"/>
      <c r="TRT50" s="196"/>
      <c r="TRU50" s="196"/>
      <c r="TRV50" s="196"/>
      <c r="TRW50" s="196"/>
      <c r="TRX50" s="196"/>
      <c r="TRY50" s="196"/>
      <c r="TRZ50" s="196"/>
      <c r="TSA50" s="196"/>
      <c r="TSB50" s="196"/>
      <c r="TSC50" s="196"/>
      <c r="TSD50" s="196"/>
      <c r="TSE50" s="196"/>
      <c r="TSF50" s="196"/>
      <c r="TSG50" s="196"/>
      <c r="TSH50" s="196"/>
      <c r="TSI50" s="196"/>
      <c r="TSJ50" s="196"/>
      <c r="TSK50" s="196"/>
      <c r="TSL50" s="196"/>
      <c r="TSM50" s="196"/>
      <c r="TSN50" s="196"/>
      <c r="TSO50" s="196"/>
      <c r="TSP50" s="196"/>
      <c r="TSQ50" s="196"/>
      <c r="TSR50" s="196"/>
      <c r="TSS50" s="196"/>
      <c r="TST50" s="196"/>
      <c r="TSU50" s="196"/>
      <c r="TSV50" s="196"/>
      <c r="TSW50" s="196"/>
      <c r="TSX50" s="196"/>
      <c r="TSY50" s="196"/>
      <c r="TSZ50" s="196"/>
      <c r="TTA50" s="196"/>
      <c r="TTB50" s="196"/>
      <c r="TTC50" s="196"/>
      <c r="TTD50" s="196"/>
      <c r="TTE50" s="196"/>
      <c r="TTF50" s="196"/>
      <c r="TTG50" s="196"/>
      <c r="TTH50" s="196"/>
      <c r="TTI50" s="196"/>
      <c r="TTJ50" s="196"/>
      <c r="TTK50" s="196"/>
      <c r="TTL50" s="196"/>
      <c r="TTM50" s="196"/>
      <c r="TTN50" s="196"/>
      <c r="TTO50" s="196"/>
      <c r="TTP50" s="196"/>
      <c r="TTQ50" s="196"/>
      <c r="TTR50" s="196"/>
      <c r="TTS50" s="196"/>
      <c r="TTT50" s="196"/>
      <c r="TTU50" s="196"/>
      <c r="TTV50" s="196"/>
      <c r="TTW50" s="196"/>
      <c r="TTX50" s="196"/>
      <c r="TTY50" s="196"/>
      <c r="TTZ50" s="196"/>
      <c r="TUA50" s="196"/>
      <c r="TUB50" s="196"/>
      <c r="TUC50" s="196"/>
      <c r="TUD50" s="196"/>
      <c r="TUE50" s="196"/>
      <c r="TUF50" s="196"/>
      <c r="TUG50" s="196"/>
      <c r="TUH50" s="196"/>
      <c r="TUI50" s="196"/>
      <c r="TUJ50" s="196"/>
      <c r="TUK50" s="196"/>
      <c r="TUL50" s="196"/>
      <c r="TUM50" s="196"/>
      <c r="TUN50" s="196"/>
      <c r="TUO50" s="196"/>
      <c r="TUP50" s="196"/>
      <c r="TUQ50" s="196"/>
      <c r="TUR50" s="196"/>
      <c r="TUS50" s="196"/>
      <c r="TUT50" s="196"/>
      <c r="TUU50" s="196"/>
      <c r="TUV50" s="196"/>
      <c r="TUW50" s="196"/>
      <c r="TUX50" s="196"/>
      <c r="TUY50" s="196"/>
      <c r="TUZ50" s="196"/>
      <c r="TVA50" s="196"/>
      <c r="TVB50" s="196"/>
      <c r="TVC50" s="196"/>
      <c r="TVD50" s="196"/>
      <c r="TVE50" s="196"/>
      <c r="TVF50" s="196"/>
      <c r="TVG50" s="196"/>
      <c r="TVH50" s="196"/>
      <c r="TVI50" s="196"/>
      <c r="TVJ50" s="196"/>
      <c r="TVK50" s="196"/>
      <c r="TVL50" s="196"/>
      <c r="TVM50" s="196"/>
      <c r="TVN50" s="196"/>
      <c r="TVO50" s="196"/>
      <c r="TVP50" s="196"/>
      <c r="TVQ50" s="196"/>
      <c r="TVR50" s="196"/>
      <c r="TVS50" s="196"/>
      <c r="TVT50" s="196"/>
      <c r="TVU50" s="196"/>
      <c r="TVV50" s="196"/>
      <c r="TVW50" s="196"/>
      <c r="TVX50" s="196"/>
      <c r="TVY50" s="196"/>
      <c r="TVZ50" s="196"/>
      <c r="TWA50" s="196"/>
      <c r="TWB50" s="196"/>
      <c r="TWC50" s="196"/>
      <c r="TWD50" s="196"/>
      <c r="TWE50" s="196"/>
      <c r="TWF50" s="196"/>
      <c r="TWG50" s="196"/>
      <c r="TWH50" s="196"/>
      <c r="TWI50" s="196"/>
      <c r="TWJ50" s="196"/>
      <c r="TWK50" s="196"/>
      <c r="TWL50" s="196"/>
      <c r="TWM50" s="196"/>
      <c r="TWN50" s="196"/>
      <c r="TWO50" s="196"/>
      <c r="TWP50" s="196"/>
      <c r="TWQ50" s="196"/>
      <c r="TWR50" s="196"/>
      <c r="TWS50" s="196"/>
      <c r="TWT50" s="196"/>
      <c r="TWU50" s="196"/>
      <c r="TWV50" s="196"/>
      <c r="TWW50" s="196"/>
      <c r="TWX50" s="196"/>
      <c r="TWY50" s="196"/>
      <c r="TWZ50" s="196"/>
      <c r="TXA50" s="196"/>
      <c r="TXB50" s="196"/>
      <c r="TXC50" s="196"/>
      <c r="TXD50" s="196"/>
      <c r="TXE50" s="196"/>
      <c r="TXF50" s="196"/>
      <c r="TXG50" s="196"/>
      <c r="TXH50" s="196"/>
      <c r="TXI50" s="196"/>
      <c r="TXJ50" s="196"/>
      <c r="TXK50" s="196"/>
      <c r="TXL50" s="196"/>
      <c r="TXM50" s="196"/>
      <c r="TXN50" s="196"/>
      <c r="TXO50" s="196"/>
      <c r="TXP50" s="196"/>
      <c r="TXQ50" s="196"/>
      <c r="TXR50" s="196"/>
      <c r="TXS50" s="196"/>
      <c r="TXT50" s="196"/>
      <c r="TXU50" s="196"/>
      <c r="TXV50" s="196"/>
      <c r="TXW50" s="196"/>
      <c r="TXX50" s="196"/>
      <c r="TXY50" s="196"/>
      <c r="TXZ50" s="196"/>
      <c r="TYA50" s="196"/>
      <c r="TYB50" s="196"/>
      <c r="TYC50" s="196"/>
      <c r="TYD50" s="196"/>
      <c r="TYE50" s="196"/>
      <c r="TYF50" s="196"/>
      <c r="TYG50" s="196"/>
      <c r="TYH50" s="196"/>
      <c r="TYI50" s="196"/>
      <c r="TYJ50" s="196"/>
      <c r="TYK50" s="196"/>
      <c r="TYL50" s="196"/>
      <c r="TYM50" s="196"/>
      <c r="TYN50" s="196"/>
      <c r="TYO50" s="196"/>
      <c r="TYP50" s="196"/>
      <c r="TYQ50" s="196"/>
      <c r="TYR50" s="196"/>
      <c r="TYS50" s="196"/>
      <c r="TYT50" s="196"/>
      <c r="TYU50" s="196"/>
      <c r="TYV50" s="196"/>
      <c r="TYW50" s="196"/>
      <c r="TYX50" s="196"/>
      <c r="TYY50" s="196"/>
      <c r="TYZ50" s="196"/>
      <c r="TZA50" s="196"/>
      <c r="TZB50" s="196"/>
      <c r="TZC50" s="196"/>
      <c r="TZD50" s="196"/>
      <c r="TZE50" s="196"/>
      <c r="TZF50" s="196"/>
      <c r="TZG50" s="196"/>
      <c r="TZH50" s="196"/>
      <c r="TZI50" s="196"/>
      <c r="TZJ50" s="196"/>
      <c r="TZK50" s="196"/>
      <c r="TZL50" s="196"/>
      <c r="TZM50" s="196"/>
      <c r="TZN50" s="196"/>
      <c r="TZO50" s="196"/>
      <c r="TZP50" s="196"/>
      <c r="TZQ50" s="196"/>
      <c r="TZR50" s="196"/>
      <c r="TZS50" s="196"/>
      <c r="TZT50" s="196"/>
      <c r="TZU50" s="196"/>
      <c r="TZV50" s="196"/>
      <c r="TZW50" s="196"/>
      <c r="TZX50" s="196"/>
      <c r="TZY50" s="196"/>
      <c r="TZZ50" s="196"/>
      <c r="UAA50" s="196"/>
      <c r="UAB50" s="196"/>
      <c r="UAC50" s="196"/>
      <c r="UAD50" s="196"/>
      <c r="UAE50" s="196"/>
      <c r="UAF50" s="196"/>
      <c r="UAG50" s="196"/>
      <c r="UAH50" s="196"/>
      <c r="UAI50" s="196"/>
      <c r="UAJ50" s="196"/>
      <c r="UAK50" s="196"/>
      <c r="UAL50" s="196"/>
      <c r="UAM50" s="196"/>
      <c r="UAN50" s="196"/>
      <c r="UAO50" s="196"/>
      <c r="UAP50" s="196"/>
      <c r="UAQ50" s="196"/>
      <c r="UAR50" s="196"/>
      <c r="UAS50" s="196"/>
      <c r="UAT50" s="196"/>
      <c r="UAU50" s="196"/>
      <c r="UAV50" s="196"/>
      <c r="UAW50" s="196"/>
      <c r="UAX50" s="196"/>
      <c r="UAY50" s="196"/>
      <c r="UAZ50" s="196"/>
      <c r="UBA50" s="196"/>
      <c r="UBB50" s="196"/>
      <c r="UBC50" s="196"/>
      <c r="UBD50" s="196"/>
      <c r="UBE50" s="196"/>
      <c r="UBF50" s="196"/>
      <c r="UBG50" s="196"/>
      <c r="UBH50" s="196"/>
      <c r="UBI50" s="196"/>
      <c r="UBJ50" s="196"/>
      <c r="UBK50" s="196"/>
      <c r="UBL50" s="196"/>
      <c r="UBM50" s="196"/>
      <c r="UBN50" s="196"/>
      <c r="UBO50" s="196"/>
      <c r="UBP50" s="196"/>
      <c r="UBQ50" s="196"/>
      <c r="UBR50" s="196"/>
      <c r="UBS50" s="196"/>
      <c r="UBT50" s="196"/>
      <c r="UBU50" s="196"/>
      <c r="UBV50" s="196"/>
      <c r="UBW50" s="196"/>
      <c r="UBX50" s="196"/>
      <c r="UBY50" s="196"/>
      <c r="UBZ50" s="196"/>
      <c r="UCA50" s="196"/>
      <c r="UCB50" s="196"/>
      <c r="UCC50" s="196"/>
      <c r="UCD50" s="196"/>
      <c r="UCE50" s="196"/>
      <c r="UCF50" s="196"/>
      <c r="UCG50" s="196"/>
      <c r="UCH50" s="196"/>
      <c r="UCI50" s="196"/>
      <c r="UCJ50" s="196"/>
      <c r="UCK50" s="196"/>
      <c r="UCL50" s="196"/>
      <c r="UCM50" s="196"/>
      <c r="UCN50" s="196"/>
      <c r="UCO50" s="196"/>
      <c r="UCP50" s="196"/>
      <c r="UCQ50" s="196"/>
      <c r="UCR50" s="196"/>
      <c r="UCS50" s="196"/>
      <c r="UCT50" s="196"/>
      <c r="UCU50" s="196"/>
      <c r="UCV50" s="196"/>
      <c r="UCW50" s="196"/>
      <c r="UCX50" s="196"/>
      <c r="UCY50" s="196"/>
      <c r="UCZ50" s="196"/>
      <c r="UDA50" s="196"/>
      <c r="UDB50" s="196"/>
      <c r="UDC50" s="196"/>
      <c r="UDD50" s="196"/>
      <c r="UDE50" s="196"/>
      <c r="UDF50" s="196"/>
      <c r="UDG50" s="196"/>
      <c r="UDH50" s="196"/>
      <c r="UDI50" s="196"/>
      <c r="UDJ50" s="196"/>
      <c r="UDK50" s="196"/>
      <c r="UDL50" s="196"/>
      <c r="UDM50" s="196"/>
      <c r="UDN50" s="196"/>
      <c r="UDO50" s="196"/>
      <c r="UDP50" s="196"/>
      <c r="UDQ50" s="196"/>
      <c r="UDR50" s="196"/>
      <c r="UDS50" s="196"/>
      <c r="UDT50" s="196"/>
      <c r="UDU50" s="196"/>
      <c r="UDV50" s="196"/>
      <c r="UDW50" s="196"/>
      <c r="UDX50" s="196"/>
      <c r="UDY50" s="196"/>
      <c r="UDZ50" s="196"/>
      <c r="UEA50" s="196"/>
      <c r="UEB50" s="196"/>
      <c r="UEC50" s="196"/>
      <c r="UED50" s="196"/>
      <c r="UEE50" s="196"/>
      <c r="UEF50" s="196"/>
      <c r="UEG50" s="196"/>
      <c r="UEH50" s="196"/>
      <c r="UEI50" s="196"/>
      <c r="UEJ50" s="196"/>
      <c r="UEK50" s="196"/>
      <c r="UEL50" s="196"/>
      <c r="UEM50" s="196"/>
      <c r="UEN50" s="196"/>
      <c r="UEO50" s="196"/>
      <c r="UEP50" s="196"/>
      <c r="UEQ50" s="196"/>
      <c r="UER50" s="196"/>
      <c r="UES50" s="196"/>
      <c r="UET50" s="196"/>
      <c r="UEU50" s="196"/>
      <c r="UEV50" s="196"/>
      <c r="UEW50" s="196"/>
      <c r="UEX50" s="196"/>
      <c r="UEY50" s="196"/>
      <c r="UEZ50" s="196"/>
      <c r="UFA50" s="196"/>
      <c r="UFB50" s="196"/>
      <c r="UFC50" s="196"/>
      <c r="UFD50" s="196"/>
      <c r="UFE50" s="196"/>
      <c r="UFF50" s="196"/>
      <c r="UFG50" s="196"/>
      <c r="UFH50" s="196"/>
      <c r="UFI50" s="196"/>
      <c r="UFJ50" s="196"/>
      <c r="UFK50" s="196"/>
      <c r="UFL50" s="196"/>
      <c r="UFM50" s="196"/>
      <c r="UFN50" s="196"/>
      <c r="UFO50" s="196"/>
      <c r="UFP50" s="196"/>
      <c r="UFQ50" s="196"/>
      <c r="UFR50" s="196"/>
      <c r="UFS50" s="196"/>
      <c r="UFT50" s="196"/>
      <c r="UFU50" s="196"/>
      <c r="UFV50" s="196"/>
      <c r="UFW50" s="196"/>
      <c r="UFX50" s="196"/>
      <c r="UFY50" s="196"/>
      <c r="UFZ50" s="196"/>
      <c r="UGA50" s="196"/>
      <c r="UGB50" s="196"/>
      <c r="UGC50" s="196"/>
      <c r="UGD50" s="196"/>
      <c r="UGE50" s="196"/>
      <c r="UGF50" s="196"/>
      <c r="UGG50" s="196"/>
      <c r="UGH50" s="196"/>
      <c r="UGI50" s="196"/>
      <c r="UGJ50" s="196"/>
      <c r="UGK50" s="196"/>
      <c r="UGL50" s="196"/>
      <c r="UGM50" s="196"/>
      <c r="UGN50" s="196"/>
      <c r="UGO50" s="196"/>
      <c r="UGP50" s="196"/>
      <c r="UGQ50" s="196"/>
      <c r="UGR50" s="196"/>
      <c r="UGS50" s="196"/>
      <c r="UGT50" s="196"/>
      <c r="UGU50" s="196"/>
      <c r="UGV50" s="196"/>
      <c r="UGW50" s="196"/>
      <c r="UGX50" s="196"/>
      <c r="UGY50" s="196"/>
      <c r="UGZ50" s="196"/>
      <c r="UHA50" s="196"/>
      <c r="UHB50" s="196"/>
      <c r="UHC50" s="196"/>
      <c r="UHD50" s="196"/>
      <c r="UHE50" s="196"/>
      <c r="UHF50" s="196"/>
      <c r="UHG50" s="196"/>
      <c r="UHH50" s="196"/>
      <c r="UHI50" s="196"/>
      <c r="UHJ50" s="196"/>
      <c r="UHK50" s="196"/>
      <c r="UHL50" s="196"/>
      <c r="UHM50" s="196"/>
      <c r="UHN50" s="196"/>
      <c r="UHO50" s="196"/>
      <c r="UHP50" s="196"/>
      <c r="UHQ50" s="196"/>
      <c r="UHR50" s="196"/>
      <c r="UHS50" s="196"/>
      <c r="UHT50" s="196"/>
      <c r="UHU50" s="196"/>
      <c r="UHV50" s="196"/>
      <c r="UHW50" s="196"/>
      <c r="UHX50" s="196"/>
      <c r="UHY50" s="196"/>
      <c r="UHZ50" s="196"/>
      <c r="UIA50" s="196"/>
      <c r="UIB50" s="196"/>
      <c r="UIC50" s="196"/>
      <c r="UID50" s="196"/>
      <c r="UIE50" s="196"/>
      <c r="UIF50" s="196"/>
      <c r="UIG50" s="196"/>
      <c r="UIH50" s="196"/>
      <c r="UII50" s="196"/>
      <c r="UIJ50" s="196"/>
      <c r="UIK50" s="196"/>
      <c r="UIL50" s="196"/>
      <c r="UIM50" s="196"/>
      <c r="UIN50" s="196"/>
      <c r="UIO50" s="196"/>
      <c r="UIP50" s="196"/>
      <c r="UIQ50" s="196"/>
      <c r="UIR50" s="196"/>
      <c r="UIS50" s="196"/>
      <c r="UIT50" s="196"/>
      <c r="UIU50" s="196"/>
      <c r="UIV50" s="196"/>
      <c r="UIW50" s="196"/>
      <c r="UIX50" s="196"/>
      <c r="UIY50" s="196"/>
      <c r="UIZ50" s="196"/>
      <c r="UJA50" s="196"/>
      <c r="UJB50" s="196"/>
      <c r="UJC50" s="196"/>
      <c r="UJD50" s="196"/>
      <c r="UJE50" s="196"/>
      <c r="UJF50" s="196"/>
      <c r="UJG50" s="196"/>
      <c r="UJH50" s="196"/>
      <c r="UJI50" s="196"/>
      <c r="UJJ50" s="196"/>
      <c r="UJK50" s="196"/>
      <c r="UJL50" s="196"/>
      <c r="UJM50" s="196"/>
      <c r="UJN50" s="196"/>
      <c r="UJO50" s="196"/>
      <c r="UJP50" s="196"/>
      <c r="UJQ50" s="196"/>
      <c r="UJR50" s="196"/>
      <c r="UJS50" s="196"/>
      <c r="UJT50" s="196"/>
      <c r="UJU50" s="196"/>
      <c r="UJV50" s="196"/>
      <c r="UJW50" s="196"/>
      <c r="UJX50" s="196"/>
      <c r="UJY50" s="196"/>
      <c r="UJZ50" s="196"/>
      <c r="UKA50" s="196"/>
      <c r="UKB50" s="196"/>
      <c r="UKC50" s="196"/>
      <c r="UKD50" s="196"/>
      <c r="UKE50" s="196"/>
      <c r="UKF50" s="196"/>
      <c r="UKG50" s="196"/>
      <c r="UKH50" s="196"/>
      <c r="UKI50" s="196"/>
      <c r="UKJ50" s="196"/>
      <c r="UKK50" s="196"/>
      <c r="UKL50" s="196"/>
      <c r="UKM50" s="196"/>
      <c r="UKN50" s="196"/>
      <c r="UKO50" s="196"/>
      <c r="UKP50" s="196"/>
      <c r="UKQ50" s="196"/>
      <c r="UKR50" s="196"/>
      <c r="UKS50" s="196"/>
      <c r="UKT50" s="196"/>
      <c r="UKU50" s="196"/>
      <c r="UKV50" s="196"/>
      <c r="UKW50" s="196"/>
      <c r="UKX50" s="196"/>
      <c r="UKY50" s="196"/>
      <c r="UKZ50" s="196"/>
      <c r="ULA50" s="196"/>
      <c r="ULB50" s="196"/>
      <c r="ULC50" s="196"/>
      <c r="ULD50" s="196"/>
      <c r="ULE50" s="196"/>
      <c r="ULF50" s="196"/>
      <c r="ULG50" s="196"/>
      <c r="ULH50" s="196"/>
      <c r="ULI50" s="196"/>
      <c r="ULJ50" s="196"/>
      <c r="ULK50" s="196"/>
      <c r="ULL50" s="196"/>
      <c r="ULM50" s="196"/>
      <c r="ULN50" s="196"/>
      <c r="ULO50" s="196"/>
      <c r="ULP50" s="196"/>
      <c r="ULQ50" s="196"/>
      <c r="ULR50" s="196"/>
      <c r="ULS50" s="196"/>
      <c r="ULT50" s="196"/>
      <c r="ULU50" s="196"/>
      <c r="ULV50" s="196"/>
      <c r="ULW50" s="196"/>
      <c r="ULX50" s="196"/>
      <c r="ULY50" s="196"/>
      <c r="ULZ50" s="196"/>
      <c r="UMA50" s="196"/>
      <c r="UMB50" s="196"/>
      <c r="UMC50" s="196"/>
      <c r="UMD50" s="196"/>
      <c r="UME50" s="196"/>
      <c r="UMF50" s="196"/>
      <c r="UMG50" s="196"/>
      <c r="UMH50" s="196"/>
      <c r="UMI50" s="196"/>
      <c r="UMJ50" s="196"/>
      <c r="UMK50" s="196"/>
      <c r="UML50" s="196"/>
      <c r="UMM50" s="196"/>
      <c r="UMN50" s="196"/>
      <c r="UMO50" s="196"/>
      <c r="UMP50" s="196"/>
      <c r="UMQ50" s="196"/>
      <c r="UMR50" s="196"/>
      <c r="UMS50" s="196"/>
      <c r="UMT50" s="196"/>
      <c r="UMU50" s="196"/>
      <c r="UMV50" s="196"/>
      <c r="UMW50" s="196"/>
      <c r="UMX50" s="196"/>
      <c r="UMY50" s="196"/>
      <c r="UMZ50" s="196"/>
      <c r="UNA50" s="196"/>
      <c r="UNB50" s="196"/>
      <c r="UNC50" s="196"/>
      <c r="UND50" s="196"/>
      <c r="UNE50" s="196"/>
      <c r="UNF50" s="196"/>
      <c r="UNG50" s="196"/>
      <c r="UNH50" s="196"/>
      <c r="UNI50" s="196"/>
      <c r="UNJ50" s="196"/>
      <c r="UNK50" s="196"/>
      <c r="UNL50" s="196"/>
      <c r="UNM50" s="196"/>
      <c r="UNN50" s="196"/>
      <c r="UNO50" s="196"/>
      <c r="UNP50" s="196"/>
      <c r="UNQ50" s="196"/>
      <c r="UNR50" s="196"/>
      <c r="UNS50" s="196"/>
      <c r="UNT50" s="196"/>
      <c r="UNU50" s="196"/>
      <c r="UNV50" s="196"/>
      <c r="UNW50" s="196"/>
      <c r="UNX50" s="196"/>
      <c r="UNY50" s="196"/>
      <c r="UNZ50" s="196"/>
      <c r="UOA50" s="196"/>
      <c r="UOB50" s="196"/>
      <c r="UOC50" s="196"/>
      <c r="UOD50" s="196"/>
      <c r="UOE50" s="196"/>
      <c r="UOF50" s="196"/>
      <c r="UOG50" s="196"/>
      <c r="UOH50" s="196"/>
      <c r="UOI50" s="196"/>
      <c r="UOJ50" s="196"/>
      <c r="UOK50" s="196"/>
      <c r="UOL50" s="196"/>
      <c r="UOM50" s="196"/>
      <c r="UON50" s="196"/>
      <c r="UOO50" s="196"/>
      <c r="UOP50" s="196"/>
      <c r="UOQ50" s="196"/>
      <c r="UOR50" s="196"/>
      <c r="UOS50" s="196"/>
      <c r="UOT50" s="196"/>
      <c r="UOU50" s="196"/>
      <c r="UOV50" s="196"/>
      <c r="UOW50" s="196"/>
      <c r="UOX50" s="196"/>
      <c r="UOY50" s="196"/>
      <c r="UOZ50" s="196"/>
      <c r="UPA50" s="196"/>
      <c r="UPB50" s="196"/>
      <c r="UPC50" s="196"/>
      <c r="UPD50" s="196"/>
      <c r="UPE50" s="196"/>
      <c r="UPF50" s="196"/>
      <c r="UPG50" s="196"/>
      <c r="UPH50" s="196"/>
      <c r="UPI50" s="196"/>
      <c r="UPJ50" s="196"/>
      <c r="UPK50" s="196"/>
      <c r="UPL50" s="196"/>
      <c r="UPM50" s="196"/>
      <c r="UPN50" s="196"/>
      <c r="UPO50" s="196"/>
      <c r="UPP50" s="196"/>
      <c r="UPQ50" s="196"/>
      <c r="UPR50" s="196"/>
      <c r="UPS50" s="196"/>
      <c r="UPT50" s="196"/>
      <c r="UPU50" s="196"/>
      <c r="UPV50" s="196"/>
      <c r="UPW50" s="196"/>
      <c r="UPX50" s="196"/>
      <c r="UPY50" s="196"/>
      <c r="UPZ50" s="196"/>
      <c r="UQA50" s="196"/>
      <c r="UQB50" s="196"/>
      <c r="UQC50" s="196"/>
      <c r="UQD50" s="196"/>
      <c r="UQE50" s="196"/>
      <c r="UQF50" s="196"/>
      <c r="UQG50" s="196"/>
      <c r="UQH50" s="196"/>
      <c r="UQI50" s="196"/>
      <c r="UQJ50" s="196"/>
      <c r="UQK50" s="196"/>
      <c r="UQL50" s="196"/>
      <c r="UQM50" s="196"/>
      <c r="UQN50" s="196"/>
      <c r="UQO50" s="196"/>
      <c r="UQP50" s="196"/>
      <c r="UQQ50" s="196"/>
      <c r="UQR50" s="196"/>
      <c r="UQS50" s="196"/>
      <c r="UQT50" s="196"/>
      <c r="UQU50" s="196"/>
      <c r="UQV50" s="196"/>
      <c r="UQW50" s="196"/>
      <c r="UQX50" s="196"/>
      <c r="UQY50" s="196"/>
      <c r="UQZ50" s="196"/>
      <c r="URA50" s="196"/>
      <c r="URB50" s="196"/>
      <c r="URC50" s="196"/>
      <c r="URD50" s="196"/>
      <c r="URE50" s="196"/>
      <c r="URF50" s="196"/>
      <c r="URG50" s="196"/>
      <c r="URH50" s="196"/>
      <c r="URI50" s="196"/>
      <c r="URJ50" s="196"/>
      <c r="URK50" s="196"/>
      <c r="URL50" s="196"/>
      <c r="URM50" s="196"/>
      <c r="URN50" s="196"/>
      <c r="URO50" s="196"/>
      <c r="URP50" s="196"/>
      <c r="URQ50" s="196"/>
      <c r="URR50" s="196"/>
      <c r="URS50" s="196"/>
      <c r="URT50" s="196"/>
      <c r="URU50" s="196"/>
      <c r="URV50" s="196"/>
      <c r="URW50" s="196"/>
      <c r="URX50" s="196"/>
      <c r="URY50" s="196"/>
      <c r="URZ50" s="196"/>
      <c r="USA50" s="196"/>
      <c r="USB50" s="196"/>
      <c r="USC50" s="196"/>
      <c r="USD50" s="196"/>
      <c r="USE50" s="196"/>
      <c r="USF50" s="196"/>
      <c r="USG50" s="196"/>
      <c r="USH50" s="196"/>
      <c r="USI50" s="196"/>
      <c r="USJ50" s="196"/>
      <c r="USK50" s="196"/>
      <c r="USL50" s="196"/>
      <c r="USM50" s="196"/>
      <c r="USN50" s="196"/>
      <c r="USO50" s="196"/>
      <c r="USP50" s="196"/>
      <c r="USQ50" s="196"/>
      <c r="USR50" s="196"/>
      <c r="USS50" s="196"/>
      <c r="UST50" s="196"/>
      <c r="USU50" s="196"/>
      <c r="USV50" s="196"/>
      <c r="USW50" s="196"/>
      <c r="USX50" s="196"/>
      <c r="USY50" s="196"/>
      <c r="USZ50" s="196"/>
      <c r="UTA50" s="196"/>
      <c r="UTB50" s="196"/>
      <c r="UTC50" s="196"/>
      <c r="UTD50" s="196"/>
      <c r="UTE50" s="196"/>
      <c r="UTF50" s="196"/>
      <c r="UTG50" s="196"/>
      <c r="UTH50" s="196"/>
      <c r="UTI50" s="196"/>
      <c r="UTJ50" s="196"/>
      <c r="UTK50" s="196"/>
      <c r="UTL50" s="196"/>
      <c r="UTM50" s="196"/>
      <c r="UTN50" s="196"/>
      <c r="UTO50" s="196"/>
      <c r="UTP50" s="196"/>
      <c r="UTQ50" s="196"/>
      <c r="UTR50" s="196"/>
      <c r="UTS50" s="196"/>
      <c r="UTT50" s="196"/>
      <c r="UTU50" s="196"/>
      <c r="UTV50" s="196"/>
      <c r="UTW50" s="196"/>
      <c r="UTX50" s="196"/>
      <c r="UTY50" s="196"/>
      <c r="UTZ50" s="196"/>
      <c r="UUA50" s="196"/>
      <c r="UUB50" s="196"/>
      <c r="UUC50" s="196"/>
      <c r="UUD50" s="196"/>
      <c r="UUE50" s="196"/>
      <c r="UUF50" s="196"/>
      <c r="UUG50" s="196"/>
      <c r="UUH50" s="196"/>
      <c r="UUI50" s="196"/>
      <c r="UUJ50" s="196"/>
      <c r="UUK50" s="196"/>
      <c r="UUL50" s="196"/>
      <c r="UUM50" s="196"/>
      <c r="UUN50" s="196"/>
      <c r="UUO50" s="196"/>
      <c r="UUP50" s="196"/>
      <c r="UUQ50" s="196"/>
      <c r="UUR50" s="196"/>
      <c r="UUS50" s="196"/>
      <c r="UUT50" s="196"/>
      <c r="UUU50" s="196"/>
      <c r="UUV50" s="196"/>
      <c r="UUW50" s="196"/>
      <c r="UUX50" s="196"/>
      <c r="UUY50" s="196"/>
      <c r="UUZ50" s="196"/>
      <c r="UVA50" s="196"/>
      <c r="UVB50" s="196"/>
      <c r="UVC50" s="196"/>
      <c r="UVD50" s="196"/>
      <c r="UVE50" s="196"/>
      <c r="UVF50" s="196"/>
      <c r="UVG50" s="196"/>
      <c r="UVH50" s="196"/>
      <c r="UVI50" s="196"/>
      <c r="UVJ50" s="196"/>
      <c r="UVK50" s="196"/>
      <c r="UVL50" s="196"/>
      <c r="UVM50" s="196"/>
      <c r="UVN50" s="196"/>
      <c r="UVO50" s="196"/>
      <c r="UVP50" s="196"/>
      <c r="UVQ50" s="196"/>
      <c r="UVR50" s="196"/>
      <c r="UVS50" s="196"/>
      <c r="UVT50" s="196"/>
      <c r="UVU50" s="196"/>
      <c r="UVV50" s="196"/>
      <c r="UVW50" s="196"/>
      <c r="UVX50" s="196"/>
      <c r="UVY50" s="196"/>
      <c r="UVZ50" s="196"/>
      <c r="UWA50" s="196"/>
      <c r="UWB50" s="196"/>
      <c r="UWC50" s="196"/>
      <c r="UWD50" s="196"/>
      <c r="UWE50" s="196"/>
      <c r="UWF50" s="196"/>
      <c r="UWG50" s="196"/>
      <c r="UWH50" s="196"/>
      <c r="UWI50" s="196"/>
      <c r="UWJ50" s="196"/>
      <c r="UWK50" s="196"/>
      <c r="UWL50" s="196"/>
      <c r="UWM50" s="196"/>
      <c r="UWN50" s="196"/>
      <c r="UWO50" s="196"/>
      <c r="UWP50" s="196"/>
      <c r="UWQ50" s="196"/>
      <c r="UWR50" s="196"/>
      <c r="UWS50" s="196"/>
      <c r="UWT50" s="196"/>
      <c r="UWU50" s="196"/>
      <c r="UWV50" s="196"/>
      <c r="UWW50" s="196"/>
      <c r="UWX50" s="196"/>
      <c r="UWY50" s="196"/>
      <c r="UWZ50" s="196"/>
      <c r="UXA50" s="196"/>
      <c r="UXB50" s="196"/>
      <c r="UXC50" s="196"/>
      <c r="UXD50" s="196"/>
      <c r="UXE50" s="196"/>
      <c r="UXF50" s="196"/>
      <c r="UXG50" s="196"/>
      <c r="UXH50" s="196"/>
      <c r="UXI50" s="196"/>
      <c r="UXJ50" s="196"/>
      <c r="UXK50" s="196"/>
      <c r="UXL50" s="196"/>
      <c r="UXM50" s="196"/>
      <c r="UXN50" s="196"/>
      <c r="UXO50" s="196"/>
      <c r="UXP50" s="196"/>
      <c r="UXQ50" s="196"/>
      <c r="UXR50" s="196"/>
      <c r="UXS50" s="196"/>
      <c r="UXT50" s="196"/>
      <c r="UXU50" s="196"/>
      <c r="UXV50" s="196"/>
      <c r="UXW50" s="196"/>
      <c r="UXX50" s="196"/>
      <c r="UXY50" s="196"/>
      <c r="UXZ50" s="196"/>
      <c r="UYA50" s="196"/>
      <c r="UYB50" s="196"/>
      <c r="UYC50" s="196"/>
      <c r="UYD50" s="196"/>
      <c r="UYE50" s="196"/>
      <c r="UYF50" s="196"/>
      <c r="UYG50" s="196"/>
      <c r="UYH50" s="196"/>
      <c r="UYI50" s="196"/>
      <c r="UYJ50" s="196"/>
      <c r="UYK50" s="196"/>
      <c r="UYL50" s="196"/>
      <c r="UYM50" s="196"/>
      <c r="UYN50" s="196"/>
      <c r="UYO50" s="196"/>
      <c r="UYP50" s="196"/>
      <c r="UYQ50" s="196"/>
      <c r="UYR50" s="196"/>
      <c r="UYS50" s="196"/>
      <c r="UYT50" s="196"/>
      <c r="UYU50" s="196"/>
      <c r="UYV50" s="196"/>
      <c r="UYW50" s="196"/>
      <c r="UYX50" s="196"/>
      <c r="UYY50" s="196"/>
      <c r="UYZ50" s="196"/>
      <c r="UZA50" s="196"/>
      <c r="UZB50" s="196"/>
      <c r="UZC50" s="196"/>
      <c r="UZD50" s="196"/>
      <c r="UZE50" s="196"/>
      <c r="UZF50" s="196"/>
      <c r="UZG50" s="196"/>
      <c r="UZH50" s="196"/>
      <c r="UZI50" s="196"/>
      <c r="UZJ50" s="196"/>
      <c r="UZK50" s="196"/>
      <c r="UZL50" s="196"/>
      <c r="UZM50" s="196"/>
      <c r="UZN50" s="196"/>
      <c r="UZO50" s="196"/>
      <c r="UZP50" s="196"/>
      <c r="UZQ50" s="196"/>
      <c r="UZR50" s="196"/>
      <c r="UZS50" s="196"/>
      <c r="UZT50" s="196"/>
      <c r="UZU50" s="196"/>
      <c r="UZV50" s="196"/>
      <c r="UZW50" s="196"/>
      <c r="UZX50" s="196"/>
      <c r="UZY50" s="196"/>
      <c r="UZZ50" s="196"/>
      <c r="VAA50" s="196"/>
      <c r="VAB50" s="196"/>
      <c r="VAC50" s="196"/>
      <c r="VAD50" s="196"/>
      <c r="VAE50" s="196"/>
      <c r="VAF50" s="196"/>
      <c r="VAG50" s="196"/>
      <c r="VAH50" s="196"/>
      <c r="VAI50" s="196"/>
      <c r="VAJ50" s="196"/>
      <c r="VAK50" s="196"/>
      <c r="VAL50" s="196"/>
      <c r="VAM50" s="196"/>
      <c r="VAN50" s="196"/>
      <c r="VAO50" s="196"/>
      <c r="VAP50" s="196"/>
      <c r="VAQ50" s="196"/>
      <c r="VAR50" s="196"/>
      <c r="VAS50" s="196"/>
      <c r="VAT50" s="196"/>
      <c r="VAU50" s="196"/>
      <c r="VAV50" s="196"/>
      <c r="VAW50" s="196"/>
      <c r="VAX50" s="196"/>
      <c r="VAY50" s="196"/>
      <c r="VAZ50" s="196"/>
      <c r="VBA50" s="196"/>
      <c r="VBB50" s="196"/>
      <c r="VBC50" s="196"/>
      <c r="VBD50" s="196"/>
      <c r="VBE50" s="196"/>
      <c r="VBF50" s="196"/>
      <c r="VBG50" s="196"/>
      <c r="VBH50" s="196"/>
      <c r="VBI50" s="196"/>
      <c r="VBJ50" s="196"/>
      <c r="VBK50" s="196"/>
      <c r="VBL50" s="196"/>
      <c r="VBM50" s="196"/>
      <c r="VBN50" s="196"/>
      <c r="VBO50" s="196"/>
      <c r="VBP50" s="196"/>
      <c r="VBQ50" s="196"/>
      <c r="VBR50" s="196"/>
      <c r="VBS50" s="196"/>
      <c r="VBT50" s="196"/>
      <c r="VBU50" s="196"/>
      <c r="VBV50" s="196"/>
      <c r="VBW50" s="196"/>
      <c r="VBX50" s="196"/>
      <c r="VBY50" s="196"/>
      <c r="VBZ50" s="196"/>
      <c r="VCA50" s="196"/>
      <c r="VCB50" s="196"/>
      <c r="VCC50" s="196"/>
      <c r="VCD50" s="196"/>
      <c r="VCE50" s="196"/>
      <c r="VCF50" s="196"/>
      <c r="VCG50" s="196"/>
      <c r="VCH50" s="196"/>
      <c r="VCI50" s="196"/>
      <c r="VCJ50" s="196"/>
      <c r="VCK50" s="196"/>
      <c r="VCL50" s="196"/>
      <c r="VCM50" s="196"/>
      <c r="VCN50" s="196"/>
      <c r="VCO50" s="196"/>
      <c r="VCP50" s="196"/>
      <c r="VCQ50" s="196"/>
      <c r="VCR50" s="196"/>
      <c r="VCS50" s="196"/>
      <c r="VCT50" s="196"/>
      <c r="VCU50" s="196"/>
      <c r="VCV50" s="196"/>
      <c r="VCW50" s="196"/>
      <c r="VCX50" s="196"/>
      <c r="VCY50" s="196"/>
      <c r="VCZ50" s="196"/>
      <c r="VDA50" s="196"/>
      <c r="VDB50" s="196"/>
      <c r="VDC50" s="196"/>
      <c r="VDD50" s="196"/>
      <c r="VDE50" s="196"/>
      <c r="VDF50" s="196"/>
      <c r="VDG50" s="196"/>
      <c r="VDH50" s="196"/>
      <c r="VDI50" s="196"/>
      <c r="VDJ50" s="196"/>
      <c r="VDK50" s="196"/>
      <c r="VDL50" s="196"/>
      <c r="VDM50" s="196"/>
      <c r="VDN50" s="196"/>
      <c r="VDO50" s="196"/>
      <c r="VDP50" s="196"/>
      <c r="VDQ50" s="196"/>
      <c r="VDR50" s="196"/>
      <c r="VDS50" s="196"/>
      <c r="VDT50" s="196"/>
      <c r="VDU50" s="196"/>
      <c r="VDV50" s="196"/>
      <c r="VDW50" s="196"/>
      <c r="VDX50" s="196"/>
      <c r="VDY50" s="196"/>
      <c r="VDZ50" s="196"/>
      <c r="VEA50" s="196"/>
      <c r="VEB50" s="196"/>
      <c r="VEC50" s="196"/>
      <c r="VED50" s="196"/>
      <c r="VEE50" s="196"/>
      <c r="VEF50" s="196"/>
      <c r="VEG50" s="196"/>
      <c r="VEH50" s="196"/>
      <c r="VEI50" s="196"/>
      <c r="VEJ50" s="196"/>
      <c r="VEK50" s="196"/>
      <c r="VEL50" s="196"/>
      <c r="VEM50" s="196"/>
      <c r="VEN50" s="196"/>
      <c r="VEO50" s="196"/>
      <c r="VEP50" s="196"/>
      <c r="VEQ50" s="196"/>
      <c r="VER50" s="196"/>
      <c r="VES50" s="196"/>
      <c r="VET50" s="196"/>
      <c r="VEU50" s="196"/>
      <c r="VEV50" s="196"/>
      <c r="VEW50" s="196"/>
      <c r="VEX50" s="196"/>
      <c r="VEY50" s="196"/>
      <c r="VEZ50" s="196"/>
      <c r="VFA50" s="196"/>
      <c r="VFB50" s="196"/>
      <c r="VFC50" s="196"/>
      <c r="VFD50" s="196"/>
      <c r="VFE50" s="196"/>
      <c r="VFF50" s="196"/>
      <c r="VFG50" s="196"/>
      <c r="VFH50" s="196"/>
      <c r="VFI50" s="196"/>
      <c r="VFJ50" s="196"/>
      <c r="VFK50" s="196"/>
      <c r="VFL50" s="196"/>
      <c r="VFM50" s="196"/>
      <c r="VFN50" s="196"/>
      <c r="VFO50" s="196"/>
      <c r="VFP50" s="196"/>
      <c r="VFQ50" s="196"/>
      <c r="VFR50" s="196"/>
      <c r="VFS50" s="196"/>
      <c r="VFT50" s="196"/>
      <c r="VFU50" s="196"/>
      <c r="VFV50" s="196"/>
      <c r="VFW50" s="196"/>
      <c r="VFX50" s="196"/>
      <c r="VFY50" s="196"/>
      <c r="VFZ50" s="196"/>
      <c r="VGA50" s="196"/>
      <c r="VGB50" s="196"/>
      <c r="VGC50" s="196"/>
      <c r="VGD50" s="196"/>
      <c r="VGE50" s="196"/>
      <c r="VGF50" s="196"/>
      <c r="VGG50" s="196"/>
      <c r="VGH50" s="196"/>
      <c r="VGI50" s="196"/>
      <c r="VGJ50" s="196"/>
      <c r="VGK50" s="196"/>
      <c r="VGL50" s="196"/>
      <c r="VGM50" s="196"/>
      <c r="VGN50" s="196"/>
      <c r="VGO50" s="196"/>
      <c r="VGP50" s="196"/>
      <c r="VGQ50" s="196"/>
      <c r="VGR50" s="196"/>
      <c r="VGS50" s="196"/>
      <c r="VGT50" s="196"/>
      <c r="VGU50" s="196"/>
      <c r="VGV50" s="196"/>
      <c r="VGW50" s="196"/>
      <c r="VGX50" s="196"/>
      <c r="VGY50" s="196"/>
      <c r="VGZ50" s="196"/>
      <c r="VHA50" s="196"/>
      <c r="VHB50" s="196"/>
      <c r="VHC50" s="196"/>
      <c r="VHD50" s="196"/>
      <c r="VHE50" s="196"/>
      <c r="VHF50" s="196"/>
      <c r="VHG50" s="196"/>
      <c r="VHH50" s="196"/>
      <c r="VHI50" s="196"/>
      <c r="VHJ50" s="196"/>
      <c r="VHK50" s="196"/>
      <c r="VHL50" s="196"/>
      <c r="VHM50" s="196"/>
      <c r="VHN50" s="196"/>
      <c r="VHO50" s="196"/>
      <c r="VHP50" s="196"/>
      <c r="VHQ50" s="196"/>
      <c r="VHR50" s="196"/>
      <c r="VHS50" s="196"/>
      <c r="VHT50" s="196"/>
      <c r="VHU50" s="196"/>
      <c r="VHV50" s="196"/>
      <c r="VHW50" s="196"/>
      <c r="VHX50" s="196"/>
      <c r="VHY50" s="196"/>
      <c r="VHZ50" s="196"/>
      <c r="VIA50" s="196"/>
      <c r="VIB50" s="196"/>
      <c r="VIC50" s="196"/>
      <c r="VID50" s="196"/>
      <c r="VIE50" s="196"/>
      <c r="VIF50" s="196"/>
      <c r="VIG50" s="196"/>
      <c r="VIH50" s="196"/>
      <c r="VII50" s="196"/>
      <c r="VIJ50" s="196"/>
      <c r="VIK50" s="196"/>
      <c r="VIL50" s="196"/>
      <c r="VIM50" s="196"/>
      <c r="VIN50" s="196"/>
      <c r="VIO50" s="196"/>
      <c r="VIP50" s="196"/>
      <c r="VIQ50" s="196"/>
      <c r="VIR50" s="196"/>
      <c r="VIS50" s="196"/>
      <c r="VIT50" s="196"/>
      <c r="VIU50" s="196"/>
      <c r="VIV50" s="196"/>
      <c r="VIW50" s="196"/>
      <c r="VIX50" s="196"/>
      <c r="VIY50" s="196"/>
      <c r="VIZ50" s="196"/>
      <c r="VJA50" s="196"/>
      <c r="VJB50" s="196"/>
      <c r="VJC50" s="196"/>
      <c r="VJD50" s="196"/>
      <c r="VJE50" s="196"/>
      <c r="VJF50" s="196"/>
      <c r="VJG50" s="196"/>
      <c r="VJH50" s="196"/>
      <c r="VJI50" s="196"/>
      <c r="VJJ50" s="196"/>
      <c r="VJK50" s="196"/>
      <c r="VJL50" s="196"/>
      <c r="VJM50" s="196"/>
      <c r="VJN50" s="196"/>
      <c r="VJO50" s="196"/>
      <c r="VJP50" s="196"/>
      <c r="VJQ50" s="196"/>
      <c r="VJR50" s="196"/>
      <c r="VJS50" s="196"/>
      <c r="VJT50" s="196"/>
      <c r="VJU50" s="196"/>
      <c r="VJV50" s="196"/>
      <c r="VJW50" s="196"/>
      <c r="VJX50" s="196"/>
      <c r="VJY50" s="196"/>
      <c r="VJZ50" s="196"/>
      <c r="VKA50" s="196"/>
      <c r="VKB50" s="196"/>
      <c r="VKC50" s="196"/>
      <c r="VKD50" s="196"/>
      <c r="VKE50" s="196"/>
      <c r="VKF50" s="196"/>
      <c r="VKG50" s="196"/>
      <c r="VKH50" s="196"/>
      <c r="VKI50" s="196"/>
      <c r="VKJ50" s="196"/>
      <c r="VKK50" s="196"/>
      <c r="VKL50" s="196"/>
      <c r="VKM50" s="196"/>
      <c r="VKN50" s="196"/>
      <c r="VKO50" s="196"/>
      <c r="VKP50" s="196"/>
      <c r="VKQ50" s="196"/>
      <c r="VKR50" s="196"/>
      <c r="VKS50" s="196"/>
      <c r="VKT50" s="196"/>
      <c r="VKU50" s="196"/>
      <c r="VKV50" s="196"/>
      <c r="VKW50" s="196"/>
      <c r="VKX50" s="196"/>
      <c r="VKY50" s="196"/>
      <c r="VKZ50" s="196"/>
      <c r="VLA50" s="196"/>
      <c r="VLB50" s="196"/>
      <c r="VLC50" s="196"/>
      <c r="VLD50" s="196"/>
      <c r="VLE50" s="196"/>
      <c r="VLF50" s="196"/>
      <c r="VLG50" s="196"/>
      <c r="VLH50" s="196"/>
      <c r="VLI50" s="196"/>
      <c r="VLJ50" s="196"/>
      <c r="VLK50" s="196"/>
      <c r="VLL50" s="196"/>
      <c r="VLM50" s="196"/>
      <c r="VLN50" s="196"/>
      <c r="VLO50" s="196"/>
      <c r="VLP50" s="196"/>
      <c r="VLQ50" s="196"/>
      <c r="VLR50" s="196"/>
      <c r="VLS50" s="196"/>
      <c r="VLT50" s="196"/>
      <c r="VLU50" s="196"/>
      <c r="VLV50" s="196"/>
      <c r="VLW50" s="196"/>
      <c r="VLX50" s="196"/>
      <c r="VLY50" s="196"/>
      <c r="VLZ50" s="196"/>
      <c r="VMA50" s="196"/>
      <c r="VMB50" s="196"/>
      <c r="VMC50" s="196"/>
      <c r="VMD50" s="196"/>
      <c r="VME50" s="196"/>
      <c r="VMF50" s="196"/>
      <c r="VMG50" s="196"/>
      <c r="VMH50" s="196"/>
      <c r="VMI50" s="196"/>
      <c r="VMJ50" s="196"/>
      <c r="VMK50" s="196"/>
      <c r="VML50" s="196"/>
      <c r="VMM50" s="196"/>
      <c r="VMN50" s="196"/>
      <c r="VMO50" s="196"/>
      <c r="VMP50" s="196"/>
      <c r="VMQ50" s="196"/>
      <c r="VMR50" s="196"/>
      <c r="VMS50" s="196"/>
      <c r="VMT50" s="196"/>
      <c r="VMU50" s="196"/>
      <c r="VMV50" s="196"/>
      <c r="VMW50" s="196"/>
      <c r="VMX50" s="196"/>
      <c r="VMY50" s="196"/>
      <c r="VMZ50" s="196"/>
      <c r="VNA50" s="196"/>
      <c r="VNB50" s="196"/>
      <c r="VNC50" s="196"/>
      <c r="VND50" s="196"/>
      <c r="VNE50" s="196"/>
      <c r="VNF50" s="196"/>
      <c r="VNG50" s="196"/>
      <c r="VNH50" s="196"/>
      <c r="VNI50" s="196"/>
      <c r="VNJ50" s="196"/>
      <c r="VNK50" s="196"/>
      <c r="VNL50" s="196"/>
      <c r="VNM50" s="196"/>
      <c r="VNN50" s="196"/>
      <c r="VNO50" s="196"/>
      <c r="VNP50" s="196"/>
      <c r="VNQ50" s="196"/>
      <c r="VNR50" s="196"/>
      <c r="VNS50" s="196"/>
      <c r="VNT50" s="196"/>
      <c r="VNU50" s="196"/>
      <c r="VNV50" s="196"/>
      <c r="VNW50" s="196"/>
      <c r="VNX50" s="196"/>
      <c r="VNY50" s="196"/>
      <c r="VNZ50" s="196"/>
      <c r="VOA50" s="196"/>
      <c r="VOB50" s="196"/>
      <c r="VOC50" s="196"/>
      <c r="VOD50" s="196"/>
      <c r="VOE50" s="196"/>
      <c r="VOF50" s="196"/>
      <c r="VOG50" s="196"/>
      <c r="VOH50" s="196"/>
      <c r="VOI50" s="196"/>
      <c r="VOJ50" s="196"/>
      <c r="VOK50" s="196"/>
      <c r="VOL50" s="196"/>
      <c r="VOM50" s="196"/>
      <c r="VON50" s="196"/>
      <c r="VOO50" s="196"/>
      <c r="VOP50" s="196"/>
      <c r="VOQ50" s="196"/>
      <c r="VOR50" s="196"/>
      <c r="VOS50" s="196"/>
      <c r="VOT50" s="196"/>
      <c r="VOU50" s="196"/>
      <c r="VOV50" s="196"/>
      <c r="VOW50" s="196"/>
      <c r="VOX50" s="196"/>
      <c r="VOY50" s="196"/>
      <c r="VOZ50" s="196"/>
      <c r="VPA50" s="196"/>
      <c r="VPB50" s="196"/>
      <c r="VPC50" s="196"/>
      <c r="VPD50" s="196"/>
      <c r="VPE50" s="196"/>
      <c r="VPF50" s="196"/>
      <c r="VPG50" s="196"/>
      <c r="VPH50" s="196"/>
      <c r="VPI50" s="196"/>
      <c r="VPJ50" s="196"/>
      <c r="VPK50" s="196"/>
      <c r="VPL50" s="196"/>
      <c r="VPM50" s="196"/>
      <c r="VPN50" s="196"/>
      <c r="VPO50" s="196"/>
      <c r="VPP50" s="196"/>
      <c r="VPQ50" s="196"/>
      <c r="VPR50" s="196"/>
      <c r="VPS50" s="196"/>
      <c r="VPT50" s="196"/>
      <c r="VPU50" s="196"/>
      <c r="VPV50" s="196"/>
      <c r="VPW50" s="196"/>
      <c r="VPX50" s="196"/>
      <c r="VPY50" s="196"/>
      <c r="VPZ50" s="196"/>
      <c r="VQA50" s="196"/>
      <c r="VQB50" s="196"/>
      <c r="VQC50" s="196"/>
      <c r="VQD50" s="196"/>
      <c r="VQE50" s="196"/>
      <c r="VQF50" s="196"/>
      <c r="VQG50" s="196"/>
      <c r="VQH50" s="196"/>
      <c r="VQI50" s="196"/>
      <c r="VQJ50" s="196"/>
      <c r="VQK50" s="196"/>
      <c r="VQL50" s="196"/>
      <c r="VQM50" s="196"/>
      <c r="VQN50" s="196"/>
      <c r="VQO50" s="196"/>
      <c r="VQP50" s="196"/>
      <c r="VQQ50" s="196"/>
      <c r="VQR50" s="196"/>
      <c r="VQS50" s="196"/>
      <c r="VQT50" s="196"/>
      <c r="VQU50" s="196"/>
      <c r="VQV50" s="196"/>
      <c r="VQW50" s="196"/>
      <c r="VQX50" s="196"/>
      <c r="VQY50" s="196"/>
      <c r="VQZ50" s="196"/>
      <c r="VRA50" s="196"/>
      <c r="VRB50" s="196"/>
      <c r="VRC50" s="196"/>
      <c r="VRD50" s="196"/>
      <c r="VRE50" s="196"/>
      <c r="VRF50" s="196"/>
      <c r="VRG50" s="196"/>
      <c r="VRH50" s="196"/>
      <c r="VRI50" s="196"/>
      <c r="VRJ50" s="196"/>
      <c r="VRK50" s="196"/>
      <c r="VRL50" s="196"/>
      <c r="VRM50" s="196"/>
      <c r="VRN50" s="196"/>
      <c r="VRO50" s="196"/>
      <c r="VRP50" s="196"/>
      <c r="VRQ50" s="196"/>
      <c r="VRR50" s="196"/>
      <c r="VRS50" s="196"/>
      <c r="VRT50" s="196"/>
      <c r="VRU50" s="196"/>
      <c r="VRV50" s="196"/>
      <c r="VRW50" s="196"/>
      <c r="VRX50" s="196"/>
      <c r="VRY50" s="196"/>
      <c r="VRZ50" s="196"/>
      <c r="VSA50" s="196"/>
      <c r="VSB50" s="196"/>
      <c r="VSC50" s="196"/>
      <c r="VSD50" s="196"/>
      <c r="VSE50" s="196"/>
      <c r="VSF50" s="196"/>
      <c r="VSG50" s="196"/>
      <c r="VSH50" s="196"/>
      <c r="VSI50" s="196"/>
      <c r="VSJ50" s="196"/>
      <c r="VSK50" s="196"/>
      <c r="VSL50" s="196"/>
      <c r="VSM50" s="196"/>
      <c r="VSN50" s="196"/>
      <c r="VSO50" s="196"/>
      <c r="VSP50" s="196"/>
      <c r="VSQ50" s="196"/>
      <c r="VSR50" s="196"/>
      <c r="VSS50" s="196"/>
      <c r="VST50" s="196"/>
      <c r="VSU50" s="196"/>
      <c r="VSV50" s="196"/>
      <c r="VSW50" s="196"/>
      <c r="VSX50" s="196"/>
      <c r="VSY50" s="196"/>
      <c r="VSZ50" s="196"/>
      <c r="VTA50" s="196"/>
      <c r="VTB50" s="196"/>
      <c r="VTC50" s="196"/>
      <c r="VTD50" s="196"/>
      <c r="VTE50" s="196"/>
      <c r="VTF50" s="196"/>
      <c r="VTG50" s="196"/>
      <c r="VTH50" s="196"/>
      <c r="VTI50" s="196"/>
      <c r="VTJ50" s="196"/>
      <c r="VTK50" s="196"/>
      <c r="VTL50" s="196"/>
      <c r="VTM50" s="196"/>
      <c r="VTN50" s="196"/>
      <c r="VTO50" s="196"/>
      <c r="VTP50" s="196"/>
      <c r="VTQ50" s="196"/>
      <c r="VTR50" s="196"/>
      <c r="VTS50" s="196"/>
      <c r="VTT50" s="196"/>
      <c r="VTU50" s="196"/>
      <c r="VTV50" s="196"/>
      <c r="VTW50" s="196"/>
      <c r="VTX50" s="196"/>
      <c r="VTY50" s="196"/>
      <c r="VTZ50" s="196"/>
      <c r="VUA50" s="196"/>
      <c r="VUB50" s="196"/>
      <c r="VUC50" s="196"/>
      <c r="VUD50" s="196"/>
      <c r="VUE50" s="196"/>
      <c r="VUF50" s="196"/>
      <c r="VUG50" s="196"/>
      <c r="VUH50" s="196"/>
      <c r="VUI50" s="196"/>
      <c r="VUJ50" s="196"/>
      <c r="VUK50" s="196"/>
      <c r="VUL50" s="196"/>
      <c r="VUM50" s="196"/>
      <c r="VUN50" s="196"/>
      <c r="VUO50" s="196"/>
      <c r="VUP50" s="196"/>
      <c r="VUQ50" s="196"/>
      <c r="VUR50" s="196"/>
      <c r="VUS50" s="196"/>
      <c r="VUT50" s="196"/>
      <c r="VUU50" s="196"/>
      <c r="VUV50" s="196"/>
      <c r="VUW50" s="196"/>
      <c r="VUX50" s="196"/>
      <c r="VUY50" s="196"/>
      <c r="VUZ50" s="196"/>
      <c r="VVA50" s="196"/>
      <c r="VVB50" s="196"/>
      <c r="VVC50" s="196"/>
      <c r="VVD50" s="196"/>
      <c r="VVE50" s="196"/>
      <c r="VVF50" s="196"/>
      <c r="VVG50" s="196"/>
      <c r="VVH50" s="196"/>
      <c r="VVI50" s="196"/>
      <c r="VVJ50" s="196"/>
      <c r="VVK50" s="196"/>
      <c r="VVL50" s="196"/>
      <c r="VVM50" s="196"/>
      <c r="VVN50" s="196"/>
      <c r="VVO50" s="196"/>
      <c r="VVP50" s="196"/>
      <c r="VVQ50" s="196"/>
      <c r="VVR50" s="196"/>
      <c r="VVS50" s="196"/>
      <c r="VVT50" s="196"/>
      <c r="VVU50" s="196"/>
      <c r="VVV50" s="196"/>
      <c r="VVW50" s="196"/>
      <c r="VVX50" s="196"/>
      <c r="VVY50" s="196"/>
      <c r="VVZ50" s="196"/>
      <c r="VWA50" s="196"/>
      <c r="VWB50" s="196"/>
      <c r="VWC50" s="196"/>
      <c r="VWD50" s="196"/>
      <c r="VWE50" s="196"/>
      <c r="VWF50" s="196"/>
      <c r="VWG50" s="196"/>
      <c r="VWH50" s="196"/>
      <c r="VWI50" s="196"/>
      <c r="VWJ50" s="196"/>
      <c r="VWK50" s="196"/>
      <c r="VWL50" s="196"/>
      <c r="VWM50" s="196"/>
      <c r="VWN50" s="196"/>
      <c r="VWO50" s="196"/>
      <c r="VWP50" s="196"/>
      <c r="VWQ50" s="196"/>
      <c r="VWR50" s="196"/>
      <c r="VWS50" s="196"/>
      <c r="VWT50" s="196"/>
      <c r="VWU50" s="196"/>
      <c r="VWV50" s="196"/>
      <c r="VWW50" s="196"/>
      <c r="VWX50" s="196"/>
      <c r="VWY50" s="196"/>
      <c r="VWZ50" s="196"/>
      <c r="VXA50" s="196"/>
      <c r="VXB50" s="196"/>
      <c r="VXC50" s="196"/>
      <c r="VXD50" s="196"/>
      <c r="VXE50" s="196"/>
      <c r="VXF50" s="196"/>
      <c r="VXG50" s="196"/>
      <c r="VXH50" s="196"/>
      <c r="VXI50" s="196"/>
      <c r="VXJ50" s="196"/>
      <c r="VXK50" s="196"/>
      <c r="VXL50" s="196"/>
      <c r="VXM50" s="196"/>
      <c r="VXN50" s="196"/>
      <c r="VXO50" s="196"/>
      <c r="VXP50" s="196"/>
      <c r="VXQ50" s="196"/>
      <c r="VXR50" s="196"/>
      <c r="VXS50" s="196"/>
      <c r="VXT50" s="196"/>
      <c r="VXU50" s="196"/>
      <c r="VXV50" s="196"/>
      <c r="VXW50" s="196"/>
      <c r="VXX50" s="196"/>
      <c r="VXY50" s="196"/>
      <c r="VXZ50" s="196"/>
      <c r="VYA50" s="196"/>
      <c r="VYB50" s="196"/>
      <c r="VYC50" s="196"/>
      <c r="VYD50" s="196"/>
      <c r="VYE50" s="196"/>
      <c r="VYF50" s="196"/>
      <c r="VYG50" s="196"/>
      <c r="VYH50" s="196"/>
      <c r="VYI50" s="196"/>
      <c r="VYJ50" s="196"/>
      <c r="VYK50" s="196"/>
      <c r="VYL50" s="196"/>
      <c r="VYM50" s="196"/>
      <c r="VYN50" s="196"/>
      <c r="VYO50" s="196"/>
      <c r="VYP50" s="196"/>
      <c r="VYQ50" s="196"/>
      <c r="VYR50" s="196"/>
      <c r="VYS50" s="196"/>
      <c r="VYT50" s="196"/>
      <c r="VYU50" s="196"/>
      <c r="VYV50" s="196"/>
      <c r="VYW50" s="196"/>
      <c r="VYX50" s="196"/>
      <c r="VYY50" s="196"/>
      <c r="VYZ50" s="196"/>
      <c r="VZA50" s="196"/>
      <c r="VZB50" s="196"/>
      <c r="VZC50" s="196"/>
      <c r="VZD50" s="196"/>
      <c r="VZE50" s="196"/>
      <c r="VZF50" s="196"/>
      <c r="VZG50" s="196"/>
      <c r="VZH50" s="196"/>
      <c r="VZI50" s="196"/>
      <c r="VZJ50" s="196"/>
      <c r="VZK50" s="196"/>
      <c r="VZL50" s="196"/>
      <c r="VZM50" s="196"/>
      <c r="VZN50" s="196"/>
      <c r="VZO50" s="196"/>
      <c r="VZP50" s="196"/>
      <c r="VZQ50" s="196"/>
      <c r="VZR50" s="196"/>
      <c r="VZS50" s="196"/>
      <c r="VZT50" s="196"/>
      <c r="VZU50" s="196"/>
      <c r="VZV50" s="196"/>
      <c r="VZW50" s="196"/>
      <c r="VZX50" s="196"/>
      <c r="VZY50" s="196"/>
      <c r="VZZ50" s="196"/>
      <c r="WAA50" s="196"/>
      <c r="WAB50" s="196"/>
      <c r="WAC50" s="196"/>
      <c r="WAD50" s="196"/>
      <c r="WAE50" s="196"/>
      <c r="WAF50" s="196"/>
      <c r="WAG50" s="196"/>
      <c r="WAH50" s="196"/>
      <c r="WAI50" s="196"/>
      <c r="WAJ50" s="196"/>
      <c r="WAK50" s="196"/>
      <c r="WAL50" s="196"/>
      <c r="WAM50" s="196"/>
      <c r="WAN50" s="196"/>
      <c r="WAO50" s="196"/>
      <c r="WAP50" s="196"/>
      <c r="WAQ50" s="196"/>
      <c r="WAR50" s="196"/>
      <c r="WAS50" s="196"/>
      <c r="WAT50" s="196"/>
      <c r="WAU50" s="196"/>
      <c r="WAV50" s="196"/>
      <c r="WAW50" s="196"/>
      <c r="WAX50" s="196"/>
      <c r="WAY50" s="196"/>
      <c r="WAZ50" s="196"/>
      <c r="WBA50" s="196"/>
      <c r="WBB50" s="196"/>
      <c r="WBC50" s="196"/>
      <c r="WBD50" s="196"/>
      <c r="WBE50" s="196"/>
      <c r="WBF50" s="196"/>
      <c r="WBG50" s="196"/>
      <c r="WBH50" s="196"/>
      <c r="WBI50" s="196"/>
      <c r="WBJ50" s="196"/>
      <c r="WBK50" s="196"/>
      <c r="WBL50" s="196"/>
      <c r="WBM50" s="196"/>
      <c r="WBN50" s="196"/>
      <c r="WBO50" s="196"/>
      <c r="WBP50" s="196"/>
      <c r="WBQ50" s="196"/>
      <c r="WBR50" s="196"/>
      <c r="WBS50" s="196"/>
      <c r="WBT50" s="196"/>
      <c r="WBU50" s="196"/>
      <c r="WBV50" s="196"/>
      <c r="WBW50" s="196"/>
      <c r="WBX50" s="196"/>
      <c r="WBY50" s="196"/>
      <c r="WBZ50" s="196"/>
      <c r="WCA50" s="196"/>
      <c r="WCB50" s="196"/>
      <c r="WCC50" s="196"/>
      <c r="WCD50" s="196"/>
      <c r="WCE50" s="196"/>
      <c r="WCF50" s="196"/>
      <c r="WCG50" s="196"/>
      <c r="WCH50" s="196"/>
      <c r="WCI50" s="196"/>
      <c r="WCJ50" s="196"/>
      <c r="WCK50" s="196"/>
      <c r="WCL50" s="196"/>
      <c r="WCM50" s="196"/>
      <c r="WCN50" s="196"/>
      <c r="WCO50" s="196"/>
      <c r="WCP50" s="196"/>
      <c r="WCQ50" s="196"/>
      <c r="WCR50" s="196"/>
      <c r="WCS50" s="196"/>
      <c r="WCT50" s="196"/>
      <c r="WCU50" s="196"/>
      <c r="WCV50" s="196"/>
      <c r="WCW50" s="196"/>
      <c r="WCX50" s="196"/>
      <c r="WCY50" s="196"/>
      <c r="WCZ50" s="196"/>
      <c r="WDA50" s="196"/>
      <c r="WDB50" s="196"/>
      <c r="WDC50" s="196"/>
      <c r="WDD50" s="196"/>
      <c r="WDE50" s="196"/>
      <c r="WDF50" s="196"/>
      <c r="WDG50" s="196"/>
      <c r="WDH50" s="196"/>
      <c r="WDI50" s="196"/>
      <c r="WDJ50" s="196"/>
      <c r="WDK50" s="196"/>
      <c r="WDL50" s="196"/>
      <c r="WDM50" s="196"/>
      <c r="WDN50" s="196"/>
      <c r="WDO50" s="196"/>
      <c r="WDP50" s="196"/>
      <c r="WDQ50" s="196"/>
      <c r="WDR50" s="196"/>
      <c r="WDS50" s="196"/>
      <c r="WDT50" s="196"/>
      <c r="WDU50" s="196"/>
      <c r="WDV50" s="196"/>
      <c r="WDW50" s="196"/>
      <c r="WDX50" s="196"/>
      <c r="WDY50" s="196"/>
      <c r="WDZ50" s="196"/>
      <c r="WEA50" s="196"/>
      <c r="WEB50" s="196"/>
      <c r="WEC50" s="196"/>
      <c r="WED50" s="196"/>
      <c r="WEE50" s="196"/>
      <c r="WEF50" s="196"/>
      <c r="WEG50" s="196"/>
      <c r="WEH50" s="196"/>
      <c r="WEI50" s="196"/>
      <c r="WEJ50" s="196"/>
      <c r="WEK50" s="196"/>
      <c r="WEL50" s="196"/>
      <c r="WEM50" s="196"/>
      <c r="WEN50" s="196"/>
      <c r="WEO50" s="196"/>
      <c r="WEP50" s="196"/>
      <c r="WEQ50" s="196"/>
      <c r="WER50" s="196"/>
      <c r="WES50" s="196"/>
      <c r="WET50" s="196"/>
      <c r="WEU50" s="196"/>
      <c r="WEV50" s="196"/>
      <c r="WEW50" s="196"/>
      <c r="WEX50" s="196"/>
      <c r="WEY50" s="196"/>
      <c r="WEZ50" s="196"/>
      <c r="WFA50" s="196"/>
      <c r="WFB50" s="196"/>
      <c r="WFC50" s="196"/>
      <c r="WFD50" s="196"/>
      <c r="WFE50" s="196"/>
      <c r="WFF50" s="196"/>
      <c r="WFG50" s="196"/>
      <c r="WFH50" s="196"/>
      <c r="WFI50" s="196"/>
      <c r="WFJ50" s="196"/>
      <c r="WFK50" s="196"/>
      <c r="WFL50" s="196"/>
      <c r="WFM50" s="196"/>
      <c r="WFN50" s="196"/>
      <c r="WFO50" s="196"/>
      <c r="WFP50" s="196"/>
      <c r="WFQ50" s="196"/>
      <c r="WFR50" s="196"/>
      <c r="WFS50" s="196"/>
      <c r="WFT50" s="196"/>
      <c r="WFU50" s="196"/>
      <c r="WFV50" s="196"/>
      <c r="WFW50" s="196"/>
      <c r="WFX50" s="196"/>
      <c r="WFY50" s="196"/>
      <c r="WFZ50" s="196"/>
      <c r="WGA50" s="196"/>
      <c r="WGB50" s="196"/>
      <c r="WGC50" s="196"/>
      <c r="WGD50" s="196"/>
      <c r="WGE50" s="196"/>
      <c r="WGF50" s="196"/>
      <c r="WGG50" s="196"/>
      <c r="WGH50" s="196"/>
      <c r="WGI50" s="196"/>
      <c r="WGJ50" s="196"/>
      <c r="WGK50" s="196"/>
      <c r="WGL50" s="196"/>
      <c r="WGM50" s="196"/>
      <c r="WGN50" s="196"/>
      <c r="WGO50" s="196"/>
      <c r="WGP50" s="196"/>
      <c r="WGQ50" s="196"/>
      <c r="WGR50" s="196"/>
      <c r="WGS50" s="196"/>
      <c r="WGT50" s="196"/>
      <c r="WGU50" s="196"/>
      <c r="WGV50" s="196"/>
      <c r="WGW50" s="196"/>
      <c r="WGX50" s="196"/>
      <c r="WGY50" s="196"/>
      <c r="WGZ50" s="196"/>
      <c r="WHA50" s="196"/>
      <c r="WHB50" s="196"/>
      <c r="WHC50" s="196"/>
      <c r="WHD50" s="196"/>
      <c r="WHE50" s="196"/>
      <c r="WHF50" s="196"/>
      <c r="WHG50" s="196"/>
      <c r="WHH50" s="196"/>
      <c r="WHI50" s="196"/>
      <c r="WHJ50" s="196"/>
      <c r="WHK50" s="196"/>
      <c r="WHL50" s="196"/>
      <c r="WHM50" s="196"/>
      <c r="WHN50" s="196"/>
      <c r="WHO50" s="196"/>
      <c r="WHP50" s="196"/>
      <c r="WHQ50" s="196"/>
      <c r="WHR50" s="196"/>
      <c r="WHS50" s="196"/>
      <c r="WHT50" s="196"/>
      <c r="WHU50" s="196"/>
      <c r="WHV50" s="196"/>
      <c r="WHW50" s="196"/>
      <c r="WHX50" s="196"/>
      <c r="WHY50" s="196"/>
      <c r="WHZ50" s="196"/>
      <c r="WIA50" s="196"/>
      <c r="WIB50" s="196"/>
      <c r="WIC50" s="196"/>
      <c r="WID50" s="196"/>
      <c r="WIE50" s="196"/>
      <c r="WIF50" s="196"/>
      <c r="WIG50" s="196"/>
      <c r="WIH50" s="196"/>
      <c r="WII50" s="196"/>
      <c r="WIJ50" s="196"/>
      <c r="WIK50" s="196"/>
      <c r="WIL50" s="196"/>
      <c r="WIM50" s="196"/>
      <c r="WIN50" s="196"/>
      <c r="WIO50" s="196"/>
      <c r="WIP50" s="196"/>
      <c r="WIQ50" s="196"/>
      <c r="WIR50" s="196"/>
      <c r="WIS50" s="196"/>
      <c r="WIT50" s="196"/>
      <c r="WIU50" s="196"/>
      <c r="WIV50" s="196"/>
      <c r="WIW50" s="196"/>
      <c r="WIX50" s="196"/>
      <c r="WIY50" s="196"/>
      <c r="WIZ50" s="196"/>
      <c r="WJA50" s="196"/>
      <c r="WJB50" s="196"/>
      <c r="WJC50" s="196"/>
      <c r="WJD50" s="196"/>
      <c r="WJE50" s="196"/>
      <c r="WJF50" s="196"/>
      <c r="WJG50" s="196"/>
      <c r="WJH50" s="196"/>
      <c r="WJI50" s="196"/>
      <c r="WJJ50" s="196"/>
      <c r="WJK50" s="196"/>
      <c r="WJL50" s="196"/>
      <c r="WJM50" s="196"/>
      <c r="WJN50" s="196"/>
      <c r="WJO50" s="196"/>
      <c r="WJP50" s="196"/>
      <c r="WJQ50" s="196"/>
      <c r="WJR50" s="196"/>
      <c r="WJS50" s="196"/>
      <c r="WJT50" s="196"/>
      <c r="WJU50" s="196"/>
      <c r="WJV50" s="196"/>
      <c r="WJW50" s="196"/>
      <c r="WJX50" s="196"/>
      <c r="WJY50" s="196"/>
      <c r="WJZ50" s="196"/>
      <c r="WKA50" s="196"/>
      <c r="WKB50" s="196"/>
      <c r="WKC50" s="196"/>
      <c r="WKD50" s="196"/>
      <c r="WKE50" s="196"/>
      <c r="WKF50" s="196"/>
      <c r="WKG50" s="196"/>
      <c r="WKH50" s="196"/>
      <c r="WKI50" s="196"/>
      <c r="WKJ50" s="196"/>
      <c r="WKK50" s="196"/>
      <c r="WKL50" s="196"/>
      <c r="WKM50" s="196"/>
      <c r="WKN50" s="196"/>
      <c r="WKO50" s="196"/>
      <c r="WKP50" s="196"/>
      <c r="WKQ50" s="196"/>
      <c r="WKR50" s="196"/>
      <c r="WKS50" s="196"/>
      <c r="WKT50" s="196"/>
      <c r="WKU50" s="196"/>
      <c r="WKV50" s="196"/>
      <c r="WKW50" s="196"/>
      <c r="WKX50" s="196"/>
      <c r="WKY50" s="196"/>
      <c r="WKZ50" s="196"/>
      <c r="WLA50" s="196"/>
      <c r="WLB50" s="196"/>
      <c r="WLC50" s="196"/>
      <c r="WLD50" s="196"/>
      <c r="WLE50" s="196"/>
      <c r="WLF50" s="196"/>
      <c r="WLG50" s="196"/>
      <c r="WLH50" s="196"/>
      <c r="WLI50" s="196"/>
      <c r="WLJ50" s="196"/>
      <c r="WLK50" s="196"/>
      <c r="WLL50" s="196"/>
      <c r="WLM50" s="196"/>
      <c r="WLN50" s="196"/>
      <c r="WLO50" s="196"/>
      <c r="WLP50" s="196"/>
      <c r="WLQ50" s="196"/>
      <c r="WLR50" s="196"/>
      <c r="WLS50" s="196"/>
      <c r="WLT50" s="196"/>
      <c r="WLU50" s="196"/>
      <c r="WLV50" s="196"/>
      <c r="WLW50" s="196"/>
      <c r="WLX50" s="196"/>
      <c r="WLY50" s="196"/>
      <c r="WLZ50" s="196"/>
      <c r="WMA50" s="196"/>
      <c r="WMB50" s="196"/>
      <c r="WMC50" s="196"/>
      <c r="WMD50" s="196"/>
      <c r="WME50" s="196"/>
      <c r="WMF50" s="196"/>
      <c r="WMG50" s="196"/>
      <c r="WMH50" s="196"/>
      <c r="WMI50" s="196"/>
      <c r="WMJ50" s="196"/>
      <c r="WMK50" s="196"/>
      <c r="WML50" s="196"/>
      <c r="WMM50" s="196"/>
      <c r="WMN50" s="196"/>
      <c r="WMO50" s="196"/>
      <c r="WMP50" s="196"/>
      <c r="WMQ50" s="196"/>
      <c r="WMR50" s="196"/>
      <c r="WMS50" s="196"/>
      <c r="WMT50" s="196"/>
      <c r="WMU50" s="196"/>
      <c r="WMV50" s="196"/>
      <c r="WMW50" s="196"/>
      <c r="WMX50" s="196"/>
      <c r="WMY50" s="196"/>
      <c r="WMZ50" s="196"/>
      <c r="WNA50" s="196"/>
      <c r="WNB50" s="196"/>
      <c r="WNC50" s="196"/>
      <c r="WND50" s="196"/>
      <c r="WNE50" s="196"/>
      <c r="WNF50" s="196"/>
      <c r="WNG50" s="196"/>
      <c r="WNH50" s="196"/>
      <c r="WNI50" s="196"/>
      <c r="WNJ50" s="196"/>
      <c r="WNK50" s="196"/>
      <c r="WNL50" s="196"/>
      <c r="WNM50" s="196"/>
      <c r="WNN50" s="196"/>
      <c r="WNO50" s="196"/>
      <c r="WNP50" s="196"/>
      <c r="WNQ50" s="196"/>
      <c r="WNR50" s="196"/>
      <c r="WNS50" s="196"/>
      <c r="WNT50" s="196"/>
      <c r="WNU50" s="196"/>
      <c r="WNV50" s="196"/>
      <c r="WNW50" s="196"/>
      <c r="WNX50" s="196"/>
      <c r="WNY50" s="196"/>
      <c r="WNZ50" s="196"/>
      <c r="WOA50" s="196"/>
      <c r="WOB50" s="196"/>
      <c r="WOC50" s="196"/>
      <c r="WOD50" s="196"/>
      <c r="WOE50" s="196"/>
      <c r="WOF50" s="196"/>
      <c r="WOG50" s="196"/>
      <c r="WOH50" s="196"/>
      <c r="WOI50" s="196"/>
      <c r="WOJ50" s="196"/>
      <c r="WOK50" s="196"/>
      <c r="WOL50" s="196"/>
      <c r="WOM50" s="196"/>
      <c r="WON50" s="196"/>
      <c r="WOO50" s="196"/>
      <c r="WOP50" s="196"/>
      <c r="WOQ50" s="196"/>
      <c r="WOR50" s="196"/>
      <c r="WOS50" s="196"/>
      <c r="WOT50" s="196"/>
      <c r="WOU50" s="196"/>
      <c r="WOV50" s="196"/>
      <c r="WOW50" s="196"/>
      <c r="WOX50" s="196"/>
      <c r="WOY50" s="196"/>
      <c r="WOZ50" s="196"/>
      <c r="WPA50" s="196"/>
      <c r="WPB50" s="196"/>
      <c r="WPC50" s="196"/>
      <c r="WPD50" s="196"/>
      <c r="WPE50" s="196"/>
      <c r="WPF50" s="196"/>
      <c r="WPG50" s="196"/>
      <c r="WPH50" s="196"/>
      <c r="WPI50" s="196"/>
      <c r="WPJ50" s="196"/>
      <c r="WPK50" s="196"/>
      <c r="WPL50" s="196"/>
      <c r="WPM50" s="196"/>
      <c r="WPN50" s="196"/>
      <c r="WPO50" s="196"/>
      <c r="WPP50" s="196"/>
      <c r="WPQ50" s="196"/>
      <c r="WPR50" s="196"/>
      <c r="WPS50" s="196"/>
      <c r="WPT50" s="196"/>
      <c r="WPU50" s="196"/>
      <c r="WPV50" s="196"/>
      <c r="WPW50" s="196"/>
      <c r="WPX50" s="196"/>
      <c r="WPY50" s="196"/>
      <c r="WPZ50" s="196"/>
      <c r="WQA50" s="196"/>
      <c r="WQB50" s="196"/>
      <c r="WQC50" s="196"/>
      <c r="WQD50" s="196"/>
      <c r="WQE50" s="196"/>
      <c r="WQF50" s="196"/>
      <c r="WQG50" s="196"/>
      <c r="WQH50" s="196"/>
      <c r="WQI50" s="196"/>
      <c r="WQJ50" s="196"/>
      <c r="WQK50" s="196"/>
      <c r="WQL50" s="196"/>
      <c r="WQM50" s="196"/>
      <c r="WQN50" s="196"/>
      <c r="WQO50" s="196"/>
      <c r="WQP50" s="196"/>
      <c r="WQQ50" s="196"/>
      <c r="WQR50" s="196"/>
      <c r="WQS50" s="196"/>
      <c r="WQT50" s="196"/>
      <c r="WQU50" s="196"/>
      <c r="WQV50" s="196"/>
      <c r="WQW50" s="196"/>
      <c r="WQX50" s="196"/>
      <c r="WQY50" s="196"/>
      <c r="WQZ50" s="196"/>
      <c r="WRA50" s="196"/>
      <c r="WRB50" s="196"/>
      <c r="WRC50" s="196"/>
      <c r="WRD50" s="196"/>
      <c r="WRE50" s="196"/>
      <c r="WRF50" s="196"/>
      <c r="WRG50" s="196"/>
      <c r="WRH50" s="196"/>
      <c r="WRI50" s="196"/>
      <c r="WRJ50" s="196"/>
      <c r="WRK50" s="196"/>
      <c r="WRL50" s="196"/>
      <c r="WRM50" s="196"/>
      <c r="WRN50" s="196"/>
      <c r="WRO50" s="196"/>
      <c r="WRP50" s="196"/>
      <c r="WRQ50" s="196"/>
      <c r="WRR50" s="196"/>
      <c r="WRS50" s="196"/>
      <c r="WRT50" s="196"/>
      <c r="WRU50" s="196"/>
      <c r="WRV50" s="196"/>
      <c r="WRW50" s="196"/>
      <c r="WRX50" s="196"/>
      <c r="WRY50" s="196"/>
      <c r="WRZ50" s="196"/>
      <c r="WSA50" s="196"/>
      <c r="WSB50" s="196"/>
      <c r="WSC50" s="196"/>
      <c r="WSD50" s="196"/>
      <c r="WSE50" s="196"/>
      <c r="WSF50" s="196"/>
      <c r="WSG50" s="196"/>
      <c r="WSH50" s="196"/>
      <c r="WSI50" s="196"/>
      <c r="WSJ50" s="196"/>
      <c r="WSK50" s="196"/>
      <c r="WSL50" s="196"/>
      <c r="WSM50" s="196"/>
      <c r="WSN50" s="196"/>
      <c r="WSO50" s="196"/>
      <c r="WSP50" s="196"/>
      <c r="WSQ50" s="196"/>
      <c r="WSR50" s="196"/>
      <c r="WSS50" s="196"/>
      <c r="WST50" s="196"/>
      <c r="WSU50" s="196"/>
      <c r="WSV50" s="196"/>
      <c r="WSW50" s="196"/>
      <c r="WSX50" s="196"/>
      <c r="WSY50" s="196"/>
      <c r="WSZ50" s="196"/>
      <c r="WTA50" s="196"/>
      <c r="WTB50" s="196"/>
      <c r="WTC50" s="196"/>
      <c r="WTD50" s="196"/>
      <c r="WTE50" s="196"/>
      <c r="WTF50" s="196"/>
      <c r="WTG50" s="196"/>
      <c r="WTH50" s="196"/>
      <c r="WTI50" s="196"/>
      <c r="WTJ50" s="196"/>
      <c r="WTK50" s="196"/>
      <c r="WTL50" s="196"/>
      <c r="WTM50" s="196"/>
      <c r="WTN50" s="196"/>
      <c r="WTO50" s="196"/>
      <c r="WTP50" s="196"/>
      <c r="WTQ50" s="196"/>
      <c r="WTR50" s="196"/>
      <c r="WTS50" s="196"/>
      <c r="WTT50" s="196"/>
      <c r="WTU50" s="196"/>
      <c r="WTV50" s="196"/>
      <c r="WTW50" s="196"/>
      <c r="WTX50" s="196"/>
      <c r="WTY50" s="196"/>
      <c r="WTZ50" s="196"/>
      <c r="WUA50" s="196"/>
      <c r="WUB50" s="196"/>
      <c r="WUC50" s="196"/>
      <c r="WUD50" s="196"/>
      <c r="WUE50" s="196"/>
      <c r="WUF50" s="196"/>
      <c r="WUG50" s="196"/>
      <c r="WUH50" s="196"/>
      <c r="WUI50" s="196"/>
      <c r="WUJ50" s="196"/>
      <c r="WUK50" s="196"/>
      <c r="WUL50" s="196"/>
      <c r="WUM50" s="196"/>
      <c r="WUN50" s="196"/>
      <c r="WUO50" s="196"/>
      <c r="WUP50" s="196"/>
      <c r="WUQ50" s="196"/>
      <c r="WUR50" s="196"/>
      <c r="WUS50" s="196"/>
      <c r="WUT50" s="196"/>
      <c r="WUU50" s="196"/>
      <c r="WUV50" s="196"/>
      <c r="WUW50" s="196"/>
      <c r="WUX50" s="196"/>
      <c r="WUY50" s="196"/>
      <c r="WUZ50" s="196"/>
      <c r="WVA50" s="196"/>
      <c r="WVB50" s="196"/>
      <c r="WVC50" s="196"/>
      <c r="WVD50" s="196"/>
      <c r="WVE50" s="196"/>
      <c r="WVF50" s="196"/>
      <c r="WVG50" s="196"/>
      <c r="WVH50" s="196"/>
      <c r="WVI50" s="196"/>
      <c r="WVJ50" s="196"/>
      <c r="WVK50" s="196"/>
      <c r="WVL50" s="196"/>
      <c r="WVM50" s="196"/>
      <c r="WVN50" s="196"/>
      <c r="WVO50" s="196"/>
      <c r="WVP50" s="196"/>
      <c r="WVQ50" s="196"/>
      <c r="WVR50" s="196"/>
      <c r="WVS50" s="196"/>
      <c r="WVT50" s="196"/>
      <c r="WVU50" s="196"/>
      <c r="WVV50" s="196"/>
      <c r="WVW50" s="196"/>
      <c r="WVX50" s="196"/>
      <c r="WVY50" s="196"/>
      <c r="WVZ50" s="196"/>
      <c r="WWA50" s="196"/>
      <c r="WWB50" s="196"/>
      <c r="WWC50" s="196"/>
      <c r="WWD50" s="196"/>
      <c r="WWE50" s="196"/>
      <c r="WWF50" s="196"/>
      <c r="WWG50" s="196"/>
      <c r="WWH50" s="196"/>
      <c r="WWI50" s="196"/>
      <c r="WWJ50" s="196"/>
      <c r="WWK50" s="196"/>
      <c r="WWL50" s="196"/>
      <c r="WWM50" s="196"/>
      <c r="WWN50" s="196"/>
      <c r="WWO50" s="196"/>
      <c r="WWP50" s="196"/>
      <c r="WWQ50" s="196"/>
      <c r="WWR50" s="196"/>
      <c r="WWS50" s="196"/>
      <c r="WWT50" s="196"/>
      <c r="WWU50" s="196"/>
      <c r="WWV50" s="196"/>
      <c r="WWW50" s="196"/>
      <c r="WWX50" s="196"/>
      <c r="WWY50" s="196"/>
      <c r="WWZ50" s="196"/>
      <c r="WXA50" s="196"/>
      <c r="WXB50" s="196"/>
      <c r="WXC50" s="196"/>
      <c r="WXD50" s="196"/>
      <c r="WXE50" s="196"/>
      <c r="WXF50" s="196"/>
      <c r="WXG50" s="196"/>
      <c r="WXH50" s="196"/>
      <c r="WXI50" s="196"/>
      <c r="WXJ50" s="196"/>
      <c r="WXK50" s="196"/>
      <c r="WXL50" s="196"/>
      <c r="WXM50" s="196"/>
      <c r="WXN50" s="196"/>
      <c r="WXO50" s="196"/>
      <c r="WXP50" s="196"/>
      <c r="WXQ50" s="196"/>
      <c r="WXR50" s="196"/>
      <c r="WXS50" s="196"/>
      <c r="WXT50" s="196"/>
      <c r="WXU50" s="196"/>
      <c r="WXV50" s="196"/>
      <c r="WXW50" s="196"/>
      <c r="WXX50" s="196"/>
      <c r="WXY50" s="196"/>
      <c r="WXZ50" s="196"/>
      <c r="WYA50" s="196"/>
      <c r="WYB50" s="196"/>
      <c r="WYC50" s="196"/>
      <c r="WYD50" s="196"/>
      <c r="WYE50" s="196"/>
      <c r="WYF50" s="196"/>
      <c r="WYG50" s="196"/>
      <c r="WYH50" s="196"/>
      <c r="WYI50" s="196"/>
      <c r="WYJ50" s="196"/>
      <c r="WYK50" s="196"/>
      <c r="WYL50" s="196"/>
      <c r="WYM50" s="196"/>
      <c r="WYN50" s="196"/>
      <c r="WYO50" s="196"/>
      <c r="WYP50" s="196"/>
      <c r="WYQ50" s="196"/>
      <c r="WYR50" s="196"/>
      <c r="WYS50" s="196"/>
      <c r="WYT50" s="196"/>
      <c r="WYU50" s="196"/>
      <c r="WYV50" s="196"/>
      <c r="WYW50" s="196"/>
      <c r="WYX50" s="196"/>
      <c r="WYY50" s="196"/>
      <c r="WYZ50" s="196"/>
      <c r="WZA50" s="196"/>
      <c r="WZB50" s="196"/>
      <c r="WZC50" s="196"/>
      <c r="WZD50" s="196"/>
      <c r="WZE50" s="196"/>
      <c r="WZF50" s="196"/>
      <c r="WZG50" s="196"/>
      <c r="WZH50" s="196"/>
      <c r="WZI50" s="196"/>
      <c r="WZJ50" s="196"/>
      <c r="WZK50" s="196"/>
      <c r="WZL50" s="196"/>
      <c r="WZM50" s="196"/>
      <c r="WZN50" s="196"/>
      <c r="WZO50" s="196"/>
      <c r="WZP50" s="196"/>
      <c r="WZQ50" s="196"/>
      <c r="WZR50" s="196"/>
      <c r="WZS50" s="196"/>
      <c r="WZT50" s="196"/>
      <c r="WZU50" s="196"/>
      <c r="WZV50" s="196"/>
      <c r="WZW50" s="196"/>
      <c r="WZX50" s="196"/>
      <c r="WZY50" s="196"/>
      <c r="WZZ50" s="196"/>
      <c r="XAA50" s="196"/>
      <c r="XAB50" s="196"/>
      <c r="XAC50" s="196"/>
      <c r="XAD50" s="196"/>
      <c r="XAE50" s="196"/>
      <c r="XAF50" s="196"/>
      <c r="XAG50" s="196"/>
      <c r="XAH50" s="196"/>
      <c r="XAI50" s="196"/>
      <c r="XAJ50" s="196"/>
      <c r="XAK50" s="196"/>
      <c r="XAL50" s="196"/>
      <c r="XAM50" s="196"/>
      <c r="XAN50" s="196"/>
      <c r="XAO50" s="196"/>
      <c r="XAP50" s="196"/>
      <c r="XAQ50" s="196"/>
      <c r="XAR50" s="196"/>
      <c r="XAS50" s="196"/>
      <c r="XAT50" s="196"/>
      <c r="XAU50" s="196"/>
      <c r="XAV50" s="196"/>
      <c r="XAW50" s="196"/>
      <c r="XAX50" s="196"/>
      <c r="XAY50" s="196"/>
      <c r="XAZ50" s="196"/>
      <c r="XBA50" s="196"/>
      <c r="XBB50" s="196"/>
      <c r="XBC50" s="196"/>
      <c r="XBD50" s="196"/>
      <c r="XBE50" s="196"/>
      <c r="XBF50" s="196"/>
      <c r="XBG50" s="196"/>
      <c r="XBH50" s="196"/>
      <c r="XBI50" s="196"/>
      <c r="XBJ50" s="196"/>
      <c r="XBK50" s="196"/>
      <c r="XBL50" s="196"/>
      <c r="XBM50" s="196"/>
      <c r="XBN50" s="196"/>
      <c r="XBO50" s="196"/>
      <c r="XBP50" s="196"/>
      <c r="XBQ50" s="196"/>
      <c r="XBR50" s="196"/>
      <c r="XBS50" s="196"/>
      <c r="XBT50" s="196"/>
      <c r="XBU50" s="196"/>
      <c r="XBV50" s="196"/>
      <c r="XBW50" s="196"/>
      <c r="XBX50" s="196"/>
      <c r="XBY50" s="196"/>
      <c r="XBZ50" s="196"/>
      <c r="XCA50" s="196"/>
      <c r="XCB50" s="196"/>
      <c r="XCC50" s="196"/>
      <c r="XCD50" s="196"/>
      <c r="XCE50" s="196"/>
      <c r="XCF50" s="196"/>
      <c r="XCG50" s="196"/>
      <c r="XCH50" s="196"/>
      <c r="XCI50" s="196"/>
      <c r="XCJ50" s="196"/>
      <c r="XCK50" s="196"/>
      <c r="XCL50" s="196"/>
      <c r="XCM50" s="196"/>
      <c r="XCN50" s="196"/>
      <c r="XCO50" s="196"/>
      <c r="XCP50" s="196"/>
      <c r="XCQ50" s="196"/>
      <c r="XCR50" s="196"/>
      <c r="XCS50" s="196"/>
      <c r="XCT50" s="196"/>
      <c r="XCU50" s="196"/>
      <c r="XCV50" s="196"/>
      <c r="XCW50" s="196"/>
      <c r="XCX50" s="196"/>
      <c r="XCY50" s="196"/>
      <c r="XCZ50" s="196"/>
      <c r="XDA50" s="196"/>
      <c r="XDB50" s="196"/>
      <c r="XDC50" s="196"/>
      <c r="XDD50" s="196"/>
      <c r="XDE50" s="196"/>
      <c r="XDF50" s="196"/>
      <c r="XDG50" s="196"/>
      <c r="XDH50" s="196"/>
      <c r="XDI50" s="196"/>
      <c r="XDJ50" s="196"/>
      <c r="XDK50" s="196"/>
      <c r="XDL50" s="196"/>
      <c r="XDM50" s="196"/>
      <c r="XDN50" s="196"/>
      <c r="XDO50" s="196"/>
      <c r="XDP50" s="196"/>
      <c r="XDQ50" s="196"/>
      <c r="XDR50" s="196"/>
      <c r="XDS50" s="196"/>
      <c r="XDT50" s="196"/>
      <c r="XDU50" s="196"/>
    </row>
    <row r="51" spans="1:16349" ht="54.75" customHeight="1" x14ac:dyDescent="0.35">
      <c r="A51" s="61"/>
      <c r="B51" s="61" t="s">
        <v>116</v>
      </c>
      <c r="C51" s="61" t="s">
        <v>107</v>
      </c>
      <c r="D51" s="61" t="str">
        <f t="shared" ref="D51:S51" si="13">D27</f>
        <v xml:space="preserve">1. 
Gamle Oslo </v>
      </c>
      <c r="E51" s="61" t="str">
        <f t="shared" si="13"/>
        <v>2. 
Grünerløkka</v>
      </c>
      <c r="F51" s="61" t="str">
        <f t="shared" si="13"/>
        <v>3. 
Sagene</v>
      </c>
      <c r="G51" s="61" t="str">
        <f t="shared" si="13"/>
        <v>4. 
St. Hanshaugen</v>
      </c>
      <c r="H51" s="61" t="str">
        <f t="shared" si="13"/>
        <v>5. 
Frogner</v>
      </c>
      <c r="I51" s="61" t="str">
        <f t="shared" si="13"/>
        <v>6. 
Ullern</v>
      </c>
      <c r="J51" s="61" t="str">
        <f t="shared" si="13"/>
        <v>7. 
Vestre Aker</v>
      </c>
      <c r="K51" s="61" t="str">
        <f t="shared" si="13"/>
        <v>8. 
Nordre Aker</v>
      </c>
      <c r="L51" s="61" t="str">
        <f t="shared" si="13"/>
        <v>9. 
Bjerke</v>
      </c>
      <c r="M51" s="61" t="str">
        <f t="shared" si="13"/>
        <v>10. 
Grorud</v>
      </c>
      <c r="N51" s="61" t="str">
        <f t="shared" si="13"/>
        <v>11. 
Stovner</v>
      </c>
      <c r="O51" s="61" t="str">
        <f t="shared" si="13"/>
        <v>12. 
Alna</v>
      </c>
      <c r="P51" s="61" t="str">
        <f t="shared" si="13"/>
        <v>13. 
Østensjø</v>
      </c>
      <c r="Q51" s="61" t="str">
        <f t="shared" si="13"/>
        <v>14.
Nordstrand</v>
      </c>
      <c r="R51" s="61" t="str">
        <f t="shared" si="13"/>
        <v>15. 
Søndre Nordstrand</v>
      </c>
      <c r="S51" s="61" t="str">
        <f t="shared" si="13"/>
        <v>Sum</v>
      </c>
      <c r="V51" s="196"/>
    </row>
    <row r="52" spans="1:16349" ht="16.5" customHeight="1" x14ac:dyDescent="0.35">
      <c r="A52" s="197"/>
      <c r="B52" s="197"/>
      <c r="C52" s="197"/>
      <c r="D52" s="67"/>
      <c r="E52" s="98"/>
      <c r="F52" s="98"/>
      <c r="G52" s="98"/>
      <c r="H52" s="67"/>
      <c r="I52" s="67"/>
      <c r="J52" s="67"/>
      <c r="K52" s="67"/>
      <c r="L52" s="67"/>
      <c r="M52" s="67"/>
      <c r="N52" s="67"/>
      <c r="O52" s="67"/>
      <c r="P52" s="67"/>
      <c r="Q52" s="67"/>
      <c r="R52" s="67"/>
      <c r="S52" s="67"/>
    </row>
    <row r="53" spans="1:16349" ht="16.5" customHeight="1" x14ac:dyDescent="0.35">
      <c r="A53" s="89" t="s">
        <v>104</v>
      </c>
      <c r="B53" s="41"/>
      <c r="C53" s="178" t="s">
        <v>28</v>
      </c>
      <c r="D53" s="179">
        <f>SUM(D54:D55)</f>
        <v>2688.6577777777779</v>
      </c>
      <c r="E53" s="179">
        <f t="shared" ref="E53:S53" si="14">SUM(E54:E55)</f>
        <v>3056.1866666666665</v>
      </c>
      <c r="F53" s="179">
        <f t="shared" si="14"/>
        <v>2396.3377777777778</v>
      </c>
      <c r="G53" s="179">
        <f t="shared" si="14"/>
        <v>1258.56</v>
      </c>
      <c r="H53" s="179">
        <f t="shared" si="14"/>
        <v>1587.76</v>
      </c>
      <c r="I53" s="179">
        <f t="shared" si="14"/>
        <v>1525</v>
      </c>
      <c r="J53" s="179">
        <f t="shared" si="14"/>
        <v>1715.3200000000002</v>
      </c>
      <c r="K53" s="179">
        <f t="shared" si="14"/>
        <v>2143.84</v>
      </c>
      <c r="L53" s="179">
        <f t="shared" si="14"/>
        <v>1371.2355555555555</v>
      </c>
      <c r="M53" s="179">
        <f t="shared" si="14"/>
        <v>1606.0266666666666</v>
      </c>
      <c r="N53" s="179">
        <f t="shared" si="14"/>
        <v>1416.52</v>
      </c>
      <c r="O53" s="179">
        <f t="shared" si="14"/>
        <v>2132.9866666666667</v>
      </c>
      <c r="P53" s="179">
        <f t="shared" si="14"/>
        <v>2981.6800000000003</v>
      </c>
      <c r="Q53" s="179">
        <f t="shared" si="14"/>
        <v>2469.8053333333332</v>
      </c>
      <c r="R53" s="179">
        <f t="shared" si="14"/>
        <v>1733.2533333333333</v>
      </c>
      <c r="S53" s="179">
        <f t="shared" si="14"/>
        <v>30083.169777777781</v>
      </c>
      <c r="T53" s="196"/>
    </row>
    <row r="54" spans="1:16349" ht="16.5" customHeight="1" x14ac:dyDescent="0.35">
      <c r="A54" s="24" t="s">
        <v>105</v>
      </c>
      <c r="B54" s="198">
        <v>1</v>
      </c>
      <c r="C54" s="152">
        <v>2.08</v>
      </c>
      <c r="D54" s="33">
        <f t="shared" ref="D54:R54" si="15">D21*$C54</f>
        <v>1603.68</v>
      </c>
      <c r="E54" s="33">
        <f t="shared" si="15"/>
        <v>1838.72</v>
      </c>
      <c r="F54" s="33">
        <f t="shared" si="15"/>
        <v>1550.2933333333335</v>
      </c>
      <c r="G54" s="33">
        <f t="shared" si="15"/>
        <v>742.56000000000006</v>
      </c>
      <c r="H54" s="33">
        <f t="shared" si="15"/>
        <v>981.76</v>
      </c>
      <c r="I54" s="33">
        <f t="shared" si="15"/>
        <v>832</v>
      </c>
      <c r="J54" s="33">
        <f t="shared" si="15"/>
        <v>996.32</v>
      </c>
      <c r="K54" s="33">
        <f t="shared" si="15"/>
        <v>1243.8400000000001</v>
      </c>
      <c r="L54" s="33">
        <f t="shared" si="15"/>
        <v>605.28</v>
      </c>
      <c r="M54" s="33">
        <f t="shared" si="15"/>
        <v>763.36</v>
      </c>
      <c r="N54" s="33">
        <f t="shared" si="15"/>
        <v>559.52</v>
      </c>
      <c r="O54" s="33">
        <f t="shared" si="15"/>
        <v>954.72</v>
      </c>
      <c r="P54" s="33">
        <f t="shared" si="15"/>
        <v>1603.68</v>
      </c>
      <c r="Q54" s="33">
        <f t="shared" si="15"/>
        <v>1263.1608888888888</v>
      </c>
      <c r="R54" s="33">
        <f t="shared" si="15"/>
        <v>767.52</v>
      </c>
      <c r="S54" s="33">
        <f>SUM(D54:R54)</f>
        <v>16306.414222222225</v>
      </c>
      <c r="U54" s="45"/>
    </row>
    <row r="55" spans="1:16349" ht="16.5" customHeight="1" x14ac:dyDescent="0.35">
      <c r="A55" s="24" t="s">
        <v>98</v>
      </c>
      <c r="B55" s="198">
        <v>1</v>
      </c>
      <c r="C55" s="152">
        <v>1</v>
      </c>
      <c r="D55" s="33">
        <f t="shared" ref="D55:R55" si="16">D22*$C55</f>
        <v>1084.9777777777779</v>
      </c>
      <c r="E55" s="33">
        <f t="shared" si="16"/>
        <v>1217.4666666666667</v>
      </c>
      <c r="F55" s="33">
        <f t="shared" si="16"/>
        <v>846.04444444444448</v>
      </c>
      <c r="G55" s="33">
        <f t="shared" si="16"/>
        <v>516</v>
      </c>
      <c r="H55" s="33">
        <f t="shared" si="16"/>
        <v>606</v>
      </c>
      <c r="I55" s="33">
        <f t="shared" si="16"/>
        <v>693</v>
      </c>
      <c r="J55" s="33">
        <f t="shared" si="16"/>
        <v>719</v>
      </c>
      <c r="K55" s="33">
        <f t="shared" si="16"/>
        <v>900</v>
      </c>
      <c r="L55" s="33">
        <f t="shared" si="16"/>
        <v>765.95555555555552</v>
      </c>
      <c r="M55" s="33">
        <f t="shared" si="16"/>
        <v>842.66666666666663</v>
      </c>
      <c r="N55" s="33">
        <f t="shared" si="16"/>
        <v>857</v>
      </c>
      <c r="O55" s="33">
        <f t="shared" si="16"/>
        <v>1178.2666666666667</v>
      </c>
      <c r="P55" s="33">
        <f t="shared" si="16"/>
        <v>1378</v>
      </c>
      <c r="Q55" s="33">
        <f t="shared" si="16"/>
        <v>1206.6444444444444</v>
      </c>
      <c r="R55" s="33">
        <f t="shared" si="16"/>
        <v>965.73333333333335</v>
      </c>
      <c r="S55" s="33">
        <f>SUM(D55:R55)</f>
        <v>13776.755555555555</v>
      </c>
    </row>
    <row r="56" spans="1:16349" ht="16.5" customHeight="1" x14ac:dyDescent="0.35">
      <c r="A56" s="22"/>
      <c r="B56" s="22"/>
      <c r="C56" s="22"/>
      <c r="D56" s="33"/>
      <c r="E56" s="33"/>
      <c r="F56" s="33"/>
      <c r="G56" s="33"/>
      <c r="H56" s="33"/>
      <c r="I56" s="33"/>
      <c r="J56" s="33"/>
      <c r="K56" s="33"/>
      <c r="L56" s="33"/>
      <c r="M56" s="33"/>
      <c r="N56" s="33"/>
      <c r="O56" s="33"/>
      <c r="P56" s="33"/>
      <c r="Q56" s="33"/>
      <c r="R56" s="33"/>
      <c r="S56" s="33"/>
    </row>
    <row r="57" spans="1:16349" ht="16.5" customHeight="1" x14ac:dyDescent="0.35">
      <c r="A57" s="89" t="s">
        <v>103</v>
      </c>
      <c r="B57" s="41"/>
      <c r="C57" s="178" t="s">
        <v>28</v>
      </c>
      <c r="D57" s="179">
        <f>SUM(D58:D59)</f>
        <v>1571.0719999999999</v>
      </c>
      <c r="E57" s="179">
        <f t="shared" ref="E57:S57" si="17">SUM(E58:E59)</f>
        <v>1214.7840000000001</v>
      </c>
      <c r="F57" s="179">
        <f t="shared" si="17"/>
        <v>1254.3799999999999</v>
      </c>
      <c r="G57" s="179">
        <f t="shared" si="17"/>
        <v>1584.1524444444444</v>
      </c>
      <c r="H57" s="179">
        <f t="shared" si="17"/>
        <v>1781.6215555555555</v>
      </c>
      <c r="I57" s="179">
        <f t="shared" si="17"/>
        <v>1156.1880000000001</v>
      </c>
      <c r="J57" s="179">
        <f t="shared" si="17"/>
        <v>2154.5619999999999</v>
      </c>
      <c r="K57" s="179">
        <f t="shared" si="17"/>
        <v>2952.1059999999998</v>
      </c>
      <c r="L57" s="179">
        <f t="shared" si="17"/>
        <v>932.54364444444445</v>
      </c>
      <c r="M57" s="179">
        <f t="shared" si="17"/>
        <v>60.04</v>
      </c>
      <c r="N57" s="179">
        <f t="shared" si="17"/>
        <v>236.58799999999997</v>
      </c>
      <c r="O57" s="179">
        <f t="shared" si="17"/>
        <v>1323.2739999999999</v>
      </c>
      <c r="P57" s="179">
        <f t="shared" si="17"/>
        <v>923.02</v>
      </c>
      <c r="Q57" s="179">
        <f t="shared" si="17"/>
        <v>1398.6280000000002</v>
      </c>
      <c r="R57" s="179">
        <f t="shared" si="17"/>
        <v>1045</v>
      </c>
      <c r="S57" s="179">
        <f t="shared" si="17"/>
        <v>19587.959644444443</v>
      </c>
    </row>
    <row r="58" spans="1:16349" ht="16.5" customHeight="1" x14ac:dyDescent="0.35">
      <c r="A58" s="24" t="s">
        <v>105</v>
      </c>
      <c r="B58" s="152">
        <v>0.95</v>
      </c>
      <c r="C58" s="152">
        <v>2.08</v>
      </c>
      <c r="D58" s="33">
        <f t="shared" ref="D58:R59" si="18">D46*$C58*$B58</f>
        <v>883.27199999999993</v>
      </c>
      <c r="E58" s="33">
        <f t="shared" si="18"/>
        <v>758.78399999999999</v>
      </c>
      <c r="F58" s="33">
        <f t="shared" si="18"/>
        <v>849.68</v>
      </c>
      <c r="G58" s="33">
        <f t="shared" si="18"/>
        <v>1030.1546666666668</v>
      </c>
      <c r="H58" s="33">
        <f t="shared" si="18"/>
        <v>980.096</v>
      </c>
      <c r="I58" s="33">
        <f t="shared" si="18"/>
        <v>618.48800000000006</v>
      </c>
      <c r="J58" s="33">
        <f t="shared" si="18"/>
        <v>1061.1120000000001</v>
      </c>
      <c r="K58" s="33">
        <f t="shared" si="18"/>
        <v>1740.856</v>
      </c>
      <c r="L58" s="33">
        <f t="shared" si="18"/>
        <v>511.08142222222227</v>
      </c>
      <c r="M58" s="33">
        <f t="shared" si="18"/>
        <v>29.64</v>
      </c>
      <c r="N58" s="33">
        <f t="shared" si="18"/>
        <v>124.48799999999999</v>
      </c>
      <c r="O58" s="33">
        <f t="shared" si="18"/>
        <v>689.62400000000002</v>
      </c>
      <c r="P58" s="33">
        <f t="shared" si="18"/>
        <v>484.12</v>
      </c>
      <c r="Q58" s="33">
        <f t="shared" si="18"/>
        <v>697.52800000000002</v>
      </c>
      <c r="R58" s="33">
        <f t="shared" si="18"/>
        <v>543.4</v>
      </c>
      <c r="S58" s="33">
        <f>SUM(D58:R58)</f>
        <v>11002.324088888889</v>
      </c>
      <c r="U58" s="45"/>
    </row>
    <row r="59" spans="1:16349" ht="16.5" customHeight="1" thickBot="1" x14ac:dyDescent="0.4">
      <c r="A59" s="184" t="s">
        <v>98</v>
      </c>
      <c r="B59" s="199">
        <v>0.95</v>
      </c>
      <c r="C59" s="200">
        <v>1</v>
      </c>
      <c r="D59" s="201">
        <f t="shared" si="18"/>
        <v>687.8</v>
      </c>
      <c r="E59" s="201">
        <f t="shared" si="18"/>
        <v>456</v>
      </c>
      <c r="F59" s="201">
        <f t="shared" si="18"/>
        <v>404.7</v>
      </c>
      <c r="G59" s="201">
        <f t="shared" si="18"/>
        <v>553.99777777777774</v>
      </c>
      <c r="H59" s="201">
        <f t="shared" si="18"/>
        <v>801.52555555555557</v>
      </c>
      <c r="I59" s="201">
        <f t="shared" si="18"/>
        <v>537.69999999999993</v>
      </c>
      <c r="J59" s="201">
        <f t="shared" si="18"/>
        <v>1093.45</v>
      </c>
      <c r="K59" s="201">
        <f t="shared" si="18"/>
        <v>1211.25</v>
      </c>
      <c r="L59" s="201">
        <f t="shared" si="18"/>
        <v>421.46222222222218</v>
      </c>
      <c r="M59" s="201">
        <f t="shared" si="18"/>
        <v>30.4</v>
      </c>
      <c r="N59" s="201">
        <f t="shared" si="18"/>
        <v>112.1</v>
      </c>
      <c r="O59" s="201">
        <f t="shared" si="18"/>
        <v>633.65</v>
      </c>
      <c r="P59" s="201">
        <f t="shared" si="18"/>
        <v>438.9</v>
      </c>
      <c r="Q59" s="201">
        <f t="shared" si="18"/>
        <v>701.1</v>
      </c>
      <c r="R59" s="201">
        <f t="shared" si="18"/>
        <v>501.59999999999997</v>
      </c>
      <c r="S59" s="201">
        <f>SUM(D59:R59)</f>
        <v>8585.6355555555547</v>
      </c>
      <c r="U59" s="45"/>
    </row>
    <row r="60" spans="1:16349" x14ac:dyDescent="0.35">
      <c r="A60" s="22"/>
      <c r="B60" s="22"/>
      <c r="C60" s="22"/>
      <c r="D60" s="22"/>
      <c r="E60" s="22"/>
      <c r="F60" s="22"/>
      <c r="G60" s="22"/>
      <c r="H60" s="22"/>
      <c r="I60" s="22"/>
      <c r="J60" s="22"/>
      <c r="K60" s="22"/>
      <c r="L60" s="22"/>
      <c r="M60" s="22"/>
      <c r="N60" s="22"/>
      <c r="O60" s="22"/>
      <c r="P60" s="22"/>
      <c r="Q60" s="22"/>
      <c r="R60" s="22"/>
      <c r="S60" s="22"/>
    </row>
    <row r="61" spans="1:16349" x14ac:dyDescent="0.35">
      <c r="A61" s="22"/>
      <c r="B61" s="22"/>
      <c r="C61" s="22"/>
      <c r="D61" s="22"/>
      <c r="E61" s="22"/>
      <c r="F61" s="22"/>
      <c r="G61" s="22"/>
      <c r="H61" s="22"/>
      <c r="I61" s="22"/>
      <c r="J61" s="22"/>
      <c r="K61" s="22"/>
      <c r="L61" s="22"/>
      <c r="M61" s="22"/>
      <c r="N61" s="22"/>
      <c r="O61" s="22"/>
      <c r="P61" s="22"/>
      <c r="Q61" s="22"/>
      <c r="R61" s="22"/>
      <c r="S61" s="22"/>
    </row>
    <row r="64" spans="1:16349" x14ac:dyDescent="0.35">
      <c r="D64" s="35"/>
      <c r="E64" s="35"/>
      <c r="F64" s="35"/>
      <c r="G64" s="35"/>
      <c r="H64" s="35"/>
      <c r="I64" s="35"/>
      <c r="J64" s="35"/>
      <c r="K64" s="35"/>
      <c r="L64" s="35"/>
      <c r="M64" s="35"/>
      <c r="N64" s="35"/>
      <c r="O64" s="35"/>
      <c r="P64" s="35"/>
      <c r="Q64" s="35"/>
      <c r="R64" s="35"/>
      <c r="S64" s="35"/>
      <c r="U64" s="145"/>
    </row>
    <row r="65" spans="4:21" x14ac:dyDescent="0.35">
      <c r="D65" s="34"/>
      <c r="E65" s="34"/>
      <c r="F65" s="34"/>
      <c r="G65" s="34"/>
      <c r="H65" s="34"/>
      <c r="I65" s="34"/>
      <c r="J65" s="34"/>
      <c r="K65" s="34"/>
      <c r="L65" s="34"/>
      <c r="M65" s="34"/>
      <c r="N65" s="34"/>
      <c r="O65" s="34"/>
      <c r="P65" s="34"/>
      <c r="Q65" s="34"/>
      <c r="R65" s="34"/>
      <c r="S65" s="34"/>
      <c r="U65" s="150"/>
    </row>
    <row r="68" spans="4:21" x14ac:dyDescent="0.35">
      <c r="D68" s="34"/>
      <c r="E68" s="34"/>
      <c r="F68" s="34"/>
      <c r="G68" s="34"/>
      <c r="H68" s="34"/>
      <c r="I68" s="34"/>
      <c r="J68" s="34"/>
      <c r="K68" s="34"/>
      <c r="L68" s="34"/>
      <c r="M68" s="34"/>
      <c r="N68" s="34"/>
      <c r="O68" s="34"/>
      <c r="P68" s="34"/>
      <c r="Q68" s="34"/>
      <c r="R68" s="34"/>
      <c r="S68" s="34"/>
      <c r="U68" s="145"/>
    </row>
    <row r="69" spans="4:21" x14ac:dyDescent="0.35">
      <c r="D69" s="34"/>
      <c r="E69" s="34"/>
      <c r="F69" s="34"/>
      <c r="G69" s="34"/>
      <c r="H69" s="34"/>
      <c r="I69" s="34"/>
      <c r="J69" s="34"/>
      <c r="K69" s="34"/>
      <c r="L69" s="34"/>
      <c r="M69" s="34"/>
      <c r="N69" s="34"/>
      <c r="O69" s="34"/>
      <c r="P69" s="34"/>
      <c r="Q69" s="34"/>
      <c r="R69" s="34"/>
      <c r="S69" s="34"/>
      <c r="U69" s="150"/>
    </row>
    <row r="71" spans="4:21" x14ac:dyDescent="0.35">
      <c r="D71" s="145"/>
      <c r="E71" s="145"/>
      <c r="F71" s="145"/>
      <c r="G71" s="145"/>
      <c r="H71" s="145"/>
      <c r="I71" s="145"/>
      <c r="J71" s="145"/>
      <c r="K71" s="145"/>
      <c r="L71" s="145"/>
      <c r="M71" s="145"/>
      <c r="N71" s="145"/>
      <c r="O71" s="145"/>
      <c r="P71" s="145"/>
      <c r="Q71" s="145"/>
      <c r="R71" s="145"/>
      <c r="S71" s="145"/>
    </row>
    <row r="72" spans="4:21" x14ac:dyDescent="0.35">
      <c r="D72" s="145"/>
      <c r="E72" s="145"/>
      <c r="F72" s="145"/>
      <c r="G72" s="145"/>
      <c r="H72" s="145"/>
      <c r="I72" s="145"/>
      <c r="J72" s="145"/>
      <c r="K72" s="145"/>
      <c r="L72" s="145"/>
      <c r="M72" s="145"/>
      <c r="N72" s="145"/>
      <c r="O72" s="145"/>
      <c r="P72" s="145"/>
      <c r="Q72" s="145"/>
      <c r="R72" s="145"/>
      <c r="S72" s="145"/>
    </row>
    <row r="82" spans="20:20" x14ac:dyDescent="0.35">
      <c r="T82" s="116"/>
    </row>
  </sheetData>
  <mergeCells count="1">
    <mergeCell ref="A24:E24"/>
  </mergeCells>
  <pageMargins left="0.51181102362204722" right="0.39370078740157483" top="0.74803149606299213" bottom="0.74803149606299213" header="0.31496062992125984" footer="0.31496062992125984"/>
  <pageSetup paperSize="9" scale="65" orientation="portrait" r:id="rId1"/>
  <ignoredErrors>
    <ignoredError sqref="S5:S18 S30:S43"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7.25" x14ac:dyDescent="0.35"/>
  <cols>
    <col min="1" max="16384" width="11.42578125" style="3"/>
  </cols>
  <sheetData/>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U36"/>
  <sheetViews>
    <sheetView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16384" width="11.42578125" style="23"/>
  </cols>
  <sheetData>
    <row r="1" spans="1:21" ht="16.5" customHeight="1" x14ac:dyDescent="0.35">
      <c r="A1" s="24" t="s">
        <v>318</v>
      </c>
      <c r="B1" s="22"/>
      <c r="C1" s="22"/>
      <c r="D1" s="204"/>
      <c r="E1" s="204"/>
      <c r="F1" s="204"/>
      <c r="G1" s="204"/>
      <c r="H1" s="204"/>
      <c r="I1" s="204"/>
      <c r="J1" s="204"/>
      <c r="K1" s="204"/>
      <c r="L1" s="204"/>
      <c r="M1" s="204"/>
      <c r="N1" s="204"/>
      <c r="O1" s="204"/>
      <c r="P1" s="204"/>
      <c r="Q1" s="204"/>
      <c r="R1" s="204"/>
      <c r="S1" s="204"/>
    </row>
    <row r="2" spans="1:21" ht="54.75" customHeight="1" x14ac:dyDescent="0.35">
      <c r="A2" s="61"/>
      <c r="B2" s="61"/>
      <c r="C2" s="61" t="s">
        <v>509</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21" ht="16.5" customHeight="1" x14ac:dyDescent="0.35">
      <c r="A3" s="22"/>
      <c r="B3" s="22"/>
      <c r="C3" s="22"/>
      <c r="D3" s="22"/>
      <c r="E3" s="22"/>
      <c r="F3" s="22"/>
      <c r="G3" s="22"/>
      <c r="H3" s="22"/>
      <c r="I3" s="22"/>
      <c r="J3" s="22"/>
      <c r="K3" s="22"/>
      <c r="L3" s="22"/>
      <c r="M3" s="22"/>
      <c r="N3" s="22"/>
      <c r="O3" s="22"/>
      <c r="P3" s="22"/>
      <c r="Q3" s="22"/>
      <c r="R3" s="22"/>
      <c r="S3" s="22"/>
    </row>
    <row r="4" spans="1:21" ht="16.5" customHeight="1" x14ac:dyDescent="0.35">
      <c r="A4" s="24" t="s">
        <v>105</v>
      </c>
      <c r="B4" s="22"/>
      <c r="C4" s="22"/>
      <c r="D4" s="22"/>
      <c r="E4" s="22"/>
      <c r="F4" s="22"/>
      <c r="G4" s="22"/>
      <c r="H4" s="22"/>
      <c r="I4" s="22"/>
      <c r="J4" s="22"/>
      <c r="K4" s="22"/>
      <c r="L4" s="22"/>
      <c r="M4" s="22"/>
      <c r="N4" s="22"/>
      <c r="O4" s="22"/>
      <c r="P4" s="22"/>
      <c r="Q4" s="22"/>
      <c r="R4" s="22"/>
      <c r="S4" s="204"/>
    </row>
    <row r="5" spans="1:21" ht="16.5" customHeight="1" x14ac:dyDescent="0.35">
      <c r="A5" s="22" t="s">
        <v>108</v>
      </c>
      <c r="B5" s="22"/>
      <c r="C5" s="108" t="s">
        <v>28</v>
      </c>
      <c r="D5" s="180">
        <v>28</v>
      </c>
      <c r="E5" s="180">
        <v>8</v>
      </c>
      <c r="F5" s="180">
        <v>24</v>
      </c>
      <c r="G5" s="180">
        <v>0</v>
      </c>
      <c r="H5" s="180">
        <v>36</v>
      </c>
      <c r="I5" s="180">
        <v>79</v>
      </c>
      <c r="J5" s="180">
        <v>80</v>
      </c>
      <c r="K5" s="180">
        <v>82</v>
      </c>
      <c r="L5" s="180">
        <v>92</v>
      </c>
      <c r="M5" s="180">
        <v>24</v>
      </c>
      <c r="N5" s="180">
        <v>0</v>
      </c>
      <c r="O5" s="180">
        <v>11</v>
      </c>
      <c r="P5" s="180">
        <v>78</v>
      </c>
      <c r="Q5" s="180">
        <v>172</v>
      </c>
      <c r="R5" s="180">
        <v>12</v>
      </c>
      <c r="S5" s="33">
        <f>SUM(D5:R5)</f>
        <v>726</v>
      </c>
      <c r="U5" s="45"/>
    </row>
    <row r="6" spans="1:21" ht="16.5" customHeight="1" x14ac:dyDescent="0.35">
      <c r="A6" s="22" t="s">
        <v>309</v>
      </c>
      <c r="B6" s="22"/>
      <c r="C6" s="205">
        <v>158.19999999999999</v>
      </c>
      <c r="D6" s="33">
        <f t="shared" ref="D6:R7" si="0">D$5*$C6</f>
        <v>4429.5999999999995</v>
      </c>
      <c r="E6" s="33">
        <f t="shared" si="0"/>
        <v>1265.5999999999999</v>
      </c>
      <c r="F6" s="33">
        <f t="shared" si="0"/>
        <v>3796.7999999999997</v>
      </c>
      <c r="G6" s="33">
        <f t="shared" si="0"/>
        <v>0</v>
      </c>
      <c r="H6" s="33">
        <f t="shared" si="0"/>
        <v>5695.2</v>
      </c>
      <c r="I6" s="33">
        <f t="shared" si="0"/>
        <v>12497.8</v>
      </c>
      <c r="J6" s="33">
        <f t="shared" si="0"/>
        <v>12656</v>
      </c>
      <c r="K6" s="33">
        <f t="shared" si="0"/>
        <v>12972.4</v>
      </c>
      <c r="L6" s="33">
        <f t="shared" si="0"/>
        <v>14554.4</v>
      </c>
      <c r="M6" s="33">
        <f t="shared" si="0"/>
        <v>3796.7999999999997</v>
      </c>
      <c r="N6" s="33">
        <f t="shared" si="0"/>
        <v>0</v>
      </c>
      <c r="O6" s="33">
        <f t="shared" si="0"/>
        <v>1740.1999999999998</v>
      </c>
      <c r="P6" s="33">
        <f t="shared" si="0"/>
        <v>12339.599999999999</v>
      </c>
      <c r="Q6" s="33">
        <f t="shared" si="0"/>
        <v>27210.399999999998</v>
      </c>
      <c r="R6" s="33">
        <f t="shared" si="0"/>
        <v>1898.3999999999999</v>
      </c>
      <c r="S6" s="33">
        <f>SUM(D6:R6)</f>
        <v>114853.19999999998</v>
      </c>
      <c r="U6" s="45"/>
    </row>
    <row r="7" spans="1:21" ht="16.5" customHeight="1" x14ac:dyDescent="0.35">
      <c r="A7" s="22" t="s">
        <v>310</v>
      </c>
      <c r="B7" s="22"/>
      <c r="C7" s="205">
        <v>163.9</v>
      </c>
      <c r="D7" s="33">
        <f t="shared" si="0"/>
        <v>4589.2</v>
      </c>
      <c r="E7" s="33">
        <f t="shared" si="0"/>
        <v>1311.2</v>
      </c>
      <c r="F7" s="33">
        <f t="shared" si="0"/>
        <v>3933.6000000000004</v>
      </c>
      <c r="G7" s="33">
        <f t="shared" si="0"/>
        <v>0</v>
      </c>
      <c r="H7" s="33">
        <f t="shared" si="0"/>
        <v>5900.4000000000005</v>
      </c>
      <c r="I7" s="33">
        <f t="shared" si="0"/>
        <v>12948.1</v>
      </c>
      <c r="J7" s="33">
        <f t="shared" si="0"/>
        <v>13112</v>
      </c>
      <c r="K7" s="33">
        <f t="shared" si="0"/>
        <v>13439.800000000001</v>
      </c>
      <c r="L7" s="33">
        <f t="shared" si="0"/>
        <v>15078.800000000001</v>
      </c>
      <c r="M7" s="33">
        <f t="shared" si="0"/>
        <v>3933.6000000000004</v>
      </c>
      <c r="N7" s="33">
        <f t="shared" si="0"/>
        <v>0</v>
      </c>
      <c r="O7" s="33">
        <f t="shared" si="0"/>
        <v>1802.9</v>
      </c>
      <c r="P7" s="33">
        <f t="shared" si="0"/>
        <v>12784.2</v>
      </c>
      <c r="Q7" s="33">
        <f t="shared" si="0"/>
        <v>28190.799999999999</v>
      </c>
      <c r="R7" s="33">
        <f t="shared" si="0"/>
        <v>1966.8000000000002</v>
      </c>
      <c r="S7" s="33">
        <f>SUM(D7:R7)</f>
        <v>118991.40000000001</v>
      </c>
      <c r="U7" s="45"/>
    </row>
    <row r="8" spans="1:21" ht="16.5" customHeight="1" x14ac:dyDescent="0.35">
      <c r="A8" s="24"/>
      <c r="B8" s="22"/>
      <c r="C8" s="22"/>
      <c r="D8" s="33"/>
      <c r="E8" s="33"/>
      <c r="F8" s="33"/>
      <c r="G8" s="33"/>
      <c r="H8" s="33"/>
      <c r="I8" s="33"/>
      <c r="J8" s="33"/>
      <c r="K8" s="33"/>
      <c r="L8" s="33"/>
      <c r="M8" s="33"/>
      <c r="N8" s="33"/>
      <c r="O8" s="33"/>
      <c r="P8" s="33"/>
      <c r="Q8" s="33"/>
      <c r="R8" s="33"/>
      <c r="S8" s="33"/>
    </row>
    <row r="9" spans="1:21" ht="16.5" customHeight="1" x14ac:dyDescent="0.35">
      <c r="A9" s="24" t="s">
        <v>98</v>
      </c>
      <c r="B9" s="22"/>
      <c r="C9" s="22"/>
      <c r="D9" s="33"/>
      <c r="E9" s="33"/>
      <c r="F9" s="33"/>
      <c r="G9" s="33"/>
      <c r="H9" s="33"/>
      <c r="I9" s="33"/>
      <c r="J9" s="33"/>
      <c r="K9" s="33"/>
      <c r="L9" s="33"/>
      <c r="M9" s="33"/>
      <c r="N9" s="33"/>
      <c r="O9" s="33"/>
      <c r="P9" s="33"/>
      <c r="Q9" s="33"/>
      <c r="R9" s="33"/>
      <c r="S9" s="33"/>
    </row>
    <row r="10" spans="1:21" ht="16.5" customHeight="1" x14ac:dyDescent="0.35">
      <c r="A10" s="22" t="s">
        <v>108</v>
      </c>
      <c r="B10" s="22"/>
      <c r="C10" s="108" t="s">
        <v>28</v>
      </c>
      <c r="D10" s="180">
        <v>0</v>
      </c>
      <c r="E10" s="180">
        <v>0</v>
      </c>
      <c r="F10" s="180">
        <v>0</v>
      </c>
      <c r="G10" s="180">
        <v>0</v>
      </c>
      <c r="H10" s="180">
        <v>0</v>
      </c>
      <c r="I10" s="180">
        <v>0</v>
      </c>
      <c r="J10" s="180">
        <v>0</v>
      </c>
      <c r="K10" s="180">
        <v>7</v>
      </c>
      <c r="L10" s="180">
        <v>0</v>
      </c>
      <c r="M10" s="180">
        <v>0</v>
      </c>
      <c r="N10" s="180">
        <v>0</v>
      </c>
      <c r="O10" s="180">
        <v>7</v>
      </c>
      <c r="P10" s="180">
        <v>3</v>
      </c>
      <c r="Q10" s="180">
        <v>12</v>
      </c>
      <c r="R10" s="180">
        <v>6</v>
      </c>
      <c r="S10" s="33">
        <f>SUM(D10:R10)</f>
        <v>35</v>
      </c>
      <c r="U10" s="45"/>
    </row>
    <row r="11" spans="1:21" ht="16.5" customHeight="1" x14ac:dyDescent="0.35">
      <c r="A11" s="22" t="s">
        <v>309</v>
      </c>
      <c r="B11" s="22"/>
      <c r="C11" s="205">
        <v>120.2</v>
      </c>
      <c r="D11" s="33">
        <f t="shared" ref="D11:R12" si="1">D$10*$C11</f>
        <v>0</v>
      </c>
      <c r="E11" s="33">
        <f t="shared" si="1"/>
        <v>0</v>
      </c>
      <c r="F11" s="33">
        <f t="shared" si="1"/>
        <v>0</v>
      </c>
      <c r="G11" s="33">
        <f t="shared" si="1"/>
        <v>0</v>
      </c>
      <c r="H11" s="33">
        <f t="shared" si="1"/>
        <v>0</v>
      </c>
      <c r="I11" s="33">
        <f t="shared" si="1"/>
        <v>0</v>
      </c>
      <c r="J11" s="33">
        <f t="shared" si="1"/>
        <v>0</v>
      </c>
      <c r="K11" s="33">
        <f t="shared" si="1"/>
        <v>841.4</v>
      </c>
      <c r="L11" s="33">
        <f t="shared" si="1"/>
        <v>0</v>
      </c>
      <c r="M11" s="33">
        <f t="shared" si="1"/>
        <v>0</v>
      </c>
      <c r="N11" s="33">
        <f t="shared" si="1"/>
        <v>0</v>
      </c>
      <c r="O11" s="33">
        <f t="shared" si="1"/>
        <v>841.4</v>
      </c>
      <c r="P11" s="33">
        <f t="shared" si="1"/>
        <v>360.6</v>
      </c>
      <c r="Q11" s="33">
        <f t="shared" si="1"/>
        <v>1442.4</v>
      </c>
      <c r="R11" s="33">
        <f t="shared" si="1"/>
        <v>721.2</v>
      </c>
      <c r="S11" s="33">
        <f>SUM(D11:R11)</f>
        <v>4207</v>
      </c>
      <c r="U11" s="45"/>
    </row>
    <row r="12" spans="1:21" ht="16.5" customHeight="1" x14ac:dyDescent="0.35">
      <c r="A12" s="22" t="s">
        <v>310</v>
      </c>
      <c r="B12" s="22"/>
      <c r="C12" s="205">
        <v>124.5</v>
      </c>
      <c r="D12" s="33">
        <f t="shared" si="1"/>
        <v>0</v>
      </c>
      <c r="E12" s="33">
        <f t="shared" si="1"/>
        <v>0</v>
      </c>
      <c r="F12" s="33">
        <f t="shared" si="1"/>
        <v>0</v>
      </c>
      <c r="G12" s="33">
        <f t="shared" si="1"/>
        <v>0</v>
      </c>
      <c r="H12" s="33">
        <f t="shared" si="1"/>
        <v>0</v>
      </c>
      <c r="I12" s="33">
        <f t="shared" si="1"/>
        <v>0</v>
      </c>
      <c r="J12" s="33">
        <f t="shared" si="1"/>
        <v>0</v>
      </c>
      <c r="K12" s="33">
        <f t="shared" si="1"/>
        <v>871.5</v>
      </c>
      <c r="L12" s="33">
        <f t="shared" si="1"/>
        <v>0</v>
      </c>
      <c r="M12" s="33">
        <f t="shared" si="1"/>
        <v>0</v>
      </c>
      <c r="N12" s="33">
        <f t="shared" si="1"/>
        <v>0</v>
      </c>
      <c r="O12" s="33">
        <f t="shared" si="1"/>
        <v>871.5</v>
      </c>
      <c r="P12" s="33">
        <f t="shared" si="1"/>
        <v>373.5</v>
      </c>
      <c r="Q12" s="33">
        <f t="shared" si="1"/>
        <v>1494</v>
      </c>
      <c r="R12" s="33">
        <f t="shared" si="1"/>
        <v>747</v>
      </c>
      <c r="S12" s="33">
        <f>SUM(D12:R12)</f>
        <v>4357.5</v>
      </c>
      <c r="U12" s="45"/>
    </row>
    <row r="13" spans="1:21" ht="16.5" customHeight="1" x14ac:dyDescent="0.35">
      <c r="A13" s="22"/>
      <c r="B13" s="22"/>
      <c r="C13" s="22"/>
      <c r="D13" s="33"/>
      <c r="E13" s="33"/>
      <c r="F13" s="33"/>
      <c r="G13" s="33"/>
      <c r="H13" s="33"/>
      <c r="I13" s="33"/>
      <c r="J13" s="33"/>
      <c r="K13" s="33"/>
      <c r="L13" s="33"/>
      <c r="M13" s="33"/>
      <c r="N13" s="33"/>
      <c r="O13" s="33"/>
      <c r="P13" s="33"/>
      <c r="Q13" s="33"/>
      <c r="R13" s="33"/>
      <c r="S13" s="33"/>
    </row>
    <row r="14" spans="1:21" ht="16.5" customHeight="1" thickBot="1" x14ac:dyDescent="0.4">
      <c r="A14" s="184" t="s">
        <v>245</v>
      </c>
      <c r="B14" s="184"/>
      <c r="C14" s="184"/>
      <c r="D14" s="186">
        <f t="shared" ref="D14:S14" si="2">D12+D7</f>
        <v>4589.2</v>
      </c>
      <c r="E14" s="186">
        <f t="shared" si="2"/>
        <v>1311.2</v>
      </c>
      <c r="F14" s="186">
        <f t="shared" si="2"/>
        <v>3933.6000000000004</v>
      </c>
      <c r="G14" s="186">
        <f t="shared" si="2"/>
        <v>0</v>
      </c>
      <c r="H14" s="186">
        <f t="shared" si="2"/>
        <v>5900.4000000000005</v>
      </c>
      <c r="I14" s="186">
        <f t="shared" si="2"/>
        <v>12948.1</v>
      </c>
      <c r="J14" s="186">
        <f t="shared" si="2"/>
        <v>13112</v>
      </c>
      <c r="K14" s="186">
        <f t="shared" si="2"/>
        <v>14311.300000000001</v>
      </c>
      <c r="L14" s="186">
        <f t="shared" si="2"/>
        <v>15078.800000000001</v>
      </c>
      <c r="M14" s="186">
        <f t="shared" si="2"/>
        <v>3933.6000000000004</v>
      </c>
      <c r="N14" s="186">
        <f t="shared" si="2"/>
        <v>0</v>
      </c>
      <c r="O14" s="186">
        <f t="shared" si="2"/>
        <v>2674.4</v>
      </c>
      <c r="P14" s="186">
        <f t="shared" si="2"/>
        <v>13157.7</v>
      </c>
      <c r="Q14" s="186">
        <f t="shared" si="2"/>
        <v>29684.799999999999</v>
      </c>
      <c r="R14" s="186">
        <f t="shared" si="2"/>
        <v>2713.8</v>
      </c>
      <c r="S14" s="186">
        <f t="shared" si="2"/>
        <v>123348.90000000001</v>
      </c>
    </row>
    <row r="15" spans="1:21" ht="16.5" customHeight="1" x14ac:dyDescent="0.35">
      <c r="A15" s="22" t="s">
        <v>244</v>
      </c>
      <c r="B15" s="22"/>
      <c r="C15" s="22"/>
      <c r="D15" s="22"/>
      <c r="E15" s="22"/>
      <c r="F15" s="22"/>
      <c r="G15" s="22"/>
      <c r="H15" s="22"/>
      <c r="I15" s="22"/>
      <c r="J15" s="22"/>
      <c r="K15" s="22"/>
      <c r="L15" s="22"/>
      <c r="M15" s="22"/>
      <c r="N15" s="22"/>
      <c r="O15" s="22"/>
      <c r="P15" s="22"/>
      <c r="Q15" s="22"/>
      <c r="R15" s="22"/>
      <c r="S15" s="22"/>
    </row>
    <row r="16" spans="1:21" ht="16.5" customHeight="1" x14ac:dyDescent="0.35">
      <c r="A16" s="22" t="s">
        <v>311</v>
      </c>
      <c r="B16" s="22"/>
      <c r="C16" s="22"/>
      <c r="D16" s="22"/>
      <c r="E16" s="22"/>
      <c r="F16" s="22"/>
      <c r="G16" s="22"/>
      <c r="H16" s="22"/>
      <c r="I16" s="22"/>
      <c r="J16" s="22"/>
      <c r="K16" s="22"/>
      <c r="L16" s="22"/>
      <c r="M16" s="22"/>
      <c r="N16" s="22"/>
      <c r="O16" s="22"/>
      <c r="P16" s="22"/>
      <c r="Q16" s="22"/>
      <c r="R16" s="22"/>
      <c r="S16" s="22"/>
    </row>
    <row r="17" spans="1:21" ht="16.5" customHeight="1" x14ac:dyDescent="0.35">
      <c r="A17" s="22"/>
      <c r="B17" s="22"/>
      <c r="C17" s="22"/>
      <c r="D17" s="22"/>
      <c r="E17" s="22"/>
      <c r="F17" s="22"/>
      <c r="G17" s="22"/>
      <c r="H17" s="22"/>
      <c r="I17" s="22"/>
      <c r="J17" s="22"/>
      <c r="K17" s="22"/>
      <c r="L17" s="22"/>
      <c r="M17" s="22"/>
      <c r="N17" s="22"/>
      <c r="O17" s="22"/>
      <c r="P17" s="22"/>
      <c r="Q17" s="22"/>
      <c r="R17" s="22"/>
      <c r="S17" s="22"/>
    </row>
    <row r="18" spans="1:21" ht="16.5" customHeight="1" x14ac:dyDescent="0.35">
      <c r="A18" s="22"/>
      <c r="B18" s="22"/>
      <c r="C18" s="22"/>
      <c r="D18" s="22"/>
      <c r="E18" s="22"/>
      <c r="F18" s="22"/>
      <c r="G18" s="22"/>
      <c r="H18" s="22"/>
      <c r="I18" s="22"/>
      <c r="J18" s="22"/>
      <c r="K18" s="22"/>
      <c r="L18" s="22"/>
      <c r="M18" s="22"/>
      <c r="N18" s="22"/>
      <c r="O18" s="22"/>
      <c r="P18" s="22"/>
      <c r="Q18" s="22"/>
      <c r="R18" s="22"/>
      <c r="S18" s="22"/>
    </row>
    <row r="19" spans="1:21" ht="16.5" customHeight="1" x14ac:dyDescent="0.35">
      <c r="A19" s="24" t="s">
        <v>204</v>
      </c>
      <c r="B19" s="22"/>
      <c r="C19" s="22"/>
      <c r="D19" s="22"/>
      <c r="E19" s="22"/>
      <c r="F19" s="22"/>
      <c r="G19" s="22"/>
      <c r="H19" s="22"/>
      <c r="I19" s="22"/>
      <c r="J19" s="22"/>
      <c r="K19" s="22"/>
      <c r="L19" s="22"/>
      <c r="M19" s="22"/>
      <c r="N19" s="22"/>
      <c r="O19" s="22"/>
      <c r="P19" s="22"/>
      <c r="Q19" s="22"/>
      <c r="R19" s="22"/>
      <c r="S19" s="22"/>
    </row>
    <row r="20" spans="1:21" ht="54.75" customHeight="1" x14ac:dyDescent="0.35">
      <c r="A20" s="61"/>
      <c r="B20" s="61"/>
      <c r="C20" s="61" t="s">
        <v>214</v>
      </c>
      <c r="D20" s="61" t="str">
        <f t="shared" ref="D20:S20" si="3">D2</f>
        <v xml:space="preserve">1. 
Gamle Oslo </v>
      </c>
      <c r="E20" s="61" t="str">
        <f t="shared" si="3"/>
        <v>2. 
Grünerløkka</v>
      </c>
      <c r="F20" s="61" t="str">
        <f t="shared" si="3"/>
        <v>3. 
Sagene</v>
      </c>
      <c r="G20" s="61" t="str">
        <f t="shared" si="3"/>
        <v>4. 
St. Hanshaugen</v>
      </c>
      <c r="H20" s="61" t="str">
        <f t="shared" si="3"/>
        <v>5. 
Frogner</v>
      </c>
      <c r="I20" s="61" t="str">
        <f t="shared" si="3"/>
        <v>6. 
Ullern</v>
      </c>
      <c r="J20" s="61" t="str">
        <f t="shared" si="3"/>
        <v>7. 
Vestre Aker</v>
      </c>
      <c r="K20" s="61" t="str">
        <f t="shared" si="3"/>
        <v>8. 
Nordre Aker</v>
      </c>
      <c r="L20" s="61" t="str">
        <f t="shared" si="3"/>
        <v>9. 
Bjerke</v>
      </c>
      <c r="M20" s="61" t="str">
        <f t="shared" si="3"/>
        <v>10. 
Grorud</v>
      </c>
      <c r="N20" s="61" t="str">
        <f t="shared" si="3"/>
        <v>11. 
Stovner</v>
      </c>
      <c r="O20" s="61" t="str">
        <f t="shared" si="3"/>
        <v>12. 
Alna</v>
      </c>
      <c r="P20" s="61" t="str">
        <f t="shared" si="3"/>
        <v>13. 
Østensjø</v>
      </c>
      <c r="Q20" s="61" t="str">
        <f t="shared" si="3"/>
        <v>14.
Nordstrand</v>
      </c>
      <c r="R20" s="61" t="str">
        <f t="shared" si="3"/>
        <v>15. 
Søndre Nordstrand</v>
      </c>
      <c r="S20" s="61" t="str">
        <f t="shared" si="3"/>
        <v>Sum</v>
      </c>
    </row>
    <row r="21" spans="1:21" ht="16.5" customHeight="1" x14ac:dyDescent="0.35">
      <c r="A21" s="22"/>
      <c r="B21" s="22"/>
      <c r="C21" s="22"/>
      <c r="D21" s="22"/>
      <c r="E21" s="22"/>
      <c r="F21" s="22"/>
      <c r="G21" s="22"/>
      <c r="H21" s="22"/>
      <c r="I21" s="22"/>
      <c r="J21" s="22"/>
      <c r="K21" s="22"/>
      <c r="L21" s="22"/>
      <c r="M21" s="22"/>
      <c r="N21" s="22"/>
      <c r="O21" s="22"/>
      <c r="P21" s="22"/>
      <c r="Q21" s="22"/>
      <c r="R21" s="22"/>
      <c r="S21" s="22"/>
    </row>
    <row r="22" spans="1:21" ht="16.5" customHeight="1" x14ac:dyDescent="0.35">
      <c r="A22" s="22" t="s">
        <v>219</v>
      </c>
      <c r="B22" s="22"/>
      <c r="C22" s="152">
        <v>0.1</v>
      </c>
      <c r="D22" s="33">
        <v>3579</v>
      </c>
      <c r="E22" s="33">
        <v>3385</v>
      </c>
      <c r="F22" s="33">
        <v>2646</v>
      </c>
      <c r="G22" s="33">
        <v>1751</v>
      </c>
      <c r="H22" s="33">
        <v>2382</v>
      </c>
      <c r="I22" s="33">
        <v>2095</v>
      </c>
      <c r="J22" s="33">
        <v>3424</v>
      </c>
      <c r="K22" s="33">
        <v>3257</v>
      </c>
      <c r="L22" s="33">
        <v>2380</v>
      </c>
      <c r="M22" s="33">
        <v>1710</v>
      </c>
      <c r="N22" s="33">
        <v>2138</v>
      </c>
      <c r="O22" s="33">
        <v>3312</v>
      </c>
      <c r="P22" s="33">
        <v>3386</v>
      </c>
      <c r="Q22" s="33">
        <v>3300</v>
      </c>
      <c r="R22" s="33">
        <v>2801</v>
      </c>
      <c r="S22" s="33">
        <f>SUM(D22:R22)</f>
        <v>41546</v>
      </c>
      <c r="U22" s="45"/>
    </row>
    <row r="23" spans="1:21" ht="16.5" customHeight="1" x14ac:dyDescent="0.35">
      <c r="A23" s="22" t="s">
        <v>220</v>
      </c>
      <c r="B23" s="22"/>
      <c r="C23" s="152">
        <v>0.45</v>
      </c>
      <c r="D23" s="33">
        <v>39.333333333333336</v>
      </c>
      <c r="E23" s="33">
        <v>30.333333333333332</v>
      </c>
      <c r="F23" s="33">
        <v>30.333333333333332</v>
      </c>
      <c r="G23" s="33">
        <v>18</v>
      </c>
      <c r="H23" s="33">
        <v>15.666666666666666</v>
      </c>
      <c r="I23" s="33">
        <v>16</v>
      </c>
      <c r="J23" s="33">
        <v>30.666666666666668</v>
      </c>
      <c r="K23" s="33">
        <v>43</v>
      </c>
      <c r="L23" s="33">
        <v>29.333333333333332</v>
      </c>
      <c r="M23" s="33">
        <v>30</v>
      </c>
      <c r="N23" s="33">
        <v>45.333333333333336</v>
      </c>
      <c r="O23" s="33">
        <v>69</v>
      </c>
      <c r="P23" s="33">
        <v>41.666666666666664</v>
      </c>
      <c r="Q23" s="33">
        <v>36.666666666666664</v>
      </c>
      <c r="R23" s="33">
        <v>35.333333333333336</v>
      </c>
      <c r="S23" s="33">
        <f>SUM(D23:R23)</f>
        <v>510.66666666666663</v>
      </c>
      <c r="U23" s="45"/>
    </row>
    <row r="24" spans="1:21" ht="16.5" customHeight="1" x14ac:dyDescent="0.35">
      <c r="A24" s="41" t="s">
        <v>221</v>
      </c>
      <c r="B24" s="41"/>
      <c r="C24" s="194">
        <v>0.45</v>
      </c>
      <c r="D24" s="195">
        <v>712</v>
      </c>
      <c r="E24" s="195">
        <v>522</v>
      </c>
      <c r="F24" s="195">
        <v>297</v>
      </c>
      <c r="G24" s="195">
        <v>185</v>
      </c>
      <c r="H24" s="195">
        <v>186</v>
      </c>
      <c r="I24" s="195">
        <v>73</v>
      </c>
      <c r="J24" s="195">
        <v>144</v>
      </c>
      <c r="K24" s="195">
        <v>194</v>
      </c>
      <c r="L24" s="195">
        <v>360</v>
      </c>
      <c r="M24" s="195">
        <v>297</v>
      </c>
      <c r="N24" s="195">
        <v>431</v>
      </c>
      <c r="O24" s="195">
        <v>614</v>
      </c>
      <c r="P24" s="195">
        <v>293</v>
      </c>
      <c r="Q24" s="195">
        <v>157</v>
      </c>
      <c r="R24" s="195">
        <v>567</v>
      </c>
      <c r="S24" s="195">
        <f>SUM(D24:R24)</f>
        <v>5032</v>
      </c>
      <c r="U24" s="45"/>
    </row>
    <row r="25" spans="1:21" ht="16.5" customHeight="1" x14ac:dyDescent="0.35">
      <c r="A25" s="53" t="s">
        <v>228</v>
      </c>
      <c r="B25" s="53"/>
      <c r="C25" s="53"/>
      <c r="D25" s="174">
        <f t="shared" ref="D25:R25" si="4">(D22/$S$22*$C$22+D23/$S$23*$C$23+D24/$S$24*$C$24)*100</f>
        <v>10.694761816819657</v>
      </c>
      <c r="E25" s="174">
        <f t="shared" si="4"/>
        <v>8.1558600513031596</v>
      </c>
      <c r="F25" s="174">
        <f t="shared" si="4"/>
        <v>5.9658625084030232</v>
      </c>
      <c r="G25" s="174">
        <f t="shared" si="4"/>
        <v>3.662034194353526</v>
      </c>
      <c r="H25" s="174">
        <f t="shared" si="4"/>
        <v>3.6172432276540407</v>
      </c>
      <c r="I25" s="174">
        <f t="shared" si="4"/>
        <v>2.5670039485435927</v>
      </c>
      <c r="J25" s="174">
        <f t="shared" si="4"/>
        <v>4.8142549449605454</v>
      </c>
      <c r="K25" s="174">
        <f t="shared" si="4"/>
        <v>6.3080114723559566</v>
      </c>
      <c r="L25" s="174">
        <f t="shared" si="4"/>
        <v>6.3771112629845552</v>
      </c>
      <c r="M25" s="174">
        <f t="shared" si="4"/>
        <v>5.7111966933305096</v>
      </c>
      <c r="N25" s="174">
        <f t="shared" si="4"/>
        <v>8.3637206527970331</v>
      </c>
      <c r="O25" s="174">
        <f t="shared" si="4"/>
        <v>12.3683343701853</v>
      </c>
      <c r="P25" s="174">
        <f t="shared" si="4"/>
        <v>7.1069017836161112</v>
      </c>
      <c r="Q25" s="174">
        <f t="shared" si="4"/>
        <v>5.4293850981600364</v>
      </c>
      <c r="R25" s="174">
        <f t="shared" si="4"/>
        <v>8.8583179745329534</v>
      </c>
      <c r="S25" s="174">
        <f>SUM(D25:R25)</f>
        <v>100</v>
      </c>
    </row>
    <row r="26" spans="1:21" ht="16.5" customHeight="1" x14ac:dyDescent="0.35">
      <c r="A26" s="22"/>
      <c r="B26" s="22"/>
      <c r="C26" s="22"/>
      <c r="D26" s="22"/>
      <c r="E26" s="22"/>
      <c r="F26" s="22"/>
      <c r="G26" s="22"/>
      <c r="H26" s="22"/>
      <c r="I26" s="22"/>
      <c r="J26" s="22"/>
      <c r="K26" s="22"/>
      <c r="L26" s="22"/>
      <c r="M26" s="22"/>
      <c r="N26" s="22"/>
      <c r="O26" s="22"/>
      <c r="P26" s="22"/>
      <c r="Q26" s="22"/>
      <c r="R26" s="22"/>
      <c r="S26" s="22"/>
    </row>
    <row r="27" spans="1:21" ht="16.5" customHeight="1" thickBot="1" x14ac:dyDescent="0.4">
      <c r="A27" s="184" t="s">
        <v>222</v>
      </c>
      <c r="B27" s="184"/>
      <c r="C27" s="184"/>
      <c r="D27" s="186">
        <f t="shared" ref="D27:R27" si="5">D25/$S$25*$S$27</f>
        <v>22651.505528024034</v>
      </c>
      <c r="E27" s="186">
        <f t="shared" si="5"/>
        <v>17274.111588660093</v>
      </c>
      <c r="F27" s="186">
        <f t="shared" si="5"/>
        <v>12635.696792797604</v>
      </c>
      <c r="G27" s="186">
        <f t="shared" si="5"/>
        <v>7756.1884236407677</v>
      </c>
      <c r="H27" s="186">
        <f t="shared" si="5"/>
        <v>7661.3211561712578</v>
      </c>
      <c r="I27" s="186">
        <f t="shared" si="5"/>
        <v>5436.9143630153294</v>
      </c>
      <c r="J27" s="186">
        <f t="shared" si="5"/>
        <v>10196.591973426435</v>
      </c>
      <c r="K27" s="186">
        <f t="shared" si="5"/>
        <v>13360.368298449916</v>
      </c>
      <c r="L27" s="186">
        <f t="shared" si="5"/>
        <v>13506.721655001289</v>
      </c>
      <c r="M27" s="186">
        <f t="shared" si="5"/>
        <v>12096.314596474018</v>
      </c>
      <c r="N27" s="186">
        <f t="shared" si="5"/>
        <v>17714.360342624113</v>
      </c>
      <c r="O27" s="186">
        <f t="shared" si="5"/>
        <v>26196.132196052466</v>
      </c>
      <c r="P27" s="186">
        <f t="shared" si="5"/>
        <v>15052.417977698924</v>
      </c>
      <c r="Q27" s="186">
        <f t="shared" si="5"/>
        <v>11499.437637902956</v>
      </c>
      <c r="R27" s="186">
        <f t="shared" si="5"/>
        <v>18761.917470060795</v>
      </c>
      <c r="S27" s="186">
        <v>211800</v>
      </c>
    </row>
    <row r="28" spans="1:21" x14ac:dyDescent="0.35">
      <c r="A28" s="22"/>
      <c r="B28" s="22"/>
      <c r="C28" s="22"/>
      <c r="D28" s="22"/>
      <c r="E28" s="22"/>
      <c r="F28" s="22"/>
      <c r="G28" s="22"/>
      <c r="H28" s="22"/>
      <c r="I28" s="22"/>
      <c r="J28" s="22"/>
      <c r="K28" s="22"/>
      <c r="L28" s="22"/>
      <c r="M28" s="22"/>
      <c r="N28" s="22"/>
      <c r="O28" s="22"/>
      <c r="P28" s="22"/>
      <c r="Q28" s="22"/>
      <c r="R28" s="22"/>
      <c r="S28" s="22"/>
    </row>
    <row r="31" spans="1:21" x14ac:dyDescent="0.35">
      <c r="D31" s="202"/>
      <c r="E31" s="202"/>
    </row>
    <row r="32" spans="1:21" x14ac:dyDescent="0.35">
      <c r="C32" s="202"/>
      <c r="D32" s="203"/>
      <c r="E32" s="203"/>
    </row>
    <row r="34" spans="4:19" x14ac:dyDescent="0.35">
      <c r="D34" s="48"/>
      <c r="E34" s="48"/>
      <c r="F34" s="48"/>
      <c r="G34" s="48"/>
      <c r="H34" s="48"/>
      <c r="I34" s="48"/>
      <c r="J34" s="48"/>
      <c r="K34" s="48"/>
      <c r="L34" s="48"/>
      <c r="M34" s="48"/>
      <c r="N34" s="48"/>
      <c r="O34" s="48"/>
      <c r="P34" s="48"/>
      <c r="Q34" s="48"/>
      <c r="R34" s="48"/>
      <c r="S34" s="48"/>
    </row>
    <row r="35" spans="4:19" x14ac:dyDescent="0.35">
      <c r="D35" s="48"/>
      <c r="E35" s="48"/>
      <c r="F35" s="48"/>
      <c r="G35" s="48"/>
      <c r="H35" s="48"/>
      <c r="I35" s="48"/>
      <c r="J35" s="48"/>
      <c r="K35" s="48"/>
      <c r="L35" s="48"/>
      <c r="M35" s="48"/>
      <c r="N35" s="48"/>
      <c r="O35" s="48"/>
      <c r="P35" s="48"/>
      <c r="Q35" s="48"/>
      <c r="R35" s="48"/>
      <c r="S35" s="48"/>
    </row>
    <row r="36" spans="4:19" x14ac:dyDescent="0.35">
      <c r="D36" s="48"/>
      <c r="E36" s="48"/>
      <c r="F36" s="48"/>
      <c r="G36" s="48"/>
      <c r="H36" s="48"/>
      <c r="I36" s="48"/>
      <c r="J36" s="48"/>
      <c r="K36" s="48"/>
      <c r="L36" s="48"/>
      <c r="M36" s="48"/>
      <c r="N36" s="48"/>
      <c r="O36" s="48"/>
      <c r="P36" s="48"/>
      <c r="Q36" s="48"/>
      <c r="R36" s="48"/>
      <c r="S36" s="48"/>
    </row>
  </sheetData>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R18"/>
  <sheetViews>
    <sheetView workbookViewId="0"/>
  </sheetViews>
  <sheetFormatPr baseColWidth="10" defaultRowHeight="15.75" x14ac:dyDescent="0.35"/>
  <cols>
    <col min="1" max="1" width="68.7109375" style="23" customWidth="1"/>
    <col min="2" max="2" width="15.42578125" style="23" customWidth="1"/>
    <col min="3" max="6" width="15.28515625" style="23" customWidth="1"/>
    <col min="7" max="9" width="17.85546875" style="23" customWidth="1"/>
    <col min="10" max="10" width="14.42578125" style="23" customWidth="1"/>
    <col min="11" max="11" width="14.28515625" style="23" customWidth="1"/>
    <col min="12" max="12" width="12.42578125" style="23" customWidth="1"/>
    <col min="13" max="16384" width="11.42578125" style="23"/>
  </cols>
  <sheetData>
    <row r="1" spans="1:18" x14ac:dyDescent="0.35">
      <c r="A1" s="28" t="s">
        <v>114</v>
      </c>
    </row>
    <row r="2" spans="1:18" ht="16.5" thickBot="1" x14ac:dyDescent="0.4">
      <c r="A2" s="23" t="s">
        <v>227</v>
      </c>
    </row>
    <row r="3" spans="1:18" ht="78.75" x14ac:dyDescent="0.35">
      <c r="A3" s="29"/>
      <c r="B3" s="30" t="s">
        <v>431</v>
      </c>
      <c r="C3" s="30" t="s">
        <v>189</v>
      </c>
      <c r="D3" s="30" t="s">
        <v>230</v>
      </c>
      <c r="E3" s="30" t="s">
        <v>113</v>
      </c>
      <c r="F3" s="30" t="s">
        <v>224</v>
      </c>
      <c r="G3" s="30" t="s">
        <v>315</v>
      </c>
      <c r="H3" s="455"/>
      <c r="I3" s="455"/>
    </row>
    <row r="4" spans="1:18" x14ac:dyDescent="0.35">
      <c r="A4" s="31"/>
      <c r="B4" s="32" t="s">
        <v>192</v>
      </c>
      <c r="C4" s="32" t="s">
        <v>193</v>
      </c>
      <c r="D4" s="32" t="s">
        <v>194</v>
      </c>
      <c r="E4" s="32" t="s">
        <v>195</v>
      </c>
      <c r="F4" s="32" t="s">
        <v>196</v>
      </c>
      <c r="G4" s="32" t="s">
        <v>197</v>
      </c>
      <c r="H4" s="456"/>
      <c r="I4" s="456"/>
      <c r="L4" s="60"/>
    </row>
    <row r="5" spans="1:18" x14ac:dyDescent="0.35">
      <c r="A5" s="22" t="s">
        <v>8</v>
      </c>
      <c r="B5" s="33">
        <f>E5-D5-C5</f>
        <v>179864.94148257133</v>
      </c>
      <c r="C5" s="33">
        <f>'Tabell 2.3'!S12</f>
        <v>11044.724548718204</v>
      </c>
      <c r="D5" s="33">
        <f>'Tabell 2.2'!S37</f>
        <v>6914.1391485833819</v>
      </c>
      <c r="E5" s="33">
        <v>197823.8051798729</v>
      </c>
      <c r="F5" s="33">
        <f>'Tabell 1.2'!B55</f>
        <v>49358</v>
      </c>
      <c r="G5" s="33">
        <f t="shared" ref="G5:G13" si="0">E5+F5</f>
        <v>247181.8051798729</v>
      </c>
      <c r="H5" s="34"/>
      <c r="I5" s="34"/>
      <c r="J5" s="34"/>
      <c r="K5" s="34"/>
      <c r="L5" s="34"/>
      <c r="M5" s="34"/>
      <c r="N5" s="34"/>
      <c r="P5" s="453"/>
      <c r="Q5" s="452"/>
      <c r="R5" s="34"/>
    </row>
    <row r="6" spans="1:18" x14ac:dyDescent="0.35">
      <c r="A6" s="22" t="s">
        <v>1</v>
      </c>
      <c r="B6" s="33">
        <f t="shared" ref="B6:B12" si="1">E6-D6-C6</f>
        <v>5450255.4293490397</v>
      </c>
      <c r="C6" s="33">
        <f>'Tabell 2.3'!S23</f>
        <v>1175163.5628694266</v>
      </c>
      <c r="D6" s="33">
        <f>'Tabell 2.2'!S52</f>
        <v>233751.50212156668</v>
      </c>
      <c r="E6" s="33">
        <v>6859170.4943400333</v>
      </c>
      <c r="F6" s="33">
        <f>'Tabell 1.2'!B23+'Tabell 1.2'!B42</f>
        <v>502169.42458409001</v>
      </c>
      <c r="G6" s="33">
        <f t="shared" si="0"/>
        <v>7361339.918924123</v>
      </c>
      <c r="H6" s="34"/>
      <c r="I6" s="34"/>
      <c r="J6" s="34"/>
      <c r="K6" s="34"/>
      <c r="L6" s="34"/>
      <c r="M6" s="34"/>
      <c r="N6" s="34"/>
      <c r="P6" s="453"/>
      <c r="Q6" s="452"/>
      <c r="R6" s="34"/>
    </row>
    <row r="7" spans="1:18" x14ac:dyDescent="0.35">
      <c r="A7" s="22" t="s">
        <v>443</v>
      </c>
      <c r="B7" s="33">
        <f t="shared" si="1"/>
        <v>1881902.6870949129</v>
      </c>
      <c r="C7" s="33">
        <f>'Tabell 2.3'!S30</f>
        <v>117135.41792085303</v>
      </c>
      <c r="D7" s="33">
        <f>'Tabell 2.2'!S70</f>
        <v>72756.677063846495</v>
      </c>
      <c r="E7" s="33">
        <v>2071794.7820796124</v>
      </c>
      <c r="F7" s="33">
        <f>'Tabell 1.2'!B8+'Tabell 1.2'!B6+'Tabell 1.2'!B7</f>
        <v>37000</v>
      </c>
      <c r="G7" s="33">
        <f t="shared" si="0"/>
        <v>2108794.7820796124</v>
      </c>
      <c r="H7" s="34"/>
      <c r="I7" s="34"/>
      <c r="J7" s="34"/>
      <c r="K7" s="34"/>
      <c r="L7" s="34"/>
      <c r="M7" s="34"/>
      <c r="N7" s="34"/>
      <c r="P7" s="453"/>
      <c r="Q7" s="452"/>
      <c r="R7" s="34"/>
    </row>
    <row r="8" spans="1:18" x14ac:dyDescent="0.35">
      <c r="A8" s="435" t="s">
        <v>506</v>
      </c>
      <c r="B8" s="33">
        <f t="shared" si="1"/>
        <v>806859.94283865811</v>
      </c>
      <c r="C8" s="33">
        <f>'Tabell 2.3'!S49</f>
        <v>146853.55588800026</v>
      </c>
      <c r="D8" s="33">
        <f>'Tabell 2.2'!S88</f>
        <v>31175.207111139167</v>
      </c>
      <c r="E8" s="33">
        <v>984888.70583779761</v>
      </c>
      <c r="F8" s="33">
        <f>'Tabell 1.2'!B5+'Tabell 1.2'!B61</f>
        <v>62350</v>
      </c>
      <c r="G8" s="33">
        <f t="shared" si="0"/>
        <v>1047238.7058377976</v>
      </c>
      <c r="H8" s="34"/>
      <c r="I8" s="34"/>
      <c r="J8" s="34"/>
      <c r="K8" s="34"/>
      <c r="L8" s="34"/>
      <c r="M8" s="34"/>
      <c r="N8" s="34"/>
      <c r="P8" s="453"/>
      <c r="Q8" s="452"/>
      <c r="R8" s="34"/>
    </row>
    <row r="9" spans="1:18" x14ac:dyDescent="0.35">
      <c r="A9" s="22" t="s">
        <v>3</v>
      </c>
      <c r="B9" s="33">
        <f t="shared" si="1"/>
        <v>10219488.60746704</v>
      </c>
      <c r="C9" s="33">
        <f>'Tabell 2.3'!S66</f>
        <v>225742.95188826503</v>
      </c>
      <c r="D9" s="33">
        <f>'Tabell 2.2'!S106</f>
        <v>390935.82241987577</v>
      </c>
      <c r="E9" s="33">
        <v>10836167.381775182</v>
      </c>
      <c r="F9" s="33">
        <f>'Tabell 1.2'!B74</f>
        <v>70500</v>
      </c>
      <c r="G9" s="33">
        <f t="shared" si="0"/>
        <v>10906667.381775182</v>
      </c>
      <c r="H9" s="34"/>
      <c r="I9" s="34"/>
      <c r="J9" s="34"/>
      <c r="K9" s="34"/>
      <c r="L9" s="34"/>
      <c r="M9" s="34"/>
      <c r="N9" s="34"/>
      <c r="P9" s="453"/>
      <c r="Q9" s="452"/>
      <c r="R9" s="34"/>
    </row>
    <row r="10" spans="1:18" x14ac:dyDescent="0.35">
      <c r="A10" s="22" t="s">
        <v>109</v>
      </c>
      <c r="B10" s="33">
        <f t="shared" si="1"/>
        <v>1129434.1747753387</v>
      </c>
      <c r="C10" s="33">
        <f>'Tabell 2.3'!S76</f>
        <v>115773.38018183003</v>
      </c>
      <c r="D10" s="33">
        <f>'Tabell 2.2'!S124</f>
        <v>43907.209761277409</v>
      </c>
      <c r="E10" s="33">
        <v>1289114.7647184462</v>
      </c>
      <c r="F10" s="33">
        <f>'Tabell 1.2'!B77+'Tabell 1.2'!B79+'Tabell 1.2'!B80+'Tabell 1.2'!B82+'Tabell 1.2'!B83+'Tabell 1.2'!B81</f>
        <v>105640</v>
      </c>
      <c r="G10" s="33">
        <f t="shared" si="0"/>
        <v>1394754.7647184462</v>
      </c>
      <c r="H10" s="34"/>
      <c r="I10" s="34"/>
      <c r="J10" s="34"/>
      <c r="K10" s="34"/>
      <c r="L10" s="34"/>
      <c r="M10" s="34"/>
      <c r="N10" s="34"/>
      <c r="P10" s="453"/>
      <c r="Q10" s="452"/>
      <c r="R10" s="34"/>
    </row>
    <row r="11" spans="1:18" x14ac:dyDescent="0.35">
      <c r="A11" s="22" t="s">
        <v>307</v>
      </c>
      <c r="B11" s="33">
        <f t="shared" si="1"/>
        <v>450533.82912834937</v>
      </c>
      <c r="C11" s="33">
        <f>'Tabell 2.3'!S80</f>
        <v>-948.20543300613565</v>
      </c>
      <c r="D11" s="33">
        <f>'Tabell 2.2'!S142</f>
        <v>16230.442373711054</v>
      </c>
      <c r="E11" s="33">
        <v>465816.0660690543</v>
      </c>
      <c r="F11" s="33">
        <v>0</v>
      </c>
      <c r="G11" s="33">
        <f t="shared" si="0"/>
        <v>465816.0660690543</v>
      </c>
      <c r="H11" s="34"/>
      <c r="I11" s="34"/>
      <c r="J11" s="34"/>
      <c r="K11" s="34"/>
      <c r="L11" s="34"/>
      <c r="M11" s="34"/>
      <c r="N11" s="34"/>
      <c r="P11" s="453"/>
      <c r="Q11" s="452"/>
      <c r="R11" s="34"/>
    </row>
    <row r="12" spans="1:18" x14ac:dyDescent="0.35">
      <c r="A12" s="22" t="s">
        <v>38</v>
      </c>
      <c r="B12" s="33">
        <f t="shared" si="1"/>
        <v>1324354</v>
      </c>
      <c r="C12" s="33">
        <f>'Tabell 2.3'!S84</f>
        <v>4000</v>
      </c>
      <c r="D12" s="33">
        <f>'Tabell 2.2'!S160</f>
        <v>46504</v>
      </c>
      <c r="E12" s="33">
        <v>1374858</v>
      </c>
      <c r="F12" s="33">
        <f>'Tabell 1.2'!B78</f>
        <v>14060</v>
      </c>
      <c r="G12" s="33">
        <f t="shared" si="0"/>
        <v>1388918</v>
      </c>
      <c r="H12" s="34"/>
      <c r="I12" s="34"/>
      <c r="J12" s="34"/>
      <c r="K12" s="34"/>
      <c r="L12" s="34"/>
      <c r="M12" s="34"/>
      <c r="N12" s="34"/>
      <c r="P12" s="453"/>
      <c r="Q12" s="452"/>
      <c r="R12" s="34"/>
    </row>
    <row r="13" spans="1:18" x14ac:dyDescent="0.35">
      <c r="A13" s="22" t="s">
        <v>111</v>
      </c>
      <c r="B13" s="33">
        <v>0</v>
      </c>
      <c r="C13" s="33">
        <f>'Tabell 2.3'!S88</f>
        <v>-27232</v>
      </c>
      <c r="D13" s="33">
        <v>0</v>
      </c>
      <c r="E13" s="33">
        <v>-27232</v>
      </c>
      <c r="F13" s="33">
        <v>0</v>
      </c>
      <c r="G13" s="33">
        <f t="shared" si="0"/>
        <v>-27232</v>
      </c>
      <c r="H13" s="34"/>
      <c r="I13" s="34"/>
      <c r="J13" s="34"/>
      <c r="K13" s="34"/>
      <c r="L13" s="34"/>
      <c r="M13" s="34"/>
      <c r="N13" s="34"/>
      <c r="O13" s="34"/>
      <c r="P13" s="34"/>
      <c r="Q13" s="34"/>
      <c r="R13" s="34"/>
    </row>
    <row r="14" spans="1:18" ht="16.5" thickBot="1" x14ac:dyDescent="0.4">
      <c r="A14" s="36" t="s">
        <v>4</v>
      </c>
      <c r="B14" s="37">
        <f>SUM(B5:B13)</f>
        <v>21442693.612135913</v>
      </c>
      <c r="C14" s="37">
        <f t="shared" ref="C14:G14" si="2">SUM(C5:C13)</f>
        <v>1767533.387864087</v>
      </c>
      <c r="D14" s="37">
        <f t="shared" si="2"/>
        <v>842175</v>
      </c>
      <c r="E14" s="37">
        <f t="shared" si="2"/>
        <v>24052402</v>
      </c>
      <c r="F14" s="37">
        <f t="shared" si="2"/>
        <v>841077.42458409001</v>
      </c>
      <c r="G14" s="37">
        <f t="shared" si="2"/>
        <v>24893479.424584091</v>
      </c>
      <c r="H14" s="34"/>
      <c r="I14" s="34"/>
      <c r="J14" s="34"/>
      <c r="K14" s="34"/>
      <c r="L14" s="34"/>
      <c r="M14" s="34"/>
      <c r="N14" s="34"/>
      <c r="O14" s="34"/>
      <c r="P14" s="34"/>
      <c r="Q14" s="34"/>
      <c r="R14" s="34"/>
    </row>
    <row r="15" spans="1:18" x14ac:dyDescent="0.35">
      <c r="B15" s="35"/>
      <c r="C15" s="35"/>
      <c r="D15" s="35"/>
      <c r="E15" s="35"/>
      <c r="F15" s="35"/>
      <c r="G15" s="35"/>
      <c r="H15" s="35"/>
      <c r="I15" s="35"/>
    </row>
    <row r="16" spans="1:18" x14ac:dyDescent="0.35">
      <c r="E16" s="34"/>
      <c r="G16" s="48"/>
    </row>
    <row r="17" spans="1:9" x14ac:dyDescent="0.35">
      <c r="A17" s="60"/>
      <c r="B17" s="34"/>
      <c r="F17" s="34"/>
    </row>
    <row r="18" spans="1:9" x14ac:dyDescent="0.35">
      <c r="G18" s="48"/>
      <c r="H18" s="48"/>
      <c r="I18" s="48"/>
    </row>
  </sheetData>
  <pageMargins left="0.51181102362204722" right="0.39370078740157483"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F88"/>
  <sheetViews>
    <sheetView zoomScale="85" zoomScaleNormal="85" workbookViewId="0"/>
  </sheetViews>
  <sheetFormatPr baseColWidth="10" defaultRowHeight="15.75" x14ac:dyDescent="0.35"/>
  <cols>
    <col min="1" max="1" width="74.85546875" style="22" customWidth="1"/>
    <col min="2" max="4" width="11.42578125" style="22"/>
    <col min="5" max="16384" width="11.42578125" style="23"/>
  </cols>
  <sheetData>
    <row r="1" spans="1:6" x14ac:dyDescent="0.35">
      <c r="A1" s="39" t="s">
        <v>439</v>
      </c>
      <c r="B1" s="436"/>
      <c r="C1" s="38"/>
      <c r="D1" s="38"/>
    </row>
    <row r="2" spans="1:6" x14ac:dyDescent="0.35">
      <c r="A2" s="436"/>
      <c r="B2" s="436"/>
    </row>
    <row r="3" spans="1:6" x14ac:dyDescent="0.35">
      <c r="A3" s="40" t="s">
        <v>210</v>
      </c>
      <c r="B3" s="437"/>
    </row>
    <row r="4" spans="1:6" x14ac:dyDescent="0.35">
      <c r="A4" s="42" t="s">
        <v>482</v>
      </c>
      <c r="B4" s="43"/>
    </row>
    <row r="5" spans="1:6" x14ac:dyDescent="0.35">
      <c r="A5" s="38" t="s">
        <v>471</v>
      </c>
      <c r="B5" s="44">
        <v>31400</v>
      </c>
    </row>
    <row r="6" spans="1:6" x14ac:dyDescent="0.35">
      <c r="A6" s="38" t="s">
        <v>212</v>
      </c>
      <c r="B6" s="44">
        <v>5000</v>
      </c>
    </row>
    <row r="7" spans="1:6" x14ac:dyDescent="0.35">
      <c r="A7" s="38" t="s">
        <v>472</v>
      </c>
      <c r="B7" s="50">
        <v>30000</v>
      </c>
    </row>
    <row r="8" spans="1:6" x14ac:dyDescent="0.35">
      <c r="A8" s="46" t="s">
        <v>524</v>
      </c>
      <c r="B8" s="47">
        <v>2000</v>
      </c>
      <c r="F8" s="48"/>
    </row>
    <row r="9" spans="1:6" x14ac:dyDescent="0.35">
      <c r="A9" s="39" t="s">
        <v>269</v>
      </c>
      <c r="B9" s="49">
        <f>SUM(B5:B8)</f>
        <v>68400</v>
      </c>
      <c r="F9" s="48"/>
    </row>
    <row r="10" spans="1:6" x14ac:dyDescent="0.35">
      <c r="A10" s="38" t="s">
        <v>270</v>
      </c>
      <c r="B10" s="50">
        <v>-124673.249</v>
      </c>
    </row>
    <row r="11" spans="1:6" ht="16.5" thickBot="1" x14ac:dyDescent="0.4">
      <c r="A11" s="51" t="s">
        <v>479</v>
      </c>
      <c r="B11" s="52">
        <f>B10+B9</f>
        <v>-56273.248999999996</v>
      </c>
    </row>
    <row r="12" spans="1:6" x14ac:dyDescent="0.35">
      <c r="A12" s="440"/>
      <c r="B12" s="54"/>
    </row>
    <row r="13" spans="1:6" x14ac:dyDescent="0.35">
      <c r="A13" s="40" t="s">
        <v>75</v>
      </c>
      <c r="B13" s="437"/>
    </row>
    <row r="14" spans="1:6" x14ac:dyDescent="0.35">
      <c r="A14" s="42" t="s">
        <v>1</v>
      </c>
      <c r="B14" s="43"/>
    </row>
    <row r="15" spans="1:6" x14ac:dyDescent="0.35">
      <c r="A15" s="38" t="s">
        <v>275</v>
      </c>
      <c r="B15" s="44">
        <v>189854</v>
      </c>
    </row>
    <row r="16" spans="1:6" x14ac:dyDescent="0.35">
      <c r="A16" s="38" t="s">
        <v>276</v>
      </c>
      <c r="B16" s="44">
        <v>39416</v>
      </c>
    </row>
    <row r="17" spans="1:2" x14ac:dyDescent="0.35">
      <c r="A17" s="38" t="s">
        <v>277</v>
      </c>
      <c r="B17" s="44">
        <v>56649</v>
      </c>
    </row>
    <row r="18" spans="1:2" x14ac:dyDescent="0.35">
      <c r="A18" s="38" t="s">
        <v>278</v>
      </c>
      <c r="B18" s="44">
        <v>8089</v>
      </c>
    </row>
    <row r="19" spans="1:2" x14ac:dyDescent="0.35">
      <c r="A19" s="38" t="s">
        <v>473</v>
      </c>
      <c r="B19" s="44">
        <v>-9852</v>
      </c>
    </row>
    <row r="20" spans="1:2" x14ac:dyDescent="0.35">
      <c r="A20" s="38" t="s">
        <v>474</v>
      </c>
      <c r="B20" s="50">
        <v>1007</v>
      </c>
    </row>
    <row r="21" spans="1:2" x14ac:dyDescent="0.35">
      <c r="A21" s="38" t="s">
        <v>475</v>
      </c>
      <c r="B21" s="44">
        <v>2248</v>
      </c>
    </row>
    <row r="22" spans="1:2" x14ac:dyDescent="0.35">
      <c r="A22" s="38" t="s">
        <v>476</v>
      </c>
      <c r="B22" s="44">
        <v>329</v>
      </c>
    </row>
    <row r="23" spans="1:2" ht="16.5" thickBot="1" x14ac:dyDescent="0.4">
      <c r="A23" s="51" t="s">
        <v>9</v>
      </c>
      <c r="B23" s="52">
        <f>SUM(B15:B22)</f>
        <v>287740</v>
      </c>
    </row>
    <row r="24" spans="1:2" x14ac:dyDescent="0.35">
      <c r="A24" s="38"/>
      <c r="B24" s="54"/>
    </row>
    <row r="25" spans="1:2" x14ac:dyDescent="0.35">
      <c r="A25" s="40" t="s">
        <v>76</v>
      </c>
      <c r="B25" s="437"/>
    </row>
    <row r="26" spans="1:2" x14ac:dyDescent="0.35">
      <c r="A26" s="42" t="s">
        <v>1</v>
      </c>
      <c r="B26" s="43"/>
    </row>
    <row r="27" spans="1:2" x14ac:dyDescent="0.35">
      <c r="A27" s="38" t="s">
        <v>10</v>
      </c>
      <c r="B27" s="44">
        <v>600</v>
      </c>
    </row>
    <row r="28" spans="1:2" x14ac:dyDescent="0.35">
      <c r="A28" s="38" t="s">
        <v>264</v>
      </c>
      <c r="B28" s="44">
        <v>23524.619455940003</v>
      </c>
    </row>
    <row r="29" spans="1:2" x14ac:dyDescent="0.35">
      <c r="A29" s="38" t="s">
        <v>11</v>
      </c>
      <c r="B29" s="44">
        <v>25800</v>
      </c>
    </row>
    <row r="30" spans="1:2" x14ac:dyDescent="0.35">
      <c r="A30" s="55" t="s">
        <v>12</v>
      </c>
      <c r="B30" s="44">
        <v>3035.9769000000001</v>
      </c>
    </row>
    <row r="31" spans="1:2" x14ac:dyDescent="0.35">
      <c r="A31" s="38" t="s">
        <v>13</v>
      </c>
      <c r="B31" s="44">
        <v>5000</v>
      </c>
    </row>
    <row r="32" spans="1:2" x14ac:dyDescent="0.35">
      <c r="A32" s="38" t="s">
        <v>477</v>
      </c>
      <c r="B32" s="44">
        <v>4000</v>
      </c>
    </row>
    <row r="33" spans="1:2" x14ac:dyDescent="0.35">
      <c r="A33" s="38" t="s">
        <v>15</v>
      </c>
      <c r="B33" s="44">
        <v>5000</v>
      </c>
    </row>
    <row r="34" spans="1:2" x14ac:dyDescent="0.35">
      <c r="A34" s="38" t="s">
        <v>265</v>
      </c>
      <c r="B34" s="44">
        <v>2500</v>
      </c>
    </row>
    <row r="35" spans="1:2" x14ac:dyDescent="0.35">
      <c r="A35" s="38" t="s">
        <v>16</v>
      </c>
      <c r="B35" s="44">
        <v>49983.853037990004</v>
      </c>
    </row>
    <row r="36" spans="1:2" x14ac:dyDescent="0.35">
      <c r="A36" s="38" t="s">
        <v>17</v>
      </c>
      <c r="B36" s="44">
        <v>10000</v>
      </c>
    </row>
    <row r="37" spans="1:2" x14ac:dyDescent="0.35">
      <c r="A37" s="38" t="s">
        <v>18</v>
      </c>
      <c r="B37" s="44">
        <v>51084.975190160003</v>
      </c>
    </row>
    <row r="38" spans="1:2" x14ac:dyDescent="0.35">
      <c r="A38" s="38" t="s">
        <v>19</v>
      </c>
      <c r="B38" s="44">
        <v>17900</v>
      </c>
    </row>
    <row r="39" spans="1:2" x14ac:dyDescent="0.35">
      <c r="A39" s="38" t="s">
        <v>213</v>
      </c>
      <c r="B39" s="44">
        <v>12000</v>
      </c>
    </row>
    <row r="40" spans="1:2" x14ac:dyDescent="0.35">
      <c r="A40" s="38" t="s">
        <v>266</v>
      </c>
      <c r="B40" s="44">
        <v>2000</v>
      </c>
    </row>
    <row r="41" spans="1:2" x14ac:dyDescent="0.35">
      <c r="A41" s="46" t="s">
        <v>267</v>
      </c>
      <c r="B41" s="56">
        <v>2000</v>
      </c>
    </row>
    <row r="42" spans="1:2" x14ac:dyDescent="0.35">
      <c r="A42" s="39" t="s">
        <v>21</v>
      </c>
      <c r="B42" s="49">
        <f>SUM(B27:B41)</f>
        <v>214429.42458409001</v>
      </c>
    </row>
    <row r="43" spans="1:2" x14ac:dyDescent="0.35">
      <c r="A43" s="38" t="s">
        <v>478</v>
      </c>
      <c r="B43" s="50">
        <v>-29000</v>
      </c>
    </row>
    <row r="44" spans="1:2" ht="16.5" thickBot="1" x14ac:dyDescent="0.4">
      <c r="A44" s="51" t="s">
        <v>23</v>
      </c>
      <c r="B44" s="52">
        <f>B42+B43</f>
        <v>185429.42458409001</v>
      </c>
    </row>
    <row r="45" spans="1:2" x14ac:dyDescent="0.35">
      <c r="A45" s="436"/>
      <c r="B45" s="436"/>
    </row>
    <row r="46" spans="1:2" x14ac:dyDescent="0.35">
      <c r="A46" s="40" t="s">
        <v>7</v>
      </c>
      <c r="B46" s="444"/>
    </row>
    <row r="47" spans="1:2" x14ac:dyDescent="0.35">
      <c r="A47" s="39" t="s">
        <v>8</v>
      </c>
      <c r="B47" s="43"/>
    </row>
    <row r="48" spans="1:2" x14ac:dyDescent="0.35">
      <c r="A48" s="38" t="s">
        <v>518</v>
      </c>
      <c r="B48" s="44">
        <v>7000</v>
      </c>
    </row>
    <row r="49" spans="1:2" x14ac:dyDescent="0.35">
      <c r="A49" s="38" t="s">
        <v>525</v>
      </c>
      <c r="B49" s="50">
        <v>23000</v>
      </c>
    </row>
    <row r="50" spans="1:2" x14ac:dyDescent="0.35">
      <c r="A50" s="38" t="s">
        <v>519</v>
      </c>
      <c r="B50" s="50">
        <v>2000</v>
      </c>
    </row>
    <row r="51" spans="1:2" x14ac:dyDescent="0.35">
      <c r="A51" s="38" t="s">
        <v>520</v>
      </c>
      <c r="B51" s="44">
        <v>2000</v>
      </c>
    </row>
    <row r="52" spans="1:2" x14ac:dyDescent="0.35">
      <c r="A52" s="38" t="s">
        <v>293</v>
      </c>
      <c r="B52" s="50">
        <v>9000</v>
      </c>
    </row>
    <row r="53" spans="1:2" x14ac:dyDescent="0.35">
      <c r="A53" s="38" t="s">
        <v>521</v>
      </c>
      <c r="B53" s="50">
        <v>4000</v>
      </c>
    </row>
    <row r="54" spans="1:2" x14ac:dyDescent="0.35">
      <c r="A54" s="46" t="s">
        <v>294</v>
      </c>
      <c r="B54" s="47">
        <v>2358</v>
      </c>
    </row>
    <row r="55" spans="1:2" x14ac:dyDescent="0.35">
      <c r="A55" s="38" t="str">
        <f>CONCATENATE("Sum ",A47)</f>
        <v>Sum FO1 Administrasjon og fellestjenester</v>
      </c>
      <c r="B55" s="50">
        <f>SUM(B48:B54)</f>
        <v>49358</v>
      </c>
    </row>
    <row r="56" spans="1:2" x14ac:dyDescent="0.35">
      <c r="A56" s="38"/>
      <c r="B56" s="50"/>
    </row>
    <row r="57" spans="1:2" x14ac:dyDescent="0.35">
      <c r="A57" s="39" t="s">
        <v>506</v>
      </c>
      <c r="B57" s="43"/>
    </row>
    <row r="58" spans="1:2" x14ac:dyDescent="0.35">
      <c r="A58" s="443" t="s">
        <v>287</v>
      </c>
      <c r="B58" s="50">
        <v>23000</v>
      </c>
    </row>
    <row r="59" spans="1:2" x14ac:dyDescent="0.35">
      <c r="A59" s="443" t="s">
        <v>78</v>
      </c>
      <c r="B59" s="50">
        <v>7000</v>
      </c>
    </row>
    <row r="60" spans="1:2" x14ac:dyDescent="0.35">
      <c r="A60" s="444" t="s">
        <v>295</v>
      </c>
      <c r="B60" s="47">
        <v>950</v>
      </c>
    </row>
    <row r="61" spans="1:2" x14ac:dyDescent="0.35">
      <c r="A61" s="38" t="str">
        <f>CONCATENATE("Sum ",A57)</f>
        <v>Sum FO2C Aktivitetstilbud for barn og unge, helsestasjon og skolehelsetjeneste</v>
      </c>
      <c r="B61" s="50">
        <f>SUM(B58:B60)</f>
        <v>30950</v>
      </c>
    </row>
    <row r="62" spans="1:2" x14ac:dyDescent="0.35">
      <c r="A62" s="443"/>
      <c r="B62" s="50"/>
    </row>
    <row r="63" spans="1:2" x14ac:dyDescent="0.35">
      <c r="A63" s="39" t="s">
        <v>3</v>
      </c>
      <c r="B63" s="43"/>
    </row>
    <row r="64" spans="1:2" x14ac:dyDescent="0.35">
      <c r="A64" s="57" t="s">
        <v>453</v>
      </c>
      <c r="B64" s="44">
        <v>9100</v>
      </c>
    </row>
    <row r="65" spans="1:6" x14ac:dyDescent="0.35">
      <c r="A65" s="57" t="s">
        <v>454</v>
      </c>
      <c r="B65" s="44">
        <v>5000</v>
      </c>
    </row>
    <row r="66" spans="1:6" x14ac:dyDescent="0.35">
      <c r="A66" s="38" t="s">
        <v>455</v>
      </c>
      <c r="B66" s="44">
        <v>3000</v>
      </c>
    </row>
    <row r="67" spans="1:6" x14ac:dyDescent="0.35">
      <c r="A67" s="38" t="s">
        <v>456</v>
      </c>
      <c r="B67" s="44">
        <v>3000</v>
      </c>
    </row>
    <row r="68" spans="1:6" x14ac:dyDescent="0.35">
      <c r="A68" s="58" t="s">
        <v>457</v>
      </c>
      <c r="B68" s="44">
        <v>11400</v>
      </c>
    </row>
    <row r="69" spans="1:6" x14ac:dyDescent="0.35">
      <c r="A69" s="59" t="s">
        <v>522</v>
      </c>
      <c r="B69" s="44">
        <v>9500</v>
      </c>
    </row>
    <row r="70" spans="1:6" x14ac:dyDescent="0.35">
      <c r="A70" s="59" t="s">
        <v>458</v>
      </c>
      <c r="B70" s="44">
        <v>14500</v>
      </c>
    </row>
    <row r="71" spans="1:6" x14ac:dyDescent="0.35">
      <c r="A71" s="59" t="s">
        <v>459</v>
      </c>
      <c r="B71" s="44">
        <v>3000</v>
      </c>
    </row>
    <row r="72" spans="1:6" x14ac:dyDescent="0.35">
      <c r="A72" s="38" t="s">
        <v>460</v>
      </c>
      <c r="B72" s="44">
        <v>8000</v>
      </c>
      <c r="F72" s="48"/>
    </row>
    <row r="73" spans="1:6" x14ac:dyDescent="0.35">
      <c r="A73" s="56" t="s">
        <v>461</v>
      </c>
      <c r="B73" s="47">
        <v>4000</v>
      </c>
    </row>
    <row r="74" spans="1:6" x14ac:dyDescent="0.35">
      <c r="A74" s="38" t="str">
        <f>CONCATENATE("Sum ",A63)</f>
        <v>Sum FO3 Helse og omsorg</v>
      </c>
      <c r="B74" s="50">
        <f>SUM(B64:B73)</f>
        <v>70500</v>
      </c>
    </row>
    <row r="75" spans="1:6" x14ac:dyDescent="0.35">
      <c r="A75" s="44"/>
      <c r="B75" s="44"/>
    </row>
    <row r="76" spans="1:6" x14ac:dyDescent="0.35">
      <c r="A76" s="39" t="s">
        <v>20</v>
      </c>
      <c r="B76" s="43"/>
    </row>
    <row r="77" spans="1:6" x14ac:dyDescent="0.35">
      <c r="A77" s="59" t="s">
        <v>462</v>
      </c>
      <c r="B77" s="44">
        <v>37740</v>
      </c>
    </row>
    <row r="78" spans="1:6" x14ac:dyDescent="0.35">
      <c r="A78" s="59" t="s">
        <v>463</v>
      </c>
      <c r="B78" s="44">
        <v>14060</v>
      </c>
    </row>
    <row r="79" spans="1:6" x14ac:dyDescent="0.35">
      <c r="A79" s="59" t="s">
        <v>464</v>
      </c>
      <c r="B79" s="44">
        <v>41900</v>
      </c>
    </row>
    <row r="80" spans="1:6" x14ac:dyDescent="0.35">
      <c r="A80" s="38" t="s">
        <v>465</v>
      </c>
      <c r="B80" s="44">
        <v>13000</v>
      </c>
    </row>
    <row r="81" spans="1:2" x14ac:dyDescent="0.35">
      <c r="A81" s="38" t="s">
        <v>523</v>
      </c>
      <c r="B81" s="44">
        <v>2000</v>
      </c>
    </row>
    <row r="82" spans="1:2" x14ac:dyDescent="0.35">
      <c r="A82" s="38" t="s">
        <v>385</v>
      </c>
      <c r="B82" s="44">
        <v>3000</v>
      </c>
    </row>
    <row r="83" spans="1:2" x14ac:dyDescent="0.35">
      <c r="A83" s="56" t="s">
        <v>466</v>
      </c>
      <c r="B83" s="47">
        <v>8000</v>
      </c>
    </row>
    <row r="84" spans="1:2" x14ac:dyDescent="0.35">
      <c r="A84" s="38" t="str">
        <f>CONCATENATE("Sum ",A76)</f>
        <v>Sum FO4 Sosiale tjenester og ytelser</v>
      </c>
      <c r="B84" s="50">
        <f>SUM(B77:B83)</f>
        <v>119700</v>
      </c>
    </row>
    <row r="85" spans="1:2" x14ac:dyDescent="0.35">
      <c r="A85" s="38"/>
      <c r="B85" s="44"/>
    </row>
    <row r="86" spans="1:2" x14ac:dyDescent="0.35">
      <c r="A86" s="39" t="s">
        <v>468</v>
      </c>
      <c r="B86" s="49">
        <f>B84+B74+B61+B55</f>
        <v>270508</v>
      </c>
    </row>
    <row r="87" spans="1:2" x14ac:dyDescent="0.35">
      <c r="A87" s="38" t="s">
        <v>467</v>
      </c>
      <c r="B87" s="50">
        <v>-8000</v>
      </c>
    </row>
    <row r="88" spans="1:2" ht="16.5" thickBot="1" x14ac:dyDescent="0.4">
      <c r="A88" s="51" t="s">
        <v>469</v>
      </c>
      <c r="B88" s="52">
        <f>SUM(B86:B87)</f>
        <v>262508</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J79"/>
  <sheetViews>
    <sheetView zoomScale="85" zoomScaleNormal="85" workbookViewId="0"/>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6" s="60" customFormat="1" ht="16.5" customHeight="1" x14ac:dyDescent="0.35">
      <c r="A1" s="24" t="s">
        <v>303</v>
      </c>
      <c r="B1" s="22"/>
      <c r="C1" s="22"/>
      <c r="D1" s="22"/>
      <c r="E1" s="22"/>
      <c r="F1" s="22"/>
      <c r="G1" s="22"/>
      <c r="H1" s="22"/>
      <c r="I1" s="22"/>
      <c r="J1" s="22"/>
      <c r="K1" s="22"/>
      <c r="L1" s="22"/>
      <c r="M1" s="22"/>
      <c r="N1" s="22"/>
      <c r="O1" s="22"/>
      <c r="P1" s="22"/>
      <c r="Q1" s="22"/>
      <c r="R1" s="22"/>
      <c r="S1" s="22"/>
    </row>
    <row r="2" spans="1:36" ht="54.75" customHeight="1" x14ac:dyDescent="0.35">
      <c r="A2" s="61"/>
      <c r="B2" s="61"/>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36" ht="16.5" customHeight="1" thickBot="1" x14ac:dyDescent="0.4">
      <c r="A3" s="22"/>
      <c r="B3" s="22"/>
      <c r="C3" s="22"/>
      <c r="D3" s="22"/>
      <c r="E3" s="22"/>
      <c r="F3" s="22"/>
      <c r="G3" s="22"/>
      <c r="H3" s="22"/>
      <c r="I3" s="22"/>
      <c r="J3" s="22"/>
      <c r="K3" s="22"/>
      <c r="L3" s="22"/>
      <c r="M3" s="22"/>
      <c r="N3" s="22"/>
      <c r="O3" s="22"/>
      <c r="P3" s="22"/>
      <c r="Q3" s="22"/>
      <c r="R3" s="22"/>
      <c r="S3" s="22"/>
    </row>
    <row r="4" spans="1:36" ht="16.5" customHeight="1" x14ac:dyDescent="0.35">
      <c r="A4" s="238" t="s">
        <v>186</v>
      </c>
      <c r="B4" s="239"/>
      <c r="C4" s="239"/>
      <c r="D4" s="240"/>
      <c r="E4" s="240"/>
      <c r="F4" s="240"/>
      <c r="G4" s="240"/>
      <c r="H4" s="240"/>
      <c r="I4" s="240"/>
      <c r="J4" s="240"/>
      <c r="K4" s="240"/>
      <c r="L4" s="240"/>
      <c r="M4" s="240"/>
      <c r="N4" s="240"/>
      <c r="O4" s="240"/>
      <c r="P4" s="240"/>
      <c r="Q4" s="240"/>
      <c r="R4" s="240"/>
      <c r="S4" s="240"/>
    </row>
    <row r="5" spans="1:36" ht="16.5" customHeight="1" x14ac:dyDescent="0.35">
      <c r="A5" s="62" t="str">
        <f>A13</f>
        <v>Kriteriefordelt</v>
      </c>
      <c r="B5" s="63"/>
      <c r="C5" s="63"/>
      <c r="D5" s="64">
        <f t="shared" ref="D5:S5" si="0">D13+D19+D25+D31+D37+D43+D49+D55</f>
        <v>1795894.2759891767</v>
      </c>
      <c r="E5" s="64">
        <f t="shared" si="0"/>
        <v>1574720.6563545237</v>
      </c>
      <c r="F5" s="64">
        <f t="shared" si="0"/>
        <v>1293954.6410855141</v>
      </c>
      <c r="G5" s="64">
        <f t="shared" si="0"/>
        <v>979515.81839662907</v>
      </c>
      <c r="H5" s="64">
        <f t="shared" si="0"/>
        <v>1464282.1495523094</v>
      </c>
      <c r="I5" s="64">
        <f t="shared" si="0"/>
        <v>1005032.6938473724</v>
      </c>
      <c r="J5" s="64">
        <f t="shared" si="0"/>
        <v>1423840.626166218</v>
      </c>
      <c r="K5" s="64">
        <f t="shared" si="0"/>
        <v>1551704.5716831195</v>
      </c>
      <c r="L5" s="64">
        <f t="shared" si="0"/>
        <v>1122693.8302733677</v>
      </c>
      <c r="M5" s="64">
        <f t="shared" si="0"/>
        <v>1135281.3430761057</v>
      </c>
      <c r="N5" s="64">
        <f t="shared" si="0"/>
        <v>1302680.3017450934</v>
      </c>
      <c r="O5" s="64">
        <f t="shared" si="0"/>
        <v>1927930.5076550664</v>
      </c>
      <c r="P5" s="64">
        <f t="shared" si="0"/>
        <v>1824859.3789660812</v>
      </c>
      <c r="Q5" s="64">
        <f t="shared" si="0"/>
        <v>1599388.490138446</v>
      </c>
      <c r="R5" s="64">
        <f t="shared" si="0"/>
        <v>1440914.3271009403</v>
      </c>
      <c r="S5" s="64">
        <f t="shared" si="0"/>
        <v>21442693.612029966</v>
      </c>
      <c r="U5" s="34"/>
      <c r="V5" s="34"/>
      <c r="W5" s="34"/>
      <c r="X5" s="34"/>
      <c r="Y5" s="34"/>
      <c r="Z5" s="34"/>
      <c r="AA5" s="34"/>
      <c r="AB5" s="34"/>
      <c r="AC5" s="34"/>
      <c r="AD5" s="34"/>
      <c r="AE5" s="34"/>
      <c r="AF5" s="34"/>
      <c r="AG5" s="34"/>
      <c r="AH5" s="34"/>
      <c r="AI5" s="34"/>
      <c r="AJ5" s="34"/>
    </row>
    <row r="6" spans="1:36" ht="16.5" customHeight="1" x14ac:dyDescent="0.35">
      <c r="A6" s="62" t="str">
        <f>A14</f>
        <v>Særskilte tildelinger</v>
      </c>
      <c r="B6" s="63"/>
      <c r="C6" s="63"/>
      <c r="D6" s="64">
        <f>D14+D20+D26+D32+D38+D44+D50+D56+D63</f>
        <v>172721.72522285092</v>
      </c>
      <c r="E6" s="64">
        <f t="shared" ref="E6:S6" si="1">E14+E20+E26+E32+E38+E44+E50+E56+E63</f>
        <v>163457.40508400611</v>
      </c>
      <c r="F6" s="64">
        <f t="shared" si="1"/>
        <v>120837.89886816993</v>
      </c>
      <c r="G6" s="64">
        <f t="shared" si="1"/>
        <v>84025.868165685635</v>
      </c>
      <c r="H6" s="64">
        <f t="shared" si="1"/>
        <v>91188.972956865822</v>
      </c>
      <c r="I6" s="64">
        <f t="shared" si="1"/>
        <v>81930.95667333006</v>
      </c>
      <c r="J6" s="64">
        <f t="shared" si="1"/>
        <v>85809.33382345071</v>
      </c>
      <c r="K6" s="64">
        <f t="shared" si="1"/>
        <v>179135.81416726505</v>
      </c>
      <c r="L6" s="64">
        <f t="shared" si="1"/>
        <v>100895.89991868169</v>
      </c>
      <c r="M6" s="64">
        <f t="shared" si="1"/>
        <v>77197.582146969493</v>
      </c>
      <c r="N6" s="64">
        <f t="shared" si="1"/>
        <v>92262.860692368355</v>
      </c>
      <c r="O6" s="64">
        <f t="shared" si="1"/>
        <v>139101.54513798479</v>
      </c>
      <c r="P6" s="64">
        <f t="shared" si="1"/>
        <v>134317.7102155443</v>
      </c>
      <c r="Q6" s="64">
        <f t="shared" si="1"/>
        <v>137368.70888224078</v>
      </c>
      <c r="R6" s="64">
        <f t="shared" si="1"/>
        <v>107281.10590867295</v>
      </c>
      <c r="S6" s="64">
        <f t="shared" si="1"/>
        <v>1767533.3878640865</v>
      </c>
      <c r="U6" s="34"/>
      <c r="V6" s="34"/>
      <c r="W6" s="34"/>
      <c r="X6" s="34"/>
      <c r="Y6" s="34"/>
      <c r="Z6" s="34"/>
      <c r="AA6" s="34"/>
      <c r="AB6" s="34"/>
      <c r="AC6" s="34"/>
      <c r="AD6" s="34"/>
      <c r="AE6" s="34"/>
      <c r="AF6" s="34"/>
      <c r="AG6" s="34"/>
      <c r="AH6" s="34"/>
      <c r="AI6" s="34"/>
      <c r="AJ6" s="34"/>
    </row>
    <row r="7" spans="1:36" ht="16.5" customHeight="1" x14ac:dyDescent="0.35">
      <c r="A7" s="62" t="str">
        <f>A15</f>
        <v>Kompensasjon for forventet lønns- og prisutvikling</v>
      </c>
      <c r="B7" s="63"/>
      <c r="C7" s="63"/>
      <c r="D7" s="64">
        <f t="shared" ref="D7:S7" si="2">D15+D21+D27+D33+D39+D45+D51+D57</f>
        <v>70375.099213677342</v>
      </c>
      <c r="E7" s="64">
        <f t="shared" si="2"/>
        <v>61945.130854223782</v>
      </c>
      <c r="F7" s="64">
        <f t="shared" si="2"/>
        <v>50976.447194310138</v>
      </c>
      <c r="G7" s="64">
        <f t="shared" si="2"/>
        <v>38655.103501903774</v>
      </c>
      <c r="H7" s="64">
        <f t="shared" si="2"/>
        <v>57505.578050359291</v>
      </c>
      <c r="I7" s="64">
        <f t="shared" si="2"/>
        <v>39764.621441399911</v>
      </c>
      <c r="J7" s="64">
        <f t="shared" si="2"/>
        <v>56419.630979063339</v>
      </c>
      <c r="K7" s="64">
        <f t="shared" si="2"/>
        <v>61859.202678476475</v>
      </c>
      <c r="L7" s="64">
        <f t="shared" si="2"/>
        <v>43920.168450089048</v>
      </c>
      <c r="M7" s="64">
        <f t="shared" si="2"/>
        <v>44129.05882142116</v>
      </c>
      <c r="N7" s="64">
        <f t="shared" si="2"/>
        <v>50485.228544187368</v>
      </c>
      <c r="O7" s="64">
        <f t="shared" si="2"/>
        <v>75251.560614674192</v>
      </c>
      <c r="P7" s="64">
        <f t="shared" si="2"/>
        <v>71600.178057727739</v>
      </c>
      <c r="Q7" s="64">
        <f t="shared" si="2"/>
        <v>63064.074842287308</v>
      </c>
      <c r="R7" s="64">
        <f t="shared" si="2"/>
        <v>56223.916752478799</v>
      </c>
      <c r="S7" s="64">
        <f t="shared" si="2"/>
        <v>842174.99999627972</v>
      </c>
      <c r="U7" s="34"/>
      <c r="V7" s="34"/>
      <c r="W7" s="34"/>
      <c r="X7" s="34"/>
      <c r="Y7" s="34"/>
      <c r="Z7" s="34"/>
      <c r="AA7" s="34"/>
      <c r="AB7" s="34"/>
      <c r="AC7" s="34"/>
      <c r="AD7" s="34"/>
      <c r="AE7" s="34"/>
      <c r="AF7" s="34"/>
      <c r="AG7" s="34"/>
      <c r="AH7" s="34"/>
      <c r="AI7" s="34"/>
      <c r="AJ7" s="34"/>
    </row>
    <row r="8" spans="1:36" ht="16.5" customHeight="1" thickBot="1" x14ac:dyDescent="0.4">
      <c r="A8" s="241" t="s">
        <v>302</v>
      </c>
      <c r="B8" s="242"/>
      <c r="C8" s="242"/>
      <c r="D8" s="242">
        <f>SUM(D5:D7)</f>
        <v>2038991.1004257048</v>
      </c>
      <c r="E8" s="242">
        <f t="shared" ref="E8:S8" si="3">SUM(E5:E7)</f>
        <v>1800123.1922927536</v>
      </c>
      <c r="F8" s="242">
        <f t="shared" si="3"/>
        <v>1465768.9871479941</v>
      </c>
      <c r="G8" s="242">
        <f t="shared" si="3"/>
        <v>1102196.7900642185</v>
      </c>
      <c r="H8" s="242">
        <f t="shared" si="3"/>
        <v>1612976.7005595346</v>
      </c>
      <c r="I8" s="242">
        <f t="shared" si="3"/>
        <v>1126728.2719621025</v>
      </c>
      <c r="J8" s="242">
        <f t="shared" si="3"/>
        <v>1566069.5909687318</v>
      </c>
      <c r="K8" s="242">
        <f t="shared" si="3"/>
        <v>1792699.5885288611</v>
      </c>
      <c r="L8" s="242">
        <f t="shared" si="3"/>
        <v>1267509.8986421383</v>
      </c>
      <c r="M8" s="242">
        <f t="shared" si="3"/>
        <v>1256607.9840444962</v>
      </c>
      <c r="N8" s="242">
        <f t="shared" si="3"/>
        <v>1445428.390981649</v>
      </c>
      <c r="O8" s="242">
        <f t="shared" si="3"/>
        <v>2142283.6134077255</v>
      </c>
      <c r="P8" s="242">
        <f t="shared" si="3"/>
        <v>2030777.2672393532</v>
      </c>
      <c r="Q8" s="242">
        <f t="shared" si="3"/>
        <v>1799821.273862974</v>
      </c>
      <c r="R8" s="242">
        <f t="shared" si="3"/>
        <v>1604419.3497620921</v>
      </c>
      <c r="S8" s="242">
        <f t="shared" si="3"/>
        <v>24052401.999890331</v>
      </c>
      <c r="U8" s="34"/>
      <c r="V8" s="34"/>
      <c r="W8" s="34"/>
      <c r="X8" s="34"/>
      <c r="Y8" s="34"/>
      <c r="Z8" s="34"/>
      <c r="AA8" s="34"/>
      <c r="AB8" s="34"/>
      <c r="AC8" s="34"/>
      <c r="AD8" s="34"/>
      <c r="AE8" s="34"/>
      <c r="AF8" s="34"/>
      <c r="AG8" s="34"/>
      <c r="AH8" s="34"/>
      <c r="AI8" s="34"/>
      <c r="AJ8" s="34"/>
    </row>
    <row r="9" spans="1:36" ht="16.5" customHeight="1" x14ac:dyDescent="0.35">
      <c r="A9" s="65"/>
      <c r="B9" s="66"/>
      <c r="C9" s="66"/>
      <c r="D9" s="454"/>
      <c r="E9" s="454"/>
      <c r="F9" s="454"/>
      <c r="G9" s="454"/>
      <c r="H9" s="454"/>
      <c r="I9" s="454"/>
      <c r="J9" s="454"/>
      <c r="K9" s="454"/>
      <c r="L9" s="454"/>
      <c r="M9" s="454"/>
      <c r="N9" s="454"/>
      <c r="O9" s="454"/>
      <c r="P9" s="454"/>
      <c r="Q9" s="454"/>
      <c r="R9" s="454"/>
      <c r="S9" s="454"/>
      <c r="U9" s="34"/>
      <c r="V9" s="34"/>
      <c r="W9" s="34"/>
      <c r="X9" s="34"/>
      <c r="Y9" s="34"/>
      <c r="Z9" s="34"/>
      <c r="AA9" s="34"/>
      <c r="AB9" s="34"/>
      <c r="AC9" s="34"/>
      <c r="AD9" s="34"/>
      <c r="AE9" s="34"/>
      <c r="AF9" s="34"/>
      <c r="AG9" s="34"/>
      <c r="AH9" s="34"/>
      <c r="AI9" s="34"/>
      <c r="AJ9" s="34"/>
    </row>
    <row r="10" spans="1:36" ht="16.5" customHeight="1" thickBot="1" x14ac:dyDescent="0.4">
      <c r="A10" s="241" t="s">
        <v>391</v>
      </c>
      <c r="B10" s="242"/>
      <c r="C10" s="242"/>
      <c r="D10" s="242">
        <f>ROUND(D8,0)+1</f>
        <v>2038992</v>
      </c>
      <c r="E10" s="242">
        <f t="shared" ref="E10:R10" si="4">ROUND(E8,0)</f>
        <v>1800123</v>
      </c>
      <c r="F10" s="242">
        <f t="shared" si="4"/>
        <v>1465769</v>
      </c>
      <c r="G10" s="242">
        <f t="shared" si="4"/>
        <v>1102197</v>
      </c>
      <c r="H10" s="242">
        <f t="shared" si="4"/>
        <v>1612977</v>
      </c>
      <c r="I10" s="242">
        <f>ROUND(I8,0)+1</f>
        <v>1126729</v>
      </c>
      <c r="J10" s="242">
        <f t="shared" si="4"/>
        <v>1566070</v>
      </c>
      <c r="K10" s="242">
        <f>ROUND(K8,0)-1</f>
        <v>1792699</v>
      </c>
      <c r="L10" s="242">
        <f t="shared" si="4"/>
        <v>1267510</v>
      </c>
      <c r="M10" s="242">
        <f t="shared" si="4"/>
        <v>1256608</v>
      </c>
      <c r="N10" s="242">
        <f t="shared" si="4"/>
        <v>1445428</v>
      </c>
      <c r="O10" s="242">
        <f>ROUND(O8,0)-1</f>
        <v>2142283</v>
      </c>
      <c r="P10" s="242">
        <f t="shared" si="4"/>
        <v>2030777</v>
      </c>
      <c r="Q10" s="242">
        <f>ROUND(Q8,0)</f>
        <v>1799821</v>
      </c>
      <c r="R10" s="242">
        <f t="shared" si="4"/>
        <v>1604419</v>
      </c>
      <c r="S10" s="242">
        <f>SUM(D10:R10)</f>
        <v>24052402</v>
      </c>
      <c r="U10" s="34"/>
      <c r="V10" s="34"/>
      <c r="W10" s="34"/>
      <c r="X10" s="34"/>
      <c r="Y10" s="34"/>
      <c r="Z10" s="34"/>
      <c r="AA10" s="34"/>
      <c r="AB10" s="34"/>
      <c r="AC10" s="34"/>
      <c r="AD10" s="34"/>
      <c r="AE10" s="34"/>
      <c r="AF10" s="34"/>
      <c r="AG10" s="34"/>
      <c r="AH10" s="34"/>
      <c r="AI10" s="34"/>
      <c r="AJ10" s="34"/>
    </row>
    <row r="11" spans="1:36" ht="16.5" customHeight="1" thickBot="1" x14ac:dyDescent="0.4">
      <c r="A11" s="67"/>
      <c r="B11" s="67"/>
      <c r="C11" s="67"/>
      <c r="D11" s="67"/>
      <c r="E11" s="67"/>
      <c r="F11" s="67"/>
      <c r="G11" s="67"/>
      <c r="H11" s="67"/>
      <c r="I11" s="67"/>
      <c r="J11" s="67"/>
      <c r="K11" s="67"/>
      <c r="L11" s="67"/>
      <c r="M11" s="67"/>
      <c r="N11" s="67"/>
      <c r="O11" s="67"/>
      <c r="P11" s="67"/>
      <c r="Q11" s="67"/>
      <c r="R11" s="67"/>
      <c r="S11" s="67"/>
      <c r="U11" s="34"/>
      <c r="V11" s="34"/>
      <c r="W11" s="34"/>
      <c r="X11" s="34"/>
      <c r="Y11" s="34"/>
      <c r="Z11" s="34"/>
      <c r="AA11" s="34"/>
      <c r="AB11" s="34"/>
      <c r="AC11" s="34"/>
      <c r="AD11" s="34"/>
      <c r="AE11" s="34"/>
      <c r="AF11" s="34"/>
      <c r="AG11" s="34"/>
      <c r="AH11" s="34"/>
      <c r="AI11" s="34"/>
      <c r="AJ11" s="34"/>
    </row>
    <row r="12" spans="1:36" ht="16.5" customHeight="1" x14ac:dyDescent="0.35">
      <c r="A12" s="243" t="str">
        <f>'Tabell 1.1'!A5</f>
        <v>FO1 Administrasjon og fellestjenester</v>
      </c>
      <c r="B12" s="244"/>
      <c r="C12" s="244"/>
      <c r="D12" s="245"/>
      <c r="E12" s="245"/>
      <c r="F12" s="245"/>
      <c r="G12" s="245"/>
      <c r="H12" s="245"/>
      <c r="I12" s="245"/>
      <c r="J12" s="245"/>
      <c r="K12" s="245"/>
      <c r="L12" s="245"/>
      <c r="M12" s="245"/>
      <c r="N12" s="245"/>
      <c r="O12" s="245"/>
      <c r="P12" s="245"/>
      <c r="Q12" s="245"/>
      <c r="R12" s="245"/>
      <c r="S12" s="245"/>
      <c r="U12" s="34"/>
      <c r="V12" s="34"/>
      <c r="W12" s="34"/>
      <c r="X12" s="34"/>
      <c r="Y12" s="34"/>
      <c r="Z12" s="34"/>
      <c r="AA12" s="34"/>
      <c r="AB12" s="34"/>
      <c r="AC12" s="34"/>
      <c r="AD12" s="34"/>
      <c r="AE12" s="34"/>
      <c r="AF12" s="34"/>
      <c r="AG12" s="34"/>
      <c r="AH12" s="34"/>
      <c r="AI12" s="34"/>
      <c r="AJ12" s="34"/>
    </row>
    <row r="13" spans="1:36" ht="16.5" customHeight="1" x14ac:dyDescent="0.35">
      <c r="A13" s="62" t="s">
        <v>279</v>
      </c>
      <c r="B13" s="63"/>
      <c r="C13" s="63"/>
      <c r="D13" s="64">
        <f>'Tabell 1.1'!$B$5*'Tabell 3.1'!D7/100</f>
        <v>13380.976791552916</v>
      </c>
      <c r="E13" s="64">
        <f>'Tabell 1.1'!$B$5*'Tabell 3.1'!E7/100</f>
        <v>14054.612377498277</v>
      </c>
      <c r="F13" s="64">
        <f>'Tabell 1.1'!$B$5*'Tabell 3.1'!F7/100</f>
        <v>11794.673637552545</v>
      </c>
      <c r="G13" s="64">
        <f>'Tabell 1.1'!$B$5*'Tabell 3.1'!G7/100</f>
        <v>11252.214139350277</v>
      </c>
      <c r="H13" s="64">
        <f>'Tabell 1.1'!$B$5*'Tabell 3.1'!H7/100</f>
        <v>13804.847806391472</v>
      </c>
      <c r="I13" s="64">
        <f>'Tabell 1.1'!$B$5*'Tabell 3.1'!I7/100</f>
        <v>10455.35253158564</v>
      </c>
      <c r="J13" s="64">
        <f>'Tabell 1.1'!$B$5*'Tabell 3.1'!J7/100</f>
        <v>12607.037873868638</v>
      </c>
      <c r="K13" s="64">
        <f>'Tabell 1.1'!$B$5*'Tabell 3.1'!K7/100</f>
        <v>12944.25317013751</v>
      </c>
      <c r="L13" s="64">
        <f>'Tabell 1.1'!$B$5*'Tabell 3.1'!L7/100</f>
        <v>10312.383846055538</v>
      </c>
      <c r="M13" s="64">
        <f>'Tabell 1.1'!$B$5*'Tabell 3.1'!M7/100</f>
        <v>9637.2907480241411</v>
      </c>
      <c r="N13" s="64">
        <f>'Tabell 1.1'!$B$5*'Tabell 3.1'!N7/100</f>
        <v>10346.701630626712</v>
      </c>
      <c r="O13" s="64">
        <f>'Tabell 1.1'!$B$5*'Tabell 3.1'!O7/100</f>
        <v>12555.229944265049</v>
      </c>
      <c r="P13" s="64">
        <f>'Tabell 1.1'!$B$5*'Tabell 3.1'!P7/100</f>
        <v>12697.403623202772</v>
      </c>
      <c r="Q13" s="64">
        <f>'Tabell 1.1'!$B$5*'Tabell 3.1'!Q7/100</f>
        <v>12879.195130660883</v>
      </c>
      <c r="R13" s="64">
        <f>'Tabell 1.1'!$B$5*'Tabell 3.1'!R7/100</f>
        <v>11142.768231798967</v>
      </c>
      <c r="S13" s="64">
        <f>SUM(D13:R13)</f>
        <v>179864.94148257136</v>
      </c>
      <c r="U13" s="34"/>
      <c r="V13" s="34"/>
      <c r="W13" s="34"/>
      <c r="X13" s="34"/>
      <c r="Y13" s="34"/>
      <c r="Z13" s="34"/>
      <c r="AA13" s="34"/>
      <c r="AB13" s="34"/>
      <c r="AC13" s="34"/>
      <c r="AD13" s="34"/>
      <c r="AE13" s="34"/>
      <c r="AF13" s="34"/>
      <c r="AG13" s="34"/>
      <c r="AH13" s="34"/>
      <c r="AI13" s="34"/>
      <c r="AJ13" s="34"/>
    </row>
    <row r="14" spans="1:36" ht="16.5" customHeight="1" x14ac:dyDescent="0.35">
      <c r="A14" s="62" t="s">
        <v>280</v>
      </c>
      <c r="B14" s="63"/>
      <c r="C14" s="63"/>
      <c r="D14" s="64">
        <f>'Tabell 2.3'!D12</f>
        <v>2526.1245476217232</v>
      </c>
      <c r="E14" s="64">
        <f>'Tabell 2.3'!E12</f>
        <v>2485.7926255382745</v>
      </c>
      <c r="F14" s="64">
        <f>'Tabell 2.3'!F12</f>
        <v>2018.6862972289691</v>
      </c>
      <c r="G14" s="64">
        <f>'Tabell 2.3'!G12</f>
        <v>1763.1497181593666</v>
      </c>
      <c r="H14" s="64">
        <f>'Tabell 2.3'!H12</f>
        <v>472.69440743906193</v>
      </c>
      <c r="I14" s="64">
        <f>'Tabell 2.3'!I12</f>
        <v>114.35226297558847</v>
      </c>
      <c r="J14" s="64">
        <f>'Tabell 2.3'!J12</f>
        <v>389.96109934560792</v>
      </c>
      <c r="K14" s="64">
        <f>'Tabell 2.3'!K12</f>
        <v>342.40688199678374</v>
      </c>
      <c r="L14" s="64">
        <f>'Tabell 2.3'!L12</f>
        <v>215.6925900528924</v>
      </c>
      <c r="M14" s="64">
        <f>'Tabell 2.3'!M12</f>
        <v>74.681084601340288</v>
      </c>
      <c r="N14" s="64">
        <f>'Tabell 2.3'!N12</f>
        <v>180.38106869142717</v>
      </c>
      <c r="O14" s="64">
        <f>'Tabell 2.3'!O12</f>
        <v>143.13531136766011</v>
      </c>
      <c r="P14" s="64">
        <f>'Tabell 2.3'!P12</f>
        <v>170.5310378695479</v>
      </c>
      <c r="Q14" s="64">
        <f>'Tabell 2.3'!Q12</f>
        <v>172.92734977850387</v>
      </c>
      <c r="R14" s="64">
        <f>'Tabell 2.3'!R12</f>
        <v>-25.79173394854174</v>
      </c>
      <c r="S14" s="64">
        <f t="shared" ref="S14:S15" si="5">SUM(D14:R14)</f>
        <v>11044.724548718204</v>
      </c>
      <c r="U14" s="34"/>
      <c r="V14" s="34"/>
      <c r="W14" s="34"/>
      <c r="X14" s="34"/>
      <c r="Y14" s="34"/>
      <c r="Z14" s="34"/>
      <c r="AA14" s="34"/>
      <c r="AB14" s="34"/>
      <c r="AC14" s="34"/>
      <c r="AD14" s="34"/>
      <c r="AE14" s="34"/>
      <c r="AF14" s="34"/>
      <c r="AG14" s="34"/>
      <c r="AH14" s="34"/>
      <c r="AI14" s="34"/>
      <c r="AJ14" s="34"/>
    </row>
    <row r="15" spans="1:36" ht="16.5" customHeight="1" x14ac:dyDescent="0.35">
      <c r="A15" s="62" t="s">
        <v>230</v>
      </c>
      <c r="B15" s="63"/>
      <c r="C15" s="63"/>
      <c r="D15" s="64">
        <f>'Tabell 2.2'!D37</f>
        <v>514.37447852908315</v>
      </c>
      <c r="E15" s="64">
        <f>'Tabell 2.2'!E37</f>
        <v>540.26952032139957</v>
      </c>
      <c r="F15" s="64">
        <f>'Tabell 2.2'!F37</f>
        <v>453.3958317278217</v>
      </c>
      <c r="G15" s="64">
        <f>'Tabell 2.2'!G37</f>
        <v>432.54329413975256</v>
      </c>
      <c r="H15" s="64">
        <f>'Tabell 2.2'!H37</f>
        <v>530.66838857896903</v>
      </c>
      <c r="I15" s="64">
        <f>'Tabell 2.2'!I37</f>
        <v>401.91135445859771</v>
      </c>
      <c r="J15" s="64">
        <f>'Tabell 2.2'!J37</f>
        <v>484.62370372402398</v>
      </c>
      <c r="K15" s="64">
        <f>'Tabell 2.2'!K37</f>
        <v>497.58650493595263</v>
      </c>
      <c r="L15" s="64">
        <f>'Tabell 2.2'!L37</f>
        <v>396.41553421982712</v>
      </c>
      <c r="M15" s="64">
        <f>'Tabell 2.2'!M37</f>
        <v>370.46446460301905</v>
      </c>
      <c r="N15" s="64">
        <f>'Tabell 2.2'!N37</f>
        <v>397.73473481467568</v>
      </c>
      <c r="O15" s="64">
        <f>'Tabell 2.2'!O37</f>
        <v>482.63216923527574</v>
      </c>
      <c r="P15" s="64">
        <f>'Tabell 2.2'!P37</f>
        <v>488.09742884250539</v>
      </c>
      <c r="Q15" s="64">
        <f>'Tabell 2.2'!Q37</f>
        <v>495.0856265881896</v>
      </c>
      <c r="R15" s="64">
        <f>'Tabell 2.2'!R37</f>
        <v>428.33611386428959</v>
      </c>
      <c r="S15" s="64">
        <f t="shared" si="5"/>
        <v>6914.1391485833819</v>
      </c>
      <c r="U15" s="34"/>
      <c r="V15" s="34"/>
      <c r="W15" s="34"/>
      <c r="X15" s="34"/>
      <c r="Y15" s="34"/>
      <c r="Z15" s="34"/>
      <c r="AA15" s="34"/>
      <c r="AB15" s="34"/>
      <c r="AC15" s="34"/>
      <c r="AD15" s="34"/>
      <c r="AE15" s="34"/>
      <c r="AF15" s="34"/>
      <c r="AG15" s="34"/>
      <c r="AH15" s="34"/>
      <c r="AI15" s="34"/>
      <c r="AJ15" s="34"/>
    </row>
    <row r="16" spans="1:36" ht="16.5" customHeight="1" thickBot="1" x14ac:dyDescent="0.4">
      <c r="A16" s="246" t="s">
        <v>302</v>
      </c>
      <c r="B16" s="247"/>
      <c r="C16" s="247"/>
      <c r="D16" s="248">
        <f>SUM(D13:D15)</f>
        <v>16421.475817703722</v>
      </c>
      <c r="E16" s="248">
        <f t="shared" ref="E16:S16" si="6">SUM(E13:E15)</f>
        <v>17080.67452335795</v>
      </c>
      <c r="F16" s="248">
        <f t="shared" si="6"/>
        <v>14266.755766509335</v>
      </c>
      <c r="G16" s="248">
        <f t="shared" si="6"/>
        <v>13447.907151649395</v>
      </c>
      <c r="H16" s="248">
        <f t="shared" si="6"/>
        <v>14808.210602409503</v>
      </c>
      <c r="I16" s="248">
        <f t="shared" si="6"/>
        <v>10971.616149019826</v>
      </c>
      <c r="J16" s="248">
        <f t="shared" si="6"/>
        <v>13481.62267693827</v>
      </c>
      <c r="K16" s="248">
        <f t="shared" si="6"/>
        <v>13784.246557070246</v>
      </c>
      <c r="L16" s="248">
        <f t="shared" si="6"/>
        <v>10924.491970328258</v>
      </c>
      <c r="M16" s="248">
        <f t="shared" si="6"/>
        <v>10082.4362972285</v>
      </c>
      <c r="N16" s="248">
        <f t="shared" si="6"/>
        <v>10924.817434132816</v>
      </c>
      <c r="O16" s="248">
        <f t="shared" si="6"/>
        <v>13180.997424867985</v>
      </c>
      <c r="P16" s="248">
        <f t="shared" si="6"/>
        <v>13356.032089914826</v>
      </c>
      <c r="Q16" s="248">
        <f t="shared" si="6"/>
        <v>13547.208107027576</v>
      </c>
      <c r="R16" s="248">
        <f t="shared" si="6"/>
        <v>11545.312611714717</v>
      </c>
      <c r="S16" s="248">
        <f t="shared" si="6"/>
        <v>197823.80517987293</v>
      </c>
      <c r="U16" s="34"/>
      <c r="V16" s="34"/>
      <c r="W16" s="34"/>
      <c r="X16" s="34"/>
      <c r="Y16" s="34"/>
      <c r="Z16" s="34"/>
      <c r="AA16" s="34"/>
      <c r="AB16" s="34"/>
      <c r="AC16" s="34"/>
      <c r="AD16" s="34"/>
      <c r="AE16" s="34"/>
      <c r="AF16" s="34"/>
      <c r="AG16" s="34"/>
      <c r="AH16" s="34"/>
      <c r="AI16" s="34"/>
      <c r="AJ16" s="34"/>
    </row>
    <row r="17" spans="1:36" ht="16.5" customHeight="1" thickBot="1" x14ac:dyDescent="0.4">
      <c r="A17" s="68"/>
      <c r="B17" s="68"/>
      <c r="C17" s="68"/>
      <c r="D17" s="68"/>
      <c r="E17" s="68"/>
      <c r="F17" s="68"/>
      <c r="G17" s="68"/>
      <c r="H17" s="68"/>
      <c r="I17" s="68"/>
      <c r="J17" s="68"/>
      <c r="K17" s="68"/>
      <c r="L17" s="68"/>
      <c r="M17" s="68"/>
      <c r="N17" s="68"/>
      <c r="O17" s="68"/>
      <c r="P17" s="68"/>
      <c r="Q17" s="68"/>
      <c r="R17" s="68"/>
      <c r="S17" s="68"/>
      <c r="U17" s="34"/>
      <c r="V17" s="34"/>
      <c r="W17" s="34"/>
      <c r="X17" s="34"/>
      <c r="Y17" s="34"/>
      <c r="Z17" s="34"/>
      <c r="AA17" s="34"/>
      <c r="AB17" s="34"/>
      <c r="AC17" s="34"/>
      <c r="AD17" s="34"/>
      <c r="AE17" s="34"/>
      <c r="AF17" s="34"/>
      <c r="AG17" s="34"/>
      <c r="AH17" s="34"/>
      <c r="AI17" s="34"/>
      <c r="AJ17" s="34"/>
    </row>
    <row r="18" spans="1:36" ht="16.5" customHeight="1" x14ac:dyDescent="0.35">
      <c r="A18" s="249" t="str">
        <f>'Tabell 1.1'!A6</f>
        <v>FO2A Barnehager</v>
      </c>
      <c r="B18" s="249"/>
      <c r="C18" s="250"/>
      <c r="D18" s="251"/>
      <c r="E18" s="251"/>
      <c r="F18" s="251"/>
      <c r="G18" s="251"/>
      <c r="H18" s="251"/>
      <c r="I18" s="251"/>
      <c r="J18" s="251"/>
      <c r="K18" s="251"/>
      <c r="L18" s="251"/>
      <c r="M18" s="251"/>
      <c r="N18" s="251"/>
      <c r="O18" s="251"/>
      <c r="P18" s="251"/>
      <c r="Q18" s="251"/>
      <c r="R18" s="251"/>
      <c r="S18" s="251"/>
      <c r="U18" s="34"/>
      <c r="V18" s="34"/>
      <c r="W18" s="34"/>
      <c r="X18" s="34"/>
      <c r="Y18" s="34"/>
      <c r="Z18" s="34"/>
      <c r="AA18" s="34"/>
      <c r="AB18" s="34"/>
      <c r="AC18" s="34"/>
      <c r="AD18" s="34"/>
      <c r="AE18" s="34"/>
      <c r="AF18" s="34"/>
      <c r="AG18" s="34"/>
      <c r="AH18" s="34"/>
      <c r="AI18" s="34"/>
      <c r="AJ18" s="34"/>
    </row>
    <row r="19" spans="1:36" ht="16.5" customHeight="1" x14ac:dyDescent="0.35">
      <c r="A19" s="62" t="str">
        <f>A13</f>
        <v>Kriteriefordelt</v>
      </c>
      <c r="B19" s="63"/>
      <c r="C19" s="63"/>
      <c r="D19" s="64">
        <f>'Tabell 1.1'!$B$6*'Tabell 3.1'!D21/100</f>
        <v>476251.42006836104</v>
      </c>
      <c r="E19" s="64">
        <f>'Tabell 1.1'!$B$6*'Tabell 3.1'!E21/100</f>
        <v>466680.88657459104</v>
      </c>
      <c r="F19" s="64">
        <f>'Tabell 1.1'!$B$6*'Tabell 3.1'!F21/100</f>
        <v>385721.52684493689</v>
      </c>
      <c r="G19" s="64">
        <f>'Tabell 1.1'!$B$6*'Tabell 3.1'!G21/100</f>
        <v>310522.30074223061</v>
      </c>
      <c r="H19" s="64">
        <f>'Tabell 1.1'!$B$6*'Tabell 3.1'!H21/100</f>
        <v>371771.68421710475</v>
      </c>
      <c r="I19" s="64">
        <f>'Tabell 1.1'!$B$6*'Tabell 3.1'!I21/100</f>
        <v>291145.38291706907</v>
      </c>
      <c r="J19" s="64">
        <f>'Tabell 1.1'!$B$6*'Tabell 3.1'!J21/100</f>
        <v>430600.47865974886</v>
      </c>
      <c r="K19" s="64">
        <f>'Tabell 1.1'!$B$6*'Tabell 3.1'!K21/100</f>
        <v>555894.7073155517</v>
      </c>
      <c r="L19" s="64">
        <f>'Tabell 1.1'!$B$6*'Tabell 3.1'!L21/100</f>
        <v>255874.31774106581</v>
      </c>
      <c r="M19" s="64">
        <f>'Tabell 1.1'!$B$6*'Tabell 3.1'!M21/100</f>
        <v>191382.28040485946</v>
      </c>
      <c r="N19" s="64">
        <f>'Tabell 1.1'!$B$6*'Tabell 3.1'!N21/100</f>
        <v>195065.43139675137</v>
      </c>
      <c r="O19" s="64">
        <f>'Tabell 1.1'!$B$6*'Tabell 3.1'!O21/100</f>
        <v>384313.70763813856</v>
      </c>
      <c r="P19" s="64">
        <f>'Tabell 1.1'!$B$6*'Tabell 3.1'!P21/100</f>
        <v>414704.18130024901</v>
      </c>
      <c r="Q19" s="64">
        <f>'Tabell 1.1'!$B$6*'Tabell 3.1'!Q21/100</f>
        <v>421686.26930969243</v>
      </c>
      <c r="R19" s="64">
        <f>'Tabell 1.1'!$B$6*'Tabell 3.1'!R21/100</f>
        <v>298640.85421868943</v>
      </c>
      <c r="S19" s="64">
        <f>SUM(D19:R19)</f>
        <v>5450255.4293490397</v>
      </c>
      <c r="U19" s="34"/>
      <c r="V19" s="34"/>
      <c r="W19" s="34"/>
      <c r="X19" s="34"/>
      <c r="Y19" s="34"/>
      <c r="Z19" s="34"/>
      <c r="AA19" s="34"/>
      <c r="AB19" s="34"/>
      <c r="AC19" s="34"/>
      <c r="AD19" s="34"/>
      <c r="AE19" s="34"/>
      <c r="AF19" s="34"/>
      <c r="AG19" s="34"/>
      <c r="AH19" s="34"/>
      <c r="AI19" s="34"/>
      <c r="AJ19" s="34"/>
    </row>
    <row r="20" spans="1:36" ht="16.5" customHeight="1" x14ac:dyDescent="0.35">
      <c r="A20" s="62" t="str">
        <f>A14</f>
        <v>Særskilte tildelinger</v>
      </c>
      <c r="B20" s="63"/>
      <c r="C20" s="63"/>
      <c r="D20" s="64">
        <f>'Tabell 2.3'!D23</f>
        <v>109765.12167856925</v>
      </c>
      <c r="E20" s="64">
        <f>'Tabell 2.3'!E23</f>
        <v>97839.309319542357</v>
      </c>
      <c r="F20" s="64">
        <f>'Tabell 2.3'!F23</f>
        <v>86932.72430832313</v>
      </c>
      <c r="G20" s="64">
        <f>'Tabell 2.3'!G23</f>
        <v>45403.836738328151</v>
      </c>
      <c r="H20" s="64">
        <f>'Tabell 2.3'!H23</f>
        <v>52285.308647456106</v>
      </c>
      <c r="I20" s="64">
        <f>'Tabell 2.3'!I23</f>
        <v>59574.531015215849</v>
      </c>
      <c r="J20" s="64">
        <f>'Tabell 2.3'!J23</f>
        <v>77682.400131657341</v>
      </c>
      <c r="K20" s="64">
        <f>'Tabell 2.3'!K23</f>
        <v>142767.14013159875</v>
      </c>
      <c r="L20" s="64">
        <f>'Tabell 2.3'!L23</f>
        <v>67744.583843433356</v>
      </c>
      <c r="M20" s="64">
        <f>'Tabell 2.3'!M23</f>
        <v>47316.8157138471</v>
      </c>
      <c r="N20" s="64">
        <f>'Tabell 2.3'!N23</f>
        <v>52187.997369983153</v>
      </c>
      <c r="O20" s="64">
        <f>'Tabell 2.3'!O23</f>
        <v>85119.197112859052</v>
      </c>
      <c r="P20" s="64">
        <f>'Tabell 2.3'!P23</f>
        <v>89065.320021414707</v>
      </c>
      <c r="Q20" s="64">
        <f>'Tabell 2.3'!Q23</f>
        <v>101563.14486224178</v>
      </c>
      <c r="R20" s="64">
        <f>'Tabell 2.3'!R23</f>
        <v>59916.13197495621</v>
      </c>
      <c r="S20" s="64">
        <f t="shared" ref="S20:S21" si="7">SUM(D20:R20)</f>
        <v>1175163.5628694263</v>
      </c>
      <c r="U20" s="34"/>
      <c r="V20" s="34"/>
      <c r="W20" s="34"/>
      <c r="X20" s="34"/>
      <c r="Y20" s="34"/>
      <c r="Z20" s="34"/>
      <c r="AA20" s="34"/>
      <c r="AB20" s="34"/>
      <c r="AC20" s="34"/>
      <c r="AD20" s="34"/>
      <c r="AE20" s="34"/>
      <c r="AF20" s="34"/>
      <c r="AG20" s="34"/>
      <c r="AH20" s="34"/>
      <c r="AI20" s="34"/>
      <c r="AJ20" s="34"/>
    </row>
    <row r="21" spans="1:36" ht="16.5" customHeight="1" x14ac:dyDescent="0.35">
      <c r="A21" s="62" t="str">
        <f>A15</f>
        <v>Kompensasjon for forventet lønns- og prisutvikling</v>
      </c>
      <c r="B21" s="63"/>
      <c r="C21" s="63"/>
      <c r="D21" s="64">
        <f>'Tabell 2.2'!D52</f>
        <v>20425.553677546606</v>
      </c>
      <c r="E21" s="64">
        <f>'Tabell 2.2'!E52</f>
        <v>20015.090973683808</v>
      </c>
      <c r="F21" s="64">
        <f>'Tabell 2.2'!F52</f>
        <v>16542.891882664841</v>
      </c>
      <c r="G21" s="64">
        <f>'Tabell 2.2'!G52</f>
        <v>13317.734403763639</v>
      </c>
      <c r="H21" s="64">
        <f>'Tabell 2.2'!H52</f>
        <v>15944.608607525806</v>
      </c>
      <c r="I21" s="64">
        <f>'Tabell 2.2'!I52</f>
        <v>12486.693784322681</v>
      </c>
      <c r="J21" s="64">
        <f>'Tabell 2.2'!J52</f>
        <v>18467.668168169439</v>
      </c>
      <c r="K21" s="64">
        <f>'Tabell 2.2'!K52</f>
        <v>23841.308823201085</v>
      </c>
      <c r="L21" s="64">
        <f>'Tabell 2.2'!L52</f>
        <v>10973.982210857372</v>
      </c>
      <c r="M21" s="64">
        <f>'Tabell 2.2'!M52</f>
        <v>8208.03650470926</v>
      </c>
      <c r="N21" s="64">
        <f>'Tabell 2.2'!N52</f>
        <v>8366.0001245901203</v>
      </c>
      <c r="O21" s="64">
        <f>'Tabell 2.2'!O52</f>
        <v>16482.513087841267</v>
      </c>
      <c r="P21" s="64">
        <f>'Tabell 2.2'!P52</f>
        <v>17785.905004200078</v>
      </c>
      <c r="Q21" s="64">
        <f>'Tabell 2.2'!Q52</f>
        <v>18085.354008252958</v>
      </c>
      <c r="R21" s="64">
        <f>'Tabell 2.2'!R52</f>
        <v>12808.160860237715</v>
      </c>
      <c r="S21" s="64">
        <f t="shared" si="7"/>
        <v>233751.50212156668</v>
      </c>
      <c r="U21" s="34"/>
      <c r="V21" s="34"/>
      <c r="W21" s="34"/>
      <c r="X21" s="34"/>
      <c r="Y21" s="34"/>
      <c r="Z21" s="34"/>
      <c r="AA21" s="34"/>
      <c r="AB21" s="34"/>
      <c r="AC21" s="34"/>
      <c r="AD21" s="34"/>
      <c r="AE21" s="34"/>
      <c r="AF21" s="34"/>
      <c r="AG21" s="34"/>
      <c r="AH21" s="34"/>
      <c r="AI21" s="34"/>
      <c r="AJ21" s="34"/>
    </row>
    <row r="22" spans="1:36" ht="16.5" customHeight="1" thickBot="1" x14ac:dyDescent="0.4">
      <c r="A22" s="252" t="str">
        <f>A16</f>
        <v xml:space="preserve">Bydelsfordelt budsjett </v>
      </c>
      <c r="B22" s="252"/>
      <c r="C22" s="253"/>
      <c r="D22" s="254">
        <f>SUM(D19:D21)</f>
        <v>606442.09542447689</v>
      </c>
      <c r="E22" s="254">
        <f t="shared" ref="E22:S22" si="8">SUM(E19:E21)</f>
        <v>584535.28686781717</v>
      </c>
      <c r="F22" s="254">
        <f t="shared" si="8"/>
        <v>489197.14303592482</v>
      </c>
      <c r="G22" s="254">
        <f t="shared" si="8"/>
        <v>369243.87188432243</v>
      </c>
      <c r="H22" s="254">
        <f t="shared" si="8"/>
        <v>440001.60147208668</v>
      </c>
      <c r="I22" s="254">
        <f t="shared" si="8"/>
        <v>363206.60771660763</v>
      </c>
      <c r="J22" s="254">
        <f t="shared" si="8"/>
        <v>526750.54695957561</v>
      </c>
      <c r="K22" s="254">
        <f t="shared" si="8"/>
        <v>722503.15627035149</v>
      </c>
      <c r="L22" s="254">
        <f t="shared" si="8"/>
        <v>334592.88379535655</v>
      </c>
      <c r="M22" s="254">
        <f t="shared" si="8"/>
        <v>246907.13262341582</v>
      </c>
      <c r="N22" s="254">
        <f t="shared" si="8"/>
        <v>255619.42889132464</v>
      </c>
      <c r="O22" s="254">
        <f t="shared" si="8"/>
        <v>485915.41783883888</v>
      </c>
      <c r="P22" s="254">
        <f t="shared" si="8"/>
        <v>521555.40632586379</v>
      </c>
      <c r="Q22" s="254">
        <f t="shared" si="8"/>
        <v>541334.76818018721</v>
      </c>
      <c r="R22" s="254">
        <f t="shared" si="8"/>
        <v>371365.14705388335</v>
      </c>
      <c r="S22" s="254">
        <f t="shared" si="8"/>
        <v>6859170.4943400333</v>
      </c>
      <c r="U22" s="34"/>
      <c r="V22" s="34"/>
      <c r="W22" s="34"/>
      <c r="X22" s="34"/>
      <c r="Y22" s="34"/>
      <c r="Z22" s="34"/>
      <c r="AA22" s="34"/>
      <c r="AB22" s="34"/>
      <c r="AC22" s="34"/>
      <c r="AD22" s="34"/>
      <c r="AE22" s="34"/>
      <c r="AF22" s="34"/>
      <c r="AG22" s="34"/>
      <c r="AH22" s="34"/>
      <c r="AI22" s="34"/>
      <c r="AJ22" s="34"/>
    </row>
    <row r="23" spans="1:36" ht="16.5" customHeight="1" thickBot="1" x14ac:dyDescent="0.4">
      <c r="A23" s="24"/>
      <c r="B23" s="22"/>
      <c r="C23" s="22"/>
      <c r="D23" s="69"/>
      <c r="E23" s="69"/>
      <c r="F23" s="69"/>
      <c r="G23" s="69"/>
      <c r="H23" s="69"/>
      <c r="I23" s="69"/>
      <c r="J23" s="69"/>
      <c r="K23" s="69"/>
      <c r="L23" s="69"/>
      <c r="M23" s="69"/>
      <c r="N23" s="69"/>
      <c r="O23" s="69"/>
      <c r="P23" s="69"/>
      <c r="Q23" s="69"/>
      <c r="R23" s="69"/>
      <c r="S23" s="69"/>
      <c r="U23" s="34"/>
      <c r="V23" s="34"/>
      <c r="W23" s="34"/>
      <c r="X23" s="34"/>
      <c r="Y23" s="34"/>
      <c r="Z23" s="34"/>
      <c r="AA23" s="34"/>
      <c r="AB23" s="34"/>
      <c r="AC23" s="34"/>
      <c r="AD23" s="34"/>
      <c r="AE23" s="34"/>
      <c r="AF23" s="34"/>
      <c r="AG23" s="34"/>
      <c r="AH23" s="34"/>
      <c r="AI23" s="34"/>
      <c r="AJ23" s="34"/>
    </row>
    <row r="24" spans="1:36" ht="16.5" customHeight="1" x14ac:dyDescent="0.35">
      <c r="A24" s="255" t="str">
        <f>'Tabell 1.1'!A7</f>
        <v xml:space="preserve">FO2B  Barnevern </v>
      </c>
      <c r="B24" s="255"/>
      <c r="C24" s="256"/>
      <c r="D24" s="257"/>
      <c r="E24" s="257"/>
      <c r="F24" s="257"/>
      <c r="G24" s="257"/>
      <c r="H24" s="257"/>
      <c r="I24" s="257"/>
      <c r="J24" s="257"/>
      <c r="K24" s="257"/>
      <c r="L24" s="257"/>
      <c r="M24" s="257"/>
      <c r="N24" s="257"/>
      <c r="O24" s="257"/>
      <c r="P24" s="257"/>
      <c r="Q24" s="257"/>
      <c r="R24" s="257"/>
      <c r="S24" s="257"/>
      <c r="U24" s="34"/>
      <c r="V24" s="34"/>
      <c r="W24" s="34"/>
      <c r="X24" s="34"/>
      <c r="Y24" s="34"/>
      <c r="Z24" s="34"/>
      <c r="AA24" s="34"/>
      <c r="AB24" s="34"/>
      <c r="AC24" s="34"/>
      <c r="AD24" s="34"/>
      <c r="AE24" s="34"/>
      <c r="AF24" s="34"/>
      <c r="AG24" s="34"/>
      <c r="AH24" s="34"/>
      <c r="AI24" s="34"/>
      <c r="AJ24" s="34"/>
    </row>
    <row r="25" spans="1:36" ht="16.5" customHeight="1" x14ac:dyDescent="0.35">
      <c r="A25" s="62" t="str">
        <f>A19</f>
        <v>Kriteriefordelt</v>
      </c>
      <c r="B25" s="63"/>
      <c r="C25" s="63"/>
      <c r="D25" s="64">
        <f>'Tabell 1.1'!$B$7*'Tabell 3.1'!D39/100</f>
        <v>210859.22052228558</v>
      </c>
      <c r="E25" s="64">
        <f>'Tabell 1.1'!$B$7*'Tabell 3.1'!E39/100</f>
        <v>149913.16981257548</v>
      </c>
      <c r="F25" s="64">
        <f>'Tabell 1.1'!$B$7*'Tabell 3.1'!F39/100</f>
        <v>123805.51655852442</v>
      </c>
      <c r="G25" s="64">
        <f>'Tabell 1.1'!$B$7*'Tabell 3.1'!G39/100</f>
        <v>66345.535568694031</v>
      </c>
      <c r="H25" s="64">
        <f>'Tabell 1.1'!$B$7*'Tabell 3.1'!H39/100</f>
        <v>78191.943553335863</v>
      </c>
      <c r="I25" s="64">
        <f>'Tabell 1.1'!$B$7*'Tabell 3.1'!I39/100</f>
        <v>42565.739160676916</v>
      </c>
      <c r="J25" s="64">
        <f>'Tabell 1.1'!$B$7*'Tabell 3.1'!J39/100</f>
        <v>65354.652507230167</v>
      </c>
      <c r="K25" s="64">
        <f>'Tabell 1.1'!$B$7*'Tabell 3.1'!K39/100</f>
        <v>68579.979693077519</v>
      </c>
      <c r="L25" s="64">
        <f>'Tabell 1.1'!$B$7*'Tabell 3.1'!L39/100</f>
        <v>111363.59754101571</v>
      </c>
      <c r="M25" s="64">
        <f>'Tabell 1.1'!$B$7*'Tabell 3.1'!M39/100</f>
        <v>136017.12723498713</v>
      </c>
      <c r="N25" s="64">
        <f>'Tabell 1.1'!$B$7*'Tabell 3.1'!N39/100</f>
        <v>174199.52179984833</v>
      </c>
      <c r="O25" s="64">
        <f>'Tabell 1.1'!$B$7*'Tabell 3.1'!O39/100</f>
        <v>223374.63508190255</v>
      </c>
      <c r="P25" s="64">
        <f>'Tabell 1.1'!$B$7*'Tabell 3.1'!P39/100</f>
        <v>137950.04582466985</v>
      </c>
      <c r="Q25" s="64">
        <f>'Tabell 1.1'!$B$7*'Tabell 3.1'!Q39/100</f>
        <v>87183.697643589767</v>
      </c>
      <c r="R25" s="64">
        <f>'Tabell 1.1'!$B$7*'Tabell 3.1'!R39/100</f>
        <v>206198.30459249986</v>
      </c>
      <c r="S25" s="64">
        <f>SUM(D25:R25)</f>
        <v>1881902.6870949133</v>
      </c>
      <c r="U25" s="34"/>
      <c r="V25" s="34"/>
      <c r="W25" s="34"/>
      <c r="X25" s="34"/>
      <c r="Y25" s="34"/>
      <c r="Z25" s="34"/>
      <c r="AA25" s="34"/>
      <c r="AB25" s="34"/>
      <c r="AC25" s="34"/>
      <c r="AD25" s="34"/>
      <c r="AE25" s="34"/>
      <c r="AF25" s="34"/>
      <c r="AG25" s="34"/>
      <c r="AH25" s="34"/>
      <c r="AI25" s="34"/>
      <c r="AJ25" s="34"/>
    </row>
    <row r="26" spans="1:36" ht="16.5" customHeight="1" x14ac:dyDescent="0.35">
      <c r="A26" s="62" t="str">
        <f t="shared" ref="A26:A27" si="9">A20</f>
        <v>Særskilte tildelinger</v>
      </c>
      <c r="B26" s="63"/>
      <c r="C26" s="63"/>
      <c r="D26" s="64">
        <f>'Tabell 2.3'!D30</f>
        <v>11201.607570572625</v>
      </c>
      <c r="E26" s="64">
        <f>'Tabell 2.3'!E30</f>
        <v>7384.0039939870703</v>
      </c>
      <c r="F26" s="64">
        <f>'Tabell 2.3'!F30</f>
        <v>7819.2364631659384</v>
      </c>
      <c r="G26" s="64">
        <f>'Tabell 2.3'!G30</f>
        <v>9544.9021931024035</v>
      </c>
      <c r="H26" s="64">
        <f>'Tabell 2.3'!H30</f>
        <v>5712.1806060621866</v>
      </c>
      <c r="I26" s="64">
        <f>'Tabell 2.3'!I30</f>
        <v>4611.3391165575322</v>
      </c>
      <c r="J26" s="64">
        <f>'Tabell 2.3'!J30</f>
        <v>6708.8520661368202</v>
      </c>
      <c r="K26" s="64">
        <f>'Tabell 2.3'!K30</f>
        <v>5419.1106997891548</v>
      </c>
      <c r="L26" s="64">
        <f>'Tabell 2.3'!L30</f>
        <v>6441.0416926638982</v>
      </c>
      <c r="M26" s="64">
        <f>'Tabell 2.3'!M30</f>
        <v>8203.6545818661325</v>
      </c>
      <c r="N26" s="64">
        <f>'Tabell 2.3'!N30</f>
        <v>8579.946969916884</v>
      </c>
      <c r="O26" s="64">
        <f>'Tabell 2.3'!O30</f>
        <v>10070.72992594865</v>
      </c>
      <c r="P26" s="64">
        <f>'Tabell 2.3'!P30</f>
        <v>8645.2354941254525</v>
      </c>
      <c r="Q26" s="64">
        <f>'Tabell 2.3'!Q30</f>
        <v>6526.7758912757981</v>
      </c>
      <c r="R26" s="64">
        <f>'Tabell 2.3'!R30</f>
        <v>10266.800655682482</v>
      </c>
      <c r="S26" s="64">
        <f t="shared" ref="S26:S27" si="10">SUM(D26:R26)</f>
        <v>117135.41792085303</v>
      </c>
      <c r="U26" s="34"/>
      <c r="V26" s="34"/>
      <c r="W26" s="34"/>
      <c r="X26" s="34"/>
      <c r="Y26" s="34"/>
      <c r="Z26" s="34"/>
      <c r="AA26" s="34"/>
      <c r="AB26" s="34"/>
      <c r="AC26" s="34"/>
      <c r="AD26" s="34"/>
      <c r="AE26" s="34"/>
      <c r="AF26" s="34"/>
      <c r="AG26" s="34"/>
      <c r="AH26" s="34"/>
      <c r="AI26" s="34"/>
      <c r="AJ26" s="34"/>
    </row>
    <row r="27" spans="1:36" ht="16.5" customHeight="1" x14ac:dyDescent="0.35">
      <c r="A27" s="62" t="str">
        <f t="shared" si="9"/>
        <v>Kompensasjon for forventet lønns- og prisutvikling</v>
      </c>
      <c r="B27" s="63"/>
      <c r="C27" s="63"/>
      <c r="D27" s="64">
        <f>'Tabell 2.2'!D70</f>
        <v>8152.0773197666358</v>
      </c>
      <c r="E27" s="64">
        <f>'Tabell 2.2'!E70</f>
        <v>5795.8278918813385</v>
      </c>
      <c r="F27" s="64">
        <f>'Tabell 2.2'!F70</f>
        <v>4786.4738430637917</v>
      </c>
      <c r="G27" s="64">
        <f>'Tabell 2.2'!G70</f>
        <v>2565.0001666403709</v>
      </c>
      <c r="H27" s="64">
        <f>'Tabell 2.2'!H70</f>
        <v>3022.9968983606905</v>
      </c>
      <c r="I27" s="64">
        <f>'Tabell 2.2'!I70</f>
        <v>1645.6439322471201</v>
      </c>
      <c r="J27" s="64">
        <f>'Tabell 2.2'!J70</f>
        <v>2526.6914063599697</v>
      </c>
      <c r="K27" s="64">
        <f>'Tabell 2.2'!K70</f>
        <v>2651.3865301276019</v>
      </c>
      <c r="L27" s="64">
        <f>'Tabell 2.2'!L70</f>
        <v>4305.4539209291261</v>
      </c>
      <c r="M27" s="64">
        <f>'Tabell 2.2'!M70</f>
        <v>5258.5897609109325</v>
      </c>
      <c r="N27" s="64">
        <f>'Tabell 2.2'!N70</f>
        <v>6734.7681892272249</v>
      </c>
      <c r="O27" s="64">
        <f>'Tabell 2.2'!O70</f>
        <v>8635.9386701321382</v>
      </c>
      <c r="P27" s="64">
        <f>'Tabell 2.2'!P70</f>
        <v>5333.3187756387597</v>
      </c>
      <c r="Q27" s="64">
        <f>'Tabell 2.2'!Q70</f>
        <v>3370.6291925639721</v>
      </c>
      <c r="R27" s="64">
        <f>'Tabell 2.2'!R70</f>
        <v>7971.8805659968402</v>
      </c>
      <c r="S27" s="64">
        <f t="shared" si="10"/>
        <v>72756.67706384651</v>
      </c>
      <c r="U27" s="34"/>
      <c r="V27" s="34"/>
      <c r="W27" s="34"/>
      <c r="X27" s="34"/>
      <c r="Y27" s="34"/>
      <c r="Z27" s="34"/>
      <c r="AA27" s="34"/>
      <c r="AB27" s="34"/>
      <c r="AC27" s="34"/>
      <c r="AD27" s="34"/>
      <c r="AE27" s="34"/>
      <c r="AF27" s="34"/>
      <c r="AG27" s="34"/>
      <c r="AH27" s="34"/>
      <c r="AI27" s="34"/>
      <c r="AJ27" s="34"/>
    </row>
    <row r="28" spans="1:36" ht="16.5" customHeight="1" thickBot="1" x14ac:dyDescent="0.4">
      <c r="A28" s="260" t="str">
        <f>A22</f>
        <v xml:space="preserve">Bydelsfordelt budsjett </v>
      </c>
      <c r="B28" s="261"/>
      <c r="C28" s="262"/>
      <c r="D28" s="263">
        <f>SUM(D25:D27)</f>
        <v>230212.90541262482</v>
      </c>
      <c r="E28" s="263">
        <f t="shared" ref="E28:S28" si="11">SUM(E25:E27)</f>
        <v>163093.0016984439</v>
      </c>
      <c r="F28" s="263">
        <f t="shared" si="11"/>
        <v>136411.22686475414</v>
      </c>
      <c r="G28" s="263">
        <f t="shared" si="11"/>
        <v>78455.437928436804</v>
      </c>
      <c r="H28" s="263">
        <f t="shared" si="11"/>
        <v>86927.121057758748</v>
      </c>
      <c r="I28" s="263">
        <f t="shared" si="11"/>
        <v>48822.722209481566</v>
      </c>
      <c r="J28" s="263">
        <f t="shared" si="11"/>
        <v>74590.195979726952</v>
      </c>
      <c r="K28" s="263">
        <f t="shared" si="11"/>
        <v>76650.476922994276</v>
      </c>
      <c r="L28" s="263">
        <f t="shared" si="11"/>
        <v>122110.09315460874</v>
      </c>
      <c r="M28" s="263">
        <f t="shared" si="11"/>
        <v>149479.37157776419</v>
      </c>
      <c r="N28" s="263">
        <f t="shared" si="11"/>
        <v>189514.23695899246</v>
      </c>
      <c r="O28" s="263">
        <f t="shared" si="11"/>
        <v>242081.30367798335</v>
      </c>
      <c r="P28" s="263">
        <f t="shared" si="11"/>
        <v>151928.60009443408</v>
      </c>
      <c r="Q28" s="263">
        <f t="shared" si="11"/>
        <v>97081.102727429534</v>
      </c>
      <c r="R28" s="263">
        <f t="shared" si="11"/>
        <v>224436.98581417918</v>
      </c>
      <c r="S28" s="263">
        <f t="shared" si="11"/>
        <v>2071794.7820796128</v>
      </c>
      <c r="U28" s="34"/>
      <c r="V28" s="34"/>
      <c r="W28" s="34"/>
      <c r="X28" s="34"/>
      <c r="Y28" s="34"/>
      <c r="Z28" s="34"/>
      <c r="AA28" s="34"/>
      <c r="AB28" s="34"/>
      <c r="AC28" s="34"/>
      <c r="AD28" s="34"/>
      <c r="AE28" s="34"/>
      <c r="AF28" s="34"/>
      <c r="AG28" s="34"/>
      <c r="AH28" s="34"/>
      <c r="AI28" s="34"/>
      <c r="AJ28" s="34"/>
    </row>
    <row r="29" spans="1:36" ht="16.5" customHeight="1" thickBot="1" x14ac:dyDescent="0.4">
      <c r="A29" s="70"/>
      <c r="B29" s="70"/>
      <c r="C29" s="70"/>
      <c r="D29" s="69"/>
      <c r="E29" s="69"/>
      <c r="F29" s="69"/>
      <c r="G29" s="69"/>
      <c r="H29" s="69"/>
      <c r="I29" s="69"/>
      <c r="J29" s="69"/>
      <c r="K29" s="69"/>
      <c r="L29" s="69"/>
      <c r="M29" s="69"/>
      <c r="N29" s="69"/>
      <c r="O29" s="69"/>
      <c r="P29" s="69"/>
      <c r="Q29" s="69"/>
      <c r="R29" s="69"/>
      <c r="S29" s="69"/>
      <c r="U29" s="34"/>
      <c r="V29" s="34"/>
      <c r="W29" s="34"/>
      <c r="X29" s="34"/>
      <c r="Y29" s="34"/>
      <c r="Z29" s="34"/>
      <c r="AA29" s="34"/>
      <c r="AB29" s="34"/>
      <c r="AC29" s="34"/>
      <c r="AD29" s="34"/>
      <c r="AE29" s="34"/>
      <c r="AF29" s="34"/>
      <c r="AG29" s="34"/>
      <c r="AH29" s="34"/>
      <c r="AI29" s="34"/>
      <c r="AJ29" s="34"/>
    </row>
    <row r="30" spans="1:36" ht="16.5" customHeight="1" x14ac:dyDescent="0.35">
      <c r="A30" s="255" t="str">
        <f>'Tabell 1.1'!A8</f>
        <v>FO2C Aktivitetstilbud for barn og unge, helsestasjon og skolehelsetjeneste</v>
      </c>
      <c r="B30" s="255"/>
      <c r="C30" s="256"/>
      <c r="D30" s="257"/>
      <c r="E30" s="257"/>
      <c r="F30" s="257"/>
      <c r="G30" s="257"/>
      <c r="H30" s="257"/>
      <c r="I30" s="257"/>
      <c r="J30" s="257"/>
      <c r="K30" s="257"/>
      <c r="L30" s="257"/>
      <c r="M30" s="257"/>
      <c r="N30" s="257"/>
      <c r="O30" s="257"/>
      <c r="P30" s="257"/>
      <c r="Q30" s="257"/>
      <c r="R30" s="257"/>
      <c r="S30" s="257"/>
      <c r="U30" s="34"/>
      <c r="V30" s="34"/>
      <c r="W30" s="34"/>
      <c r="X30" s="34"/>
      <c r="Y30" s="34"/>
      <c r="Z30" s="34"/>
      <c r="AA30" s="34"/>
      <c r="AB30" s="34"/>
      <c r="AC30" s="34"/>
      <c r="AD30" s="34"/>
      <c r="AE30" s="34"/>
      <c r="AF30" s="34"/>
      <c r="AG30" s="34"/>
      <c r="AH30" s="34"/>
      <c r="AI30" s="34"/>
      <c r="AJ30" s="34"/>
    </row>
    <row r="31" spans="1:36" ht="16.5" customHeight="1" x14ac:dyDescent="0.35">
      <c r="A31" s="62" t="str">
        <f>A25</f>
        <v>Kriteriefordelt</v>
      </c>
      <c r="B31" s="63"/>
      <c r="C31" s="63"/>
      <c r="D31" s="64">
        <f>'Tabell 1.1'!$B$8*'Tabell 3.1'!D50/100</f>
        <v>64878.706104171957</v>
      </c>
      <c r="E31" s="64">
        <f>'Tabell 1.1'!$B$8*'Tabell 3.1'!E50/100</f>
        <v>60330.575915995978</v>
      </c>
      <c r="F31" s="64">
        <f>'Tabell 1.1'!$B$8*'Tabell 3.1'!F50/100</f>
        <v>43996.624028738297</v>
      </c>
      <c r="G31" s="64">
        <f>'Tabell 1.1'!$B$8*'Tabell 3.1'!G50/100</f>
        <v>33093.201710371482</v>
      </c>
      <c r="H31" s="64">
        <f>'Tabell 1.1'!$B$8*'Tabell 3.1'!H50/100</f>
        <v>45166.140622968065</v>
      </c>
      <c r="I31" s="64">
        <f>'Tabell 1.1'!$B$8*'Tabell 3.1'!I50/100</f>
        <v>39351.947684397506</v>
      </c>
      <c r="J31" s="64">
        <f>'Tabell 1.1'!$B$8*'Tabell 3.1'!J50/100</f>
        <v>61066.993056305109</v>
      </c>
      <c r="K31" s="64">
        <f>'Tabell 1.1'!$B$8*'Tabell 3.1'!K50/100</f>
        <v>62006.900934861034</v>
      </c>
      <c r="L31" s="64">
        <f>'Tabell 1.1'!$B$8*'Tabell 3.1'!L50/100</f>
        <v>48338.961248319625</v>
      </c>
      <c r="M31" s="64">
        <f>'Tabell 1.1'!$B$8*'Tabell 3.1'!M50/100</f>
        <v>39054.754332022087</v>
      </c>
      <c r="N31" s="64">
        <f>'Tabell 1.1'!$B$8*'Tabell 3.1'!N50/100</f>
        <v>50755.328441884398</v>
      </c>
      <c r="O31" s="64">
        <f>'Tabell 1.1'!$B$8*'Tabell 3.1'!O50/100</f>
        <v>70857.128924624587</v>
      </c>
      <c r="P31" s="64">
        <f>'Tabell 1.1'!$B$8*'Tabell 3.1'!P50/100</f>
        <v>62918.873067971894</v>
      </c>
      <c r="Q31" s="64">
        <f>'Tabell 1.1'!$B$8*'Tabell 3.1'!Q50/100</f>
        <v>62043.202461788023</v>
      </c>
      <c r="R31" s="64">
        <f>'Tabell 1.1'!$B$8*'Tabell 3.1'!R50/100</f>
        <v>63000.604304238113</v>
      </c>
      <c r="S31" s="64">
        <f>SUM(D31:R31)</f>
        <v>806859.94283865823</v>
      </c>
      <c r="U31" s="34"/>
      <c r="V31" s="34"/>
      <c r="W31" s="34"/>
      <c r="X31" s="34"/>
      <c r="Y31" s="34"/>
      <c r="Z31" s="34"/>
      <c r="AA31" s="34"/>
      <c r="AB31" s="34"/>
      <c r="AC31" s="34"/>
      <c r="AD31" s="34"/>
      <c r="AE31" s="34"/>
      <c r="AF31" s="34"/>
      <c r="AG31" s="34"/>
      <c r="AH31" s="34"/>
      <c r="AI31" s="34"/>
      <c r="AJ31" s="34"/>
    </row>
    <row r="32" spans="1:36" ht="16.5" customHeight="1" x14ac:dyDescent="0.35">
      <c r="A32" s="62" t="str">
        <f t="shared" ref="A32:A33" si="12">A26</f>
        <v>Særskilte tildelinger</v>
      </c>
      <c r="B32" s="63"/>
      <c r="C32" s="63"/>
      <c r="D32" s="64">
        <f>'Tabell 2.3'!D49</f>
        <v>20729.995789552991</v>
      </c>
      <c r="E32" s="64">
        <f>'Tabell 2.3'!E49</f>
        <v>12815.303634193515</v>
      </c>
      <c r="F32" s="64">
        <f>'Tabell 2.3'!F49</f>
        <v>7744.874691841158</v>
      </c>
      <c r="G32" s="64">
        <f>'Tabell 2.3'!G49</f>
        <v>7613.7886588634237</v>
      </c>
      <c r="H32" s="64">
        <f>'Tabell 2.3'!H49</f>
        <v>8910.9730385678668</v>
      </c>
      <c r="I32" s="64">
        <f>'Tabell 2.3'!I49</f>
        <v>5289.0011882234194</v>
      </c>
      <c r="J32" s="64">
        <f>'Tabell 2.3'!J49</f>
        <v>8824.1099437692919</v>
      </c>
      <c r="K32" s="64">
        <f>'Tabell 2.3'!K49</f>
        <v>9343.2493995335099</v>
      </c>
      <c r="L32" s="64">
        <f>'Tabell 2.3'!L49</f>
        <v>8502.7978597660749</v>
      </c>
      <c r="M32" s="64">
        <f>'Tabell 2.3'!M49</f>
        <v>5617.8975892232666</v>
      </c>
      <c r="N32" s="64">
        <f>'Tabell 2.3'!N49</f>
        <v>11462.95518579997</v>
      </c>
      <c r="O32" s="64">
        <f>'Tabell 2.3'!O49</f>
        <v>9794.8040069768158</v>
      </c>
      <c r="P32" s="64">
        <f>'Tabell 2.3'!P49</f>
        <v>7433.0728437331263</v>
      </c>
      <c r="Q32" s="64">
        <f>'Tabell 2.3'!Q49</f>
        <v>8052.7388460948596</v>
      </c>
      <c r="R32" s="64">
        <f>'Tabell 2.3'!R49</f>
        <v>14717.993211860965</v>
      </c>
      <c r="S32" s="64">
        <f t="shared" ref="S32:S33" si="13">SUM(D32:R32)</f>
        <v>146853.55588800026</v>
      </c>
      <c r="U32" s="34"/>
      <c r="V32" s="34"/>
      <c r="W32" s="34"/>
      <c r="X32" s="34"/>
      <c r="Y32" s="34"/>
      <c r="Z32" s="34"/>
      <c r="AA32" s="34"/>
      <c r="AB32" s="34"/>
      <c r="AC32" s="34"/>
      <c r="AD32" s="34"/>
      <c r="AE32" s="34"/>
      <c r="AF32" s="34"/>
      <c r="AG32" s="34"/>
      <c r="AH32" s="34"/>
      <c r="AI32" s="34"/>
      <c r="AJ32" s="34"/>
    </row>
    <row r="33" spans="1:36" ht="16.5" customHeight="1" x14ac:dyDescent="0.35">
      <c r="A33" s="62" t="str">
        <f t="shared" si="12"/>
        <v>Kompensasjon for forventet lønns- og prisutvikling</v>
      </c>
      <c r="B33" s="63"/>
      <c r="C33" s="63"/>
      <c r="D33" s="64">
        <f>'Tabell 2.2'!D88</f>
        <v>2506.7635564909133</v>
      </c>
      <c r="E33" s="64">
        <f>'Tabell 2.2'!E88</f>
        <v>2331.0342966072521</v>
      </c>
      <c r="F33" s="64">
        <f>'Tabell 2.2'!F88</f>
        <v>1699.9280711114795</v>
      </c>
      <c r="G33" s="64">
        <f>'Tabell 2.2'!G88</f>
        <v>1278.6449822529298</v>
      </c>
      <c r="H33" s="64">
        <f>'Tabell 2.2'!H88</f>
        <v>1745.1154947388754</v>
      </c>
      <c r="I33" s="64">
        <f>'Tabell 2.2'!I88</f>
        <v>1520.4684904442217</v>
      </c>
      <c r="J33" s="64">
        <f>'Tabell 2.2'!J88</f>
        <v>2359.4877563100104</v>
      </c>
      <c r="K33" s="64">
        <f>'Tabell 2.2'!K88</f>
        <v>2395.8036287726886</v>
      </c>
      <c r="L33" s="64">
        <f>'Tabell 2.2'!L88</f>
        <v>1867.7059653648387</v>
      </c>
      <c r="M33" s="64">
        <f>'Tabell 2.2'!M88</f>
        <v>1508.9856248061515</v>
      </c>
      <c r="N33" s="64">
        <f>'Tabell 2.2'!N88</f>
        <v>1961.0688202004853</v>
      </c>
      <c r="O33" s="64">
        <f>'Tabell 2.2'!O88</f>
        <v>2737.7560246135254</v>
      </c>
      <c r="P33" s="64">
        <f>'Tabell 2.2'!P88</f>
        <v>2431.0401284671639</v>
      </c>
      <c r="Q33" s="64">
        <f>'Tabell 2.2'!Q88</f>
        <v>2397.2062360410805</v>
      </c>
      <c r="R33" s="64">
        <f>'Tabell 2.2'!R88</f>
        <v>2434.1980349175506</v>
      </c>
      <c r="S33" s="64">
        <f t="shared" si="13"/>
        <v>31175.207111139167</v>
      </c>
      <c r="U33" s="34"/>
      <c r="V33" s="34"/>
      <c r="W33" s="34"/>
      <c r="X33" s="34"/>
      <c r="Y33" s="34"/>
      <c r="Z33" s="34"/>
      <c r="AA33" s="34"/>
      <c r="AB33" s="34"/>
      <c r="AC33" s="34"/>
      <c r="AD33" s="34"/>
      <c r="AE33" s="34"/>
      <c r="AF33" s="34"/>
      <c r="AG33" s="34"/>
      <c r="AH33" s="34"/>
      <c r="AI33" s="34"/>
      <c r="AJ33" s="34"/>
    </row>
    <row r="34" spans="1:36" ht="16.5" customHeight="1" thickBot="1" x14ac:dyDescent="0.4">
      <c r="A34" s="260" t="str">
        <f>A28</f>
        <v xml:space="preserve">Bydelsfordelt budsjett </v>
      </c>
      <c r="B34" s="261"/>
      <c r="C34" s="262"/>
      <c r="D34" s="263">
        <f>SUM(D31:D33)</f>
        <v>88115.465450215866</v>
      </c>
      <c r="E34" s="263">
        <f t="shared" ref="E34:S34" si="14">SUM(E31:E33)</f>
        <v>75476.913846796742</v>
      </c>
      <c r="F34" s="263">
        <f t="shared" si="14"/>
        <v>53441.42679169093</v>
      </c>
      <c r="G34" s="263">
        <f t="shared" si="14"/>
        <v>41985.635351487836</v>
      </c>
      <c r="H34" s="263">
        <f t="shared" si="14"/>
        <v>55822.229156274807</v>
      </c>
      <c r="I34" s="263">
        <f t="shared" si="14"/>
        <v>46161.417363065142</v>
      </c>
      <c r="J34" s="263">
        <f t="shared" si="14"/>
        <v>72250.590756384423</v>
      </c>
      <c r="K34" s="263">
        <f t="shared" si="14"/>
        <v>73745.953963167223</v>
      </c>
      <c r="L34" s="263">
        <f t="shared" si="14"/>
        <v>58709.465073450541</v>
      </c>
      <c r="M34" s="263">
        <f t="shared" si="14"/>
        <v>46181.637546051512</v>
      </c>
      <c r="N34" s="263">
        <f t="shared" si="14"/>
        <v>64179.352447884849</v>
      </c>
      <c r="O34" s="263">
        <f t="shared" si="14"/>
        <v>83389.68895621493</v>
      </c>
      <c r="P34" s="263">
        <f t="shared" si="14"/>
        <v>72782.986040172182</v>
      </c>
      <c r="Q34" s="263">
        <f t="shared" si="14"/>
        <v>72493.147543923958</v>
      </c>
      <c r="R34" s="263">
        <f t="shared" si="14"/>
        <v>80152.795551016636</v>
      </c>
      <c r="S34" s="263">
        <f t="shared" si="14"/>
        <v>984888.70583779772</v>
      </c>
      <c r="U34" s="34"/>
      <c r="V34" s="34"/>
      <c r="W34" s="34"/>
      <c r="X34" s="34"/>
      <c r="Y34" s="34"/>
      <c r="Z34" s="34"/>
      <c r="AA34" s="34"/>
      <c r="AB34" s="34"/>
      <c r="AC34" s="34"/>
      <c r="AD34" s="34"/>
      <c r="AE34" s="34"/>
      <c r="AF34" s="34"/>
      <c r="AG34" s="34"/>
      <c r="AH34" s="34"/>
      <c r="AI34" s="34"/>
      <c r="AJ34" s="34"/>
    </row>
    <row r="35" spans="1:36" ht="16.5" customHeight="1" thickBot="1" x14ac:dyDescent="0.4">
      <c r="A35" s="68"/>
      <c r="B35" s="68"/>
      <c r="C35" s="68"/>
      <c r="D35" s="68"/>
      <c r="E35" s="68"/>
      <c r="F35" s="68"/>
      <c r="G35" s="68"/>
      <c r="H35" s="68"/>
      <c r="I35" s="68"/>
      <c r="J35" s="68"/>
      <c r="K35" s="68"/>
      <c r="L35" s="68"/>
      <c r="M35" s="68"/>
      <c r="N35" s="68"/>
      <c r="O35" s="68"/>
      <c r="P35" s="68"/>
      <c r="Q35" s="68"/>
      <c r="R35" s="68"/>
      <c r="S35" s="68"/>
      <c r="U35" s="34"/>
      <c r="V35" s="34"/>
      <c r="W35" s="34"/>
      <c r="X35" s="34"/>
      <c r="Y35" s="34"/>
      <c r="Z35" s="34"/>
      <c r="AA35" s="34"/>
      <c r="AB35" s="34"/>
      <c r="AC35" s="34"/>
      <c r="AD35" s="34"/>
      <c r="AE35" s="34"/>
      <c r="AF35" s="34"/>
      <c r="AG35" s="34"/>
      <c r="AH35" s="34"/>
      <c r="AI35" s="34"/>
      <c r="AJ35" s="34"/>
    </row>
    <row r="36" spans="1:36" ht="16.5" customHeight="1" x14ac:dyDescent="0.35">
      <c r="A36" s="264" t="str">
        <f>'Tabell 1.1'!A9</f>
        <v>FO3 Helse og omsorg</v>
      </c>
      <c r="B36" s="265"/>
      <c r="C36" s="265"/>
      <c r="D36" s="266"/>
      <c r="E36" s="266"/>
      <c r="F36" s="266"/>
      <c r="G36" s="266"/>
      <c r="H36" s="266"/>
      <c r="I36" s="266"/>
      <c r="J36" s="266"/>
      <c r="K36" s="266"/>
      <c r="L36" s="266"/>
      <c r="M36" s="266"/>
      <c r="N36" s="266"/>
      <c r="O36" s="266"/>
      <c r="P36" s="266"/>
      <c r="Q36" s="266"/>
      <c r="R36" s="266"/>
      <c r="S36" s="266"/>
      <c r="U36" s="34"/>
      <c r="V36" s="34"/>
      <c r="W36" s="34"/>
      <c r="X36" s="34"/>
      <c r="Y36" s="34"/>
      <c r="Z36" s="34"/>
      <c r="AA36" s="34"/>
      <c r="AB36" s="34"/>
      <c r="AC36" s="34"/>
      <c r="AD36" s="34"/>
      <c r="AE36" s="34"/>
      <c r="AF36" s="34"/>
      <c r="AG36" s="34"/>
      <c r="AH36" s="34"/>
      <c r="AI36" s="34"/>
      <c r="AJ36" s="34"/>
    </row>
    <row r="37" spans="1:36" ht="16.5" customHeight="1" x14ac:dyDescent="0.35">
      <c r="A37" s="62" t="str">
        <f>A31</f>
        <v>Kriteriefordelt</v>
      </c>
      <c r="B37" s="63"/>
      <c r="C37" s="63"/>
      <c r="D37" s="64">
        <f>'Tabell 1.1'!$B$9*'Tabell 3.1'!D68/100</f>
        <v>641649.37153107126</v>
      </c>
      <c r="E37" s="64">
        <f>'Tabell 1.1'!$B$9*'Tabell 3.1'!E68/100</f>
        <v>558380.01078490121</v>
      </c>
      <c r="F37" s="64">
        <f>'Tabell 1.1'!$B$9*'Tabell 3.1'!F68/100</f>
        <v>509780.92263481999</v>
      </c>
      <c r="G37" s="64">
        <f>'Tabell 1.1'!$B$9*'Tabell 3.1'!G68/100</f>
        <v>384250.73294930649</v>
      </c>
      <c r="H37" s="64">
        <f>'Tabell 1.1'!$B$9*'Tabell 3.1'!H68/100</f>
        <v>768769.74101092445</v>
      </c>
      <c r="I37" s="64">
        <f>'Tabell 1.1'!$B$9*'Tabell 3.1'!I68/100</f>
        <v>568345.76031052088</v>
      </c>
      <c r="J37" s="64">
        <f>'Tabell 1.1'!$B$9*'Tabell 3.1'!J68/100</f>
        <v>774247.2374398117</v>
      </c>
      <c r="K37" s="64">
        <f>'Tabell 1.1'!$B$9*'Tabell 3.1'!K68/100</f>
        <v>750942.66299479234</v>
      </c>
      <c r="L37" s="64">
        <f>'Tabell 1.1'!$B$9*'Tabell 3.1'!L68/100</f>
        <v>515465.73415400245</v>
      </c>
      <c r="M37" s="64">
        <f>'Tabell 1.1'!$B$9*'Tabell 3.1'!M68/100</f>
        <v>587845.97988167498</v>
      </c>
      <c r="N37" s="64">
        <f>'Tabell 1.1'!$B$9*'Tabell 3.1'!N68/100</f>
        <v>640995.75685378572</v>
      </c>
      <c r="O37" s="64">
        <f>'Tabell 1.1'!$B$9*'Tabell 3.1'!O68/100</f>
        <v>954228.42698834371</v>
      </c>
      <c r="P37" s="64">
        <f>'Tabell 1.1'!$B$9*'Tabell 3.1'!P68/100</f>
        <v>1049262.9423866733</v>
      </c>
      <c r="Q37" s="64">
        <f>'Tabell 1.1'!$B$9*'Tabell 3.1'!Q68/100</f>
        <v>912949.86521211406</v>
      </c>
      <c r="R37" s="64">
        <f>'Tabell 1.1'!$B$9*'Tabell 3.1'!R68/100</f>
        <v>602373.46233429795</v>
      </c>
      <c r="S37" s="64">
        <f>SUM(D37:R37)</f>
        <v>10219488.60746704</v>
      </c>
      <c r="U37" s="34"/>
      <c r="V37" s="34"/>
      <c r="W37" s="34"/>
      <c r="X37" s="34"/>
      <c r="Y37" s="34"/>
      <c r="Z37" s="34"/>
      <c r="AA37" s="34"/>
      <c r="AB37" s="34"/>
      <c r="AC37" s="34"/>
      <c r="AD37" s="34"/>
      <c r="AE37" s="34"/>
      <c r="AF37" s="34"/>
      <c r="AG37" s="34"/>
      <c r="AH37" s="34"/>
      <c r="AI37" s="34"/>
      <c r="AJ37" s="34"/>
    </row>
    <row r="38" spans="1:36" ht="16.5" customHeight="1" x14ac:dyDescent="0.35">
      <c r="A38" s="62" t="str">
        <f t="shared" ref="A38:A39" si="15">A32</f>
        <v>Særskilte tildelinger</v>
      </c>
      <c r="B38" s="63"/>
      <c r="C38" s="63"/>
      <c r="D38" s="64">
        <f>'Tabell 2.3'!D66</f>
        <v>15458.64005174695</v>
      </c>
      <c r="E38" s="64">
        <f>'Tabell 2.3'!E66</f>
        <v>24403.242865975026</v>
      </c>
      <c r="F38" s="64">
        <f>'Tabell 2.3'!F66</f>
        <v>9148.4890416973467</v>
      </c>
      <c r="G38" s="64">
        <f>'Tabell 2.3'!G66</f>
        <v>13794.01576033217</v>
      </c>
      <c r="H38" s="64">
        <f>'Tabell 2.3'!H66</f>
        <v>16631.248144320336</v>
      </c>
      <c r="I38" s="64">
        <f>'Tabell 2.3'!I66</f>
        <v>9102.6807924011046</v>
      </c>
      <c r="J38" s="64">
        <f>'Tabell 2.3'!J66</f>
        <v>15339.011768543794</v>
      </c>
      <c r="K38" s="64">
        <f>'Tabell 2.3'!K66</f>
        <v>16439.373398010834</v>
      </c>
      <c r="L38" s="64">
        <f>'Tabell 2.3'!L66</f>
        <v>11076.141662920607</v>
      </c>
      <c r="M38" s="64">
        <f>'Tabell 2.3'!M66</f>
        <v>9253.5830537346174</v>
      </c>
      <c r="N38" s="64">
        <f>'Tabell 2.3'!N66</f>
        <v>10882.274704674435</v>
      </c>
      <c r="O38" s="64">
        <f>'Tabell 2.3'!O66</f>
        <v>22585.658966683637</v>
      </c>
      <c r="P38" s="64">
        <f>'Tabell 2.3'!P66</f>
        <v>22817.04440631115</v>
      </c>
      <c r="Q38" s="64">
        <f>'Tabell 2.3'!Q66</f>
        <v>16311.145386077496</v>
      </c>
      <c r="R38" s="64">
        <f>'Tabell 2.3'!R66</f>
        <v>12500.401884835486</v>
      </c>
      <c r="S38" s="64">
        <f t="shared" ref="S38:S39" si="16">SUM(D38:R38)</f>
        <v>225742.951888265</v>
      </c>
      <c r="U38" s="34"/>
      <c r="V38" s="34"/>
      <c r="W38" s="34"/>
      <c r="X38" s="34"/>
      <c r="Y38" s="34"/>
      <c r="Z38" s="34"/>
      <c r="AA38" s="34"/>
      <c r="AB38" s="34"/>
      <c r="AC38" s="34"/>
      <c r="AD38" s="34"/>
      <c r="AE38" s="34"/>
      <c r="AF38" s="34"/>
      <c r="AG38" s="34"/>
      <c r="AH38" s="34"/>
      <c r="AI38" s="34"/>
      <c r="AJ38" s="34"/>
    </row>
    <row r="39" spans="1:36" ht="16.5" customHeight="1" x14ac:dyDescent="0.35">
      <c r="A39" s="62" t="str">
        <f t="shared" si="15"/>
        <v>Kompensasjon for forventet lønns- og prisutvikling</v>
      </c>
      <c r="B39" s="63"/>
      <c r="C39" s="63"/>
      <c r="D39" s="64">
        <f>'Tabell 2.2'!D106</f>
        <v>24545.623993495392</v>
      </c>
      <c r="E39" s="64">
        <f>'Tabell 2.2'!E106</f>
        <v>21360.241898945576</v>
      </c>
      <c r="F39" s="64">
        <f>'Tabell 2.2'!F106</f>
        <v>19501.13473374692</v>
      </c>
      <c r="G39" s="64">
        <f>'Tabell 2.2'!G106</f>
        <v>14699.108934983142</v>
      </c>
      <c r="H39" s="64">
        <f>'Tabell 2.2'!H106</f>
        <v>29408.48045312427</v>
      </c>
      <c r="I39" s="64">
        <f>'Tabell 2.2'!I106</f>
        <v>21741.47119881308</v>
      </c>
      <c r="J39" s="64">
        <f>'Tabell 2.2'!J106</f>
        <v>29618.016336325352</v>
      </c>
      <c r="K39" s="64">
        <f>'Tabell 2.2'!K106</f>
        <v>28726.524273782023</v>
      </c>
      <c r="L39" s="64">
        <f>'Tabell 2.2'!L106</f>
        <v>19718.601238375119</v>
      </c>
      <c r="M39" s="64">
        <f>'Tabell 2.2'!M106</f>
        <v>22487.43165419704</v>
      </c>
      <c r="N39" s="64">
        <f>'Tabell 2.2'!N106</f>
        <v>24520.620649274857</v>
      </c>
      <c r="O39" s="64">
        <f>'Tabell 2.2'!O106</f>
        <v>36503.008047637835</v>
      </c>
      <c r="P39" s="64">
        <f>'Tabell 2.2'!P106</f>
        <v>40138.453798648734</v>
      </c>
      <c r="Q39" s="64">
        <f>'Tabell 2.2'!Q106</f>
        <v>34923.939943925769</v>
      </c>
      <c r="R39" s="64">
        <f>'Tabell 2.2'!R106</f>
        <v>23043.165264600677</v>
      </c>
      <c r="S39" s="64">
        <f t="shared" si="16"/>
        <v>390935.82241987577</v>
      </c>
      <c r="U39" s="34"/>
      <c r="V39" s="34"/>
      <c r="W39" s="34"/>
      <c r="X39" s="34"/>
      <c r="Y39" s="34"/>
      <c r="Z39" s="34"/>
      <c r="AA39" s="34"/>
      <c r="AB39" s="34"/>
      <c r="AC39" s="34"/>
      <c r="AD39" s="34"/>
      <c r="AE39" s="34"/>
      <c r="AF39" s="34"/>
      <c r="AG39" s="34"/>
      <c r="AH39" s="34"/>
      <c r="AI39" s="34"/>
      <c r="AJ39" s="34"/>
    </row>
    <row r="40" spans="1:36" ht="16.5" customHeight="1" thickBot="1" x14ac:dyDescent="0.4">
      <c r="A40" s="267" t="str">
        <f>A34</f>
        <v xml:space="preserve">Bydelsfordelt budsjett </v>
      </c>
      <c r="B40" s="268"/>
      <c r="C40" s="268"/>
      <c r="D40" s="269">
        <f>SUM(D37:D39)</f>
        <v>681653.63557631359</v>
      </c>
      <c r="E40" s="269">
        <f t="shared" ref="E40:S40" si="17">SUM(E37:E39)</f>
        <v>604143.49554982176</v>
      </c>
      <c r="F40" s="269">
        <f t="shared" si="17"/>
        <v>538430.54641026421</v>
      </c>
      <c r="G40" s="269">
        <f t="shared" si="17"/>
        <v>412743.85764462181</v>
      </c>
      <c r="H40" s="269">
        <f t="shared" si="17"/>
        <v>814809.46960836905</v>
      </c>
      <c r="I40" s="269">
        <f t="shared" si="17"/>
        <v>599189.91230173502</v>
      </c>
      <c r="J40" s="269">
        <f t="shared" si="17"/>
        <v>819204.26554468076</v>
      </c>
      <c r="K40" s="269">
        <f t="shared" si="17"/>
        <v>796108.56066658522</v>
      </c>
      <c r="L40" s="269">
        <f t="shared" si="17"/>
        <v>546260.47705529816</v>
      </c>
      <c r="M40" s="269">
        <f t="shared" si="17"/>
        <v>619586.99458960665</v>
      </c>
      <c r="N40" s="269">
        <f t="shared" si="17"/>
        <v>676398.65220773511</v>
      </c>
      <c r="O40" s="269">
        <f t="shared" si="17"/>
        <v>1013317.0940026653</v>
      </c>
      <c r="P40" s="269">
        <f t="shared" si="17"/>
        <v>1112218.4405916331</v>
      </c>
      <c r="Q40" s="269">
        <f t="shared" si="17"/>
        <v>964184.95054211724</v>
      </c>
      <c r="R40" s="269">
        <f t="shared" si="17"/>
        <v>637917.02948373405</v>
      </c>
      <c r="S40" s="269">
        <f t="shared" si="17"/>
        <v>10836167.381775182</v>
      </c>
      <c r="U40" s="34"/>
      <c r="V40" s="34"/>
      <c r="W40" s="34"/>
      <c r="X40" s="34"/>
      <c r="Y40" s="34"/>
      <c r="Z40" s="34"/>
      <c r="AA40" s="34"/>
      <c r="AB40" s="34"/>
      <c r="AC40" s="34"/>
      <c r="AD40" s="34"/>
      <c r="AE40" s="34"/>
      <c r="AF40" s="34"/>
      <c r="AG40" s="34"/>
      <c r="AH40" s="34"/>
      <c r="AI40" s="34"/>
      <c r="AJ40" s="34"/>
    </row>
    <row r="41" spans="1:36" ht="16.5" customHeight="1" thickBot="1" x14ac:dyDescent="0.4">
      <c r="A41" s="68"/>
      <c r="B41" s="68"/>
      <c r="C41" s="68"/>
      <c r="D41" s="68"/>
      <c r="E41" s="68"/>
      <c r="F41" s="68"/>
      <c r="G41" s="68"/>
      <c r="H41" s="68"/>
      <c r="I41" s="68"/>
      <c r="J41" s="68"/>
      <c r="K41" s="68"/>
      <c r="L41" s="68"/>
      <c r="M41" s="68"/>
      <c r="N41" s="68"/>
      <c r="O41" s="68"/>
      <c r="P41" s="68"/>
      <c r="Q41" s="68"/>
      <c r="R41" s="68"/>
      <c r="S41" s="68"/>
      <c r="U41" s="34"/>
      <c r="V41" s="34"/>
      <c r="W41" s="34"/>
      <c r="X41" s="34"/>
      <c r="Y41" s="34"/>
      <c r="Z41" s="34"/>
      <c r="AA41" s="34"/>
      <c r="AB41" s="34"/>
      <c r="AC41" s="34"/>
      <c r="AD41" s="34"/>
      <c r="AE41" s="34"/>
      <c r="AF41" s="34"/>
      <c r="AG41" s="34"/>
      <c r="AH41" s="34"/>
      <c r="AI41" s="34"/>
      <c r="AJ41" s="34"/>
    </row>
    <row r="42" spans="1:36" ht="16.5" customHeight="1" x14ac:dyDescent="0.35">
      <c r="A42" s="270" t="str">
        <f>'Tabell 1.1'!A10</f>
        <v>FO4A Sosiale tjenester</v>
      </c>
      <c r="B42" s="270"/>
      <c r="C42" s="270"/>
      <c r="D42" s="271"/>
      <c r="E42" s="271"/>
      <c r="F42" s="271"/>
      <c r="G42" s="271"/>
      <c r="H42" s="271"/>
      <c r="I42" s="271"/>
      <c r="J42" s="271"/>
      <c r="K42" s="271"/>
      <c r="L42" s="271"/>
      <c r="M42" s="271"/>
      <c r="N42" s="271"/>
      <c r="O42" s="271"/>
      <c r="P42" s="271"/>
      <c r="Q42" s="271"/>
      <c r="R42" s="271"/>
      <c r="S42" s="271"/>
      <c r="U42" s="34"/>
      <c r="V42" s="34"/>
      <c r="W42" s="34"/>
      <c r="X42" s="34"/>
      <c r="Y42" s="34"/>
      <c r="Z42" s="34"/>
      <c r="AA42" s="34"/>
      <c r="AB42" s="34"/>
      <c r="AC42" s="34"/>
      <c r="AD42" s="34"/>
      <c r="AE42" s="34"/>
      <c r="AF42" s="34"/>
      <c r="AG42" s="34"/>
      <c r="AH42" s="34"/>
      <c r="AI42" s="34"/>
      <c r="AJ42" s="34"/>
    </row>
    <row r="43" spans="1:36" ht="16.5" customHeight="1" x14ac:dyDescent="0.35">
      <c r="A43" s="62" t="str">
        <f>A37</f>
        <v>Kriteriefordelt</v>
      </c>
      <c r="B43" s="63"/>
      <c r="C43" s="63"/>
      <c r="D43" s="64">
        <f>'Tabell 1.1'!$B$10*'Tabell 3.1'!D83/100</f>
        <v>137795.75670064602</v>
      </c>
      <c r="E43" s="64">
        <f>'Tabell 1.1'!$B$10*'Tabell 3.1'!E83/100</f>
        <v>114278.59579507934</v>
      </c>
      <c r="F43" s="64">
        <f>'Tabell 1.1'!$B$10*'Tabell 3.1'!F83/100</f>
        <v>73133.99192514435</v>
      </c>
      <c r="G43" s="64">
        <f>'Tabell 1.1'!$B$10*'Tabell 3.1'!G83/100</f>
        <v>59386.022870107088</v>
      </c>
      <c r="H43" s="64">
        <f>'Tabell 1.1'!$B$10*'Tabell 3.1'!H83/100</f>
        <v>73222.116595777596</v>
      </c>
      <c r="I43" s="64">
        <f>'Tabell 1.1'!$B$10*'Tabell 3.1'!I83/100</f>
        <v>25388.317652182584</v>
      </c>
      <c r="J43" s="64">
        <f>'Tabell 1.1'!$B$10*'Tabell 3.1'!J83/100</f>
        <v>38852.733967837856</v>
      </c>
      <c r="K43" s="64">
        <f>'Tabell 1.1'!$B$10*'Tabell 3.1'!K83/100</f>
        <v>46714.854374489172</v>
      </c>
      <c r="L43" s="64">
        <f>'Tabell 1.1'!$B$10*'Tabell 3.1'!L83/100</f>
        <v>70564.642450225641</v>
      </c>
      <c r="M43" s="64">
        <f>'Tabell 1.1'!$B$10*'Tabell 3.1'!M83/100</f>
        <v>67862.940462754399</v>
      </c>
      <c r="N43" s="64">
        <f>'Tabell 1.1'!$B$10*'Tabell 3.1'!N83/100</f>
        <v>92878.786793120584</v>
      </c>
      <c r="O43" s="64">
        <f>'Tabell 1.1'!$B$10*'Tabell 3.1'!O83/100</f>
        <v>118565.83515525282</v>
      </c>
      <c r="P43" s="64">
        <f>'Tabell 1.1'!$B$10*'Tabell 3.1'!P83/100</f>
        <v>61444.431590291468</v>
      </c>
      <c r="Q43" s="64">
        <f>'Tabell 1.1'!$B$10*'Tabell 3.1'!Q83/100</f>
        <v>46387.865560603183</v>
      </c>
      <c r="R43" s="64">
        <f>'Tabell 1.1'!$B$10*'Tabell 3.1'!R83/100</f>
        <v>102957.28288182667</v>
      </c>
      <c r="S43" s="64">
        <f>SUM(D43:R43)</f>
        <v>1129434.1747753387</v>
      </c>
      <c r="U43" s="34"/>
      <c r="V43" s="34"/>
      <c r="W43" s="34"/>
      <c r="X43" s="34"/>
      <c r="Y43" s="34"/>
      <c r="Z43" s="34"/>
      <c r="AA43" s="34"/>
      <c r="AB43" s="34"/>
      <c r="AC43" s="34"/>
      <c r="AD43" s="34"/>
      <c r="AE43" s="34"/>
      <c r="AF43" s="34"/>
      <c r="AG43" s="34"/>
      <c r="AH43" s="34"/>
      <c r="AI43" s="34"/>
      <c r="AJ43" s="34"/>
    </row>
    <row r="44" spans="1:36" ht="16.5" customHeight="1" x14ac:dyDescent="0.35">
      <c r="A44" s="62" t="str">
        <f t="shared" ref="A44:A45" si="18">A38</f>
        <v>Særskilte tildelinger</v>
      </c>
      <c r="B44" s="63"/>
      <c r="C44" s="63"/>
      <c r="D44" s="71">
        <f>'Tabell 2.3'!D76</f>
        <v>13185.999291460264</v>
      </c>
      <c r="E44" s="71">
        <f>'Tabell 2.3'!E76</f>
        <v>14640.675381097341</v>
      </c>
      <c r="F44" s="71">
        <f>'Tabell 2.3'!F76</f>
        <v>7249.5023907922159</v>
      </c>
      <c r="G44" s="71">
        <f>'Tabell 2.3'!G76</f>
        <v>5972.327091147009</v>
      </c>
      <c r="H44" s="71">
        <f>'Tabell 2.3'!H76</f>
        <v>7243.524878372119</v>
      </c>
      <c r="I44" s="71">
        <f>'Tabell 2.3'!I76</f>
        <v>3250.8638049418018</v>
      </c>
      <c r="J44" s="71">
        <f>'Tabell 2.3'!J76</f>
        <v>4112.1894140336981</v>
      </c>
      <c r="K44" s="71">
        <f>'Tabell 2.3'!K76</f>
        <v>4844.9907981999968</v>
      </c>
      <c r="L44" s="71">
        <f>'Tabell 2.3'!L76</f>
        <v>6983.3936689403899</v>
      </c>
      <c r="M44" s="71">
        <f>'Tabell 2.3'!M76</f>
        <v>6780.1943505600357</v>
      </c>
      <c r="N44" s="71">
        <f>'Tabell 2.3'!N76</f>
        <v>9052.7337154392753</v>
      </c>
      <c r="O44" s="71">
        <f>'Tabell 2.3'!O76</f>
        <v>11472.306058401311</v>
      </c>
      <c r="P44" s="71">
        <f>'Tabell 2.3'!P76</f>
        <v>6216.9945866679409</v>
      </c>
      <c r="Q44" s="71">
        <f>'Tabell 2.3'!Q76</f>
        <v>4773.9990455565348</v>
      </c>
      <c r="R44" s="71">
        <f>'Tabell 2.3'!R76</f>
        <v>9993.6857062200852</v>
      </c>
      <c r="S44" s="64">
        <f t="shared" ref="S44:S45" si="19">SUM(D44:R44)</f>
        <v>115773.38018183001</v>
      </c>
      <c r="U44" s="34"/>
      <c r="V44" s="34"/>
      <c r="W44" s="34"/>
      <c r="X44" s="34"/>
      <c r="Y44" s="34"/>
      <c r="Z44" s="34"/>
      <c r="AA44" s="34"/>
      <c r="AB44" s="34"/>
      <c r="AC44" s="34"/>
      <c r="AD44" s="34"/>
      <c r="AE44" s="34"/>
      <c r="AF44" s="34"/>
      <c r="AG44" s="34"/>
      <c r="AH44" s="34"/>
      <c r="AI44" s="34"/>
      <c r="AJ44" s="34"/>
    </row>
    <row r="45" spans="1:36" ht="16.5" customHeight="1" x14ac:dyDescent="0.35">
      <c r="A45" s="62" t="str">
        <f t="shared" si="18"/>
        <v>Kompensasjon for forventet lønns- og prisutvikling</v>
      </c>
      <c r="B45" s="63"/>
      <c r="C45" s="63"/>
      <c r="D45" s="64">
        <f>'Tabell 2.2'!D124</f>
        <v>5356.8657021315048</v>
      </c>
      <c r="E45" s="64">
        <f>'Tabell 2.2'!E124</f>
        <v>4442.6265725462654</v>
      </c>
      <c r="F45" s="64">
        <f>'Tabell 2.2'!F124</f>
        <v>2843.1134773973163</v>
      </c>
      <c r="G45" s="64">
        <f>'Tabell 2.2'!G124</f>
        <v>2308.6556271103409</v>
      </c>
      <c r="H45" s="64">
        <f>'Tabell 2.2'!H124</f>
        <v>2846.5393595647361</v>
      </c>
      <c r="I45" s="64">
        <f>'Tabell 2.2'!I124</f>
        <v>986.98110393379875</v>
      </c>
      <c r="J45" s="64">
        <f>'Tabell 2.2'!J124</f>
        <v>1510.4157269407017</v>
      </c>
      <c r="K45" s="64">
        <f>'Tabell 2.2'!K124</f>
        <v>1816.0588335271705</v>
      </c>
      <c r="L45" s="64">
        <f>'Tabell 2.2'!L124</f>
        <v>2743.2289787121899</v>
      </c>
      <c r="M45" s="64">
        <f>'Tabell 2.2'!M124</f>
        <v>2638.199222639902</v>
      </c>
      <c r="N45" s="64">
        <f>'Tabell 2.2'!N124</f>
        <v>3610.7003534842493</v>
      </c>
      <c r="O45" s="64">
        <f>'Tabell 2.2'!O124</f>
        <v>4609.2947344348377</v>
      </c>
      <c r="P45" s="64">
        <f>'Tabell 2.2'!P124</f>
        <v>2388.6770975688164</v>
      </c>
      <c r="Q45" s="64">
        <f>'Tabell 2.2'!Q124</f>
        <v>1803.3470113054464</v>
      </c>
      <c r="R45" s="64">
        <f>'Tabell 2.2'!R124</f>
        <v>4002.5059599801357</v>
      </c>
      <c r="S45" s="64">
        <f t="shared" si="19"/>
        <v>43907.209761277416</v>
      </c>
      <c r="U45" s="34"/>
      <c r="V45" s="34"/>
      <c r="W45" s="34"/>
      <c r="X45" s="34"/>
      <c r="Y45" s="34"/>
      <c r="Z45" s="34"/>
      <c r="AA45" s="34"/>
      <c r="AB45" s="34"/>
      <c r="AC45" s="34"/>
      <c r="AD45" s="34"/>
      <c r="AE45" s="34"/>
      <c r="AF45" s="34"/>
      <c r="AG45" s="34"/>
      <c r="AH45" s="34"/>
      <c r="AI45" s="34"/>
      <c r="AJ45" s="34"/>
    </row>
    <row r="46" spans="1:36" ht="16.5" customHeight="1" thickBot="1" x14ac:dyDescent="0.4">
      <c r="A46" s="272" t="str">
        <f>A40</f>
        <v xml:space="preserve">Bydelsfordelt budsjett </v>
      </c>
      <c r="B46" s="273"/>
      <c r="C46" s="273"/>
      <c r="D46" s="274">
        <f>SUM(D43:D45)</f>
        <v>156338.62169423778</v>
      </c>
      <c r="E46" s="274">
        <f t="shared" ref="E46:S46" si="20">SUM(E43:E45)</f>
        <v>133361.89774872296</v>
      </c>
      <c r="F46" s="274">
        <f t="shared" si="20"/>
        <v>83226.607793333882</v>
      </c>
      <c r="G46" s="274">
        <f t="shared" si="20"/>
        <v>67667.005588364438</v>
      </c>
      <c r="H46" s="274">
        <f t="shared" si="20"/>
        <v>83312.180833714447</v>
      </c>
      <c r="I46" s="274">
        <f t="shared" si="20"/>
        <v>29626.162561058183</v>
      </c>
      <c r="J46" s="274">
        <f t="shared" si="20"/>
        <v>44475.339108812252</v>
      </c>
      <c r="K46" s="274">
        <f t="shared" si="20"/>
        <v>53375.904006216333</v>
      </c>
      <c r="L46" s="274">
        <f t="shared" si="20"/>
        <v>80291.265097878219</v>
      </c>
      <c r="M46" s="274">
        <f t="shared" si="20"/>
        <v>77281.334035954336</v>
      </c>
      <c r="N46" s="274">
        <f t="shared" si="20"/>
        <v>105542.22086204411</v>
      </c>
      <c r="O46" s="274">
        <f t="shared" si="20"/>
        <v>134647.43594808897</v>
      </c>
      <c r="P46" s="274">
        <f t="shared" si="20"/>
        <v>70050.103274528228</v>
      </c>
      <c r="Q46" s="274">
        <f t="shared" si="20"/>
        <v>52965.21161746516</v>
      </c>
      <c r="R46" s="274">
        <f t="shared" si="20"/>
        <v>116953.47454802689</v>
      </c>
      <c r="S46" s="274">
        <f t="shared" si="20"/>
        <v>1289114.7647184459</v>
      </c>
      <c r="U46" s="34"/>
      <c r="V46" s="34"/>
      <c r="W46" s="34"/>
      <c r="X46" s="34"/>
      <c r="Y46" s="34"/>
      <c r="Z46" s="34"/>
      <c r="AA46" s="34"/>
      <c r="AB46" s="34"/>
      <c r="AC46" s="34"/>
      <c r="AD46" s="34"/>
      <c r="AE46" s="34"/>
      <c r="AF46" s="34"/>
      <c r="AG46" s="34"/>
      <c r="AH46" s="34"/>
      <c r="AI46" s="34"/>
      <c r="AJ46" s="34"/>
    </row>
    <row r="47" spans="1:36" ht="16.5" customHeight="1" thickBot="1" x14ac:dyDescent="0.4">
      <c r="A47" s="68"/>
      <c r="B47" s="68"/>
      <c r="C47" s="68"/>
      <c r="D47" s="68"/>
      <c r="E47" s="68"/>
      <c r="F47" s="68"/>
      <c r="G47" s="68"/>
      <c r="H47" s="68"/>
      <c r="I47" s="68"/>
      <c r="J47" s="68"/>
      <c r="K47" s="68"/>
      <c r="L47" s="68"/>
      <c r="M47" s="68"/>
      <c r="N47" s="68"/>
      <c r="O47" s="68"/>
      <c r="P47" s="68"/>
      <c r="Q47" s="68"/>
      <c r="R47" s="68"/>
      <c r="S47" s="68"/>
      <c r="U47" s="34"/>
      <c r="V47" s="34"/>
      <c r="W47" s="34"/>
      <c r="X47" s="34"/>
      <c r="Y47" s="34"/>
      <c r="Z47" s="34"/>
      <c r="AA47" s="34"/>
      <c r="AB47" s="34"/>
      <c r="AC47" s="34"/>
      <c r="AD47" s="34"/>
      <c r="AE47" s="34"/>
      <c r="AF47" s="34"/>
      <c r="AG47" s="34"/>
      <c r="AH47" s="34"/>
      <c r="AI47" s="34"/>
      <c r="AJ47" s="34"/>
    </row>
    <row r="48" spans="1:36" ht="16.5" customHeight="1" x14ac:dyDescent="0.35">
      <c r="A48" s="270" t="str">
        <f>'Tabell 1.1'!A11</f>
        <v>FO4B Kvalifiseringsprogram (KVP)</v>
      </c>
      <c r="B48" s="270"/>
      <c r="C48" s="270"/>
      <c r="D48" s="271"/>
      <c r="E48" s="271"/>
      <c r="F48" s="271"/>
      <c r="G48" s="271"/>
      <c r="H48" s="271"/>
      <c r="I48" s="271"/>
      <c r="J48" s="271"/>
      <c r="K48" s="271"/>
      <c r="L48" s="271"/>
      <c r="M48" s="271"/>
      <c r="N48" s="271"/>
      <c r="O48" s="271"/>
      <c r="P48" s="271"/>
      <c r="Q48" s="271"/>
      <c r="R48" s="271"/>
      <c r="S48" s="271"/>
      <c r="U48" s="34"/>
      <c r="V48" s="34"/>
      <c r="W48" s="34"/>
      <c r="X48" s="34"/>
      <c r="Y48" s="34"/>
      <c r="Z48" s="34"/>
      <c r="AA48" s="34"/>
      <c r="AB48" s="34"/>
      <c r="AC48" s="34"/>
      <c r="AD48" s="34"/>
      <c r="AE48" s="34"/>
      <c r="AF48" s="34"/>
      <c r="AG48" s="34"/>
      <c r="AH48" s="34"/>
      <c r="AI48" s="34"/>
      <c r="AJ48" s="34"/>
    </row>
    <row r="49" spans="1:36" ht="16.5" customHeight="1" x14ac:dyDescent="0.35">
      <c r="A49" s="62" t="str">
        <f>A43</f>
        <v>Kriteriefordelt</v>
      </c>
      <c r="B49" s="63"/>
      <c r="C49" s="63"/>
      <c r="D49" s="64">
        <f>'Tabell 1.1'!$B$11*'Tabell 3.1'!D95/100</f>
        <v>62979.231286621594</v>
      </c>
      <c r="E49" s="64">
        <f>'Tabell 1.1'!$B$11*'Tabell 3.1'!E95/100</f>
        <v>52696.863086486934</v>
      </c>
      <c r="F49" s="64">
        <f>'Tabell 1.1'!$B$11*'Tabell 3.1'!F95/100</f>
        <v>35783.873635743934</v>
      </c>
      <c r="G49" s="64">
        <f>'Tabell 1.1'!$B$11*'Tabell 3.1'!G95/100</f>
        <v>29640.723791146036</v>
      </c>
      <c r="H49" s="64">
        <f>'Tabell 1.1'!$B$11*'Tabell 3.1'!H95/100</f>
        <v>29374.314023433068</v>
      </c>
      <c r="I49" s="64">
        <f>'Tabell 1.1'!$B$11*'Tabell 3.1'!I95/100</f>
        <v>6551.3357554027216</v>
      </c>
      <c r="J49" s="64">
        <f>'Tabell 1.1'!$B$11*'Tabell 3.1'!J95/100</f>
        <v>10016.370327680017</v>
      </c>
      <c r="K49" s="64">
        <f>'Tabell 1.1'!$B$11*'Tabell 3.1'!K95/100</f>
        <v>13772.169125033783</v>
      </c>
      <c r="L49" s="64">
        <f>'Tabell 1.1'!$B$11*'Tabell 3.1'!L95/100</f>
        <v>27462.221311555928</v>
      </c>
      <c r="M49" s="64">
        <f>'Tabell 1.1'!$B$11*'Tabell 3.1'!M95/100</f>
        <v>25999.975510619119</v>
      </c>
      <c r="N49" s="64">
        <f>'Tabell 1.1'!$B$11*'Tabell 3.1'!N95/100</f>
        <v>36389.509093054308</v>
      </c>
      <c r="O49" s="64">
        <f>'Tabell 1.1'!$B$11*'Tabell 3.1'!O95/100</f>
        <v>44369.22022608907</v>
      </c>
      <c r="P49" s="64">
        <f>'Tabell 1.1'!$B$11*'Tabell 3.1'!P95/100</f>
        <v>20871.005415497155</v>
      </c>
      <c r="Q49" s="64">
        <f>'Tabell 1.1'!$B$11*'Tabell 3.1'!Q95/100</f>
        <v>14310.330070917362</v>
      </c>
      <c r="R49" s="64">
        <f>'Tabell 1.1'!$B$11*'Tabell 3.1'!R95/100</f>
        <v>40316.686469068358</v>
      </c>
      <c r="S49" s="64">
        <f>SUM(D49:R49)</f>
        <v>450533.82912834937</v>
      </c>
      <c r="U49" s="34"/>
      <c r="V49" s="34"/>
      <c r="W49" s="34"/>
      <c r="X49" s="34"/>
      <c r="Y49" s="34"/>
      <c r="Z49" s="34"/>
      <c r="AA49" s="34"/>
      <c r="AB49" s="34"/>
      <c r="AC49" s="34"/>
      <c r="AD49" s="34"/>
      <c r="AE49" s="34"/>
      <c r="AF49" s="34"/>
      <c r="AG49" s="34"/>
      <c r="AH49" s="34"/>
      <c r="AI49" s="34"/>
      <c r="AJ49" s="34"/>
    </row>
    <row r="50" spans="1:36" ht="16.5" customHeight="1" x14ac:dyDescent="0.35">
      <c r="A50" s="62" t="str">
        <f t="shared" ref="A50:A51" si="21">A44</f>
        <v>Særskilte tildelinger</v>
      </c>
      <c r="B50" s="63"/>
      <c r="C50" s="63"/>
      <c r="D50" s="64">
        <f>'Tabell 2.3'!D80</f>
        <v>-145.76370667286415</v>
      </c>
      <c r="E50" s="64">
        <f>'Tabell 2.3'!E80</f>
        <v>-110.92273632745861</v>
      </c>
      <c r="F50" s="64">
        <f>'Tabell 2.3'!F80</f>
        <v>-75.614324878838246</v>
      </c>
      <c r="G50" s="64">
        <f>'Tabell 2.3'!G80</f>
        <v>-66.151994246872491</v>
      </c>
      <c r="H50" s="64">
        <f>'Tabell 2.3'!H80</f>
        <v>-66.9567653518437</v>
      </c>
      <c r="I50" s="64">
        <f>'Tabell 2.3'!I80</f>
        <v>-11.811506985255248</v>
      </c>
      <c r="J50" s="64">
        <f>'Tabell 2.3'!J80</f>
        <v>-15.190600035844605</v>
      </c>
      <c r="K50" s="64">
        <f>'Tabell 2.3'!K80</f>
        <v>-20.457141863971959</v>
      </c>
      <c r="L50" s="64">
        <f>'Tabell 2.3'!L80</f>
        <v>-67.751399095523965</v>
      </c>
      <c r="M50" s="64">
        <f>'Tabell 2.3'!M80</f>
        <v>-49.244226862999533</v>
      </c>
      <c r="N50" s="64">
        <f>'Tabell 2.3'!N80</f>
        <v>-83.428322136795259</v>
      </c>
      <c r="O50" s="64">
        <f>'Tabell 2.3'!O80</f>
        <v>-84.286244252321012</v>
      </c>
      <c r="P50" s="64">
        <f>'Tabell 2.3'!P80</f>
        <v>-30.488174577632645</v>
      </c>
      <c r="Q50" s="64">
        <f>'Tabell 2.3'!Q80</f>
        <v>-32.022498784179056</v>
      </c>
      <c r="R50" s="64">
        <f>'Tabell 2.3'!R80</f>
        <v>-88.11579093373507</v>
      </c>
      <c r="S50" s="64">
        <f t="shared" ref="S50:S51" si="22">SUM(D50:R50)</f>
        <v>-948.20543300613565</v>
      </c>
      <c r="U50" s="34"/>
      <c r="V50" s="34"/>
      <c r="W50" s="34"/>
      <c r="X50" s="34"/>
      <c r="Y50" s="34"/>
      <c r="Z50" s="34"/>
      <c r="AA50" s="34"/>
      <c r="AB50" s="34"/>
      <c r="AC50" s="34"/>
      <c r="AD50" s="34"/>
      <c r="AE50" s="34"/>
      <c r="AF50" s="34"/>
      <c r="AG50" s="34"/>
      <c r="AH50" s="34"/>
      <c r="AI50" s="34"/>
      <c r="AJ50" s="34"/>
    </row>
    <row r="51" spans="1:36" ht="16.5" customHeight="1" x14ac:dyDescent="0.35">
      <c r="A51" s="62" t="str">
        <f t="shared" si="21"/>
        <v>Kompensasjon for forventet lønns- og prisutvikling</v>
      </c>
      <c r="B51" s="63"/>
      <c r="C51" s="63"/>
      <c r="D51" s="64">
        <f>'Tabell 2.2'!D142</f>
        <v>2268.8213804405132</v>
      </c>
      <c r="E51" s="64">
        <f>'Tabell 2.2'!E142</f>
        <v>1898.399952019827</v>
      </c>
      <c r="F51" s="64">
        <f>'Tabell 2.2'!F142</f>
        <v>1289.1109643792001</v>
      </c>
      <c r="G51" s="64">
        <f>'Tabell 2.2'!G142</f>
        <v>1067.8045205573894</v>
      </c>
      <c r="H51" s="64">
        <f>'Tabell 2.2'!H142</f>
        <v>1058.2071316309584</v>
      </c>
      <c r="I51" s="64">
        <f>'Tabell 2.2'!I142</f>
        <v>236.01130608686157</v>
      </c>
      <c r="J51" s="64">
        <f>'Tabell 2.2'!J142</f>
        <v>360.83887798544509</v>
      </c>
      <c r="K51" s="64">
        <f>'Tabell 2.2'!K142</f>
        <v>496.14120603845697</v>
      </c>
      <c r="L51" s="64">
        <f>'Tabell 2.2'!L142</f>
        <v>989.32415644270952</v>
      </c>
      <c r="M51" s="64">
        <f>'Tabell 2.2'!M142</f>
        <v>936.64687745963727</v>
      </c>
      <c r="N51" s="64">
        <f>'Tabell 2.2'!N142</f>
        <v>1310.928929543702</v>
      </c>
      <c r="O51" s="64">
        <f>'Tabell 2.2'!O142</f>
        <v>1598.3973355325561</v>
      </c>
      <c r="P51" s="64">
        <f>'Tabell 2.2'!P142</f>
        <v>751.87617172502053</v>
      </c>
      <c r="Q51" s="64">
        <f>'Tabell 2.2'!Q142</f>
        <v>515.52840774280878</v>
      </c>
      <c r="R51" s="64">
        <f>'Tabell 2.2'!R142</f>
        <v>1452.4051561259673</v>
      </c>
      <c r="S51" s="64">
        <f t="shared" si="22"/>
        <v>16230.442373711054</v>
      </c>
      <c r="U51" s="34"/>
      <c r="V51" s="34"/>
      <c r="W51" s="34"/>
      <c r="X51" s="34"/>
      <c r="Y51" s="34"/>
      <c r="Z51" s="34"/>
      <c r="AA51" s="34"/>
      <c r="AB51" s="34"/>
      <c r="AC51" s="34"/>
      <c r="AD51" s="34"/>
      <c r="AE51" s="34"/>
      <c r="AF51" s="34"/>
      <c r="AG51" s="34"/>
      <c r="AH51" s="34"/>
      <c r="AI51" s="34"/>
      <c r="AJ51" s="34"/>
    </row>
    <row r="52" spans="1:36" ht="16.5" customHeight="1" thickBot="1" x14ac:dyDescent="0.4">
      <c r="A52" s="272" t="str">
        <f>A46</f>
        <v xml:space="preserve">Bydelsfordelt budsjett </v>
      </c>
      <c r="B52" s="273"/>
      <c r="C52" s="273"/>
      <c r="D52" s="274">
        <f>SUM(D49:D51)</f>
        <v>65102.28896038924</v>
      </c>
      <c r="E52" s="274">
        <f t="shared" ref="E52" si="23">SUM(E49:E51)</f>
        <v>54484.340302179298</v>
      </c>
      <c r="F52" s="274">
        <f t="shared" ref="F52" si="24">SUM(F49:F51)</f>
        <v>36997.370275244299</v>
      </c>
      <c r="G52" s="274">
        <f t="shared" ref="G52" si="25">SUM(G49:G51)</f>
        <v>30642.376317456554</v>
      </c>
      <c r="H52" s="274">
        <f t="shared" ref="H52" si="26">SUM(H49:H51)</f>
        <v>30365.564389712184</v>
      </c>
      <c r="I52" s="274">
        <f t="shared" ref="I52" si="27">SUM(I49:I51)</f>
        <v>6775.5355545043276</v>
      </c>
      <c r="J52" s="274">
        <f t="shared" ref="J52" si="28">SUM(J49:J51)</f>
        <v>10362.018605629617</v>
      </c>
      <c r="K52" s="274">
        <f t="shared" ref="K52" si="29">SUM(K49:K51)</f>
        <v>14247.853189208268</v>
      </c>
      <c r="L52" s="274">
        <f t="shared" ref="L52" si="30">SUM(L49:L51)</f>
        <v>28383.794068903113</v>
      </c>
      <c r="M52" s="274">
        <f t="shared" ref="M52" si="31">SUM(M49:M51)</f>
        <v>26887.378161215755</v>
      </c>
      <c r="N52" s="274">
        <f t="shared" ref="N52" si="32">SUM(N49:N51)</f>
        <v>37617.009700461218</v>
      </c>
      <c r="O52" s="274">
        <f t="shared" ref="O52" si="33">SUM(O49:O51)</f>
        <v>45883.33131736931</v>
      </c>
      <c r="P52" s="274">
        <f t="shared" ref="P52" si="34">SUM(P49:P51)</f>
        <v>21592.393412644542</v>
      </c>
      <c r="Q52" s="274">
        <f t="shared" ref="Q52" si="35">SUM(Q49:Q51)</f>
        <v>14793.835979875992</v>
      </c>
      <c r="R52" s="274">
        <f t="shared" ref="R52" si="36">SUM(R49:R51)</f>
        <v>41680.975834260593</v>
      </c>
      <c r="S52" s="274">
        <f t="shared" ref="S52" si="37">SUM(S49:S51)</f>
        <v>465816.0660690543</v>
      </c>
      <c r="U52" s="34"/>
      <c r="V52" s="34"/>
      <c r="W52" s="34"/>
      <c r="X52" s="34"/>
      <c r="Y52" s="34"/>
      <c r="Z52" s="34"/>
      <c r="AA52" s="34"/>
      <c r="AB52" s="34"/>
      <c r="AC52" s="34"/>
      <c r="AD52" s="34"/>
      <c r="AE52" s="34"/>
      <c r="AF52" s="34"/>
      <c r="AG52" s="34"/>
      <c r="AH52" s="34"/>
      <c r="AI52" s="34"/>
      <c r="AJ52" s="34"/>
    </row>
    <row r="53" spans="1:36" ht="16.5" customHeight="1" thickBot="1" x14ac:dyDescent="0.4">
      <c r="A53" s="68"/>
      <c r="B53" s="68"/>
      <c r="C53" s="68"/>
      <c r="D53" s="69"/>
      <c r="E53" s="69"/>
      <c r="F53" s="69"/>
      <c r="G53" s="69"/>
      <c r="H53" s="69"/>
      <c r="I53" s="69"/>
      <c r="J53" s="69"/>
      <c r="K53" s="69"/>
      <c r="L53" s="69"/>
      <c r="M53" s="69"/>
      <c r="N53" s="69"/>
      <c r="O53" s="69"/>
      <c r="P53" s="69"/>
      <c r="Q53" s="69"/>
      <c r="R53" s="69"/>
      <c r="S53" s="69"/>
      <c r="U53" s="34"/>
      <c r="V53" s="34"/>
      <c r="W53" s="34"/>
      <c r="X53" s="34"/>
      <c r="Y53" s="34"/>
      <c r="Z53" s="34"/>
      <c r="AA53" s="34"/>
      <c r="AB53" s="34"/>
      <c r="AC53" s="34"/>
      <c r="AD53" s="34"/>
      <c r="AE53" s="34"/>
      <c r="AF53" s="34"/>
      <c r="AG53" s="34"/>
      <c r="AH53" s="34"/>
      <c r="AI53" s="34"/>
      <c r="AJ53" s="34"/>
    </row>
    <row r="54" spans="1:36" ht="16.5" customHeight="1" x14ac:dyDescent="0.35">
      <c r="A54" s="270" t="str">
        <f>'Tabell 1.1'!A12</f>
        <v>FO4C Økonomisk sosialhjelp</v>
      </c>
      <c r="B54" s="270"/>
      <c r="C54" s="270"/>
      <c r="D54" s="271"/>
      <c r="E54" s="271"/>
      <c r="F54" s="271"/>
      <c r="G54" s="271"/>
      <c r="H54" s="271"/>
      <c r="I54" s="271"/>
      <c r="J54" s="271"/>
      <c r="K54" s="271"/>
      <c r="L54" s="271"/>
      <c r="M54" s="271"/>
      <c r="N54" s="271"/>
      <c r="O54" s="271"/>
      <c r="P54" s="271"/>
      <c r="Q54" s="271"/>
      <c r="R54" s="271"/>
      <c r="S54" s="271"/>
      <c r="U54" s="34"/>
      <c r="V54" s="34"/>
      <c r="W54" s="34"/>
      <c r="X54" s="34"/>
      <c r="Y54" s="34"/>
      <c r="Z54" s="34"/>
      <c r="AA54" s="34"/>
      <c r="AB54" s="34"/>
      <c r="AC54" s="34"/>
      <c r="AD54" s="34"/>
      <c r="AE54" s="34"/>
      <c r="AF54" s="34"/>
      <c r="AG54" s="34"/>
      <c r="AH54" s="34"/>
      <c r="AI54" s="34"/>
      <c r="AJ54" s="34"/>
    </row>
    <row r="55" spans="1:36" ht="16.5" customHeight="1" x14ac:dyDescent="0.35">
      <c r="A55" s="62" t="str">
        <f>A49</f>
        <v>Kriteriefordelt</v>
      </c>
      <c r="B55" s="63"/>
      <c r="C55" s="63"/>
      <c r="D55" s="64">
        <f>'Tabell 1.1'!$B$12*'Tabell 3.1'!D99/100</f>
        <v>188099.59298446623</v>
      </c>
      <c r="E55" s="64">
        <f>'Tabell 1.1'!$B$12*'Tabell 3.1'!E99/100</f>
        <v>158385.94200739547</v>
      </c>
      <c r="F55" s="64">
        <f>'Tabell 1.1'!$B$12*'Tabell 3.1'!F99/100</f>
        <v>109937.51182005367</v>
      </c>
      <c r="G55" s="64">
        <f>'Tabell 1.1'!$B$12*'Tabell 3.1'!G99/100</f>
        <v>85025.086625422962</v>
      </c>
      <c r="H55" s="64">
        <f>'Tabell 1.1'!$B$12*'Tabell 3.1'!H99/100</f>
        <v>83981.361722374073</v>
      </c>
      <c r="I55" s="64">
        <f>'Tabell 1.1'!$B$12*'Tabell 3.1'!I99/100</f>
        <v>21228.857835537139</v>
      </c>
      <c r="J55" s="64">
        <f>'Tabell 1.1'!$B$12*'Tabell 3.1'!J99/100</f>
        <v>31095.122333735639</v>
      </c>
      <c r="K55" s="64">
        <f>'Tabell 1.1'!$B$12*'Tabell 3.1'!K99/100</f>
        <v>40849.044075176258</v>
      </c>
      <c r="L55" s="64">
        <f>'Tabell 1.1'!$B$12*'Tabell 3.1'!L99/100</f>
        <v>83311.971981126888</v>
      </c>
      <c r="M55" s="64">
        <f>'Tabell 1.1'!$B$12*'Tabell 3.1'!M99/100</f>
        <v>77480.994501164532</v>
      </c>
      <c r="N55" s="64">
        <f>'Tabell 1.1'!$B$12*'Tabell 3.1'!N99/100</f>
        <v>102049.26573602171</v>
      </c>
      <c r="O55" s="64">
        <f>'Tabell 1.1'!$B$12*'Tabell 3.1'!O99/100</f>
        <v>119666.32369645016</v>
      </c>
      <c r="P55" s="64">
        <f>'Tabell 1.1'!$B$12*'Tabell 3.1'!P99/100</f>
        <v>65010.495757525881</v>
      </c>
      <c r="Q55" s="64">
        <f>'Tabell 1.1'!$B$12*'Tabell 3.1'!Q99/100</f>
        <v>41948.06474908036</v>
      </c>
      <c r="R55" s="64">
        <f>'Tabell 1.1'!$B$12*'Tabell 3.1'!R99/100</f>
        <v>116284.36406852087</v>
      </c>
      <c r="S55" s="64">
        <f>SUM(D55:R55)</f>
        <v>1324353.999894052</v>
      </c>
      <c r="U55" s="34"/>
      <c r="V55" s="34"/>
      <c r="W55" s="34"/>
      <c r="X55" s="34"/>
      <c r="Y55" s="34"/>
      <c r="Z55" s="34"/>
      <c r="AA55" s="34"/>
      <c r="AB55" s="34"/>
      <c r="AC55" s="34"/>
      <c r="AD55" s="34"/>
      <c r="AE55" s="34"/>
      <c r="AF55" s="34"/>
      <c r="AG55" s="34"/>
      <c r="AH55" s="34"/>
      <c r="AI55" s="34"/>
      <c r="AJ55" s="34"/>
    </row>
    <row r="56" spans="1:36" ht="16.5" customHeight="1" x14ac:dyDescent="0.35">
      <c r="A56" s="62" t="str">
        <f t="shared" ref="A56:A57" si="38">A50</f>
        <v>Særskilte tildelinger</v>
      </c>
      <c r="B56" s="63"/>
      <c r="C56" s="63"/>
      <c r="D56" s="64">
        <f>'Tabell 2.3'!D84</f>
        <v>0</v>
      </c>
      <c r="E56" s="64">
        <f>'Tabell 2.3'!E84</f>
        <v>4000</v>
      </c>
      <c r="F56" s="64">
        <f>'Tabell 2.3'!F84</f>
        <v>0</v>
      </c>
      <c r="G56" s="64">
        <f>'Tabell 2.3'!G84</f>
        <v>0</v>
      </c>
      <c r="H56" s="64">
        <f>'Tabell 2.3'!H84</f>
        <v>0</v>
      </c>
      <c r="I56" s="64">
        <f>'Tabell 2.3'!I84</f>
        <v>0</v>
      </c>
      <c r="J56" s="64">
        <f>'Tabell 2.3'!J84</f>
        <v>0</v>
      </c>
      <c r="K56" s="64">
        <f>'Tabell 2.3'!K84</f>
        <v>0</v>
      </c>
      <c r="L56" s="64">
        <f>'Tabell 2.3'!L84</f>
        <v>0</v>
      </c>
      <c r="M56" s="64">
        <f>'Tabell 2.3'!M84</f>
        <v>0</v>
      </c>
      <c r="N56" s="64">
        <f>'Tabell 2.3'!N84</f>
        <v>0</v>
      </c>
      <c r="O56" s="64">
        <f>'Tabell 2.3'!O84</f>
        <v>0</v>
      </c>
      <c r="P56" s="64">
        <f>'Tabell 2.3'!P84</f>
        <v>0</v>
      </c>
      <c r="Q56" s="64">
        <f>'Tabell 2.3'!Q84</f>
        <v>0</v>
      </c>
      <c r="R56" s="64">
        <f>'Tabell 2.3'!R84</f>
        <v>0</v>
      </c>
      <c r="S56" s="64">
        <f t="shared" ref="S56:S57" si="39">SUM(D56:R56)</f>
        <v>4000</v>
      </c>
      <c r="U56" s="34"/>
      <c r="V56" s="34"/>
      <c r="W56" s="34"/>
      <c r="X56" s="34"/>
      <c r="Y56" s="34"/>
      <c r="Z56" s="34"/>
      <c r="AA56" s="34"/>
      <c r="AB56" s="34"/>
      <c r="AC56" s="34"/>
      <c r="AD56" s="34"/>
      <c r="AE56" s="34"/>
      <c r="AF56" s="34"/>
      <c r="AG56" s="34"/>
      <c r="AH56" s="34"/>
      <c r="AI56" s="34"/>
      <c r="AJ56" s="34"/>
    </row>
    <row r="57" spans="1:36" ht="16.5" customHeight="1" x14ac:dyDescent="0.35">
      <c r="A57" s="62" t="str">
        <f t="shared" si="38"/>
        <v>Kompensasjon for forventet lønns- og prisutvikling</v>
      </c>
      <c r="B57" s="63"/>
      <c r="C57" s="63"/>
      <c r="D57" s="64">
        <f>'Tabell 2.2'!D160</f>
        <v>6605.0191052766986</v>
      </c>
      <c r="E57" s="64">
        <f>'Tabell 2.2'!E160</f>
        <v>5561.6397482183147</v>
      </c>
      <c r="F57" s="64">
        <f>'Tabell 2.2'!F160</f>
        <v>3860.3983902187597</v>
      </c>
      <c r="G57" s="64">
        <f>'Tabell 2.2'!G160</f>
        <v>2985.6115724562087</v>
      </c>
      <c r="H57" s="64">
        <f>'Tabell 2.2'!H160</f>
        <v>2948.9617168349882</v>
      </c>
      <c r="I57" s="64">
        <f>'Tabell 2.2'!I160</f>
        <v>745.44027109354374</v>
      </c>
      <c r="J57" s="64">
        <f>'Tabell 2.2'!J160</f>
        <v>1091.889003248408</v>
      </c>
      <c r="K57" s="64">
        <f>'Tabell 2.2'!K160</f>
        <v>1434.3928780915046</v>
      </c>
      <c r="L57" s="64">
        <f>'Tabell 2.2'!L160</f>
        <v>2925.4564451878609</v>
      </c>
      <c r="M57" s="64">
        <f>'Tabell 2.2'!M160</f>
        <v>2720.7047120952216</v>
      </c>
      <c r="N57" s="64">
        <f>'Tabell 2.2'!N160</f>
        <v>3583.4067430520495</v>
      </c>
      <c r="O57" s="64">
        <f>'Tabell 2.2'!O160</f>
        <v>4202.0205452467526</v>
      </c>
      <c r="P57" s="64">
        <f>'Tabell 2.2'!P160</f>
        <v>2282.8096526366694</v>
      </c>
      <c r="Q57" s="64">
        <f>'Tabell 2.2'!Q160</f>
        <v>1472.9844158670819</v>
      </c>
      <c r="R57" s="64">
        <f>'Tabell 2.2'!R160</f>
        <v>4083.2647967556218</v>
      </c>
      <c r="S57" s="64">
        <f t="shared" si="39"/>
        <v>46503.999996279686</v>
      </c>
      <c r="U57" s="34"/>
      <c r="V57" s="34"/>
      <c r="W57" s="34"/>
      <c r="X57" s="34"/>
      <c r="Y57" s="34"/>
      <c r="Z57" s="34"/>
      <c r="AA57" s="34"/>
      <c r="AB57" s="34"/>
      <c r="AC57" s="34"/>
      <c r="AD57" s="34"/>
      <c r="AE57" s="34"/>
      <c r="AF57" s="34"/>
      <c r="AG57" s="34"/>
      <c r="AH57" s="34"/>
      <c r="AI57" s="34"/>
      <c r="AJ57" s="34"/>
    </row>
    <row r="58" spans="1:36" ht="16.5" customHeight="1" thickBot="1" x14ac:dyDescent="0.4">
      <c r="A58" s="272" t="str">
        <f>A52</f>
        <v xml:space="preserve">Bydelsfordelt budsjett </v>
      </c>
      <c r="B58" s="273"/>
      <c r="C58" s="273"/>
      <c r="D58" s="274">
        <f>SUM(D55:D57)</f>
        <v>194704.61208974294</v>
      </c>
      <c r="E58" s="274">
        <f t="shared" ref="E58:S58" si="40">SUM(E55:E57)</f>
        <v>167947.58175561379</v>
      </c>
      <c r="F58" s="274">
        <f t="shared" si="40"/>
        <v>113797.91021027243</v>
      </c>
      <c r="G58" s="274">
        <f t="shared" si="40"/>
        <v>88010.698197879174</v>
      </c>
      <c r="H58" s="274">
        <f t="shared" si="40"/>
        <v>86930.323439209067</v>
      </c>
      <c r="I58" s="274">
        <f t="shared" si="40"/>
        <v>21974.298106630682</v>
      </c>
      <c r="J58" s="274">
        <f t="shared" si="40"/>
        <v>32187.011336984047</v>
      </c>
      <c r="K58" s="274">
        <f t="shared" si="40"/>
        <v>42283.436953267759</v>
      </c>
      <c r="L58" s="274">
        <f t="shared" si="40"/>
        <v>86237.428426314742</v>
      </c>
      <c r="M58" s="274">
        <f t="shared" si="40"/>
        <v>80201.699213259752</v>
      </c>
      <c r="N58" s="274">
        <f t="shared" si="40"/>
        <v>105632.67247907376</v>
      </c>
      <c r="O58" s="274">
        <f t="shared" si="40"/>
        <v>123868.3442416969</v>
      </c>
      <c r="P58" s="274">
        <f t="shared" si="40"/>
        <v>67293.305410162546</v>
      </c>
      <c r="Q58" s="274">
        <f t="shared" si="40"/>
        <v>43421.049164947442</v>
      </c>
      <c r="R58" s="274">
        <f t="shared" si="40"/>
        <v>120367.62886527649</v>
      </c>
      <c r="S58" s="274">
        <f t="shared" si="40"/>
        <v>1374857.9998903316</v>
      </c>
      <c r="U58" s="34"/>
      <c r="V58" s="34"/>
      <c r="W58" s="34"/>
      <c r="X58" s="34"/>
      <c r="Y58" s="34"/>
      <c r="Z58" s="34"/>
      <c r="AA58" s="34"/>
      <c r="AB58" s="34"/>
      <c r="AC58" s="34"/>
      <c r="AD58" s="34"/>
      <c r="AE58" s="34"/>
      <c r="AF58" s="34"/>
      <c r="AG58" s="34"/>
      <c r="AH58" s="34"/>
      <c r="AI58" s="34"/>
      <c r="AJ58" s="34"/>
    </row>
    <row r="59" spans="1:36" ht="16.5" customHeight="1" x14ac:dyDescent="0.35">
      <c r="A59" s="72"/>
      <c r="B59" s="42"/>
      <c r="C59" s="42"/>
      <c r="D59" s="73"/>
      <c r="E59" s="73"/>
      <c r="F59" s="73"/>
      <c r="G59" s="73"/>
      <c r="H59" s="73"/>
      <c r="I59" s="73"/>
      <c r="J59" s="73"/>
      <c r="K59" s="73"/>
      <c r="L59" s="73"/>
      <c r="M59" s="73"/>
      <c r="N59" s="73"/>
      <c r="O59" s="73"/>
      <c r="P59" s="73"/>
      <c r="Q59" s="73"/>
      <c r="R59" s="73"/>
      <c r="S59" s="73"/>
      <c r="U59" s="34"/>
      <c r="V59" s="34"/>
      <c r="W59" s="34"/>
      <c r="X59" s="34"/>
      <c r="Y59" s="34"/>
      <c r="Z59" s="34"/>
      <c r="AA59" s="34"/>
      <c r="AB59" s="34"/>
      <c r="AC59" s="34"/>
      <c r="AD59" s="34"/>
      <c r="AE59" s="34"/>
      <c r="AF59" s="34"/>
      <c r="AG59" s="34"/>
      <c r="AH59" s="34"/>
      <c r="AI59" s="34"/>
      <c r="AJ59" s="34"/>
    </row>
    <row r="60" spans="1:36" ht="16.5" customHeight="1" thickBot="1" x14ac:dyDescent="0.4">
      <c r="A60" s="275" t="s">
        <v>392</v>
      </c>
      <c r="B60" s="273"/>
      <c r="C60" s="273"/>
      <c r="D60" s="274">
        <f>ROUND(D58,0)</f>
        <v>194705</v>
      </c>
      <c r="E60" s="274">
        <f t="shared" ref="E60:R60" si="41">ROUND(E58,0)</f>
        <v>167948</v>
      </c>
      <c r="F60" s="274">
        <f t="shared" si="41"/>
        <v>113798</v>
      </c>
      <c r="G60" s="274">
        <f t="shared" si="41"/>
        <v>88011</v>
      </c>
      <c r="H60" s="274">
        <f t="shared" si="41"/>
        <v>86930</v>
      </c>
      <c r="I60" s="274">
        <f t="shared" si="41"/>
        <v>21974</v>
      </c>
      <c r="J60" s="274">
        <f t="shared" si="41"/>
        <v>32187</v>
      </c>
      <c r="K60" s="274">
        <f t="shared" si="41"/>
        <v>42283</v>
      </c>
      <c r="L60" s="274">
        <f t="shared" si="41"/>
        <v>86237</v>
      </c>
      <c r="M60" s="274">
        <f t="shared" si="41"/>
        <v>80202</v>
      </c>
      <c r="N60" s="274">
        <f t="shared" si="41"/>
        <v>105633</v>
      </c>
      <c r="O60" s="274">
        <f t="shared" si="41"/>
        <v>123868</v>
      </c>
      <c r="P60" s="274">
        <f t="shared" si="41"/>
        <v>67293</v>
      </c>
      <c r="Q60" s="274">
        <f t="shared" si="41"/>
        <v>43421</v>
      </c>
      <c r="R60" s="274">
        <f t="shared" si="41"/>
        <v>120368</v>
      </c>
      <c r="S60" s="274">
        <f>SUM(D60:R60)</f>
        <v>1374858</v>
      </c>
      <c r="U60" s="34"/>
      <c r="V60" s="34"/>
      <c r="W60" s="34"/>
      <c r="X60" s="34"/>
      <c r="Y60" s="34"/>
      <c r="Z60" s="34"/>
      <c r="AA60" s="34"/>
      <c r="AB60" s="34"/>
      <c r="AC60" s="34"/>
      <c r="AD60" s="34"/>
      <c r="AE60" s="34"/>
      <c r="AF60" s="34"/>
      <c r="AG60" s="34"/>
      <c r="AH60" s="34"/>
      <c r="AI60" s="34"/>
      <c r="AJ60" s="34"/>
    </row>
    <row r="61" spans="1:36" ht="16.5" customHeight="1" thickBot="1" x14ac:dyDescent="0.4">
      <c r="A61" s="22"/>
      <c r="B61" s="22"/>
      <c r="C61" s="22"/>
      <c r="D61" s="22"/>
      <c r="E61" s="22"/>
      <c r="F61" s="22"/>
      <c r="G61" s="22"/>
      <c r="H61" s="22"/>
      <c r="I61" s="22"/>
      <c r="J61" s="22"/>
      <c r="K61" s="22"/>
      <c r="L61" s="22"/>
      <c r="M61" s="22"/>
      <c r="N61" s="22"/>
      <c r="O61" s="22"/>
      <c r="P61" s="22"/>
      <c r="Q61" s="22"/>
      <c r="R61" s="22"/>
      <c r="S61" s="22"/>
      <c r="U61" s="34"/>
      <c r="V61" s="34"/>
      <c r="W61" s="34"/>
      <c r="X61" s="34"/>
      <c r="Y61" s="34"/>
      <c r="Z61" s="34"/>
      <c r="AA61" s="34"/>
      <c r="AB61" s="34"/>
      <c r="AC61" s="34"/>
      <c r="AD61" s="34"/>
      <c r="AE61" s="34"/>
      <c r="AF61" s="34"/>
      <c r="AG61" s="34"/>
      <c r="AH61" s="34"/>
      <c r="AI61" s="34"/>
      <c r="AJ61" s="34"/>
    </row>
    <row r="62" spans="1:36" ht="16.5" customHeight="1" x14ac:dyDescent="0.35">
      <c r="A62" s="276" t="str">
        <f>'Tabell 1.1'!A13</f>
        <v>Inndekking av merforbruk</v>
      </c>
      <c r="B62" s="276"/>
      <c r="C62" s="276"/>
      <c r="D62" s="277"/>
      <c r="E62" s="277"/>
      <c r="F62" s="277"/>
      <c r="G62" s="277"/>
      <c r="H62" s="277"/>
      <c r="I62" s="277"/>
      <c r="J62" s="277"/>
      <c r="K62" s="277"/>
      <c r="L62" s="277"/>
      <c r="M62" s="277"/>
      <c r="N62" s="277"/>
      <c r="O62" s="277"/>
      <c r="P62" s="277"/>
      <c r="Q62" s="277"/>
      <c r="R62" s="277"/>
      <c r="S62" s="277"/>
      <c r="U62" s="34"/>
      <c r="V62" s="34"/>
      <c r="W62" s="34"/>
      <c r="X62" s="34"/>
      <c r="Y62" s="34"/>
      <c r="Z62" s="34"/>
      <c r="AA62" s="34"/>
      <c r="AB62" s="34"/>
      <c r="AC62" s="34"/>
      <c r="AD62" s="34"/>
      <c r="AE62" s="34"/>
      <c r="AF62" s="34"/>
      <c r="AG62" s="34"/>
      <c r="AH62" s="34"/>
      <c r="AI62" s="34"/>
      <c r="AJ62" s="34"/>
    </row>
    <row r="63" spans="1:36" ht="16.5" customHeight="1" x14ac:dyDescent="0.35">
      <c r="A63" s="62" t="str">
        <f t="shared" ref="A63" si="42">A56</f>
        <v>Særskilte tildelinger</v>
      </c>
      <c r="B63" s="63"/>
      <c r="C63" s="63"/>
      <c r="D63" s="64">
        <f>'Tabell 2.3'!D88</f>
        <v>0</v>
      </c>
      <c r="E63" s="64">
        <f>'Tabell 2.3'!E88</f>
        <v>0</v>
      </c>
      <c r="F63" s="64">
        <f>'Tabell 2.3'!F88</f>
        <v>0</v>
      </c>
      <c r="G63" s="64">
        <f>'Tabell 2.3'!G88</f>
        <v>0</v>
      </c>
      <c r="H63" s="64">
        <f>'Tabell 2.3'!H88</f>
        <v>0</v>
      </c>
      <c r="I63" s="64">
        <f>'Tabell 2.3'!I88</f>
        <v>0</v>
      </c>
      <c r="J63" s="64">
        <f>'Tabell 2.3'!J88</f>
        <v>-27232</v>
      </c>
      <c r="K63" s="64">
        <f>'Tabell 2.3'!K88</f>
        <v>0</v>
      </c>
      <c r="L63" s="64">
        <f>'Tabell 2.3'!L88</f>
        <v>0</v>
      </c>
      <c r="M63" s="64">
        <f>'Tabell 2.3'!M88</f>
        <v>0</v>
      </c>
      <c r="N63" s="64">
        <f>'Tabell 2.3'!N88</f>
        <v>0</v>
      </c>
      <c r="O63" s="64">
        <f>'Tabell 2.3'!O88</f>
        <v>0</v>
      </c>
      <c r="P63" s="64">
        <f>'Tabell 2.3'!P88</f>
        <v>0</v>
      </c>
      <c r="Q63" s="64">
        <f>'Tabell 2.3'!Q88</f>
        <v>0</v>
      </c>
      <c r="R63" s="64">
        <f>'Tabell 2.3'!R88</f>
        <v>0</v>
      </c>
      <c r="S63" s="64">
        <f>'Tabell 2.3'!S88</f>
        <v>-27232</v>
      </c>
      <c r="U63" s="34"/>
      <c r="V63" s="34"/>
      <c r="W63" s="34"/>
      <c r="X63" s="34"/>
      <c r="Y63" s="34"/>
      <c r="Z63" s="34"/>
      <c r="AA63" s="34"/>
      <c r="AB63" s="34"/>
      <c r="AC63" s="34"/>
      <c r="AD63" s="34"/>
      <c r="AE63" s="34"/>
      <c r="AF63" s="34"/>
      <c r="AG63" s="34"/>
      <c r="AH63" s="34"/>
      <c r="AI63" s="34"/>
      <c r="AJ63" s="34"/>
    </row>
    <row r="64" spans="1:36" ht="16.5" customHeight="1" thickBot="1" x14ac:dyDescent="0.4">
      <c r="A64" s="278" t="str">
        <f>A58</f>
        <v xml:space="preserve">Bydelsfordelt budsjett </v>
      </c>
      <c r="B64" s="278"/>
      <c r="C64" s="278"/>
      <c r="D64" s="279">
        <f t="shared" ref="D64:S64" si="43">SUM(D63:D63)</f>
        <v>0</v>
      </c>
      <c r="E64" s="279">
        <f t="shared" si="43"/>
        <v>0</v>
      </c>
      <c r="F64" s="279">
        <f t="shared" si="43"/>
        <v>0</v>
      </c>
      <c r="G64" s="279">
        <f t="shared" si="43"/>
        <v>0</v>
      </c>
      <c r="H64" s="279">
        <f t="shared" si="43"/>
        <v>0</v>
      </c>
      <c r="I64" s="279">
        <f t="shared" si="43"/>
        <v>0</v>
      </c>
      <c r="J64" s="279">
        <f t="shared" si="43"/>
        <v>-27232</v>
      </c>
      <c r="K64" s="279">
        <f t="shared" si="43"/>
        <v>0</v>
      </c>
      <c r="L64" s="279">
        <f t="shared" si="43"/>
        <v>0</v>
      </c>
      <c r="M64" s="279">
        <f t="shared" si="43"/>
        <v>0</v>
      </c>
      <c r="N64" s="279">
        <f t="shared" si="43"/>
        <v>0</v>
      </c>
      <c r="O64" s="279">
        <f t="shared" si="43"/>
        <v>0</v>
      </c>
      <c r="P64" s="279">
        <f t="shared" si="43"/>
        <v>0</v>
      </c>
      <c r="Q64" s="279">
        <f t="shared" si="43"/>
        <v>0</v>
      </c>
      <c r="R64" s="279">
        <f t="shared" si="43"/>
        <v>0</v>
      </c>
      <c r="S64" s="279">
        <f t="shared" si="43"/>
        <v>-27232</v>
      </c>
      <c r="U64" s="34"/>
      <c r="V64" s="34"/>
      <c r="W64" s="34"/>
      <c r="X64" s="34"/>
      <c r="Y64" s="34"/>
      <c r="Z64" s="34"/>
      <c r="AA64" s="34"/>
      <c r="AB64" s="34"/>
      <c r="AC64" s="34"/>
      <c r="AD64" s="34"/>
      <c r="AE64" s="34"/>
      <c r="AF64" s="34"/>
      <c r="AG64" s="34"/>
      <c r="AH64" s="34"/>
      <c r="AI64" s="34"/>
      <c r="AJ64" s="34"/>
    </row>
    <row r="65" spans="21:36" x14ac:dyDescent="0.35">
      <c r="U65" s="34"/>
      <c r="V65" s="34"/>
      <c r="W65" s="34"/>
      <c r="X65" s="34"/>
      <c r="Y65" s="34"/>
      <c r="Z65" s="34"/>
      <c r="AA65" s="34"/>
      <c r="AB65" s="34"/>
      <c r="AC65" s="34"/>
      <c r="AD65" s="34"/>
      <c r="AE65" s="34"/>
      <c r="AF65" s="34"/>
      <c r="AG65" s="34"/>
      <c r="AH65" s="34"/>
      <c r="AI65" s="34"/>
      <c r="AJ65" s="34"/>
    </row>
    <row r="66" spans="21:36" x14ac:dyDescent="0.35">
      <c r="U66" s="34"/>
      <c r="V66" s="34"/>
      <c r="W66" s="34"/>
      <c r="X66" s="34"/>
      <c r="Y66" s="34"/>
      <c r="Z66" s="34"/>
      <c r="AA66" s="34"/>
      <c r="AB66" s="34"/>
      <c r="AC66" s="34"/>
      <c r="AD66" s="34"/>
      <c r="AE66" s="34"/>
      <c r="AF66" s="34"/>
      <c r="AG66" s="34"/>
      <c r="AH66" s="34"/>
      <c r="AI66" s="34"/>
      <c r="AJ66" s="34"/>
    </row>
    <row r="67" spans="21:36" x14ac:dyDescent="0.35">
      <c r="U67" s="34"/>
      <c r="V67" s="34"/>
      <c r="W67" s="34"/>
      <c r="X67" s="34"/>
      <c r="Y67" s="34"/>
      <c r="Z67" s="34"/>
      <c r="AA67" s="34"/>
      <c r="AB67" s="34"/>
      <c r="AC67" s="34"/>
      <c r="AD67" s="34"/>
      <c r="AE67" s="34"/>
      <c r="AF67" s="34"/>
      <c r="AG67" s="34"/>
      <c r="AH67" s="34"/>
      <c r="AI67" s="34"/>
      <c r="AJ67" s="34"/>
    </row>
    <row r="68" spans="21:36" x14ac:dyDescent="0.35">
      <c r="U68" s="34"/>
      <c r="V68" s="34"/>
      <c r="W68" s="34"/>
      <c r="X68" s="34"/>
      <c r="Y68" s="34"/>
      <c r="Z68" s="34"/>
      <c r="AA68" s="34"/>
      <c r="AB68" s="34"/>
      <c r="AC68" s="34"/>
      <c r="AD68" s="34"/>
      <c r="AE68" s="34"/>
      <c r="AF68" s="34"/>
      <c r="AG68" s="34"/>
      <c r="AH68" s="34"/>
      <c r="AI68" s="34"/>
      <c r="AJ68" s="34"/>
    </row>
    <row r="69" spans="21:36" x14ac:dyDescent="0.35">
      <c r="U69" s="34"/>
      <c r="V69" s="34"/>
      <c r="W69" s="34"/>
      <c r="X69" s="34"/>
      <c r="Y69" s="34"/>
      <c r="Z69" s="34"/>
      <c r="AA69" s="34"/>
      <c r="AB69" s="34"/>
      <c r="AC69" s="34"/>
      <c r="AD69" s="34"/>
      <c r="AE69" s="34"/>
      <c r="AF69" s="34"/>
      <c r="AG69" s="34"/>
      <c r="AH69" s="34"/>
      <c r="AI69" s="34"/>
      <c r="AJ69" s="34"/>
    </row>
    <row r="70" spans="21:36" x14ac:dyDescent="0.35">
      <c r="U70" s="34"/>
      <c r="V70" s="34"/>
      <c r="W70" s="34"/>
      <c r="X70" s="34"/>
      <c r="Y70" s="34"/>
      <c r="Z70" s="34"/>
      <c r="AA70" s="34"/>
      <c r="AB70" s="34"/>
      <c r="AC70" s="34"/>
      <c r="AD70" s="34"/>
      <c r="AE70" s="34"/>
      <c r="AF70" s="34"/>
      <c r="AG70" s="34"/>
      <c r="AH70" s="34"/>
      <c r="AI70" s="34"/>
      <c r="AJ70" s="34"/>
    </row>
    <row r="71" spans="21:36" x14ac:dyDescent="0.35">
      <c r="U71" s="34"/>
      <c r="V71" s="34"/>
      <c r="W71" s="34"/>
      <c r="X71" s="34"/>
      <c r="Y71" s="34"/>
      <c r="Z71" s="34"/>
      <c r="AA71" s="34"/>
      <c r="AB71" s="34"/>
      <c r="AC71" s="34"/>
      <c r="AD71" s="34"/>
      <c r="AE71" s="34"/>
      <c r="AF71" s="34"/>
      <c r="AG71" s="34"/>
      <c r="AH71" s="34"/>
      <c r="AI71" s="34"/>
      <c r="AJ71" s="34"/>
    </row>
    <row r="72" spans="21:36" x14ac:dyDescent="0.35">
      <c r="U72" s="34"/>
      <c r="V72" s="34"/>
      <c r="W72" s="34"/>
      <c r="X72" s="34"/>
      <c r="Y72" s="34"/>
      <c r="Z72" s="34"/>
      <c r="AA72" s="34"/>
      <c r="AB72" s="34"/>
      <c r="AC72" s="34"/>
      <c r="AD72" s="34"/>
      <c r="AE72" s="34"/>
      <c r="AF72" s="34"/>
      <c r="AG72" s="34"/>
      <c r="AH72" s="34"/>
      <c r="AI72" s="34"/>
      <c r="AJ72" s="34"/>
    </row>
    <row r="73" spans="21:36" x14ac:dyDescent="0.35">
      <c r="U73" s="34"/>
      <c r="V73" s="34"/>
      <c r="W73" s="34"/>
      <c r="X73" s="34"/>
      <c r="Y73" s="34"/>
      <c r="Z73" s="34"/>
      <c r="AA73" s="34"/>
      <c r="AB73" s="34"/>
      <c r="AC73" s="34"/>
      <c r="AD73" s="34"/>
      <c r="AE73" s="34"/>
      <c r="AF73" s="34"/>
      <c r="AG73" s="34"/>
      <c r="AH73" s="34"/>
      <c r="AI73" s="34"/>
      <c r="AJ73" s="34"/>
    </row>
    <row r="74" spans="21:36" x14ac:dyDescent="0.35">
      <c r="U74" s="34"/>
      <c r="V74" s="34"/>
      <c r="W74" s="34"/>
      <c r="X74" s="34"/>
      <c r="Y74" s="34"/>
      <c r="Z74" s="34"/>
      <c r="AA74" s="34"/>
      <c r="AB74" s="34"/>
      <c r="AC74" s="34"/>
      <c r="AD74" s="34"/>
      <c r="AE74" s="34"/>
      <c r="AF74" s="34"/>
      <c r="AG74" s="34"/>
      <c r="AH74" s="34"/>
      <c r="AI74" s="34"/>
      <c r="AJ74" s="34"/>
    </row>
    <row r="75" spans="21:36" x14ac:dyDescent="0.35">
      <c r="U75" s="34"/>
      <c r="V75" s="34"/>
      <c r="W75" s="34"/>
      <c r="X75" s="34"/>
      <c r="Y75" s="34"/>
      <c r="Z75" s="34"/>
      <c r="AA75" s="34"/>
      <c r="AB75" s="34"/>
      <c r="AC75" s="34"/>
      <c r="AD75" s="34"/>
      <c r="AE75" s="34"/>
      <c r="AF75" s="34"/>
      <c r="AG75" s="34"/>
      <c r="AH75" s="34"/>
      <c r="AI75" s="34"/>
      <c r="AJ75" s="34"/>
    </row>
    <row r="76" spans="21:36" x14ac:dyDescent="0.35">
      <c r="U76" s="34"/>
      <c r="V76" s="34"/>
      <c r="W76" s="34"/>
      <c r="X76" s="34"/>
      <c r="Y76" s="34"/>
      <c r="Z76" s="34"/>
      <c r="AA76" s="34"/>
      <c r="AB76" s="34"/>
      <c r="AC76" s="34"/>
      <c r="AD76" s="34"/>
      <c r="AE76" s="34"/>
      <c r="AF76" s="34"/>
      <c r="AG76" s="34"/>
      <c r="AH76" s="34"/>
      <c r="AI76" s="34"/>
      <c r="AJ76" s="34"/>
    </row>
    <row r="77" spans="21:36" x14ac:dyDescent="0.35">
      <c r="U77" s="34"/>
      <c r="V77" s="34"/>
      <c r="W77" s="34"/>
      <c r="X77" s="34"/>
      <c r="Y77" s="34"/>
      <c r="Z77" s="34"/>
      <c r="AA77" s="34"/>
      <c r="AB77" s="34"/>
      <c r="AC77" s="34"/>
      <c r="AD77" s="34"/>
      <c r="AE77" s="34"/>
      <c r="AF77" s="34"/>
      <c r="AG77" s="34"/>
      <c r="AH77" s="34"/>
      <c r="AI77" s="34"/>
      <c r="AJ77" s="34"/>
    </row>
    <row r="78" spans="21:36" x14ac:dyDescent="0.35">
      <c r="U78" s="34"/>
      <c r="V78" s="34"/>
      <c r="W78" s="34"/>
      <c r="X78" s="34"/>
      <c r="Y78" s="34"/>
      <c r="Z78" s="34"/>
      <c r="AA78" s="34"/>
      <c r="AB78" s="34"/>
      <c r="AC78" s="34"/>
      <c r="AD78" s="34"/>
      <c r="AE78" s="34"/>
      <c r="AF78" s="34"/>
      <c r="AG78" s="34"/>
      <c r="AH78" s="34"/>
      <c r="AI78" s="34"/>
      <c r="AJ78" s="34"/>
    </row>
    <row r="79" spans="21:36" x14ac:dyDescent="0.35">
      <c r="U79" s="34"/>
      <c r="V79" s="34"/>
      <c r="W79" s="34"/>
      <c r="X79" s="34"/>
      <c r="Y79" s="34"/>
      <c r="Z79" s="34"/>
      <c r="AA79" s="34"/>
      <c r="AB79" s="34"/>
      <c r="AC79" s="34"/>
      <c r="AD79" s="34"/>
      <c r="AE79" s="34"/>
      <c r="AF79" s="34"/>
      <c r="AG79" s="34"/>
      <c r="AH79" s="34"/>
      <c r="AI79" s="34"/>
      <c r="AJ79" s="34"/>
    </row>
  </sheetData>
  <pageMargins left="0.51181102362204722" right="0.39370078740157483" top="0.74803149606299213" bottom="0.74803149606299213" header="0.31496062992125984" footer="0.31496062992125984"/>
  <pageSetup paperSize="9" scale="61" orientation="portrait" r:id="rId1"/>
  <ignoredErrors>
    <ignoredError sqref="D6:S6 I10 K10 O10" formula="1"/>
    <ignoredError sqref="D8"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T380"/>
  <sheetViews>
    <sheetView zoomScale="85" zoomScaleNormal="85" workbookViewId="0"/>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24" t="s">
        <v>284</v>
      </c>
      <c r="B1" s="22"/>
      <c r="C1" s="22"/>
      <c r="D1" s="22"/>
      <c r="E1" s="22"/>
      <c r="F1" s="22"/>
      <c r="G1" s="22"/>
      <c r="H1" s="22"/>
      <c r="I1" s="22"/>
      <c r="J1" s="22"/>
      <c r="K1" s="22"/>
      <c r="L1" s="22"/>
      <c r="M1" s="22"/>
      <c r="N1" s="22"/>
      <c r="O1" s="22"/>
      <c r="P1" s="22"/>
      <c r="Q1" s="22"/>
      <c r="R1" s="22"/>
      <c r="S1" s="22"/>
    </row>
    <row r="2" spans="1:19" ht="54.75" customHeight="1" x14ac:dyDescent="0.35">
      <c r="A2" s="61"/>
      <c r="B2" s="61"/>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19" ht="16.5" customHeight="1" thickBot="1" x14ac:dyDescent="0.4">
      <c r="A3" s="67"/>
      <c r="B3" s="67"/>
      <c r="C3" s="67"/>
      <c r="D3" s="67"/>
      <c r="E3" s="67"/>
      <c r="F3" s="67"/>
      <c r="G3" s="67"/>
      <c r="H3" s="67"/>
      <c r="I3" s="67"/>
      <c r="J3" s="67"/>
      <c r="K3" s="67"/>
      <c r="L3" s="67"/>
      <c r="M3" s="67"/>
      <c r="N3" s="67"/>
      <c r="O3" s="67"/>
      <c r="P3" s="67"/>
      <c r="Q3" s="67"/>
      <c r="R3" s="67"/>
      <c r="S3" s="67"/>
    </row>
    <row r="4" spans="1:19" ht="16.5" customHeight="1" x14ac:dyDescent="0.35">
      <c r="A4" s="238" t="s">
        <v>186</v>
      </c>
      <c r="B4" s="239"/>
      <c r="C4" s="239"/>
      <c r="D4" s="240"/>
      <c r="E4" s="240"/>
      <c r="F4" s="240"/>
      <c r="G4" s="240"/>
      <c r="H4" s="240"/>
      <c r="I4" s="240"/>
      <c r="J4" s="240"/>
      <c r="K4" s="240"/>
      <c r="L4" s="240"/>
      <c r="M4" s="240"/>
      <c r="N4" s="240"/>
      <c r="O4" s="240"/>
      <c r="P4" s="240"/>
      <c r="Q4" s="240"/>
      <c r="R4" s="240"/>
      <c r="S4" s="240"/>
    </row>
    <row r="5" spans="1:19" ht="16.5" customHeight="1" x14ac:dyDescent="0.35">
      <c r="A5" s="74" t="str">
        <f t="shared" ref="A5:A10" si="0">A25</f>
        <v>Bydelsfordelt Dok3 2019</v>
      </c>
      <c r="B5" s="74"/>
      <c r="C5" s="74"/>
      <c r="D5" s="74">
        <f t="shared" ref="D5:R5" si="1">D148+D130+D112+D94+D58+D76+D43+D25+D168</f>
        <v>1944754.4979590192</v>
      </c>
      <c r="E5" s="74">
        <f t="shared" si="1"/>
        <v>1744977.167875665</v>
      </c>
      <c r="F5" s="74">
        <f t="shared" si="1"/>
        <v>1426822.3770830818</v>
      </c>
      <c r="G5" s="74">
        <f t="shared" si="1"/>
        <v>1054402.0898840041</v>
      </c>
      <c r="H5" s="74">
        <f t="shared" si="1"/>
        <v>1523189.7878757711</v>
      </c>
      <c r="I5" s="74">
        <f t="shared" si="1"/>
        <v>1072780.1175870833</v>
      </c>
      <c r="J5" s="74">
        <f t="shared" si="1"/>
        <v>1482949.8211304361</v>
      </c>
      <c r="K5" s="74">
        <f t="shared" si="1"/>
        <v>1701702.7558422131</v>
      </c>
      <c r="L5" s="74">
        <f t="shared" si="1"/>
        <v>1227501.8717695186</v>
      </c>
      <c r="M5" s="74">
        <f t="shared" si="1"/>
        <v>1188430.6266804421</v>
      </c>
      <c r="N5" s="74">
        <f t="shared" si="1"/>
        <v>1350395.6430201733</v>
      </c>
      <c r="O5" s="74">
        <f t="shared" si="1"/>
        <v>2092702.7730919234</v>
      </c>
      <c r="P5" s="74">
        <f t="shared" si="1"/>
        <v>1952202.1346821475</v>
      </c>
      <c r="Q5" s="74">
        <f t="shared" si="1"/>
        <v>1723290.5297509483</v>
      </c>
      <c r="R5" s="74">
        <f t="shared" si="1"/>
        <v>1542597.8057675743</v>
      </c>
      <c r="S5" s="74">
        <f>SUM(D5:R5)</f>
        <v>23028699.999999996</v>
      </c>
    </row>
    <row r="6" spans="1:19" ht="16.5" customHeight="1" x14ac:dyDescent="0.35">
      <c r="A6" s="70" t="str">
        <f t="shared" si="0"/>
        <v>Effekt av oppdaterte kriterieandeler</v>
      </c>
      <c r="B6" s="70"/>
      <c r="C6" s="70"/>
      <c r="D6" s="68">
        <f t="shared" ref="D6:R6" si="2">D26+D59+D77+D95+D113+D131+D149</f>
        <v>6309.7197306392545</v>
      </c>
      <c r="E6" s="68">
        <f t="shared" si="2"/>
        <v>-10293.432834692148</v>
      </c>
      <c r="F6" s="68">
        <f t="shared" si="2"/>
        <v>-1869.6247920539886</v>
      </c>
      <c r="G6" s="68">
        <f t="shared" si="2"/>
        <v>6891.0875068398582</v>
      </c>
      <c r="H6" s="68">
        <f t="shared" si="2"/>
        <v>16720.277886293403</v>
      </c>
      <c r="I6" s="68">
        <f t="shared" si="2"/>
        <v>3525.3237804134847</v>
      </c>
      <c r="J6" s="68">
        <f t="shared" si="2"/>
        <v>12429.996892393519</v>
      </c>
      <c r="K6" s="68">
        <f t="shared" si="2"/>
        <v>11278.258976124393</v>
      </c>
      <c r="L6" s="68">
        <f t="shared" si="2"/>
        <v>-21566.383623940637</v>
      </c>
      <c r="M6" s="68">
        <f t="shared" si="2"/>
        <v>834.28238301322585</v>
      </c>
      <c r="N6" s="68">
        <f t="shared" si="2"/>
        <v>16813.140675350023</v>
      </c>
      <c r="O6" s="68">
        <f t="shared" si="2"/>
        <v>-37458.814654424146</v>
      </c>
      <c r="P6" s="68">
        <f t="shared" si="2"/>
        <v>-361.74853355484356</v>
      </c>
      <c r="Q6" s="68">
        <f t="shared" si="2"/>
        <v>-7837.9144100669955</v>
      </c>
      <c r="R6" s="68">
        <f t="shared" si="2"/>
        <v>4585.8310176656087</v>
      </c>
      <c r="S6" s="68">
        <f>SUM(D6:R6)</f>
        <v>1.0913936421275139E-11</v>
      </c>
    </row>
    <row r="7" spans="1:19" ht="16.5" customHeight="1" x14ac:dyDescent="0.35">
      <c r="A7" s="68" t="str">
        <f t="shared" si="0"/>
        <v>Effekt av oppdaterte regnskapsandeler</v>
      </c>
      <c r="B7" s="68"/>
      <c r="C7" s="68"/>
      <c r="D7" s="68">
        <f t="shared" ref="D7:R7" si="3">D27+D60+D78+D96+D114+D132+D150</f>
        <v>6557.0619803854088</v>
      </c>
      <c r="E7" s="68">
        <f t="shared" si="3"/>
        <v>1984.4989209314253</v>
      </c>
      <c r="F7" s="68">
        <f t="shared" si="3"/>
        <v>513.25125571964918</v>
      </c>
      <c r="G7" s="68">
        <f t="shared" si="3"/>
        <v>581.80086262257305</v>
      </c>
      <c r="H7" s="68">
        <f t="shared" si="3"/>
        <v>1188.2339244044083</v>
      </c>
      <c r="I7" s="68">
        <f t="shared" si="3"/>
        <v>1106.8346232384886</v>
      </c>
      <c r="J7" s="68">
        <f t="shared" si="3"/>
        <v>-6378.3349792174758</v>
      </c>
      <c r="K7" s="68">
        <f t="shared" si="3"/>
        <v>75.795759094266032</v>
      </c>
      <c r="L7" s="68">
        <f t="shared" si="3"/>
        <v>-53.46589736093847</v>
      </c>
      <c r="M7" s="68">
        <f t="shared" si="3"/>
        <v>2789.253761951104</v>
      </c>
      <c r="N7" s="68">
        <f t="shared" si="3"/>
        <v>2136.0218141733544</v>
      </c>
      <c r="O7" s="68">
        <f t="shared" si="3"/>
        <v>-7268.3307283717277</v>
      </c>
      <c r="P7" s="68">
        <f t="shared" si="3"/>
        <v>-558.94169605596448</v>
      </c>
      <c r="Q7" s="68">
        <f t="shared" si="3"/>
        <v>1697.0019249464383</v>
      </c>
      <c r="R7" s="68">
        <f t="shared" si="3"/>
        <v>-4370.6816364573151</v>
      </c>
      <c r="S7" s="68">
        <f t="shared" ref="S7:S8" si="4">SUM(D7:R7)</f>
        <v>-1.0999630467267707E-4</v>
      </c>
    </row>
    <row r="8" spans="1:19" ht="16.5" customHeight="1" x14ac:dyDescent="0.35">
      <c r="A8" s="75" t="str">
        <f t="shared" si="0"/>
        <v>Effekt av endringer i fordelingssystemet</v>
      </c>
      <c r="B8" s="75"/>
      <c r="C8" s="75"/>
      <c r="D8" s="75">
        <f t="shared" ref="D8:R8" si="5">D28+D61+D79+D97+D115+D133+D151</f>
        <v>-1068.2660471645222</v>
      </c>
      <c r="E8" s="75">
        <f t="shared" si="5"/>
        <v>-1029.6151513864925</v>
      </c>
      <c r="F8" s="75">
        <f t="shared" si="5"/>
        <v>-726.88704350575154</v>
      </c>
      <c r="G8" s="75">
        <f t="shared" si="5"/>
        <v>169.71770882368082</v>
      </c>
      <c r="H8" s="75">
        <f t="shared" si="5"/>
        <v>109.49025267191064</v>
      </c>
      <c r="I8" s="75">
        <f t="shared" si="5"/>
        <v>1685.993917281957</v>
      </c>
      <c r="J8" s="75">
        <f t="shared" si="5"/>
        <v>2487.8578011083036</v>
      </c>
      <c r="K8" s="75">
        <f t="shared" si="5"/>
        <v>2315.8730361976832</v>
      </c>
      <c r="L8" s="75">
        <f t="shared" si="5"/>
        <v>358.52696501926675</v>
      </c>
      <c r="M8" s="75">
        <f t="shared" si="5"/>
        <v>-1890.9261397177679</v>
      </c>
      <c r="N8" s="75">
        <f t="shared" si="5"/>
        <v>-999.14443352412945</v>
      </c>
      <c r="O8" s="75">
        <f t="shared" si="5"/>
        <v>-2071.4153274264163</v>
      </c>
      <c r="P8" s="75">
        <f t="shared" si="5"/>
        <v>-64.372107658140521</v>
      </c>
      <c r="Q8" s="75">
        <f t="shared" si="5"/>
        <v>1640.0693937198439</v>
      </c>
      <c r="R8" s="75">
        <f t="shared" si="5"/>
        <v>-916.90282443959859</v>
      </c>
      <c r="S8" s="75">
        <f t="shared" si="4"/>
        <v>-1.7280399333685637E-10</v>
      </c>
    </row>
    <row r="9" spans="1:19" ht="16.5" customHeight="1" x14ac:dyDescent="0.35">
      <c r="A9" s="66" t="str">
        <f t="shared" si="0"/>
        <v>Reelle endringer</v>
      </c>
      <c r="B9" s="66"/>
      <c r="C9" s="66"/>
      <c r="D9" s="66">
        <f>SUM(D10:D15)</f>
        <v>15984.081193037491</v>
      </c>
      <c r="E9" s="66">
        <f t="shared" ref="E9:R9" si="6">SUM(E10:E15)</f>
        <v>5967.9891951455756</v>
      </c>
      <c r="F9" s="66">
        <f t="shared" si="6"/>
        <v>-6616.5877992798087</v>
      </c>
      <c r="G9" s="66">
        <f t="shared" si="6"/>
        <v>5269.7402721933095</v>
      </c>
      <c r="H9" s="66">
        <f t="shared" si="6"/>
        <v>16544.169906425381</v>
      </c>
      <c r="I9" s="66">
        <f t="shared" si="6"/>
        <v>10202.683286949668</v>
      </c>
      <c r="J9" s="66">
        <f t="shared" si="6"/>
        <v>22993.860598033112</v>
      </c>
      <c r="K9" s="66">
        <f t="shared" si="6"/>
        <v>15612.627377990824</v>
      </c>
      <c r="L9" s="66">
        <f t="shared" si="6"/>
        <v>11423.037347575977</v>
      </c>
      <c r="M9" s="66">
        <f t="shared" si="6"/>
        <v>16809.016328077152</v>
      </c>
      <c r="N9" s="66">
        <f t="shared" si="6"/>
        <v>21585.912772618885</v>
      </c>
      <c r="O9" s="66">
        <f t="shared" si="6"/>
        <v>19823.027585659285</v>
      </c>
      <c r="P9" s="66">
        <f t="shared" si="6"/>
        <v>6957.7396620179661</v>
      </c>
      <c r="Q9" s="66">
        <f t="shared" si="6"/>
        <v>17285.662533828505</v>
      </c>
      <c r="R9" s="66">
        <f t="shared" si="6"/>
        <v>1684.0397438550262</v>
      </c>
      <c r="S9" s="66">
        <f>SUM(D9:R9)</f>
        <v>181527.00000412832</v>
      </c>
    </row>
    <row r="10" spans="1:19" ht="16.5" customHeight="1" x14ac:dyDescent="0.35">
      <c r="A10" s="68" t="str">
        <f t="shared" si="0"/>
        <v xml:space="preserve"> - herav justering for demografiske forhold</v>
      </c>
      <c r="B10" s="68"/>
      <c r="C10" s="68"/>
      <c r="D10" s="68">
        <f t="shared" ref="D10:R10" si="7">D153+D135+D117+D99+D63+D81+D45+D30</f>
        <v>4012.0875123978144</v>
      </c>
      <c r="E10" s="68">
        <f t="shared" si="7"/>
        <v>3458.267576264971</v>
      </c>
      <c r="F10" s="68">
        <f t="shared" si="7"/>
        <v>3130.3385015626268</v>
      </c>
      <c r="G10" s="68">
        <f t="shared" si="7"/>
        <v>2329.3359998478063</v>
      </c>
      <c r="H10" s="68">
        <f t="shared" si="7"/>
        <v>4575.9589502922672</v>
      </c>
      <c r="I10" s="68">
        <f t="shared" si="7"/>
        <v>3372.6142375407262</v>
      </c>
      <c r="J10" s="68">
        <f t="shared" si="7"/>
        <v>4610.9934289304738</v>
      </c>
      <c r="K10" s="68">
        <f t="shared" si="7"/>
        <v>4481.0970480091664</v>
      </c>
      <c r="L10" s="68">
        <f t="shared" si="7"/>
        <v>3154.1182863507884</v>
      </c>
      <c r="M10" s="68">
        <f t="shared" si="7"/>
        <v>3589.1446727755338</v>
      </c>
      <c r="N10" s="68">
        <f t="shared" si="7"/>
        <v>3951.6520354352083</v>
      </c>
      <c r="O10" s="68">
        <f t="shared" si="7"/>
        <v>5837.3292574841926</v>
      </c>
      <c r="P10" s="68">
        <f t="shared" si="7"/>
        <v>6281.8111920915771</v>
      </c>
      <c r="Q10" s="68">
        <f t="shared" si="7"/>
        <v>5437.2107074038822</v>
      </c>
      <c r="R10" s="68">
        <f t="shared" si="7"/>
        <v>3778.0405936129641</v>
      </c>
      <c r="S10" s="68">
        <f>SUM(D10:R10)</f>
        <v>61999.999999999985</v>
      </c>
    </row>
    <row r="11" spans="1:19" ht="16.5" customHeight="1" x14ac:dyDescent="0.35">
      <c r="A11" s="68" t="str">
        <f t="shared" ref="A11:A15" si="8">A31</f>
        <v xml:space="preserve"> - herav justering for andre aktivitetsnøytrale forhold</v>
      </c>
      <c r="B11" s="68"/>
      <c r="C11" s="68"/>
      <c r="D11" s="68">
        <f t="shared" ref="D11:R11" si="9">D154+D136+D118+D100+D64+D82+D46+D31</f>
        <v>11829.163861163739</v>
      </c>
      <c r="E11" s="68">
        <f t="shared" si="9"/>
        <v>10293.592299180802</v>
      </c>
      <c r="F11" s="68">
        <f t="shared" si="9"/>
        <v>7103.767606318188</v>
      </c>
      <c r="G11" s="68">
        <f t="shared" si="9"/>
        <v>6012.5510092465665</v>
      </c>
      <c r="H11" s="68">
        <f t="shared" si="9"/>
        <v>8715.5296551164665</v>
      </c>
      <c r="I11" s="68">
        <f t="shared" si="9"/>
        <v>4359.8628041714665</v>
      </c>
      <c r="J11" s="68">
        <f t="shared" si="9"/>
        <v>6207.8040722767655</v>
      </c>
      <c r="K11" s="68">
        <f t="shared" si="9"/>
        <v>6922.2818695561773</v>
      </c>
      <c r="L11" s="68">
        <f t="shared" si="9"/>
        <v>6774.1705440137421</v>
      </c>
      <c r="M11" s="68">
        <f t="shared" si="9"/>
        <v>6555.9795969007891</v>
      </c>
      <c r="N11" s="68">
        <f t="shared" si="9"/>
        <v>8254.1941871517629</v>
      </c>
      <c r="O11" s="68">
        <f t="shared" si="9"/>
        <v>11354.767536580603</v>
      </c>
      <c r="P11" s="68">
        <f t="shared" si="9"/>
        <v>8371.0629025112539</v>
      </c>
      <c r="Q11" s="68">
        <f t="shared" si="9"/>
        <v>7153.1541918269731</v>
      </c>
      <c r="R11" s="68">
        <f t="shared" si="9"/>
        <v>8645.1178639047102</v>
      </c>
      <c r="S11" s="68">
        <f t="shared" ref="S11:S15" si="10">SUM(D11:R11)</f>
        <v>118552.99999992001</v>
      </c>
    </row>
    <row r="12" spans="1:19" ht="16.5" customHeight="1" x14ac:dyDescent="0.35">
      <c r="A12" s="68" t="str">
        <f t="shared" si="8"/>
        <v xml:space="preserve"> - herav justering for engangstiltak</v>
      </c>
      <c r="B12" s="68"/>
      <c r="C12" s="68"/>
      <c r="D12" s="68">
        <f t="shared" ref="D12:R12" si="11">D155+D137+D119+D101+D65+D83+D47+D32</f>
        <v>-1295.4589241052879</v>
      </c>
      <c r="E12" s="68">
        <f t="shared" si="11"/>
        <v>-981.73773207648617</v>
      </c>
      <c r="F12" s="68">
        <f t="shared" si="11"/>
        <v>-475.011781015677</v>
      </c>
      <c r="G12" s="68">
        <f t="shared" si="11"/>
        <v>-434.31644912009284</v>
      </c>
      <c r="H12" s="68">
        <f t="shared" si="11"/>
        <v>-310.67404580030222</v>
      </c>
      <c r="I12" s="68">
        <f t="shared" si="11"/>
        <v>349.87754430352936</v>
      </c>
      <c r="J12" s="68">
        <f t="shared" si="11"/>
        <v>489.35687630214358</v>
      </c>
      <c r="K12" s="68">
        <f t="shared" si="11"/>
        <v>347.57691533083386</v>
      </c>
      <c r="L12" s="68">
        <f t="shared" si="11"/>
        <v>-374.78022300921987</v>
      </c>
      <c r="M12" s="68">
        <f t="shared" si="11"/>
        <v>-394.33105042291032</v>
      </c>
      <c r="N12" s="68">
        <f t="shared" si="11"/>
        <v>-667.61817505669035</v>
      </c>
      <c r="O12" s="68">
        <f t="shared" si="11"/>
        <v>-700.65577358855012</v>
      </c>
      <c r="P12" s="68">
        <f t="shared" si="11"/>
        <v>272.68780763428094</v>
      </c>
      <c r="Q12" s="68">
        <f t="shared" si="11"/>
        <v>448.91351236630965</v>
      </c>
      <c r="R12" s="68">
        <f t="shared" si="11"/>
        <v>-723.82850174188036</v>
      </c>
      <c r="S12" s="68">
        <f t="shared" si="10"/>
        <v>-4450</v>
      </c>
    </row>
    <row r="13" spans="1:19" ht="16.5" customHeight="1" x14ac:dyDescent="0.35">
      <c r="A13" s="68" t="str">
        <f t="shared" si="8"/>
        <v xml:space="preserve"> - herav justering for oppgaveendringer mellom sektorer</v>
      </c>
      <c r="B13" s="68"/>
      <c r="C13" s="68"/>
      <c r="D13" s="68">
        <f t="shared" ref="D13:R13" si="12">D156+D138+D120+D102+D66+D84+D48+D33</f>
        <v>-758.58877908670877</v>
      </c>
      <c r="E13" s="68">
        <f t="shared" si="12"/>
        <v>-594.5562113570553</v>
      </c>
      <c r="F13" s="68">
        <f t="shared" si="12"/>
        <v>-483.0437385369159</v>
      </c>
      <c r="G13" s="68">
        <f t="shared" si="12"/>
        <v>-303.73322810051923</v>
      </c>
      <c r="H13" s="68">
        <f t="shared" si="12"/>
        <v>-455.3978934728641</v>
      </c>
      <c r="I13" s="68">
        <f t="shared" si="12"/>
        <v>-322.25462075963719</v>
      </c>
      <c r="J13" s="68">
        <f t="shared" si="12"/>
        <v>-475.23681630218061</v>
      </c>
      <c r="K13" s="68">
        <f t="shared" si="12"/>
        <v>-461.8876121275444</v>
      </c>
      <c r="L13" s="68">
        <f t="shared" si="12"/>
        <v>-491.10650719338616</v>
      </c>
      <c r="M13" s="68">
        <f t="shared" si="12"/>
        <v>-538.7399188245671</v>
      </c>
      <c r="N13" s="68">
        <f t="shared" si="12"/>
        <v>-672.18489526433621</v>
      </c>
      <c r="O13" s="68">
        <f t="shared" si="12"/>
        <v>-894.98462473581037</v>
      </c>
      <c r="P13" s="68">
        <f t="shared" si="12"/>
        <v>-705.36223548147018</v>
      </c>
      <c r="Q13" s="68">
        <f t="shared" si="12"/>
        <v>-560.14606724963824</v>
      </c>
      <c r="R13" s="68">
        <f t="shared" si="12"/>
        <v>-757.7768515073667</v>
      </c>
      <c r="S13" s="68">
        <f t="shared" si="10"/>
        <v>-8475</v>
      </c>
    </row>
    <row r="14" spans="1:19" ht="16.5" customHeight="1" x14ac:dyDescent="0.35">
      <c r="A14" s="68" t="str">
        <f t="shared" si="8"/>
        <v xml:space="preserve"> - herav uspesifiserte rammeendringer</v>
      </c>
      <c r="B14" s="68"/>
      <c r="C14" s="68"/>
      <c r="D14" s="68">
        <f t="shared" ref="D14:R14" si="13">D157+D139+D121+D103+D67+D85+D49+D34</f>
        <v>3139.3418798971966</v>
      </c>
      <c r="E14" s="68">
        <f t="shared" si="13"/>
        <v>2731.9371459395311</v>
      </c>
      <c r="F14" s="68">
        <f t="shared" si="13"/>
        <v>2494.1606288515259</v>
      </c>
      <c r="G14" s="68">
        <f t="shared" si="13"/>
        <v>1879.9900254722495</v>
      </c>
      <c r="H14" s="68">
        <f t="shared" si="13"/>
        <v>3761.2926171726926</v>
      </c>
      <c r="I14" s="68">
        <f t="shared" si="13"/>
        <v>2780.6956988789516</v>
      </c>
      <c r="J14" s="68">
        <f t="shared" si="13"/>
        <v>3788.0918858997261</v>
      </c>
      <c r="K14" s="68">
        <f t="shared" si="13"/>
        <v>3674.0716284281752</v>
      </c>
      <c r="L14" s="68">
        <f t="shared" si="13"/>
        <v>2521.9742100273434</v>
      </c>
      <c r="M14" s="68">
        <f t="shared" si="13"/>
        <v>2876.1027212856593</v>
      </c>
      <c r="N14" s="68">
        <f t="shared" si="13"/>
        <v>3136.1439964101114</v>
      </c>
      <c r="O14" s="68">
        <f t="shared" si="13"/>
        <v>4668.6701440770757</v>
      </c>
      <c r="P14" s="68">
        <f t="shared" si="13"/>
        <v>5133.637223393016</v>
      </c>
      <c r="Q14" s="68">
        <f t="shared" si="13"/>
        <v>4466.710127476691</v>
      </c>
      <c r="R14" s="68">
        <f t="shared" si="13"/>
        <v>2947.1800667900529</v>
      </c>
      <c r="S14" s="68">
        <f t="shared" si="10"/>
        <v>50000</v>
      </c>
    </row>
    <row r="15" spans="1:19" ht="16.5" customHeight="1" x14ac:dyDescent="0.35">
      <c r="A15" s="75" t="str">
        <f t="shared" si="8"/>
        <v xml:space="preserve"> - herav spesifiserte rammeendringer</v>
      </c>
      <c r="B15" s="75"/>
      <c r="C15" s="75"/>
      <c r="D15" s="75">
        <f t="shared" ref="D15:R15" si="14">D158+D140+D122+D104+D68+D86+D50+D35+D169</f>
        <v>-942.46435722926185</v>
      </c>
      <c r="E15" s="75">
        <f t="shared" si="14"/>
        <v>-8939.5138828061863</v>
      </c>
      <c r="F15" s="75">
        <f t="shared" si="14"/>
        <v>-18386.799016459558</v>
      </c>
      <c r="G15" s="75">
        <f t="shared" si="14"/>
        <v>-4214.0870851527006</v>
      </c>
      <c r="H15" s="75">
        <f t="shared" si="14"/>
        <v>257.46062311712058</v>
      </c>
      <c r="I15" s="75">
        <f t="shared" si="14"/>
        <v>-338.11237718536682</v>
      </c>
      <c r="J15" s="75">
        <f t="shared" si="14"/>
        <v>8372.8511509261825</v>
      </c>
      <c r="K15" s="75">
        <f t="shared" si="14"/>
        <v>649.48752879401502</v>
      </c>
      <c r="L15" s="75">
        <f t="shared" si="14"/>
        <v>-161.33896261328965</v>
      </c>
      <c r="M15" s="75">
        <f t="shared" si="14"/>
        <v>4720.8603063626506</v>
      </c>
      <c r="N15" s="75">
        <f t="shared" si="14"/>
        <v>7583.7256239428289</v>
      </c>
      <c r="O15" s="75">
        <f t="shared" si="14"/>
        <v>-442.09895415822325</v>
      </c>
      <c r="P15" s="75">
        <f t="shared" si="14"/>
        <v>-12396.097228130688</v>
      </c>
      <c r="Q15" s="75">
        <f t="shared" si="14"/>
        <v>339.82006200428708</v>
      </c>
      <c r="R15" s="75">
        <f t="shared" si="14"/>
        <v>-12204.693427203454</v>
      </c>
      <c r="S15" s="75">
        <f t="shared" si="10"/>
        <v>-36100.999995791644</v>
      </c>
    </row>
    <row r="16" spans="1:19" ht="16.5" customHeight="1" x14ac:dyDescent="0.35">
      <c r="A16" s="75" t="str">
        <f>A36</f>
        <v>Vridningseffekter knyttet til endringer i særskilte tildelinger</v>
      </c>
      <c r="B16" s="75"/>
      <c r="C16" s="75"/>
      <c r="D16" s="75">
        <f t="shared" ref="D16:R16" si="15">D159+D141+D123+D105+D69+D87+D51+D36</f>
        <v>-3921.0936038892396</v>
      </c>
      <c r="E16" s="75">
        <f t="shared" si="15"/>
        <v>-3428.5465671334787</v>
      </c>
      <c r="F16" s="75">
        <f t="shared" si="15"/>
        <v>-3329.9887502777547</v>
      </c>
      <c r="G16" s="75">
        <f t="shared" si="15"/>
        <v>-3772.7496721688185</v>
      </c>
      <c r="H16" s="75">
        <f t="shared" si="15"/>
        <v>-2280.8373363911851</v>
      </c>
      <c r="I16" s="75">
        <f t="shared" si="15"/>
        <v>-2337.3026742643606</v>
      </c>
      <c r="J16" s="75">
        <f t="shared" si="15"/>
        <v>-4833.2414530848819</v>
      </c>
      <c r="K16" s="75">
        <f t="shared" si="15"/>
        <v>-144.92514123601359</v>
      </c>
      <c r="L16" s="75">
        <f t="shared" si="15"/>
        <v>5926.1436312371752</v>
      </c>
      <c r="M16" s="75">
        <f t="shared" si="15"/>
        <v>5506.6722093097414</v>
      </c>
      <c r="N16" s="75">
        <f t="shared" si="15"/>
        <v>5011.5885886700562</v>
      </c>
      <c r="O16" s="75">
        <f t="shared" si="15"/>
        <v>1304.8128256907112</v>
      </c>
      <c r="P16" s="75">
        <f t="shared" si="15"/>
        <v>1002.2771747289298</v>
      </c>
      <c r="Q16" s="75">
        <f t="shared" si="15"/>
        <v>681.84982731096352</v>
      </c>
      <c r="R16" s="75">
        <f t="shared" si="15"/>
        <v>4615.3409414148882</v>
      </c>
      <c r="S16" s="75">
        <f>SUM(D16:R16)</f>
        <v>-8.3260601968504488E-8</v>
      </c>
    </row>
    <row r="17" spans="1:19" ht="16.5" customHeight="1" x14ac:dyDescent="0.35">
      <c r="A17" s="66" t="str">
        <f>A37</f>
        <v>Kompensasjon for forventet lønns- og prisutvikling</v>
      </c>
      <c r="B17" s="66"/>
      <c r="C17" s="66"/>
      <c r="D17" s="66">
        <f>SUM(D18:D19)</f>
        <v>70375.099213677327</v>
      </c>
      <c r="E17" s="66">
        <f t="shared" ref="E17:S17" si="16">SUM(E18:E19)</f>
        <v>61945.130854223775</v>
      </c>
      <c r="F17" s="66">
        <f t="shared" si="16"/>
        <v>50976.447194310131</v>
      </c>
      <c r="G17" s="66">
        <f t="shared" si="16"/>
        <v>38655.103501903774</v>
      </c>
      <c r="H17" s="66">
        <f t="shared" si="16"/>
        <v>57505.578050359298</v>
      </c>
      <c r="I17" s="66">
        <f t="shared" si="16"/>
        <v>39764.621441399904</v>
      </c>
      <c r="J17" s="66">
        <f t="shared" si="16"/>
        <v>56419.630979063353</v>
      </c>
      <c r="K17" s="66">
        <f t="shared" si="16"/>
        <v>61859.202678476482</v>
      </c>
      <c r="L17" s="66">
        <f t="shared" si="16"/>
        <v>43920.168450089041</v>
      </c>
      <c r="M17" s="66">
        <f t="shared" si="16"/>
        <v>44129.05882142116</v>
      </c>
      <c r="N17" s="66">
        <f t="shared" si="16"/>
        <v>50485.228544187368</v>
      </c>
      <c r="O17" s="66">
        <f t="shared" si="16"/>
        <v>75251.560614674192</v>
      </c>
      <c r="P17" s="66">
        <f t="shared" si="16"/>
        <v>71600.178057727753</v>
      </c>
      <c r="Q17" s="66">
        <f t="shared" si="16"/>
        <v>63064.0748422873</v>
      </c>
      <c r="R17" s="66">
        <f t="shared" si="16"/>
        <v>56223.916752478792</v>
      </c>
      <c r="S17" s="66">
        <f t="shared" si="16"/>
        <v>842174.99999627948</v>
      </c>
    </row>
    <row r="18" spans="1:19" ht="16.5" customHeight="1" x14ac:dyDescent="0.35">
      <c r="A18" s="68" t="str">
        <f>A38</f>
        <v xml:space="preserve"> - herav generell lønns- og priskompensasjon</v>
      </c>
      <c r="B18" s="68"/>
      <c r="C18" s="68"/>
      <c r="D18" s="68">
        <f t="shared" ref="D18:R18" si="17">D161+D143+D125+D107+D71+D89+D53+D38</f>
        <v>64038.918805743553</v>
      </c>
      <c r="E18" s="68">
        <f t="shared" si="17"/>
        <v>56335.10722259013</v>
      </c>
      <c r="F18" s="68">
        <f t="shared" si="17"/>
        <v>46298.632089987143</v>
      </c>
      <c r="G18" s="68">
        <f t="shared" si="17"/>
        <v>35111.352002774183</v>
      </c>
      <c r="H18" s="68">
        <f t="shared" si="17"/>
        <v>52125.658536714014</v>
      </c>
      <c r="I18" s="68">
        <f t="shared" si="17"/>
        <v>35913.984498402395</v>
      </c>
      <c r="J18" s="68">
        <f t="shared" si="17"/>
        <v>50950.602651751287</v>
      </c>
      <c r="K18" s="68">
        <f t="shared" si="17"/>
        <v>55863.881666396657</v>
      </c>
      <c r="L18" s="68">
        <f t="shared" si="17"/>
        <v>39865.165527493802</v>
      </c>
      <c r="M18" s="68">
        <f t="shared" si="17"/>
        <v>40054.955685268171</v>
      </c>
      <c r="N18" s="68">
        <f t="shared" si="17"/>
        <v>45866.734039144358</v>
      </c>
      <c r="O18" s="68">
        <f t="shared" si="17"/>
        <v>68244.62065236448</v>
      </c>
      <c r="P18" s="68">
        <f t="shared" si="17"/>
        <v>64780.539553836607</v>
      </c>
      <c r="Q18" s="68">
        <f t="shared" si="17"/>
        <v>56992.97558466583</v>
      </c>
      <c r="R18" s="68">
        <f t="shared" si="17"/>
        <v>51060.871479147048</v>
      </c>
      <c r="S18" s="68">
        <f t="shared" ref="S18:S19" si="18">SUM(D18:R18)</f>
        <v>763503.99999627948</v>
      </c>
    </row>
    <row r="19" spans="1:19" ht="16.5" customHeight="1" x14ac:dyDescent="0.35">
      <c r="A19" s="75" t="str">
        <f>A39</f>
        <v xml:space="preserve"> - herav kompensasjon for endring i løpende pensjonsutgifter</v>
      </c>
      <c r="B19" s="75"/>
      <c r="C19" s="75"/>
      <c r="D19" s="68">
        <f t="shared" ref="D19:R19" si="19">D162+D144+D126+D108+D72+D90+D54+D39</f>
        <v>6336.1804079337808</v>
      </c>
      <c r="E19" s="68">
        <f t="shared" si="19"/>
        <v>5610.0236316336441</v>
      </c>
      <c r="F19" s="68">
        <f t="shared" si="19"/>
        <v>4677.8151043229864</v>
      </c>
      <c r="G19" s="68">
        <f t="shared" si="19"/>
        <v>3543.7514991295893</v>
      </c>
      <c r="H19" s="68">
        <f t="shared" si="19"/>
        <v>5379.9195136452799</v>
      </c>
      <c r="I19" s="68">
        <f t="shared" si="19"/>
        <v>3850.6369429975121</v>
      </c>
      <c r="J19" s="68">
        <f t="shared" si="19"/>
        <v>5469.028327312064</v>
      </c>
      <c r="K19" s="68">
        <f t="shared" si="19"/>
        <v>5995.321012079823</v>
      </c>
      <c r="L19" s="68">
        <f t="shared" si="19"/>
        <v>4055.0029225952403</v>
      </c>
      <c r="M19" s="68">
        <f t="shared" si="19"/>
        <v>4074.1031361529931</v>
      </c>
      <c r="N19" s="68">
        <f t="shared" si="19"/>
        <v>4618.4945050430115</v>
      </c>
      <c r="O19" s="68">
        <f t="shared" si="19"/>
        <v>7006.9399623097133</v>
      </c>
      <c r="P19" s="68">
        <f t="shared" si="19"/>
        <v>6819.6385038911394</v>
      </c>
      <c r="Q19" s="68">
        <f t="shared" si="19"/>
        <v>6071.099257621474</v>
      </c>
      <c r="R19" s="68">
        <f t="shared" si="19"/>
        <v>5163.0452733317452</v>
      </c>
      <c r="S19" s="68">
        <f t="shared" si="18"/>
        <v>78671</v>
      </c>
    </row>
    <row r="20" spans="1:19" ht="16.5" customHeight="1" thickBot="1" x14ac:dyDescent="0.4">
      <c r="A20" s="241" t="str">
        <f>A40</f>
        <v>Bydelsfordelt budsjett 2020</v>
      </c>
      <c r="B20" s="242"/>
      <c r="C20" s="242"/>
      <c r="D20" s="242">
        <f t="shared" ref="D20:S20" si="20">D5+SUM(D6:D8)+D9+D17+D16</f>
        <v>2038991.1004257048</v>
      </c>
      <c r="E20" s="242">
        <f t="shared" si="20"/>
        <v>1800123.1922927538</v>
      </c>
      <c r="F20" s="242">
        <f t="shared" si="20"/>
        <v>1465768.9871479943</v>
      </c>
      <c r="G20" s="242">
        <f t="shared" si="20"/>
        <v>1102196.7900642185</v>
      </c>
      <c r="H20" s="242">
        <f t="shared" si="20"/>
        <v>1612976.7005595341</v>
      </c>
      <c r="I20" s="242">
        <f t="shared" si="20"/>
        <v>1126728.2719621025</v>
      </c>
      <c r="J20" s="242">
        <f t="shared" si="20"/>
        <v>1566069.5909687323</v>
      </c>
      <c r="K20" s="242">
        <f t="shared" si="20"/>
        <v>1792699.5885288606</v>
      </c>
      <c r="L20" s="242">
        <f t="shared" si="20"/>
        <v>1267509.8986421381</v>
      </c>
      <c r="M20" s="242">
        <f t="shared" si="20"/>
        <v>1256607.9840444964</v>
      </c>
      <c r="N20" s="242">
        <f t="shared" si="20"/>
        <v>1445428.3909816488</v>
      </c>
      <c r="O20" s="242">
        <f t="shared" si="20"/>
        <v>2142283.613407725</v>
      </c>
      <c r="P20" s="242">
        <f t="shared" si="20"/>
        <v>2030777.2672393532</v>
      </c>
      <c r="Q20" s="242">
        <f t="shared" si="20"/>
        <v>1799821.2738629743</v>
      </c>
      <c r="R20" s="242">
        <f t="shared" si="20"/>
        <v>1604419.3497620919</v>
      </c>
      <c r="S20" s="242">
        <f t="shared" si="20"/>
        <v>24052401.999890324</v>
      </c>
    </row>
    <row r="21" spans="1:19" ht="16.5" customHeight="1" x14ac:dyDescent="0.35">
      <c r="A21" s="65"/>
      <c r="B21" s="66"/>
      <c r="C21" s="66"/>
      <c r="D21" s="66"/>
      <c r="E21" s="66"/>
      <c r="F21" s="66"/>
      <c r="G21" s="66"/>
      <c r="H21" s="66"/>
      <c r="I21" s="66"/>
      <c r="J21" s="66"/>
      <c r="K21" s="66"/>
      <c r="L21" s="66"/>
      <c r="M21" s="66"/>
      <c r="N21" s="66"/>
      <c r="O21" s="66"/>
      <c r="P21" s="66"/>
      <c r="Q21" s="66"/>
      <c r="R21" s="66"/>
      <c r="S21" s="66"/>
    </row>
    <row r="22" spans="1:19" ht="16.5" customHeight="1" thickBot="1" x14ac:dyDescent="0.4">
      <c r="A22" s="241" t="s">
        <v>391</v>
      </c>
      <c r="B22" s="241"/>
      <c r="C22" s="241"/>
      <c r="D22" s="242">
        <f>'Tabell 2.1'!D10</f>
        <v>2038992</v>
      </c>
      <c r="E22" s="242">
        <f>'Tabell 2.1'!E10</f>
        <v>1800123</v>
      </c>
      <c r="F22" s="242">
        <f>'Tabell 2.1'!F10</f>
        <v>1465769</v>
      </c>
      <c r="G22" s="242">
        <f>'Tabell 2.1'!G10</f>
        <v>1102197</v>
      </c>
      <c r="H22" s="242">
        <f>'Tabell 2.1'!H10</f>
        <v>1612977</v>
      </c>
      <c r="I22" s="242">
        <f>'Tabell 2.1'!I10</f>
        <v>1126729</v>
      </c>
      <c r="J22" s="242">
        <f>'Tabell 2.1'!J10</f>
        <v>1566070</v>
      </c>
      <c r="K22" s="242">
        <f>'Tabell 2.1'!K10</f>
        <v>1792699</v>
      </c>
      <c r="L22" s="242">
        <f>'Tabell 2.1'!L10</f>
        <v>1267510</v>
      </c>
      <c r="M22" s="242">
        <f>'Tabell 2.1'!M10</f>
        <v>1256608</v>
      </c>
      <c r="N22" s="242">
        <f>'Tabell 2.1'!N10</f>
        <v>1445428</v>
      </c>
      <c r="O22" s="242">
        <f>'Tabell 2.1'!O10</f>
        <v>2142283</v>
      </c>
      <c r="P22" s="242">
        <f>'Tabell 2.1'!P10</f>
        <v>2030777</v>
      </c>
      <c r="Q22" s="242">
        <f>'Tabell 2.1'!Q10</f>
        <v>1799821</v>
      </c>
      <c r="R22" s="242">
        <f>'Tabell 2.1'!R10</f>
        <v>1604419</v>
      </c>
      <c r="S22" s="242">
        <f>'Tabell 2.1'!S10</f>
        <v>24052402</v>
      </c>
    </row>
    <row r="23" spans="1:19" ht="16.5" customHeight="1" thickBot="1" x14ac:dyDescent="0.4">
      <c r="A23" s="67"/>
      <c r="B23" s="67"/>
      <c r="C23" s="67"/>
      <c r="D23" s="67"/>
      <c r="E23" s="67"/>
      <c r="F23" s="67"/>
      <c r="G23" s="67"/>
      <c r="H23" s="67"/>
      <c r="I23" s="67"/>
      <c r="J23" s="67"/>
      <c r="K23" s="67"/>
      <c r="L23" s="67"/>
      <c r="M23" s="67"/>
      <c r="N23" s="67"/>
      <c r="O23" s="67"/>
      <c r="P23" s="67"/>
      <c r="Q23" s="67"/>
      <c r="R23" s="67"/>
      <c r="S23" s="67"/>
    </row>
    <row r="24" spans="1:19" ht="16.5" customHeight="1" x14ac:dyDescent="0.35">
      <c r="A24" s="243" t="str">
        <f>'Tabell 2.1'!A12</f>
        <v>FO1 Administrasjon og fellestjenester</v>
      </c>
      <c r="B24" s="244"/>
      <c r="C24" s="244"/>
      <c r="D24" s="245"/>
      <c r="E24" s="245"/>
      <c r="F24" s="245"/>
      <c r="G24" s="245"/>
      <c r="H24" s="245"/>
      <c r="I24" s="245"/>
      <c r="J24" s="245"/>
      <c r="K24" s="245"/>
      <c r="L24" s="245"/>
      <c r="M24" s="245"/>
      <c r="N24" s="245"/>
      <c r="O24" s="245"/>
      <c r="P24" s="245"/>
      <c r="Q24" s="245"/>
      <c r="R24" s="245"/>
      <c r="S24" s="245"/>
    </row>
    <row r="25" spans="1:19" ht="16.5" customHeight="1" x14ac:dyDescent="0.35">
      <c r="A25" s="74" t="s">
        <v>394</v>
      </c>
      <c r="B25" s="74"/>
      <c r="C25" s="74"/>
      <c r="D25" s="74">
        <f>'Tabell 2.1 DOK32019'!D16</f>
        <v>15849.839158311985</v>
      </c>
      <c r="E25" s="74">
        <f>'Tabell 2.1 DOK32019'!E16</f>
        <v>16382.421043623101</v>
      </c>
      <c r="F25" s="74">
        <f>'Tabell 2.1 DOK32019'!F16</f>
        <v>13788.775116678737</v>
      </c>
      <c r="G25" s="74">
        <f>'Tabell 2.1 DOK32019'!G16</f>
        <v>13011.404821767177</v>
      </c>
      <c r="H25" s="74">
        <f>'Tabell 2.1 DOK32019'!H16</f>
        <v>14366.776830800793</v>
      </c>
      <c r="I25" s="74">
        <f>'Tabell 2.1 DOK32019'!I16</f>
        <v>10650.600169490157</v>
      </c>
      <c r="J25" s="74">
        <f>'Tabell 2.1 DOK32019'!J16</f>
        <v>13086.794893298917</v>
      </c>
      <c r="K25" s="74">
        <f>'Tabell 2.1 DOK32019'!K16</f>
        <v>13332.475300945811</v>
      </c>
      <c r="L25" s="74">
        <f>'Tabell 2.1 DOK32019'!L16</f>
        <v>10576.886960733311</v>
      </c>
      <c r="M25" s="74">
        <f>'Tabell 2.1 DOK32019'!M16</f>
        <v>9802.1934849530462</v>
      </c>
      <c r="N25" s="74">
        <f>'Tabell 2.1 DOK32019'!N16</f>
        <v>10631.668322639292</v>
      </c>
      <c r="O25" s="74">
        <f>'Tabell 2.1 DOK32019'!O16</f>
        <v>12852.361230127353</v>
      </c>
      <c r="P25" s="74">
        <f>'Tabell 2.1 DOK32019'!P16</f>
        <v>12970.638961258441</v>
      </c>
      <c r="Q25" s="74">
        <f>'Tabell 2.1 DOK32019'!Q16</f>
        <v>13133.807143097725</v>
      </c>
      <c r="R25" s="74">
        <f>'Tabell 2.1 DOK32019'!R16</f>
        <v>11268.590044845445</v>
      </c>
      <c r="S25" s="74">
        <f>'Tabell 2.1 DOK32019'!S16</f>
        <v>191705.23348257132</v>
      </c>
    </row>
    <row r="26" spans="1:19" ht="16.5" customHeight="1" x14ac:dyDescent="0.35">
      <c r="A26" s="68" t="s">
        <v>172</v>
      </c>
      <c r="B26" s="68"/>
      <c r="C26" s="68"/>
      <c r="D26" s="68">
        <f>($S$25-'Tabell 2.3 DOK32019'!$S$12)*('Tabell 4.1 DOK32019'!X10-'Tabell 4.1 DOK32019'!D10)/100</f>
        <v>59.619932589791091</v>
      </c>
      <c r="E26" s="68">
        <f>($S$25-'Tabell 2.3 DOK32019'!$S$12)*('Tabell 4.1 DOK32019'!Y10-'Tabell 4.1 DOK32019'!E10)/100</f>
        <v>161.45087382463976</v>
      </c>
      <c r="F26" s="68">
        <f>($S$25-'Tabell 2.3 DOK32019'!$S$12)*('Tabell 4.1 DOK32019'!Z10-'Tabell 4.1 DOK32019'!F10)/100</f>
        <v>21.928818586528145</v>
      </c>
      <c r="G26" s="68">
        <f>($S$25-'Tabell 2.3 DOK32019'!$S$12)*('Tabell 4.1 DOK32019'!AA10-'Tabell 4.1 DOK32019'!G10)/100</f>
        <v>12.37456312637906</v>
      </c>
      <c r="H26" s="68">
        <f>($S$25-'Tabell 2.3 DOK32019'!$S$12)*('Tabell 4.1 DOK32019'!AB10-'Tabell 4.1 DOK32019'!H10)/100</f>
        <v>-10.692461985493466</v>
      </c>
      <c r="I26" s="68">
        <f>($S$25-'Tabell 2.3 DOK32019'!$S$12)*('Tabell 4.1 DOK32019'!AC10-'Tabell 4.1 DOK32019'!I10)/100</f>
        <v>-14.667878440465676</v>
      </c>
      <c r="J26" s="68">
        <f>($S$25-'Tabell 2.3 DOK32019'!$S$12)*('Tabell 4.1 DOK32019'!AD10-'Tabell 4.1 DOK32019'!J10)/100</f>
        <v>-17.440260389068488</v>
      </c>
      <c r="K26" s="68">
        <f>($S$25-'Tabell 2.3 DOK32019'!$S$12)*('Tabell 4.1 DOK32019'!AE10-'Tabell 4.1 DOK32019'!K10)/100</f>
        <v>27.118777510020351</v>
      </c>
      <c r="L26" s="68">
        <f>($S$25-'Tabell 2.3 DOK32019'!$S$12)*('Tabell 4.1 DOK32019'!AF10-'Tabell 4.1 DOK32019'!L10)/100</f>
        <v>14.556474063770166</v>
      </c>
      <c r="M26" s="68">
        <f>($S$25-'Tabell 2.3 DOK32019'!$S$12)*('Tabell 4.1 DOK32019'!AG10-'Tabell 4.1 DOK32019'!M10)/100</f>
        <v>-34.822942341388973</v>
      </c>
      <c r="N26" s="68">
        <f>($S$25-'Tabell 2.3 DOK32019'!$S$12)*('Tabell 4.1 DOK32019'!AH10-'Tabell 4.1 DOK32019'!N10)/100</f>
        <v>-42.631203070647189</v>
      </c>
      <c r="O26" s="68">
        <f>($S$25-'Tabell 2.3 DOK32019'!$S$12)*('Tabell 4.1 DOK32019'!AI10-'Tabell 4.1 DOK32019'!O10)/100</f>
        <v>-71.386532498955589</v>
      </c>
      <c r="P26" s="68">
        <f>($S$25-'Tabell 2.3 DOK32019'!$S$12)*('Tabell 4.1 DOK32019'!AJ10-'Tabell 4.1 DOK32019'!P10)/100</f>
        <v>-27.626796527924995</v>
      </c>
      <c r="Q26" s="68">
        <f>($S$25-'Tabell 2.3 DOK32019'!$S$12)*('Tabell 4.1 DOK32019'!AK10-'Tabell 4.1 DOK32019'!Q10)/100</f>
        <v>2.6633253960821044</v>
      </c>
      <c r="R26" s="68">
        <f>($S$25-'Tabell 2.3 DOK32019'!$S$12)*('Tabell 4.1 DOK32019'!AL10-'Tabell 4.1 DOK32019'!R10)/100</f>
        <v>-80.444689843256626</v>
      </c>
      <c r="S26" s="68">
        <f>($S$25-'Tabell 2.3 DOK32019'!$S$12)*('Tabell 4.1 DOK32019'!AM10-'Tabell 4.1 DOK32019'!S10)/100</f>
        <v>0</v>
      </c>
    </row>
    <row r="27" spans="1:19" ht="16.5" customHeight="1" x14ac:dyDescent="0.35">
      <c r="A27" s="68" t="s">
        <v>174</v>
      </c>
      <c r="B27" s="68"/>
      <c r="C27" s="68"/>
      <c r="D27" s="68">
        <v>0</v>
      </c>
      <c r="E27" s="68">
        <v>0</v>
      </c>
      <c r="F27" s="68">
        <v>0</v>
      </c>
      <c r="G27" s="68">
        <v>0</v>
      </c>
      <c r="H27" s="68">
        <v>0</v>
      </c>
      <c r="I27" s="68">
        <v>0</v>
      </c>
      <c r="J27" s="68">
        <v>0</v>
      </c>
      <c r="K27" s="68">
        <v>0</v>
      </c>
      <c r="L27" s="68">
        <v>0</v>
      </c>
      <c r="M27" s="68">
        <v>0</v>
      </c>
      <c r="N27" s="68">
        <v>0</v>
      </c>
      <c r="O27" s="68">
        <v>0</v>
      </c>
      <c r="P27" s="68">
        <v>0</v>
      </c>
      <c r="Q27" s="68">
        <v>0</v>
      </c>
      <c r="R27" s="68">
        <v>0</v>
      </c>
      <c r="S27" s="68">
        <f t="shared" ref="S27" si="21">SUM(D27:R27)</f>
        <v>0</v>
      </c>
    </row>
    <row r="28" spans="1:19" ht="16.5" customHeight="1" x14ac:dyDescent="0.35">
      <c r="A28" s="75" t="s">
        <v>175</v>
      </c>
      <c r="B28" s="75"/>
      <c r="C28" s="75"/>
      <c r="D28" s="75">
        <f>($S$25-'Tabell 2.3 DOK32019'!$S$12)*('Tabell 4.1'!D9-'Tabell 4.1 DOK32019'!X10)</f>
        <v>0</v>
      </c>
      <c r="E28" s="75">
        <f>($S$25-'Tabell 2.3 DOK32019'!$S$12)*('Tabell 4.1'!E9-'Tabell 4.1 DOK32019'!Y10)</f>
        <v>0</v>
      </c>
      <c r="F28" s="75">
        <f>($S$25-'Tabell 2.3 DOK32019'!$S$12)*('Tabell 4.1'!F9-'Tabell 4.1 DOK32019'!Z10)</f>
        <v>0</v>
      </c>
      <c r="G28" s="75">
        <f>($S$25-'Tabell 2.3 DOK32019'!$S$12)*('Tabell 4.1'!G9-'Tabell 4.1 DOK32019'!AA10)</f>
        <v>0</v>
      </c>
      <c r="H28" s="75">
        <f>($S$25-'Tabell 2.3 DOK32019'!$S$12)*('Tabell 4.1'!H9-'Tabell 4.1 DOK32019'!AB10)</f>
        <v>0</v>
      </c>
      <c r="I28" s="75">
        <f>($S$25-'Tabell 2.3 DOK32019'!$S$12)*('Tabell 4.1'!I9-'Tabell 4.1 DOK32019'!AC10)</f>
        <v>0</v>
      </c>
      <c r="J28" s="75">
        <f>($S$25-'Tabell 2.3 DOK32019'!$S$12)*('Tabell 4.1'!J9-'Tabell 4.1 DOK32019'!AD10)</f>
        <v>0</v>
      </c>
      <c r="K28" s="75">
        <f>($S$25-'Tabell 2.3 DOK32019'!$S$12)*('Tabell 4.1'!K9-'Tabell 4.1 DOK32019'!AE10)</f>
        <v>0</v>
      </c>
      <c r="L28" s="75">
        <f>($S$25-'Tabell 2.3 DOK32019'!$S$12)*('Tabell 4.1'!L9-'Tabell 4.1 DOK32019'!AF10)</f>
        <v>0</v>
      </c>
      <c r="M28" s="75">
        <f>($S$25-'Tabell 2.3 DOK32019'!$S$12)*('Tabell 4.1'!M9-'Tabell 4.1 DOK32019'!AG10)</f>
        <v>0</v>
      </c>
      <c r="N28" s="75">
        <f>($S$25-'Tabell 2.3 DOK32019'!$S$12)*('Tabell 4.1'!N9-'Tabell 4.1 DOK32019'!AH10)</f>
        <v>0</v>
      </c>
      <c r="O28" s="75">
        <f>($S$25-'Tabell 2.3 DOK32019'!$S$12)*('Tabell 4.1'!O9-'Tabell 4.1 DOK32019'!AI10)</f>
        <v>0</v>
      </c>
      <c r="P28" s="75">
        <f>($S$25-'Tabell 2.3 DOK32019'!$S$12)*('Tabell 4.1'!P9-'Tabell 4.1 DOK32019'!AJ10)</f>
        <v>0</v>
      </c>
      <c r="Q28" s="75">
        <f>($S$25-'Tabell 2.3 DOK32019'!$S$12)*('Tabell 4.1'!Q9-'Tabell 4.1 DOK32019'!AK10)</f>
        <v>0</v>
      </c>
      <c r="R28" s="75">
        <f>($S$25-'Tabell 2.3 DOK32019'!$S$12)*('Tabell 4.1'!R9-'Tabell 4.1 DOK32019'!AL10)</f>
        <v>0</v>
      </c>
      <c r="S28" s="75">
        <f>($S$25-'Tabell 2.3 DOK32019'!$S$12)*('Tabell 4.1'!S9-'Tabell 4.1 DOK32019'!AM10)</f>
        <v>2.5748593800013773E-9</v>
      </c>
    </row>
    <row r="29" spans="1:19" ht="16.5" customHeight="1" x14ac:dyDescent="0.35">
      <c r="A29" s="66" t="s">
        <v>233</v>
      </c>
      <c r="B29" s="66"/>
      <c r="C29" s="66"/>
      <c r="D29" s="66">
        <f>SUM(D30:D35)</f>
        <v>-59.185906458308402</v>
      </c>
      <c r="E29" s="66">
        <f t="shared" ref="E29:S29" si="22">SUM(E30:E35)</f>
        <v>-62.165489593219661</v>
      </c>
      <c r="F29" s="66">
        <f t="shared" si="22"/>
        <v>-52.169468753517371</v>
      </c>
      <c r="G29" s="66">
        <f t="shared" si="22"/>
        <v>-49.770095552430291</v>
      </c>
      <c r="H29" s="66">
        <f t="shared" si="22"/>
        <v>-61.060746436392805</v>
      </c>
      <c r="I29" s="66">
        <f t="shared" si="22"/>
        <v>-46.245466722108432</v>
      </c>
      <c r="J29" s="66">
        <f t="shared" si="22"/>
        <v>-55.762667848745721</v>
      </c>
      <c r="K29" s="66">
        <f t="shared" si="22"/>
        <v>-57.254217628122021</v>
      </c>
      <c r="L29" s="66">
        <f t="shared" si="22"/>
        <v>-45.613096501304099</v>
      </c>
      <c r="M29" s="66">
        <f t="shared" si="22"/>
        <v>-42.627066589350349</v>
      </c>
      <c r="N29" s="66">
        <f t="shared" si="22"/>
        <v>-45.764888797122751</v>
      </c>
      <c r="O29" s="66">
        <f t="shared" si="22"/>
        <v>-55.533514228417175</v>
      </c>
      <c r="P29" s="66">
        <f t="shared" si="22"/>
        <v>-56.162368025380147</v>
      </c>
      <c r="Q29" s="66">
        <f t="shared" si="22"/>
        <v>-56.966456943770837</v>
      </c>
      <c r="R29" s="66">
        <f t="shared" si="22"/>
        <v>-49.286001203603242</v>
      </c>
      <c r="S29" s="66">
        <f t="shared" si="22"/>
        <v>-795.5674512817933</v>
      </c>
    </row>
    <row r="30" spans="1:19" ht="16.5" customHeight="1" x14ac:dyDescent="0.35">
      <c r="A30" s="68" t="s">
        <v>234</v>
      </c>
      <c r="B30" s="68"/>
      <c r="C30" s="68"/>
      <c r="D30" s="68">
        <f>$S30*'Tabell 3.1'!D$7/100</f>
        <v>0</v>
      </c>
      <c r="E30" s="68">
        <f>$S30*'Tabell 3.1'!E$7/100</f>
        <v>0</v>
      </c>
      <c r="F30" s="68">
        <f>$S30*'Tabell 3.1'!F$7/100</f>
        <v>0</v>
      </c>
      <c r="G30" s="68">
        <f>$S30*'Tabell 3.1'!G$7/100</f>
        <v>0</v>
      </c>
      <c r="H30" s="68">
        <f>$S30*'Tabell 3.1'!H$7/100</f>
        <v>0</v>
      </c>
      <c r="I30" s="68">
        <f>$S30*'Tabell 3.1'!I$7/100</f>
        <v>0</v>
      </c>
      <c r="J30" s="68">
        <f>$S30*'Tabell 3.1'!J$7/100</f>
        <v>0</v>
      </c>
      <c r="K30" s="68">
        <f>$S30*'Tabell 3.1'!K$7/100</f>
        <v>0</v>
      </c>
      <c r="L30" s="68">
        <f>$S30*'Tabell 3.1'!L$7/100</f>
        <v>0</v>
      </c>
      <c r="M30" s="68">
        <f>$S30*'Tabell 3.1'!M$7/100</f>
        <v>0</v>
      </c>
      <c r="N30" s="68">
        <f>$S30*'Tabell 3.1'!N$7/100</f>
        <v>0</v>
      </c>
      <c r="O30" s="68">
        <f>$S30*'Tabell 3.1'!O$7/100</f>
        <v>0</v>
      </c>
      <c r="P30" s="68">
        <f>$S30*'Tabell 3.1'!P$7/100</f>
        <v>0</v>
      </c>
      <c r="Q30" s="68">
        <f>$S30*'Tabell 3.1'!Q$7/100</f>
        <v>0</v>
      </c>
      <c r="R30" s="68">
        <f>$S30*'Tabell 3.1'!R$7/100</f>
        <v>0</v>
      </c>
      <c r="S30" s="68">
        <v>0</v>
      </c>
    </row>
    <row r="31" spans="1:19" ht="16.5" customHeight="1" x14ac:dyDescent="0.35">
      <c r="A31" s="68" t="s">
        <v>235</v>
      </c>
      <c r="B31" s="68"/>
      <c r="C31" s="68"/>
      <c r="D31" s="68">
        <f>$S31*'Tabell 3.1'!D$7/100</f>
        <v>-1.9020798016604403</v>
      </c>
      <c r="E31" s="68">
        <f>$S31*'Tabell 3.1'!E$7/100</f>
        <v>-1.9978357888104386</v>
      </c>
      <c r="F31" s="68">
        <f>$S31*'Tabell 3.1'!F$7/100</f>
        <v>-1.6765898964362498</v>
      </c>
      <c r="G31" s="68">
        <f>$S31*'Tabell 3.1'!G$7/100</f>
        <v>-1.5994803347934303</v>
      </c>
      <c r="H31" s="68">
        <f>$S31*'Tabell 3.1'!H$7/100</f>
        <v>-1.96233224125384</v>
      </c>
      <c r="I31" s="68">
        <f>$S31*'Tabell 3.1'!I$7/100</f>
        <v>-1.4862080085306268</v>
      </c>
      <c r="J31" s="68">
        <f>$S31*'Tabell 3.1'!J$7/100</f>
        <v>-1.7920658911680831</v>
      </c>
      <c r="K31" s="68">
        <f>$S31*'Tabell 3.1'!K$7/100</f>
        <v>-1.8400003890628012</v>
      </c>
      <c r="L31" s="68">
        <f>$S31*'Tabell 3.1'!L$7/100</f>
        <v>-1.4658852882051259</v>
      </c>
      <c r="M31" s="68">
        <f>$S31*'Tabell 3.1'!M$7/100</f>
        <v>-1.3699221185494919</v>
      </c>
      <c r="N31" s="68">
        <f>$S31*'Tabell 3.1'!N$7/100</f>
        <v>-1.4707634944741756</v>
      </c>
      <c r="O31" s="68">
        <f>$S31*'Tabell 3.1'!O$7/100</f>
        <v>-1.7847014948314095</v>
      </c>
      <c r="P31" s="68">
        <f>$S31*'Tabell 3.1'!P$7/100</f>
        <v>-1.8049112065174731</v>
      </c>
      <c r="Q31" s="68">
        <f>$S31*'Tabell 3.1'!Q$7/100</f>
        <v>-1.8307525154021702</v>
      </c>
      <c r="R31" s="68">
        <f>$S31*'Tabell 3.1'!R$7/100</f>
        <v>-1.5839228120975415</v>
      </c>
      <c r="S31" s="68">
        <v>-25.567451281793296</v>
      </c>
    </row>
    <row r="32" spans="1:19" ht="16.5" customHeight="1" x14ac:dyDescent="0.35">
      <c r="A32" s="68" t="s">
        <v>237</v>
      </c>
      <c r="B32" s="68"/>
      <c r="C32" s="68"/>
      <c r="D32" s="68">
        <f>$S32*'Tabell 3.1'!D$7/100</f>
        <v>0</v>
      </c>
      <c r="E32" s="68">
        <f>$S32*'Tabell 3.1'!E$7/100</f>
        <v>0</v>
      </c>
      <c r="F32" s="68">
        <f>$S32*'Tabell 3.1'!F$7/100</f>
        <v>0</v>
      </c>
      <c r="G32" s="68">
        <f>$S32*'Tabell 3.1'!G$7/100</f>
        <v>0</v>
      </c>
      <c r="H32" s="68">
        <f>$S32*'Tabell 3.1'!H$7/100</f>
        <v>0</v>
      </c>
      <c r="I32" s="68">
        <f>$S32*'Tabell 3.1'!I$7/100</f>
        <v>0</v>
      </c>
      <c r="J32" s="68">
        <f>$S32*'Tabell 3.1'!J$7/100</f>
        <v>0</v>
      </c>
      <c r="K32" s="68">
        <f>$S32*'Tabell 3.1'!K$7/100</f>
        <v>0</v>
      </c>
      <c r="L32" s="68">
        <f>$S32*'Tabell 3.1'!L$7/100</f>
        <v>0</v>
      </c>
      <c r="M32" s="68">
        <f>$S32*'Tabell 3.1'!M$7/100</f>
        <v>0</v>
      </c>
      <c r="N32" s="68">
        <f>$S32*'Tabell 3.1'!N$7/100</f>
        <v>0</v>
      </c>
      <c r="O32" s="68">
        <f>$S32*'Tabell 3.1'!O$7/100</f>
        <v>0</v>
      </c>
      <c r="P32" s="68">
        <f>$S32*'Tabell 3.1'!P$7/100</f>
        <v>0</v>
      </c>
      <c r="Q32" s="68">
        <f>$S32*'Tabell 3.1'!Q$7/100</f>
        <v>0</v>
      </c>
      <c r="R32" s="68">
        <f>$S32*'Tabell 3.1'!R$7/100</f>
        <v>0</v>
      </c>
      <c r="S32" s="68">
        <v>0</v>
      </c>
    </row>
    <row r="33" spans="1:19" ht="16.5" customHeight="1" x14ac:dyDescent="0.35">
      <c r="A33" s="68" t="s">
        <v>246</v>
      </c>
      <c r="B33" s="68"/>
      <c r="C33" s="68"/>
      <c r="D33" s="68">
        <f>$S33*'Tabell 3.1'!D$7/100</f>
        <v>0</v>
      </c>
      <c r="E33" s="68">
        <f>$S33*'Tabell 3.1'!E$7/100</f>
        <v>0</v>
      </c>
      <c r="F33" s="68">
        <f>$S33*'Tabell 3.1'!F$7/100</f>
        <v>0</v>
      </c>
      <c r="G33" s="68">
        <f>$S33*'Tabell 3.1'!G$7/100</f>
        <v>0</v>
      </c>
      <c r="H33" s="68">
        <f>$S33*'Tabell 3.1'!H$7/100</f>
        <v>0</v>
      </c>
      <c r="I33" s="68">
        <f>$S33*'Tabell 3.1'!I$7/100</f>
        <v>0</v>
      </c>
      <c r="J33" s="68">
        <f>$S33*'Tabell 3.1'!J$7/100</f>
        <v>0</v>
      </c>
      <c r="K33" s="68">
        <f>$S33*'Tabell 3.1'!K$7/100</f>
        <v>0</v>
      </c>
      <c r="L33" s="68">
        <f>$S33*'Tabell 3.1'!L$7/100</f>
        <v>0</v>
      </c>
      <c r="M33" s="68">
        <f>$S33*'Tabell 3.1'!M$7/100</f>
        <v>0</v>
      </c>
      <c r="N33" s="68">
        <f>$S33*'Tabell 3.1'!N$7/100</f>
        <v>0</v>
      </c>
      <c r="O33" s="68">
        <f>$S33*'Tabell 3.1'!O$7/100</f>
        <v>0</v>
      </c>
      <c r="P33" s="68">
        <f>$S33*'Tabell 3.1'!P$7/100</f>
        <v>0</v>
      </c>
      <c r="Q33" s="68">
        <f>$S33*'Tabell 3.1'!Q$7/100</f>
        <v>0</v>
      </c>
      <c r="R33" s="68">
        <f>$S33*'Tabell 3.1'!R$7/100</f>
        <v>0</v>
      </c>
      <c r="S33" s="68">
        <v>0</v>
      </c>
    </row>
    <row r="34" spans="1:19" ht="16.5" customHeight="1" x14ac:dyDescent="0.35">
      <c r="A34" s="68" t="s">
        <v>238</v>
      </c>
      <c r="B34" s="68"/>
      <c r="C34" s="68"/>
      <c r="D34" s="68">
        <f>$S34*'Tabell 3.1'!D$7/100</f>
        <v>0</v>
      </c>
      <c r="E34" s="68">
        <f>$S34*'Tabell 3.1'!E$7/100</f>
        <v>0</v>
      </c>
      <c r="F34" s="68">
        <f>$S34*'Tabell 3.1'!F$7/100</f>
        <v>0</v>
      </c>
      <c r="G34" s="68">
        <f>$S34*'Tabell 3.1'!G$7/100</f>
        <v>0</v>
      </c>
      <c r="H34" s="68">
        <f>$S34*'Tabell 3.1'!H$7/100</f>
        <v>0</v>
      </c>
      <c r="I34" s="68">
        <f>$S34*'Tabell 3.1'!I$7/100</f>
        <v>0</v>
      </c>
      <c r="J34" s="68">
        <f>$S34*'Tabell 3.1'!J$7/100</f>
        <v>0</v>
      </c>
      <c r="K34" s="68">
        <f>$S34*'Tabell 3.1'!K$7/100</f>
        <v>0</v>
      </c>
      <c r="L34" s="68">
        <f>$S34*'Tabell 3.1'!L$7/100</f>
        <v>0</v>
      </c>
      <c r="M34" s="68">
        <f>$S34*'Tabell 3.1'!M$7/100</f>
        <v>0</v>
      </c>
      <c r="N34" s="68">
        <f>$S34*'Tabell 3.1'!N$7/100</f>
        <v>0</v>
      </c>
      <c r="O34" s="68">
        <f>$S34*'Tabell 3.1'!O$7/100</f>
        <v>0</v>
      </c>
      <c r="P34" s="68">
        <f>$S34*'Tabell 3.1'!P$7/100</f>
        <v>0</v>
      </c>
      <c r="Q34" s="68">
        <f>$S34*'Tabell 3.1'!Q$7/100</f>
        <v>0</v>
      </c>
      <c r="R34" s="68">
        <f>$S34*'Tabell 3.1'!R$7/100</f>
        <v>0</v>
      </c>
      <c r="S34" s="68">
        <v>0</v>
      </c>
    </row>
    <row r="35" spans="1:19" ht="16.5" customHeight="1" x14ac:dyDescent="0.35">
      <c r="A35" s="75" t="s">
        <v>236</v>
      </c>
      <c r="B35" s="75"/>
      <c r="C35" s="75"/>
      <c r="D35" s="75">
        <f>$S35*'Tabell 3.1'!D$7/100</f>
        <v>-57.28382665664796</v>
      </c>
      <c r="E35" s="75">
        <f>$S35*'Tabell 3.1'!E$7/100</f>
        <v>-60.16765380440922</v>
      </c>
      <c r="F35" s="75">
        <f>$S35*'Tabell 3.1'!F$7/100</f>
        <v>-50.492878857081124</v>
      </c>
      <c r="G35" s="75">
        <f>$S35*'Tabell 3.1'!G$7/100</f>
        <v>-48.170615217636858</v>
      </c>
      <c r="H35" s="75">
        <f>$S35*'Tabell 3.1'!H$7/100</f>
        <v>-59.098414195138965</v>
      </c>
      <c r="I35" s="75">
        <f>$S35*'Tabell 3.1'!I$7/100</f>
        <v>-44.759258713577807</v>
      </c>
      <c r="J35" s="75">
        <f>$S35*'Tabell 3.1'!J$7/100</f>
        <v>-53.970601957577635</v>
      </c>
      <c r="K35" s="75">
        <f>$S35*'Tabell 3.1'!K$7/100</f>
        <v>-55.414217239059219</v>
      </c>
      <c r="L35" s="75">
        <f>$S35*'Tabell 3.1'!L$7/100</f>
        <v>-44.14721121309897</v>
      </c>
      <c r="M35" s="75">
        <f>$S35*'Tabell 3.1'!M$7/100</f>
        <v>-41.25714447080086</v>
      </c>
      <c r="N35" s="75">
        <f>$S35*'Tabell 3.1'!N$7/100</f>
        <v>-44.294125302648574</v>
      </c>
      <c r="O35" s="75">
        <f>$S35*'Tabell 3.1'!O$7/100</f>
        <v>-53.748812733585765</v>
      </c>
      <c r="P35" s="75">
        <f>$S35*'Tabell 3.1'!P$7/100</f>
        <v>-54.357456818862673</v>
      </c>
      <c r="Q35" s="75">
        <f>$S35*'Tabell 3.1'!Q$7/100</f>
        <v>-55.135704428368669</v>
      </c>
      <c r="R35" s="75">
        <f>$S35*'Tabell 3.1'!R$7/100</f>
        <v>-47.702078391505701</v>
      </c>
      <c r="S35" s="75">
        <v>-770</v>
      </c>
    </row>
    <row r="36" spans="1:19" ht="16.5" customHeight="1" x14ac:dyDescent="0.35">
      <c r="A36" s="75" t="s">
        <v>389</v>
      </c>
      <c r="B36" s="75"/>
      <c r="C36" s="75"/>
      <c r="D36" s="75">
        <f>'Tabell 2.1'!D13+'Tabell 2.1'!D14-SUM(D25:D29)</f>
        <v>56.828154731170798</v>
      </c>
      <c r="E36" s="75">
        <f>'Tabell 2.1'!E13+'Tabell 2.1'!E14-SUM(E25:E29)</f>
        <v>58.698575182028435</v>
      </c>
      <c r="F36" s="75">
        <f>'Tabell 2.1'!F13+'Tabell 2.1'!F14-SUM(F25:F29)</f>
        <v>54.825468269767953</v>
      </c>
      <c r="G36" s="75">
        <f>'Tabell 2.1'!G13+'Tabell 2.1'!G14-SUM(G25:G29)</f>
        <v>41.354568168517289</v>
      </c>
      <c r="H36" s="75">
        <f>'Tabell 2.1'!H13+'Tabell 2.1'!H14-SUM(H25:H29)</f>
        <v>-17.48140854837402</v>
      </c>
      <c r="I36" s="75">
        <f>'Tabell 2.1'!I13+'Tabell 2.1'!I14-SUM(I25:I29)</f>
        <v>-19.982029766355481</v>
      </c>
      <c r="J36" s="75">
        <f>'Tabell 2.1'!J13+'Tabell 2.1'!J14-SUM(J25:J29)</f>
        <v>-16.592991846857331</v>
      </c>
      <c r="K36" s="75">
        <f>'Tabell 2.1'!K13+'Tabell 2.1'!K14-SUM(K25:K29)</f>
        <v>-15.679808693415907</v>
      </c>
      <c r="L36" s="75">
        <f>'Tabell 2.1'!L13+'Tabell 2.1'!L14-SUM(L25:L29)</f>
        <v>-17.753902187347194</v>
      </c>
      <c r="M36" s="75">
        <f>'Tabell 2.1'!M13+'Tabell 2.1'!M14-SUM(M25:M29)</f>
        <v>-12.77164339682713</v>
      </c>
      <c r="N36" s="75">
        <f>'Tabell 2.1'!N13+'Tabell 2.1'!N14-SUM(N25:N29)</f>
        <v>-16.189531453383097</v>
      </c>
      <c r="O36" s="75">
        <f>'Tabell 2.1'!O13+'Tabell 2.1'!O14-SUM(O25:O29)</f>
        <v>-27.075927767273242</v>
      </c>
      <c r="P36" s="75">
        <f>'Tabell 2.1'!P13+'Tabell 2.1'!P14-SUM(P25:P29)</f>
        <v>-18.915135632814781</v>
      </c>
      <c r="Q36" s="75">
        <f>'Tabell 2.1'!Q13+'Tabell 2.1'!Q14-SUM(Q25:Q29)</f>
        <v>-27.381531110651849</v>
      </c>
      <c r="R36" s="75">
        <f>'Tabell 2.1'!R13+'Tabell 2.1'!R14-SUM(R25:R29)</f>
        <v>-21.882855948158976</v>
      </c>
      <c r="S36" s="75">
        <f>'Tabell 2.1'!S13+'Tabell 2.1'!S14-SUM(S25:S29)</f>
        <v>-2.5320332497358322E-9</v>
      </c>
    </row>
    <row r="37" spans="1:19" ht="16.5" customHeight="1" x14ac:dyDescent="0.35">
      <c r="A37" s="66" t="s">
        <v>230</v>
      </c>
      <c r="B37" s="66"/>
      <c r="C37" s="66"/>
      <c r="D37" s="66">
        <f>SUM(D38:D39)</f>
        <v>514.37447852908315</v>
      </c>
      <c r="E37" s="66">
        <f t="shared" ref="E37:S37" si="23">SUM(E38:E39)</f>
        <v>540.26952032139957</v>
      </c>
      <c r="F37" s="66">
        <f t="shared" si="23"/>
        <v>453.3958317278217</v>
      </c>
      <c r="G37" s="66">
        <f t="shared" si="23"/>
        <v>432.54329413975256</v>
      </c>
      <c r="H37" s="66">
        <f t="shared" si="23"/>
        <v>530.66838857896903</v>
      </c>
      <c r="I37" s="66">
        <f t="shared" si="23"/>
        <v>401.91135445859771</v>
      </c>
      <c r="J37" s="66">
        <f t="shared" si="23"/>
        <v>484.62370372402398</v>
      </c>
      <c r="K37" s="66">
        <f t="shared" si="23"/>
        <v>497.58650493595263</v>
      </c>
      <c r="L37" s="66">
        <f t="shared" si="23"/>
        <v>396.41553421982712</v>
      </c>
      <c r="M37" s="66">
        <f t="shared" si="23"/>
        <v>370.46446460301905</v>
      </c>
      <c r="N37" s="66">
        <f t="shared" si="23"/>
        <v>397.73473481467568</v>
      </c>
      <c r="O37" s="66">
        <f t="shared" si="23"/>
        <v>482.63216923527574</v>
      </c>
      <c r="P37" s="66">
        <f t="shared" si="23"/>
        <v>488.09742884250539</v>
      </c>
      <c r="Q37" s="66">
        <f t="shared" si="23"/>
        <v>495.0856265881896</v>
      </c>
      <c r="R37" s="66">
        <f t="shared" si="23"/>
        <v>428.33611386428959</v>
      </c>
      <c r="S37" s="66">
        <f t="shared" si="23"/>
        <v>6914.1391485833819</v>
      </c>
    </row>
    <row r="38" spans="1:19" ht="16.5" customHeight="1" x14ac:dyDescent="0.35">
      <c r="A38" s="68" t="s">
        <v>231</v>
      </c>
      <c r="B38" s="68"/>
      <c r="C38" s="68"/>
      <c r="D38" s="68">
        <f>$S38*'Tabell 3.1'!D$7/100</f>
        <v>463.04177440917186</v>
      </c>
      <c r="E38" s="68">
        <f>$S38*'Tabell 3.1'!E$7/100</f>
        <v>486.35258511308183</v>
      </c>
      <c r="F38" s="68">
        <f>$S38*'Tabell 3.1'!F$7/100</f>
        <v>408.14857500964177</v>
      </c>
      <c r="G38" s="68">
        <f>$S38*'Tabell 3.1'!G$7/100</f>
        <v>389.37704491093848</v>
      </c>
      <c r="H38" s="68">
        <f>$S38*'Tabell 3.1'!H$7/100</f>
        <v>477.70961143549124</v>
      </c>
      <c r="I38" s="68">
        <f>$S38*'Tabell 3.1'!I$7/100</f>
        <v>361.80206151728885</v>
      </c>
      <c r="J38" s="68">
        <f>$S38*'Tabell 3.1'!J$7/100</f>
        <v>436.26001883845225</v>
      </c>
      <c r="K38" s="68">
        <f>$S38*'Tabell 3.1'!K$7/100</f>
        <v>447.92917958618057</v>
      </c>
      <c r="L38" s="68">
        <f>$S38*'Tabell 3.1'!L$7/100</f>
        <v>356.85470417080597</v>
      </c>
      <c r="M38" s="68">
        <f>$S38*'Tabell 3.1'!M$7/100</f>
        <v>333.49345701572702</v>
      </c>
      <c r="N38" s="68">
        <f>$S38*'Tabell 3.1'!N$7/100</f>
        <v>358.04225333923881</v>
      </c>
      <c r="O38" s="68">
        <f>$S38*'Tabell 3.1'!O$7/100</f>
        <v>434.46723225599175</v>
      </c>
      <c r="P38" s="68">
        <f>$S38*'Tabell 3.1'!P$7/100</f>
        <v>439.3870788109279</v>
      </c>
      <c r="Q38" s="68">
        <f>$S38*'Tabell 3.1'!Q$7/100</f>
        <v>445.67787981127503</v>
      </c>
      <c r="R38" s="68">
        <f>$S38*'Tabell 3.1'!R$7/100</f>
        <v>385.58972594134173</v>
      </c>
      <c r="S38" s="68">
        <v>6224.1331821655549</v>
      </c>
    </row>
    <row r="39" spans="1:19" ht="16.5" customHeight="1" x14ac:dyDescent="0.35">
      <c r="A39" s="75" t="s">
        <v>232</v>
      </c>
      <c r="B39" s="75"/>
      <c r="C39" s="75"/>
      <c r="D39" s="75">
        <f>$S39*'Tabell 3.1'!D$7/100</f>
        <v>51.332704119911256</v>
      </c>
      <c r="E39" s="75">
        <f>$S39*'Tabell 3.1'!E$7/100</f>
        <v>53.916935208317717</v>
      </c>
      <c r="F39" s="75">
        <f>$S39*'Tabell 3.1'!F$7/100</f>
        <v>45.247256718179926</v>
      </c>
      <c r="G39" s="75">
        <f>$S39*'Tabell 3.1'!G$7/100</f>
        <v>43.166249228814053</v>
      </c>
      <c r="H39" s="75">
        <f>$S39*'Tabell 3.1'!H$7/100</f>
        <v>52.958777143477789</v>
      </c>
      <c r="I39" s="75">
        <f>$S39*'Tabell 3.1'!I$7/100</f>
        <v>40.109292941308851</v>
      </c>
      <c r="J39" s="75">
        <f>$S39*'Tabell 3.1'!J$7/100</f>
        <v>48.363684885571736</v>
      </c>
      <c r="K39" s="75">
        <f>$S39*'Tabell 3.1'!K$7/100</f>
        <v>49.657325349772051</v>
      </c>
      <c r="L39" s="75">
        <f>$S39*'Tabell 3.1'!L$7/100</f>
        <v>39.56083004902117</v>
      </c>
      <c r="M39" s="75">
        <f>$S39*'Tabell 3.1'!M$7/100</f>
        <v>36.971007587292036</v>
      </c>
      <c r="N39" s="75">
        <f>$S39*'Tabell 3.1'!N$7/100</f>
        <v>39.692481475436836</v>
      </c>
      <c r="O39" s="75">
        <f>$S39*'Tabell 3.1'!O$7/100</f>
        <v>48.164936979283986</v>
      </c>
      <c r="P39" s="75">
        <f>$S39*'Tabell 3.1'!P$7/100</f>
        <v>48.71035003157747</v>
      </c>
      <c r="Q39" s="75">
        <f>$S39*'Tabell 3.1'!Q$7/100</f>
        <v>49.407746776914543</v>
      </c>
      <c r="R39" s="75">
        <f>$S39*'Tabell 3.1'!R$7/100</f>
        <v>42.746387922947861</v>
      </c>
      <c r="S39" s="75">
        <v>690.00596641782727</v>
      </c>
    </row>
    <row r="40" spans="1:19" ht="16.5" customHeight="1" thickBot="1" x14ac:dyDescent="0.4">
      <c r="A40" s="246" t="s">
        <v>396</v>
      </c>
      <c r="B40" s="247"/>
      <c r="C40" s="247"/>
      <c r="D40" s="248">
        <f t="shared" ref="D40:S40" si="24">D29+D37+D25+SUM(D26:D28)+D36</f>
        <v>16421.475817703722</v>
      </c>
      <c r="E40" s="248">
        <f t="shared" si="24"/>
        <v>17080.67452335795</v>
      </c>
      <c r="F40" s="248">
        <f t="shared" si="24"/>
        <v>14266.755766509337</v>
      </c>
      <c r="G40" s="248">
        <f t="shared" si="24"/>
        <v>13447.907151649395</v>
      </c>
      <c r="H40" s="248">
        <f t="shared" si="24"/>
        <v>14808.210602409503</v>
      </c>
      <c r="I40" s="248">
        <f t="shared" si="24"/>
        <v>10971.616149019826</v>
      </c>
      <c r="J40" s="248">
        <f t="shared" si="24"/>
        <v>13481.622676938268</v>
      </c>
      <c r="K40" s="248">
        <f t="shared" si="24"/>
        <v>13784.246557070246</v>
      </c>
      <c r="L40" s="248">
        <f t="shared" si="24"/>
        <v>10924.491970328258</v>
      </c>
      <c r="M40" s="248">
        <f t="shared" si="24"/>
        <v>10082.4362972285</v>
      </c>
      <c r="N40" s="248">
        <f t="shared" si="24"/>
        <v>10924.817434132816</v>
      </c>
      <c r="O40" s="248">
        <f t="shared" si="24"/>
        <v>13180.997424867985</v>
      </c>
      <c r="P40" s="248">
        <f t="shared" si="24"/>
        <v>13356.032089914825</v>
      </c>
      <c r="Q40" s="248">
        <f t="shared" si="24"/>
        <v>13547.208107027574</v>
      </c>
      <c r="R40" s="248">
        <f t="shared" si="24"/>
        <v>11545.312611714717</v>
      </c>
      <c r="S40" s="248">
        <f t="shared" si="24"/>
        <v>197823.80517987293</v>
      </c>
    </row>
    <row r="41" spans="1:19" ht="16.5" customHeight="1" thickBot="1" x14ac:dyDescent="0.4">
      <c r="A41" s="68"/>
      <c r="B41" s="68"/>
      <c r="C41" s="68"/>
      <c r="D41" s="68"/>
      <c r="E41" s="68"/>
      <c r="F41" s="68"/>
      <c r="G41" s="68"/>
      <c r="H41" s="68"/>
      <c r="I41" s="68"/>
      <c r="J41" s="68"/>
      <c r="K41" s="68"/>
      <c r="L41" s="68"/>
      <c r="M41" s="68"/>
      <c r="N41" s="68"/>
      <c r="O41" s="68"/>
      <c r="P41" s="68"/>
      <c r="Q41" s="68"/>
      <c r="R41" s="68"/>
      <c r="S41" s="68"/>
    </row>
    <row r="42" spans="1:19" ht="16.5" customHeight="1" x14ac:dyDescent="0.35">
      <c r="A42" s="249" t="str">
        <f>'Tabell 2.1'!A18</f>
        <v>FO2A Barnehager</v>
      </c>
      <c r="B42" s="249"/>
      <c r="C42" s="250"/>
      <c r="D42" s="251"/>
      <c r="E42" s="251"/>
      <c r="F42" s="251"/>
      <c r="G42" s="251"/>
      <c r="H42" s="251"/>
      <c r="I42" s="251"/>
      <c r="J42" s="251"/>
      <c r="K42" s="251"/>
      <c r="L42" s="251"/>
      <c r="M42" s="251"/>
      <c r="N42" s="251"/>
      <c r="O42" s="251"/>
      <c r="P42" s="251"/>
      <c r="Q42" s="251"/>
      <c r="R42" s="251"/>
      <c r="S42" s="251"/>
    </row>
    <row r="43" spans="1:19" ht="16.5" customHeight="1" x14ac:dyDescent="0.35">
      <c r="A43" s="74" t="str">
        <f>A25</f>
        <v>Bydelsfordelt Dok3 2019</v>
      </c>
      <c r="B43" s="74"/>
      <c r="C43" s="74"/>
      <c r="D43" s="74">
        <f>'Tabell 2.1 DOK32019'!D22</f>
        <v>570173.54850045824</v>
      </c>
      <c r="E43" s="74">
        <f>'Tabell 2.1 DOK32019'!E22</f>
        <v>563193.12951958587</v>
      </c>
      <c r="F43" s="74">
        <f>'Tabell 2.1 DOK32019'!F22</f>
        <v>487100.87842991442</v>
      </c>
      <c r="G43" s="74">
        <f>'Tabell 2.1 DOK32019'!G22</f>
        <v>358287.6015464575</v>
      </c>
      <c r="H43" s="74">
        <f>'Tabell 2.1 DOK32019'!H22</f>
        <v>422600.12909926928</v>
      </c>
      <c r="I43" s="74">
        <f>'Tabell 2.1 DOK32019'!I22</f>
        <v>353752.99011660652</v>
      </c>
      <c r="J43" s="74">
        <f>'Tabell 2.1 DOK32019'!J22</f>
        <v>506150.0354684419</v>
      </c>
      <c r="K43" s="74">
        <f>'Tabell 2.1 DOK32019'!K22</f>
        <v>697873.08406590612</v>
      </c>
      <c r="L43" s="74">
        <f>'Tabell 2.1 DOK32019'!L22</f>
        <v>314065.75678564637</v>
      </c>
      <c r="M43" s="74">
        <f>'Tabell 2.1 DOK32019'!M22</f>
        <v>222944.38627455293</v>
      </c>
      <c r="N43" s="74">
        <f>'Tabell 2.1 DOK32019'!N22</f>
        <v>224109.58903129667</v>
      </c>
      <c r="O43" s="74">
        <f>'Tabell 2.1 DOK32019'!O22</f>
        <v>457161.78092597419</v>
      </c>
      <c r="P43" s="74">
        <f>'Tabell 2.1 DOK32019'!P22</f>
        <v>512375.12848009047</v>
      </c>
      <c r="Q43" s="74">
        <f>'Tabell 2.1 DOK32019'!Q22</f>
        <v>521685.98204675823</v>
      </c>
      <c r="R43" s="74">
        <f>'Tabell 2.1 DOK32019'!R22</f>
        <v>360336.27571152081</v>
      </c>
      <c r="S43" s="74">
        <f>'Tabell 2.1 DOK32019'!S22</f>
        <v>6571810.2960024793</v>
      </c>
    </row>
    <row r="44" spans="1:19" ht="16.5" customHeight="1" x14ac:dyDescent="0.35">
      <c r="A44" s="66" t="str">
        <f t="shared" ref="A44:A49" si="25">A29</f>
        <v>Reelle endringer</v>
      </c>
      <c r="B44" s="68"/>
      <c r="C44" s="68"/>
      <c r="D44" s="66">
        <f t="shared" ref="D44:S44" si="26">SUM(D45:D50)</f>
        <v>13401.995303049971</v>
      </c>
      <c r="E44" s="66">
        <f t="shared" si="26"/>
        <v>2659.2740135946137</v>
      </c>
      <c r="F44" s="66">
        <f t="shared" si="26"/>
        <v>-10852.487390049511</v>
      </c>
      <c r="G44" s="66">
        <f t="shared" si="26"/>
        <v>1674.9071824497776</v>
      </c>
      <c r="H44" s="66">
        <f t="shared" si="26"/>
        <v>5687.254611246959</v>
      </c>
      <c r="I44" s="66">
        <f t="shared" si="26"/>
        <v>-145.25979432880206</v>
      </c>
      <c r="J44" s="66">
        <f t="shared" si="26"/>
        <v>10120.125546766985</v>
      </c>
      <c r="K44" s="66">
        <f t="shared" si="26"/>
        <v>2247.4881309631392</v>
      </c>
      <c r="L44" s="66">
        <f t="shared" si="26"/>
        <v>5560.306308328928</v>
      </c>
      <c r="M44" s="66">
        <f t="shared" si="26"/>
        <v>10329.25811666068</v>
      </c>
      <c r="N44" s="66">
        <f t="shared" si="26"/>
        <v>15397.13247730293</v>
      </c>
      <c r="O44" s="66">
        <f t="shared" si="26"/>
        <v>8776.3980189231897</v>
      </c>
      <c r="P44" s="66">
        <f t="shared" si="26"/>
        <v>-9469.4436542049389</v>
      </c>
      <c r="Q44" s="66">
        <f t="shared" si="26"/>
        <v>1403.105572413657</v>
      </c>
      <c r="R44" s="66">
        <f t="shared" si="26"/>
        <v>-3181.3582271294026</v>
      </c>
      <c r="S44" s="66">
        <f t="shared" si="26"/>
        <v>53608.696215987809</v>
      </c>
    </row>
    <row r="45" spans="1:19" ht="16.5" customHeight="1" x14ac:dyDescent="0.35">
      <c r="A45" s="68" t="str">
        <f t="shared" si="25"/>
        <v xml:space="preserve"> - herav justering for demografiske forhold</v>
      </c>
      <c r="B45" s="68"/>
      <c r="C45" s="68"/>
      <c r="D45" s="68">
        <f>$S45*'Tabell 3.1'!D$21/100</f>
        <v>0</v>
      </c>
      <c r="E45" s="68">
        <f>$S45*'Tabell 3.1'!E$21/100</f>
        <v>0</v>
      </c>
      <c r="F45" s="68">
        <f>$S45*'Tabell 3.1'!F$21/100</f>
        <v>0</v>
      </c>
      <c r="G45" s="68">
        <f>$S45*'Tabell 3.1'!G$21/100</f>
        <v>0</v>
      </c>
      <c r="H45" s="68">
        <f>$S45*'Tabell 3.1'!H$21/100</f>
        <v>0</v>
      </c>
      <c r="I45" s="68">
        <f>$S45*'Tabell 3.1'!I$21/100</f>
        <v>0</v>
      </c>
      <c r="J45" s="68">
        <f>$S45*'Tabell 3.1'!J$21/100</f>
        <v>0</v>
      </c>
      <c r="K45" s="68">
        <f>$S45*'Tabell 3.1'!K$21/100</f>
        <v>0</v>
      </c>
      <c r="L45" s="68">
        <f>$S45*'Tabell 3.1'!L$21/100</f>
        <v>0</v>
      </c>
      <c r="M45" s="68">
        <f>$S45*'Tabell 3.1'!M$21/100</f>
        <v>0</v>
      </c>
      <c r="N45" s="68">
        <f>$S45*'Tabell 3.1'!N$21/100</f>
        <v>0</v>
      </c>
      <c r="O45" s="68">
        <f>$S45*'Tabell 3.1'!O$21/100</f>
        <v>0</v>
      </c>
      <c r="P45" s="68">
        <f>$S45*'Tabell 3.1'!P$21/100</f>
        <v>0</v>
      </c>
      <c r="Q45" s="68">
        <f>$S45*'Tabell 3.1'!Q$21/100</f>
        <v>0</v>
      </c>
      <c r="R45" s="68">
        <f>$S45*'Tabell 3.1'!R$21/100</f>
        <v>0</v>
      </c>
      <c r="S45" s="33">
        <v>0</v>
      </c>
    </row>
    <row r="46" spans="1:19" ht="16.5" customHeight="1" x14ac:dyDescent="0.35">
      <c r="A46" s="68" t="str">
        <f t="shared" si="25"/>
        <v xml:space="preserve"> - herav justering for andre aktivitetsnøytrale forhold</v>
      </c>
      <c r="B46" s="68"/>
      <c r="C46" s="68"/>
      <c r="D46" s="68">
        <f>$S46*'Tabell 3.1'!D$21/100</f>
        <v>941.07206222840261</v>
      </c>
      <c r="E46" s="68">
        <f>$S46*'Tabell 3.1'!E$21/100</f>
        <v>922.16070299231842</v>
      </c>
      <c r="F46" s="68">
        <f>$S46*'Tabell 3.1'!F$21/100</f>
        <v>762.18513461177542</v>
      </c>
      <c r="G46" s="68">
        <f>$S46*'Tabell 3.1'!G$21/100</f>
        <v>613.59158128169668</v>
      </c>
      <c r="H46" s="68">
        <f>$S46*'Tabell 3.1'!H$21/100</f>
        <v>734.62026736654752</v>
      </c>
      <c r="I46" s="68">
        <f>$S46*'Tabell 3.1'!I$21/100</f>
        <v>575.30282192274797</v>
      </c>
      <c r="J46" s="68">
        <f>$S46*'Tabell 3.1'!J$21/100</f>
        <v>850.86587330427517</v>
      </c>
      <c r="K46" s="68">
        <f>$S46*'Tabell 3.1'!K$21/100</f>
        <v>1098.4470734390875</v>
      </c>
      <c r="L46" s="68">
        <f>$S46*'Tabell 3.1'!L$21/100</f>
        <v>505.60725222258981</v>
      </c>
      <c r="M46" s="68">
        <f>$S46*'Tabell 3.1'!M$21/100</f>
        <v>378.1710871722405</v>
      </c>
      <c r="N46" s="68">
        <f>$S46*'Tabell 3.1'!N$21/100</f>
        <v>385.44898777974072</v>
      </c>
      <c r="O46" s="68">
        <f>$S46*'Tabell 3.1'!O$21/100</f>
        <v>759.40328605792467</v>
      </c>
      <c r="P46" s="68">
        <f>$S46*'Tabell 3.1'!P$21/100</f>
        <v>819.45481454931507</v>
      </c>
      <c r="Q46" s="68">
        <f>$S46*'Tabell 3.1'!Q$21/100</f>
        <v>833.25140955109794</v>
      </c>
      <c r="R46" s="68">
        <f>$S46*'Tabell 3.1'!R$21/100</f>
        <v>590.11386150805185</v>
      </c>
      <c r="S46" s="33">
        <v>10769.696215987811</v>
      </c>
    </row>
    <row r="47" spans="1:19" ht="16.5" customHeight="1" x14ac:dyDescent="0.35">
      <c r="A47" s="68" t="str">
        <f t="shared" si="25"/>
        <v xml:space="preserve"> - herav justering for engangstiltak</v>
      </c>
      <c r="B47" s="68"/>
      <c r="C47" s="68"/>
      <c r="D47" s="68">
        <f>$S47*'Tabell 3.1'!D$21/100</f>
        <v>0</v>
      </c>
      <c r="E47" s="68">
        <f>$S47*'Tabell 3.1'!E$21/100</f>
        <v>0</v>
      </c>
      <c r="F47" s="68">
        <f>$S47*'Tabell 3.1'!F$21/100</f>
        <v>0</v>
      </c>
      <c r="G47" s="68">
        <f>$S47*'Tabell 3.1'!G$21/100</f>
        <v>0</v>
      </c>
      <c r="H47" s="68">
        <f>$S47*'Tabell 3.1'!H$21/100</f>
        <v>0</v>
      </c>
      <c r="I47" s="68">
        <f>$S47*'Tabell 3.1'!I$21/100</f>
        <v>0</v>
      </c>
      <c r="J47" s="68">
        <f>$S47*'Tabell 3.1'!J$21/100</f>
        <v>0</v>
      </c>
      <c r="K47" s="68">
        <f>$S47*'Tabell 3.1'!K$21/100</f>
        <v>0</v>
      </c>
      <c r="L47" s="68">
        <f>$S47*'Tabell 3.1'!L$21/100</f>
        <v>0</v>
      </c>
      <c r="M47" s="68">
        <f>$S47*'Tabell 3.1'!M$21/100</f>
        <v>0</v>
      </c>
      <c r="N47" s="68">
        <f>$S47*'Tabell 3.1'!N$21/100</f>
        <v>0</v>
      </c>
      <c r="O47" s="68">
        <f>$S47*'Tabell 3.1'!O$21/100</f>
        <v>0</v>
      </c>
      <c r="P47" s="68">
        <f>$S47*'Tabell 3.1'!P$21/100</f>
        <v>0</v>
      </c>
      <c r="Q47" s="68">
        <f>$S47*'Tabell 3.1'!Q$21/100</f>
        <v>0</v>
      </c>
      <c r="R47" s="68">
        <f>$S47*'Tabell 3.1'!R$21/100</f>
        <v>0</v>
      </c>
      <c r="S47" s="33">
        <v>0</v>
      </c>
    </row>
    <row r="48" spans="1:19" ht="16.5" customHeight="1" x14ac:dyDescent="0.35">
      <c r="A48" s="68" t="str">
        <f t="shared" si="25"/>
        <v xml:space="preserve"> - herav justering for oppgaveendringer mellom sektorer</v>
      </c>
      <c r="B48" s="68"/>
      <c r="C48" s="68"/>
      <c r="D48" s="68">
        <f>$S48*'Tabell 3.1'!D$21/100</f>
        <v>67.283744442127372</v>
      </c>
      <c r="E48" s="68">
        <f>$S48*'Tabell 3.1'!E$21/100</f>
        <v>65.931640694747031</v>
      </c>
      <c r="F48" s="68">
        <f>$S48*'Tabell 3.1'!F$21/100</f>
        <v>54.493881896114132</v>
      </c>
      <c r="G48" s="68">
        <f>$S48*'Tabell 3.1'!G$21/100</f>
        <v>43.869902002019586</v>
      </c>
      <c r="H48" s="68">
        <f>$S48*'Tabell 3.1'!H$21/100</f>
        <v>52.523079066289021</v>
      </c>
      <c r="I48" s="68">
        <f>$S48*'Tabell 3.1'!I$21/100</f>
        <v>41.132374023967294</v>
      </c>
      <c r="J48" s="68">
        <f>$S48*'Tabell 3.1'!J$21/100</f>
        <v>60.834280680237278</v>
      </c>
      <c r="K48" s="68">
        <f>$S48*'Tabell 3.1'!K$21/100</f>
        <v>78.535571439098291</v>
      </c>
      <c r="L48" s="68">
        <f>$S48*'Tabell 3.1'!L$21/100</f>
        <v>36.14935615671731</v>
      </c>
      <c r="M48" s="68">
        <f>$S48*'Tabell 3.1'!M$21/100</f>
        <v>27.03806414616837</v>
      </c>
      <c r="N48" s="68">
        <f>$S48*'Tabell 3.1'!N$21/100</f>
        <v>27.558411550160685</v>
      </c>
      <c r="O48" s="68">
        <f>$S48*'Tabell 3.1'!O$21/100</f>
        <v>54.294988320705279</v>
      </c>
      <c r="P48" s="68">
        <f>$S48*'Tabell 3.1'!P$21/100</f>
        <v>58.588487042584447</v>
      </c>
      <c r="Q48" s="68">
        <f>$S48*'Tabell 3.1'!Q$21/100</f>
        <v>59.574900952347491</v>
      </c>
      <c r="R48" s="68">
        <f>$S48*'Tabell 3.1'!R$21/100</f>
        <v>42.19131758671643</v>
      </c>
      <c r="S48" s="33">
        <v>770</v>
      </c>
    </row>
    <row r="49" spans="1:19" ht="16.5" customHeight="1" x14ac:dyDescent="0.35">
      <c r="A49" s="68" t="str">
        <f t="shared" si="25"/>
        <v xml:space="preserve"> - herav uspesifiserte rammeendringer</v>
      </c>
      <c r="B49" s="68"/>
      <c r="C49" s="68"/>
      <c r="D49" s="68">
        <f>$S49*'Tabell 3.1'!D$21/100</f>
        <v>0</v>
      </c>
      <c r="E49" s="68">
        <f>$S49*'Tabell 3.1'!E$21/100</f>
        <v>0</v>
      </c>
      <c r="F49" s="68">
        <f>$S49*'Tabell 3.1'!F$21/100</f>
        <v>0</v>
      </c>
      <c r="G49" s="68">
        <f>$S49*'Tabell 3.1'!G$21/100</f>
        <v>0</v>
      </c>
      <c r="H49" s="68">
        <f>$S49*'Tabell 3.1'!H$21/100</f>
        <v>0</v>
      </c>
      <c r="I49" s="68">
        <f>$S49*'Tabell 3.1'!I$21/100</f>
        <v>0</v>
      </c>
      <c r="J49" s="68">
        <f>$S49*'Tabell 3.1'!J$21/100</f>
        <v>0</v>
      </c>
      <c r="K49" s="68">
        <f>$S49*'Tabell 3.1'!K$21/100</f>
        <v>0</v>
      </c>
      <c r="L49" s="68">
        <f>$S49*'Tabell 3.1'!L$21/100</f>
        <v>0</v>
      </c>
      <c r="M49" s="68">
        <f>$S49*'Tabell 3.1'!M$21/100</f>
        <v>0</v>
      </c>
      <c r="N49" s="68">
        <f>$S49*'Tabell 3.1'!N$21/100</f>
        <v>0</v>
      </c>
      <c r="O49" s="68">
        <f>$S49*'Tabell 3.1'!O$21/100</f>
        <v>0</v>
      </c>
      <c r="P49" s="68">
        <f>$S49*'Tabell 3.1'!P$21/100</f>
        <v>0</v>
      </c>
      <c r="Q49" s="68">
        <f>$S49*'Tabell 3.1'!Q$21/100</f>
        <v>0</v>
      </c>
      <c r="R49" s="68">
        <f>$S49*'Tabell 3.1'!R$21/100</f>
        <v>0</v>
      </c>
      <c r="S49" s="33">
        <v>0</v>
      </c>
    </row>
    <row r="50" spans="1:19" ht="16.5" customHeight="1" x14ac:dyDescent="0.35">
      <c r="A50" s="75" t="s">
        <v>240</v>
      </c>
      <c r="B50" s="75"/>
      <c r="C50" s="75"/>
      <c r="D50" s="75">
        <f>$S50*'Tabell 3.1'!D$21/100+('Tabell 2.1 DOK32019'!$S$19+'Tabell 2.1 DOK32019'!$S$21)*('Tabell 3.1'!D21-'Tabell 3.1 DOK32019'!D21)/100</f>
        <v>12393.639496379441</v>
      </c>
      <c r="E50" s="75">
        <f>$S50*'Tabell 3.1'!E$21/100+('Tabell 2.1 DOK32019'!$S$19+'Tabell 2.1 DOK32019'!$S$21)*('Tabell 3.1'!E21-'Tabell 3.1 DOK32019'!E21)/100</f>
        <v>1671.1816699075484</v>
      </c>
      <c r="F50" s="75">
        <f>$S50*'Tabell 3.1'!F$21/100+('Tabell 2.1 DOK32019'!$S$19+'Tabell 2.1 DOK32019'!$S$21)*('Tabell 3.1'!F21-'Tabell 3.1 DOK32019'!F21)/100</f>
        <v>-11669.1664065574</v>
      </c>
      <c r="G50" s="75">
        <f>$S50*'Tabell 3.1'!G$21/100+('Tabell 2.1 DOK32019'!$S$19+'Tabell 2.1 DOK32019'!$S$21)*('Tabell 3.1'!G21-'Tabell 3.1 DOK32019'!G21)/100</f>
        <v>1017.4456991660613</v>
      </c>
      <c r="H50" s="75">
        <f>$S50*'Tabell 3.1'!H$21/100+('Tabell 2.1 DOK32019'!$S$19+'Tabell 2.1 DOK32019'!$S$21)*('Tabell 3.1'!H21-'Tabell 3.1 DOK32019'!H21)/100</f>
        <v>4900.1112648141225</v>
      </c>
      <c r="I50" s="75">
        <f>$S50*'Tabell 3.1'!I$21/100+('Tabell 2.1 DOK32019'!$S$19+'Tabell 2.1 DOK32019'!$S$21)*('Tabell 3.1'!I21-'Tabell 3.1 DOK32019'!I21)/100</f>
        <v>-761.69499027551728</v>
      </c>
      <c r="J50" s="75">
        <f>$S50*'Tabell 3.1'!J$21/100+('Tabell 2.1 DOK32019'!$S$19+'Tabell 2.1 DOK32019'!$S$21)*('Tabell 3.1'!J21-'Tabell 3.1 DOK32019'!J21)/100</f>
        <v>9208.425392782472</v>
      </c>
      <c r="K50" s="75">
        <f>$S50*'Tabell 3.1'!K$21/100+('Tabell 2.1 DOK32019'!$S$19+'Tabell 2.1 DOK32019'!$S$21)*('Tabell 3.1'!K21-'Tabell 3.1 DOK32019'!K21)/100</f>
        <v>1070.5054860849532</v>
      </c>
      <c r="L50" s="75">
        <f>$S50*'Tabell 3.1'!L$21/100+('Tabell 2.1 DOK32019'!$S$19+'Tabell 2.1 DOK32019'!$S$21)*('Tabell 3.1'!L21-'Tabell 3.1 DOK32019'!L21)/100</f>
        <v>5018.5496999496208</v>
      </c>
      <c r="M50" s="75">
        <f>$S50*'Tabell 3.1'!M$21/100+('Tabell 2.1 DOK32019'!$S$19+'Tabell 2.1 DOK32019'!$S$21)*('Tabell 3.1'!M21-'Tabell 3.1 DOK32019'!M21)/100</f>
        <v>9924.0489653422701</v>
      </c>
      <c r="N50" s="75">
        <f>$S50*'Tabell 3.1'!N$21/100+('Tabell 2.1 DOK32019'!$S$19+'Tabell 2.1 DOK32019'!$S$21)*('Tabell 3.1'!N21-'Tabell 3.1 DOK32019'!N21)/100</f>
        <v>14984.125077973029</v>
      </c>
      <c r="O50" s="75">
        <f>$S50*'Tabell 3.1'!O$21/100+('Tabell 2.1 DOK32019'!$S$19+'Tabell 2.1 DOK32019'!$S$21)*('Tabell 3.1'!O21-'Tabell 3.1 DOK32019'!O21)/100</f>
        <v>7962.6997445445604</v>
      </c>
      <c r="P50" s="75">
        <f>$S50*'Tabell 3.1'!P$21/100+('Tabell 2.1 DOK32019'!$S$19+'Tabell 2.1 DOK32019'!$S$21)*('Tabell 3.1'!P21-'Tabell 3.1 DOK32019'!P21)/100</f>
        <v>-10347.486955796838</v>
      </c>
      <c r="Q50" s="75">
        <f>$S50*'Tabell 3.1'!Q$21/100+('Tabell 2.1 DOK32019'!$S$19+'Tabell 2.1 DOK32019'!$S$21)*('Tabell 3.1'!Q21-'Tabell 3.1 DOK32019'!Q21)/100</f>
        <v>510.27926191021152</v>
      </c>
      <c r="R50" s="75">
        <f>$S50*'Tabell 3.1'!R$21/100+('Tabell 2.1 DOK32019'!$S$19+'Tabell 2.1 DOK32019'!$S$21)*('Tabell 3.1'!R21-'Tabell 3.1 DOK32019'!R21)/100</f>
        <v>-3813.663406224171</v>
      </c>
      <c r="S50" s="75">
        <v>42069</v>
      </c>
    </row>
    <row r="51" spans="1:19" s="60" customFormat="1" ht="16.5" customHeight="1" x14ac:dyDescent="0.35">
      <c r="A51" s="75" t="str">
        <f>A36</f>
        <v>Vridningseffekter knyttet til endringer i særskilte tildelinger</v>
      </c>
      <c r="B51" s="75"/>
      <c r="C51" s="75"/>
      <c r="D51" s="75">
        <f>'Tabell 2.1'!D19+'Tabell 2.1'!D20-SUM(D43:D44)</f>
        <v>2440.997943422175</v>
      </c>
      <c r="E51" s="75">
        <f>'Tabell 2.1'!E19+'Tabell 2.1'!E20-SUM(E43:E44)</f>
        <v>-1332.2076390470611</v>
      </c>
      <c r="F51" s="75">
        <f>'Tabell 2.1'!F19+'Tabell 2.1'!F20-SUM(F43:F44)</f>
        <v>-3594.139886604913</v>
      </c>
      <c r="G51" s="75">
        <f>'Tabell 2.1'!G19+'Tabell 2.1'!G20-SUM(G43:G44)</f>
        <v>-4036.3712483484996</v>
      </c>
      <c r="H51" s="75">
        <f>'Tabell 2.1'!H19+'Tabell 2.1'!H20-SUM(H43:H44)</f>
        <v>-4230.3908459554077</v>
      </c>
      <c r="I51" s="75">
        <f>'Tabell 2.1'!I19+'Tabell 2.1'!I20-SUM(I43:I44)</f>
        <v>-2887.8163899927749</v>
      </c>
      <c r="J51" s="75">
        <f>'Tabell 2.1'!J19+'Tabell 2.1'!J20-SUM(J43:J44)</f>
        <v>-7987.2822238027002</v>
      </c>
      <c r="K51" s="75">
        <f>'Tabell 2.1'!K19+'Tabell 2.1'!K20-SUM(K43:K44)</f>
        <v>-1458.7247497189092</v>
      </c>
      <c r="L51" s="75">
        <f>'Tabell 2.1'!L19+'Tabell 2.1'!L20-SUM(L43:L44)</f>
        <v>3992.8384905238636</v>
      </c>
      <c r="M51" s="75">
        <f>'Tabell 2.1'!M19+'Tabell 2.1'!M20-SUM(M43:M44)</f>
        <v>5425.4517274929676</v>
      </c>
      <c r="N51" s="75">
        <f>'Tabell 2.1'!N19+'Tabell 2.1'!N20-SUM(N43:N44)</f>
        <v>7746.7072581349348</v>
      </c>
      <c r="O51" s="75">
        <f>'Tabell 2.1'!O19+'Tabell 2.1'!O20-SUM(O43:O44)</f>
        <v>3494.7258061002358</v>
      </c>
      <c r="P51" s="75">
        <f>'Tabell 2.1'!P19+'Tabell 2.1'!P20-SUM(P43:P44)</f>
        <v>863.81649577821372</v>
      </c>
      <c r="Q51" s="75">
        <f>'Tabell 2.1'!Q19+'Tabell 2.1'!Q20-SUM(Q43:Q44)</f>
        <v>160.32655276235892</v>
      </c>
      <c r="R51" s="75">
        <f>'Tabell 2.1'!R19+'Tabell 2.1'!R20-SUM(R43:R44)</f>
        <v>1402.0687092542066</v>
      </c>
      <c r="S51" s="75">
        <f>'Tabell 2.1'!S19+'Tabell 2.1'!S20-SUM(S43:S44)</f>
        <v>0</v>
      </c>
    </row>
    <row r="52" spans="1:19" ht="16.5" customHeight="1" x14ac:dyDescent="0.35">
      <c r="A52" s="66" t="str">
        <f>A37</f>
        <v>Kompensasjon for forventet lønns- og prisutvikling</v>
      </c>
      <c r="B52" s="68"/>
      <c r="C52" s="68"/>
      <c r="D52" s="66">
        <f>SUM(D53:D54)</f>
        <v>20425.553677546606</v>
      </c>
      <c r="E52" s="66">
        <f t="shared" ref="E52:S52" si="27">SUM(E53:E54)</f>
        <v>20015.090973683808</v>
      </c>
      <c r="F52" s="66">
        <f t="shared" si="27"/>
        <v>16542.891882664841</v>
      </c>
      <c r="G52" s="66">
        <f t="shared" si="27"/>
        <v>13317.734403763639</v>
      </c>
      <c r="H52" s="66">
        <f t="shared" si="27"/>
        <v>15944.608607525806</v>
      </c>
      <c r="I52" s="66">
        <f t="shared" si="27"/>
        <v>12486.693784322681</v>
      </c>
      <c r="J52" s="66">
        <f t="shared" si="27"/>
        <v>18467.668168169439</v>
      </c>
      <c r="K52" s="66">
        <f t="shared" si="27"/>
        <v>23841.308823201085</v>
      </c>
      <c r="L52" s="66">
        <f t="shared" si="27"/>
        <v>10973.982210857372</v>
      </c>
      <c r="M52" s="66">
        <f t="shared" si="27"/>
        <v>8208.03650470926</v>
      </c>
      <c r="N52" s="66">
        <f t="shared" si="27"/>
        <v>8366.0001245901203</v>
      </c>
      <c r="O52" s="66">
        <f t="shared" si="27"/>
        <v>16482.513087841267</v>
      </c>
      <c r="P52" s="66">
        <f t="shared" si="27"/>
        <v>17785.905004200078</v>
      </c>
      <c r="Q52" s="66">
        <f t="shared" si="27"/>
        <v>18085.354008252958</v>
      </c>
      <c r="R52" s="66">
        <f t="shared" si="27"/>
        <v>12808.160860237715</v>
      </c>
      <c r="S52" s="66">
        <f t="shared" si="27"/>
        <v>233751.50212156668</v>
      </c>
    </row>
    <row r="53" spans="1:19" ht="16.5" customHeight="1" x14ac:dyDescent="0.35">
      <c r="A53" s="68" t="str">
        <f>A38</f>
        <v xml:space="preserve"> - herav generell lønns- og priskompensasjon</v>
      </c>
      <c r="B53" s="68"/>
      <c r="C53" s="68"/>
      <c r="D53" s="68">
        <f>$S53*'Tabell 3.1'!D$21/100</f>
        <v>18335.386881060676</v>
      </c>
      <c r="E53" s="68">
        <f>$S53*'Tabell 3.1'!E$21/100</f>
        <v>17966.92722535774</v>
      </c>
      <c r="F53" s="68">
        <f>$S53*'Tabell 3.1'!F$21/100</f>
        <v>14850.041648254164</v>
      </c>
      <c r="G53" s="68">
        <f>$S53*'Tabell 3.1'!G$21/100</f>
        <v>11954.917674552282</v>
      </c>
      <c r="H53" s="68">
        <f>$S53*'Tabell 3.1'!H$21/100</f>
        <v>14312.981283217347</v>
      </c>
      <c r="I53" s="68">
        <f>$S53*'Tabell 3.1'!I$21/100</f>
        <v>11208.918250895213</v>
      </c>
      <c r="J53" s="68">
        <f>$S53*'Tabell 3.1'!J$21/100</f>
        <v>16577.853702280045</v>
      </c>
      <c r="K53" s="68">
        <f>$S53*'Tabell 3.1'!K$21/100</f>
        <v>21401.604476689216</v>
      </c>
      <c r="L53" s="68">
        <f>$S53*'Tabell 3.1'!L$21/100</f>
        <v>9851.0039256921573</v>
      </c>
      <c r="M53" s="68">
        <f>$S53*'Tabell 3.1'!M$21/100</f>
        <v>7368.1001368962725</v>
      </c>
      <c r="N53" s="68">
        <f>$S53*'Tabell 3.1'!N$21/100</f>
        <v>7509.8991857432202</v>
      </c>
      <c r="O53" s="68">
        <f>$S53*'Tabell 3.1'!O$21/100</f>
        <v>14795.841474296609</v>
      </c>
      <c r="P53" s="68">
        <f>$S53*'Tabell 3.1'!P$21/100</f>
        <v>15965.856026722508</v>
      </c>
      <c r="Q53" s="68">
        <f>$S53*'Tabell 3.1'!Q$21/100</f>
        <v>16234.66212261275</v>
      </c>
      <c r="R53" s="68">
        <f>$S53*'Tabell 3.1'!R$21/100</f>
        <v>11497.489287914632</v>
      </c>
      <c r="S53" s="68">
        <v>209831.48330218482</v>
      </c>
    </row>
    <row r="54" spans="1:19" ht="16.5" customHeight="1" x14ac:dyDescent="0.35">
      <c r="A54" s="75" t="str">
        <f>A39</f>
        <v xml:space="preserve"> - herav kompensasjon for endring i løpende pensjonsutgifter</v>
      </c>
      <c r="B54" s="75"/>
      <c r="C54" s="75"/>
      <c r="D54" s="68">
        <f>$S54*'Tabell 3.1'!D$21/100</f>
        <v>2090.1667964859294</v>
      </c>
      <c r="E54" s="68">
        <f>$S54*'Tabell 3.1'!E$21/100</f>
        <v>2048.1637483260665</v>
      </c>
      <c r="F54" s="68">
        <f>$S54*'Tabell 3.1'!F$21/100</f>
        <v>1692.850234410678</v>
      </c>
      <c r="G54" s="68">
        <f>$S54*'Tabell 3.1'!G$21/100</f>
        <v>1362.8167292113585</v>
      </c>
      <c r="H54" s="68">
        <f>$S54*'Tabell 3.1'!H$21/100</f>
        <v>1631.6273243084602</v>
      </c>
      <c r="I54" s="68">
        <f>$S54*'Tabell 3.1'!I$21/100</f>
        <v>1277.7755334274686</v>
      </c>
      <c r="J54" s="68">
        <f>$S54*'Tabell 3.1'!J$21/100</f>
        <v>1889.8144658893943</v>
      </c>
      <c r="K54" s="68">
        <f>$S54*'Tabell 3.1'!K$21/100</f>
        <v>2439.7043465118686</v>
      </c>
      <c r="L54" s="68">
        <f>$S54*'Tabell 3.1'!L$21/100</f>
        <v>1122.9782851652146</v>
      </c>
      <c r="M54" s="68">
        <f>$S54*'Tabell 3.1'!M$21/100</f>
        <v>839.93636781298846</v>
      </c>
      <c r="N54" s="68">
        <f>$S54*'Tabell 3.1'!N$21/100</f>
        <v>856.10093884690093</v>
      </c>
      <c r="O54" s="68">
        <f>$S54*'Tabell 3.1'!O$21/100</f>
        <v>1686.67161354466</v>
      </c>
      <c r="P54" s="68">
        <f>$S54*'Tabell 3.1'!P$21/100</f>
        <v>1820.0489774775708</v>
      </c>
      <c r="Q54" s="68">
        <f>$S54*'Tabell 3.1'!Q$21/100</f>
        <v>1850.6918856402099</v>
      </c>
      <c r="R54" s="68">
        <f>$S54*'Tabell 3.1'!R$21/100</f>
        <v>1310.6715723230825</v>
      </c>
      <c r="S54" s="75">
        <v>23920.01881938185</v>
      </c>
    </row>
    <row r="55" spans="1:19" ht="16.5" customHeight="1" thickBot="1" x14ac:dyDescent="0.4">
      <c r="A55" s="252" t="str">
        <f>A40</f>
        <v>Bydelsfordelt budsjett 2020</v>
      </c>
      <c r="B55" s="252"/>
      <c r="C55" s="253"/>
      <c r="D55" s="254">
        <f t="shared" ref="D55:S55" si="28">D52+D44+D43+D51</f>
        <v>606442.09542447701</v>
      </c>
      <c r="E55" s="254">
        <f t="shared" si="28"/>
        <v>584535.28686781728</v>
      </c>
      <c r="F55" s="254">
        <f t="shared" si="28"/>
        <v>489197.14303592482</v>
      </c>
      <c r="G55" s="254">
        <f t="shared" si="28"/>
        <v>369243.87188432243</v>
      </c>
      <c r="H55" s="254">
        <f t="shared" si="28"/>
        <v>440001.60147208662</v>
      </c>
      <c r="I55" s="254">
        <f t="shared" si="28"/>
        <v>363206.60771660763</v>
      </c>
      <c r="J55" s="254">
        <f t="shared" si="28"/>
        <v>526750.54695957573</v>
      </c>
      <c r="K55" s="254">
        <f t="shared" si="28"/>
        <v>722503.15627035138</v>
      </c>
      <c r="L55" s="254">
        <f t="shared" si="28"/>
        <v>334592.88379535655</v>
      </c>
      <c r="M55" s="254">
        <f t="shared" si="28"/>
        <v>246907.13262341585</v>
      </c>
      <c r="N55" s="254">
        <f t="shared" si="28"/>
        <v>255619.42889132464</v>
      </c>
      <c r="O55" s="254">
        <f t="shared" si="28"/>
        <v>485915.41783883888</v>
      </c>
      <c r="P55" s="254">
        <f t="shared" si="28"/>
        <v>521555.40632586385</v>
      </c>
      <c r="Q55" s="254">
        <f t="shared" si="28"/>
        <v>541334.76818018709</v>
      </c>
      <c r="R55" s="254">
        <f t="shared" si="28"/>
        <v>371365.14705388335</v>
      </c>
      <c r="S55" s="254">
        <f t="shared" si="28"/>
        <v>6859170.4943400342</v>
      </c>
    </row>
    <row r="56" spans="1:19" ht="16.5" customHeight="1" thickBot="1" x14ac:dyDescent="0.4">
      <c r="A56" s="24"/>
      <c r="B56" s="22"/>
      <c r="C56" s="22"/>
      <c r="D56" s="69"/>
      <c r="E56" s="69"/>
      <c r="F56" s="69"/>
      <c r="G56" s="69"/>
      <c r="H56" s="69"/>
      <c r="I56" s="69"/>
      <c r="J56" s="69"/>
      <c r="K56" s="69"/>
      <c r="L56" s="69"/>
      <c r="M56" s="69"/>
      <c r="N56" s="69"/>
      <c r="O56" s="69"/>
      <c r="P56" s="69"/>
      <c r="Q56" s="69"/>
      <c r="R56" s="69"/>
      <c r="S56" s="69"/>
    </row>
    <row r="57" spans="1:19" ht="16.5" customHeight="1" x14ac:dyDescent="0.35">
      <c r="A57" s="255" t="str">
        <f>'Tabell 2.1'!A24</f>
        <v xml:space="preserve">FO2B  Barnevern </v>
      </c>
      <c r="B57" s="255"/>
      <c r="C57" s="256"/>
      <c r="D57" s="257"/>
      <c r="E57" s="257"/>
      <c r="F57" s="257"/>
      <c r="G57" s="257"/>
      <c r="H57" s="257"/>
      <c r="I57" s="257"/>
      <c r="J57" s="257"/>
      <c r="K57" s="257"/>
      <c r="L57" s="257"/>
      <c r="M57" s="257"/>
      <c r="N57" s="257"/>
      <c r="O57" s="257"/>
      <c r="P57" s="257"/>
      <c r="Q57" s="257"/>
      <c r="R57" s="257"/>
      <c r="S57" s="257"/>
    </row>
    <row r="58" spans="1:19" ht="16.5" customHeight="1" x14ac:dyDescent="0.35">
      <c r="A58" s="74" t="str">
        <f t="shared" ref="A58:A73" si="29">A25</f>
        <v>Bydelsfordelt Dok3 2019</v>
      </c>
      <c r="B58" s="74"/>
      <c r="C58" s="74"/>
      <c r="D58" s="74">
        <f>'Tabell 2.1 DOK32019'!D34</f>
        <v>234893.09565992892</v>
      </c>
      <c r="E58" s="74">
        <f>'Tabell 2.1 DOK32019'!E34</f>
        <v>165441.41481142532</v>
      </c>
      <c r="F58" s="74">
        <f>'Tabell 2.1 DOK32019'!F34</f>
        <v>137502.36289734</v>
      </c>
      <c r="G58" s="74">
        <f>'Tabell 2.1 DOK32019'!G34</f>
        <v>78003.817067513854</v>
      </c>
      <c r="H58" s="74">
        <f>'Tabell 2.1 DOK32019'!H34</f>
        <v>84433.054609503786</v>
      </c>
      <c r="I58" s="74">
        <f>'Tabell 2.1 DOK32019'!I34</f>
        <v>47491.40118877474</v>
      </c>
      <c r="J58" s="74">
        <f>'Tabell 2.1 DOK32019'!J34</f>
        <v>79945.883216389295</v>
      </c>
      <c r="K58" s="74">
        <f>'Tabell 2.1 DOK32019'!K34</f>
        <v>76973.942135837948</v>
      </c>
      <c r="L58" s="74">
        <f>'Tabell 2.1 DOK32019'!L34</f>
        <v>125714.67604112925</v>
      </c>
      <c r="M58" s="74">
        <f>'Tabell 2.1 DOK32019'!M34</f>
        <v>149217.81779772707</v>
      </c>
      <c r="N58" s="74">
        <f>'Tabell 2.1 DOK32019'!N34</f>
        <v>189559.94587873586</v>
      </c>
      <c r="O58" s="74">
        <f>'Tabell 2.1 DOK32019'!O34</f>
        <v>253981.564041412</v>
      </c>
      <c r="P58" s="74">
        <f>'Tabell 2.1 DOK32019'!P34</f>
        <v>157867.88755754472</v>
      </c>
      <c r="Q58" s="74">
        <f>'Tabell 2.1 DOK32019'!Q34</f>
        <v>97195.50247106672</v>
      </c>
      <c r="R58" s="74">
        <f>'Tabell 2.1 DOK32019'!R34</f>
        <v>231228.63644358327</v>
      </c>
      <c r="S58" s="74">
        <f>'Tabell 2.1 DOK32019'!S34</f>
        <v>2109451.0018179128</v>
      </c>
    </row>
    <row r="59" spans="1:19" ht="16.5" customHeight="1" x14ac:dyDescent="0.35">
      <c r="A59" s="68" t="str">
        <f t="shared" si="29"/>
        <v>Effekt av oppdaterte kriterieandeler</v>
      </c>
      <c r="B59" s="68"/>
      <c r="C59" s="68"/>
      <c r="D59" s="68">
        <f>($S$58-'Tabell 2.3 DOK32019'!$S$34)*('Tabell 4.1 DOK32019'!X42-'Tabell 4.1 DOK32019'!D42)*'Tabell 4.1 DOK32019'!$C$44/100</f>
        <v>-4309.4356013093402</v>
      </c>
      <c r="E59" s="68">
        <f>($S$58-'Tabell 2.3 DOK32019'!$S$34)*('Tabell 4.1 DOK32019'!Y42-'Tabell 4.1 DOK32019'!E42)*'Tabell 4.1 DOK32019'!$C$44/100</f>
        <v>230.41839466233853</v>
      </c>
      <c r="F59" s="68">
        <f>($S$58-'Tabell 2.3 DOK32019'!$S$34)*('Tabell 4.1 DOK32019'!Z42-'Tabell 4.1 DOK32019'!F42)*'Tabell 4.1 DOK32019'!$C$44/100</f>
        <v>1529.2923969893041</v>
      </c>
      <c r="G59" s="68">
        <f>($S$58-'Tabell 2.3 DOK32019'!$S$34)*('Tabell 4.1 DOK32019'!AA42-'Tabell 4.1 DOK32019'!G42)*'Tabell 4.1 DOK32019'!$C$44/100</f>
        <v>1300.3428634994923</v>
      </c>
      <c r="H59" s="68">
        <f>($S$58-'Tabell 2.3 DOK32019'!$S$34)*('Tabell 4.1 DOK32019'!AB42-'Tabell 4.1 DOK32019'!H42)*'Tabell 4.1 DOK32019'!$C$44/100</f>
        <v>2594.1655671349167</v>
      </c>
      <c r="I59" s="68">
        <f>($S$58-'Tabell 2.3 DOK32019'!$S$34)*('Tabell 4.1 DOK32019'!AC42-'Tabell 4.1 DOK32019'!I42)*'Tabell 4.1 DOK32019'!$C$44/100</f>
        <v>1542.0097414913773</v>
      </c>
      <c r="J59" s="68">
        <f>($S$58-'Tabell 2.3 DOK32019'!$S$34)*('Tabell 4.1 DOK32019'!AD42-'Tabell 4.1 DOK32019'!J42)*'Tabell 4.1 DOK32019'!$C$44/100</f>
        <v>1857.1640929294747</v>
      </c>
      <c r="K59" s="68">
        <f>($S$58-'Tabell 2.3 DOK32019'!$S$34)*('Tabell 4.1 DOK32019'!AE42-'Tabell 4.1 DOK32019'!K42)*'Tabell 4.1 DOK32019'!$C$44/100</f>
        <v>508.85051877407676</v>
      </c>
      <c r="L59" s="68">
        <f>($S$58-'Tabell 2.3 DOK32019'!$S$34)*('Tabell 4.1 DOK32019'!AF42-'Tabell 4.1 DOK32019'!L42)*'Tabell 4.1 DOK32019'!$C$44/100</f>
        <v>-2440.5580356735586</v>
      </c>
      <c r="M59" s="68">
        <f>($S$58-'Tabell 2.3 DOK32019'!$S$34)*('Tabell 4.1 DOK32019'!AG42-'Tabell 4.1 DOK32019'!M42)*'Tabell 4.1 DOK32019'!$C$44/100</f>
        <v>454.14681936885847</v>
      </c>
      <c r="N59" s="68">
        <f>($S$58-'Tabell 2.3 DOK32019'!$S$34)*('Tabell 4.1 DOK32019'!AH42-'Tabell 4.1 DOK32019'!N42)*'Tabell 4.1 DOK32019'!$C$44/100</f>
        <v>231.79477894452299</v>
      </c>
      <c r="O59" s="68">
        <f>($S$58-'Tabell 2.3 DOK32019'!$S$34)*('Tabell 4.1 DOK32019'!AI42-'Tabell 4.1 DOK32019'!O42)*'Tabell 4.1 DOK32019'!$C$44/100</f>
        <v>-1023.1543244147615</v>
      </c>
      <c r="P59" s="68">
        <f>($S$58-'Tabell 2.3 DOK32019'!$S$34)*('Tabell 4.1 DOK32019'!AJ42-'Tabell 4.1 DOK32019'!P42)*'Tabell 4.1 DOK32019'!$C$44/100</f>
        <v>-2199.8898134305318</v>
      </c>
      <c r="Q59" s="68">
        <f>($S$58-'Tabell 2.3 DOK32019'!$S$34)*('Tabell 4.1 DOK32019'!AK42-'Tabell 4.1 DOK32019'!Q42)*'Tabell 4.1 DOK32019'!$C$44/100</f>
        <v>766.2642412902984</v>
      </c>
      <c r="R59" s="68">
        <f>($S$58-'Tabell 2.3 DOK32019'!$S$34)*('Tabell 4.1 DOK32019'!AL42-'Tabell 4.1 DOK32019'!R42)*'Tabell 4.1 DOK32019'!$C$44/100</f>
        <v>-1041.4116402563277</v>
      </c>
      <c r="S59" s="68">
        <f>($S$58-'Tabell 2.3 DOK32019'!$S$34)*('Tabell 4.1 DOK32019'!AM42-'Tabell 4.1 DOK32019'!S42)*'Tabell 4.1 DOK32019'!$C$44/100</f>
        <v>0</v>
      </c>
    </row>
    <row r="60" spans="1:19" ht="16.5" customHeight="1" x14ac:dyDescent="0.35">
      <c r="A60" s="68" t="str">
        <f t="shared" si="29"/>
        <v>Effekt av oppdaterte regnskapsandeler</v>
      </c>
      <c r="B60" s="68"/>
      <c r="C60" s="68"/>
      <c r="D60" s="68">
        <f>($S$58-'Tabell 2.3 DOK32019'!$S$34)*('Tabell 4.1 DOK32019'!X45-'Tabell 4.1 DOK32019'!D45)*'Tabell 4.1 DOK32019'!$C$45/100</f>
        <v>6304.6315333442499</v>
      </c>
      <c r="E60" s="68">
        <f>($S$58-'Tabell 2.3 DOK32019'!$S$34)*('Tabell 4.1 DOK32019'!Y45-'Tabell 4.1 DOK32019'!E45)*'Tabell 4.1 DOK32019'!$C$45/100</f>
        <v>726.65183056345666</v>
      </c>
      <c r="F60" s="68">
        <f>($S$58-'Tabell 2.3 DOK32019'!$S$34)*('Tabell 4.1 DOK32019'!Z45-'Tabell 4.1 DOK32019'!F45)*'Tabell 4.1 DOK32019'!$C$45/100</f>
        <v>-563.53193430224201</v>
      </c>
      <c r="G60" s="68">
        <f>($S$58-'Tabell 2.3 DOK32019'!$S$34)*('Tabell 4.1 DOK32019'!AA45-'Tabell 4.1 DOK32019'!G45)*'Tabell 4.1 DOK32019'!$C$45/100</f>
        <v>357.72829589997775</v>
      </c>
      <c r="H60" s="68">
        <f>($S$58-'Tabell 2.3 DOK32019'!$S$34)*('Tabell 4.1 DOK32019'!AB45-'Tabell 4.1 DOK32019'!H45)*'Tabell 4.1 DOK32019'!$C$45/100</f>
        <v>2114.0768415102075</v>
      </c>
      <c r="I60" s="68">
        <f>($S$58-'Tabell 2.3 DOK32019'!$S$34)*('Tabell 4.1 DOK32019'!AC45-'Tabell 4.1 DOK32019'!I45)*'Tabell 4.1 DOK32019'!$C$45/100</f>
        <v>687.85473525225609</v>
      </c>
      <c r="J60" s="68">
        <f>($S$58-'Tabell 2.3 DOK32019'!$S$34)*('Tabell 4.1 DOK32019'!AD45-'Tabell 4.1 DOK32019'!J45)*'Tabell 4.1 DOK32019'!$C$45/100</f>
        <v>-5726.4324014083331</v>
      </c>
      <c r="K60" s="68">
        <f>($S$58-'Tabell 2.3 DOK32019'!$S$34)*('Tabell 4.1 DOK32019'!AE45-'Tabell 4.1 DOK32019'!K45)*'Tabell 4.1 DOK32019'!$C$45/100</f>
        <v>897.81215743816222</v>
      </c>
      <c r="L60" s="68">
        <f>($S$58-'Tabell 2.3 DOK32019'!$S$34)*('Tabell 4.1 DOK32019'!AF45-'Tabell 4.1 DOK32019'!L45)*'Tabell 4.1 DOK32019'!$C$45/100</f>
        <v>625.86768434768589</v>
      </c>
      <c r="M60" s="68">
        <f>($S$58-'Tabell 2.3 DOK32019'!$S$34)*('Tabell 4.1 DOK32019'!AG45-'Tabell 4.1 DOK32019'!M45)*'Tabell 4.1 DOK32019'!$C$45/100</f>
        <v>2346.488274704438</v>
      </c>
      <c r="N60" s="68">
        <f>($S$58-'Tabell 2.3 DOK32019'!$S$34)*('Tabell 4.1 DOK32019'!AH45-'Tabell 4.1 DOK32019'!N45)*'Tabell 4.1 DOK32019'!$C$45/100</f>
        <v>1954.5742091414088</v>
      </c>
      <c r="O60" s="68">
        <f>($S$58-'Tabell 2.3 DOK32019'!$S$34)*('Tabell 4.1 DOK32019'!AI45-'Tabell 4.1 DOK32019'!O45)*'Tabell 4.1 DOK32019'!$C$45/100</f>
        <v>-6784.8949549167419</v>
      </c>
      <c r="P60" s="68">
        <f>($S$58-'Tabell 2.3 DOK32019'!$S$34)*('Tabell 4.1 DOK32019'!AJ45-'Tabell 4.1 DOK32019'!P45)*'Tabell 4.1 DOK32019'!$C$45/100</f>
        <v>-937.70300564440618</v>
      </c>
      <c r="Q60" s="68">
        <f>($S$58-'Tabell 2.3 DOK32019'!$S$34)*('Tabell 4.1 DOK32019'!AK45-'Tabell 4.1 DOK32019'!Q45)*'Tabell 4.1 DOK32019'!$C$45/100</f>
        <v>1189.8772952565685</v>
      </c>
      <c r="R60" s="68">
        <f>($S$58-'Tabell 2.3 DOK32019'!$S$34)*('Tabell 4.1 DOK32019'!AL45-'Tabell 4.1 DOK32019'!R45)*'Tabell 4.1 DOK32019'!$C$45/100</f>
        <v>-3193.0005611867118</v>
      </c>
      <c r="S60" s="68">
        <f>($S$58-'Tabell 2.3 DOK32019'!$S$34)*('Tabell 4.1 DOK32019'!AM45-'Tabell 4.1 DOK32019'!S45)*'Tabell 4.1 DOK32019'!$C$45/100</f>
        <v>-5.6672500972556686E-11</v>
      </c>
    </row>
    <row r="61" spans="1:19" ht="16.5" customHeight="1" x14ac:dyDescent="0.35">
      <c r="A61" s="75" t="str">
        <f t="shared" si="29"/>
        <v>Effekt av endringer i fordelingssystemet</v>
      </c>
      <c r="B61" s="75"/>
      <c r="C61" s="75"/>
      <c r="D61" s="75">
        <f>($S$58+$S$76-'Tabell 2.3 DOK32019'!$S$34-'Tabell 2.3 DOK32019'!$S$52)*((0.7-'Tabell 4.1 DOK32019'!$C$61)*'Tabell 4.1 DOK32019'!X46)/100+($S$58+$S$76-'Tabell 2.3 DOK32019'!$S$34-'Tabell 2.3 DOK32019'!$S$52)*0.7*('Tabell 4.1'!D43-'Tabell 4.1 DOK32019'!X46)/100</f>
        <v>-7193.155576802832</v>
      </c>
      <c r="E61" s="75">
        <f>($S$58+$S$76-'Tabell 2.3 DOK32019'!$S$34-'Tabell 2.3 DOK32019'!$S$52)*((0.7-'Tabell 4.1 DOK32019'!$C$61)*'Tabell 4.1 DOK32019'!Y46)/100+($S$58+$S$76-'Tabell 2.3 DOK32019'!$S$34-'Tabell 2.3 DOK32019'!$S$52)*0.7*('Tabell 4.1'!E43-'Tabell 4.1 DOK32019'!Y46)/100</f>
        <v>-6468.0638536180741</v>
      </c>
      <c r="F61" s="75">
        <f>($S$58+$S$76-'Tabell 2.3 DOK32019'!$S$34-'Tabell 2.3 DOK32019'!$S$52)*((0.7-'Tabell 4.1 DOK32019'!$C$61)*'Tabell 4.1 DOK32019'!Z46)/100+($S$58+$S$76-'Tabell 2.3 DOK32019'!$S$34-'Tabell 2.3 DOK32019'!$S$52)*0.7*('Tabell 4.1'!F43-'Tabell 4.1 DOK32019'!Z46)/100</f>
        <v>-4775.3098943858022</v>
      </c>
      <c r="G61" s="75">
        <f>($S$58+$S$76-'Tabell 2.3 DOK32019'!$S$34-'Tabell 2.3 DOK32019'!$S$52)*((0.7-'Tabell 4.1 DOK32019'!$C$61)*'Tabell 4.1 DOK32019'!AA46)/100+($S$58+$S$76-'Tabell 2.3 DOK32019'!$S$34-'Tabell 2.3 DOK32019'!$S$52)*0.7*('Tabell 4.1'!G43-'Tabell 4.1 DOK32019'!AA46)/100</f>
        <v>-2828.7219746239743</v>
      </c>
      <c r="H61" s="75">
        <f>($S$58+$S$76-'Tabell 2.3 DOK32019'!$S$34-'Tabell 2.3 DOK32019'!$S$52)*((0.7-'Tabell 4.1 DOK32019'!$C$61)*'Tabell 4.1 DOK32019'!AB46)/100+($S$58+$S$76-'Tabell 2.3 DOK32019'!$S$34-'Tabell 2.3 DOK32019'!$S$52)*0.7*('Tabell 4.1'!H43-'Tabell 4.1 DOK32019'!AB46)/100</f>
        <v>-3898.3967821967271</v>
      </c>
      <c r="I61" s="75">
        <f>($S$58+$S$76-'Tabell 2.3 DOK32019'!$S$34-'Tabell 2.3 DOK32019'!$S$52)*((0.7-'Tabell 4.1 DOK32019'!$C$61)*'Tabell 4.1 DOK32019'!AC46)/100+($S$58+$S$76-'Tabell 2.3 DOK32019'!$S$34-'Tabell 2.3 DOK32019'!$S$52)*0.7*('Tabell 4.1'!I43-'Tabell 4.1 DOK32019'!AC46)/100</f>
        <v>-1887.3319710812164</v>
      </c>
      <c r="J61" s="75">
        <f>($S$58+$S$76-'Tabell 2.3 DOK32019'!$S$34-'Tabell 2.3 DOK32019'!$S$52)*((0.7-'Tabell 4.1 DOK32019'!$C$61)*'Tabell 4.1 DOK32019'!AD46)/100+($S$58+$S$76-'Tabell 2.3 DOK32019'!$S$34-'Tabell 2.3 DOK32019'!$S$52)*0.7*('Tabell 4.1'!J43-'Tabell 4.1 DOK32019'!AD46)/100</f>
        <v>-3035.621209668443</v>
      </c>
      <c r="K61" s="75">
        <f>($S$58+$S$76-'Tabell 2.3 DOK32019'!$S$34-'Tabell 2.3 DOK32019'!$S$52)*((0.7-'Tabell 4.1 DOK32019'!$C$61)*'Tabell 4.1 DOK32019'!AE46)/100+($S$58+$S$76-'Tabell 2.3 DOK32019'!$S$34-'Tabell 2.3 DOK32019'!$S$52)*0.7*('Tabell 4.1'!K43-'Tabell 4.1 DOK32019'!AE46)/100</f>
        <v>-3275.5316439928647</v>
      </c>
      <c r="L61" s="75">
        <f>($S$58+$S$76-'Tabell 2.3 DOK32019'!$S$34-'Tabell 2.3 DOK32019'!$S$52)*((0.7-'Tabell 4.1 DOK32019'!$C$61)*'Tabell 4.1 DOK32019'!AF46)/100+($S$58+$S$76-'Tabell 2.3 DOK32019'!$S$34-'Tabell 2.3 DOK32019'!$S$52)*0.7*('Tabell 4.1'!L43-'Tabell 4.1 DOK32019'!AF46)/100</f>
        <v>-4115.5424683984447</v>
      </c>
      <c r="M61" s="75">
        <f>($S$58+$S$76-'Tabell 2.3 DOK32019'!$S$34-'Tabell 2.3 DOK32019'!$S$52)*((0.7-'Tabell 4.1 DOK32019'!$C$61)*'Tabell 4.1 DOK32019'!AG46)/100+($S$58+$S$76-'Tabell 2.3 DOK32019'!$S$34-'Tabell 2.3 DOK32019'!$S$52)*0.7*('Tabell 4.1'!M43-'Tabell 4.1 DOK32019'!AG46)/100</f>
        <v>-5454.1926469423224</v>
      </c>
      <c r="N61" s="75">
        <f>($S$58+$S$76-'Tabell 2.3 DOK32019'!$S$34-'Tabell 2.3 DOK32019'!$S$52)*((0.7-'Tabell 4.1 DOK32019'!$C$61)*'Tabell 4.1 DOK32019'!AH46)/100+($S$58+$S$76-'Tabell 2.3 DOK32019'!$S$34-'Tabell 2.3 DOK32019'!$S$52)*0.7*('Tabell 4.1'!N43-'Tabell 4.1 DOK32019'!AH46)/100</f>
        <v>-5818.4723075535703</v>
      </c>
      <c r="O61" s="75">
        <f>($S$58+$S$76-'Tabell 2.3 DOK32019'!$S$34-'Tabell 2.3 DOK32019'!$S$52)*((0.7-'Tabell 4.1 DOK32019'!$C$61)*'Tabell 4.1 DOK32019'!AI46)/100+($S$58+$S$76-'Tabell 2.3 DOK32019'!$S$34-'Tabell 2.3 DOK32019'!$S$52)*0.7*('Tabell 4.1'!O43-'Tabell 4.1 DOK32019'!AI46)/100</f>
        <v>-8597.2897594869028</v>
      </c>
      <c r="P61" s="75">
        <f>($S$58+$S$76-'Tabell 2.3 DOK32019'!$S$34-'Tabell 2.3 DOK32019'!$S$52)*((0.7-'Tabell 4.1 DOK32019'!$C$61)*'Tabell 4.1 DOK32019'!AJ46)/100+($S$58+$S$76-'Tabell 2.3 DOK32019'!$S$34-'Tabell 2.3 DOK32019'!$S$52)*0.7*('Tabell 4.1'!P43-'Tabell 4.1 DOK32019'!AJ46)/100</f>
        <v>-5775.9125030702353</v>
      </c>
      <c r="Q61" s="75">
        <f>($S$58+$S$76-'Tabell 2.3 DOK32019'!$S$34-'Tabell 2.3 DOK32019'!$S$52)*((0.7-'Tabell 4.1 DOK32019'!$C$61)*'Tabell 4.1 DOK32019'!AK46)/100+($S$58+$S$76-'Tabell 2.3 DOK32019'!$S$34-'Tabell 2.3 DOK32019'!$S$52)*0.7*('Tabell 4.1'!Q43-'Tabell 4.1 DOK32019'!AK46)/100</f>
        <v>-3961.9067403285471</v>
      </c>
      <c r="R61" s="75">
        <f>($S$58+$S$76-'Tabell 2.3 DOK32019'!$S$34-'Tabell 2.3 DOK32019'!$S$52)*((0.7-'Tabell 4.1 DOK32019'!$C$61)*'Tabell 4.1 DOK32019'!AL46)/100+($S$58+$S$76-'Tabell 2.3 DOK32019'!$S$34-'Tabell 2.3 DOK32019'!$S$52)*0.7*('Tabell 4.1'!R43-'Tabell 4.1 DOK32019'!AL46)/100</f>
        <v>-6889.0961086586003</v>
      </c>
      <c r="S61" s="75">
        <f>($S$58+$S$76-'Tabell 2.3 DOK32019'!$S$34-'Tabell 2.3 DOK32019'!$S$52)*(0.7-'Tabell 4.1 DOK32019'!$C$61)*('Tabell 4.1'!S43)/100</f>
        <v>-73974.545440808535</v>
      </c>
    </row>
    <row r="62" spans="1:19" ht="16.5" customHeight="1" x14ac:dyDescent="0.35">
      <c r="A62" s="66" t="str">
        <f t="shared" si="29"/>
        <v>Reelle endringer</v>
      </c>
      <c r="B62" s="66"/>
      <c r="C62" s="66"/>
      <c r="D62" s="66">
        <f>SUM(D63:D68)</f>
        <v>-4082.7119116519389</v>
      </c>
      <c r="E62" s="66">
        <f t="shared" ref="E62:S62" si="30">SUM(E63:E68)</f>
        <v>-2902.6583831206672</v>
      </c>
      <c r="F62" s="66">
        <f t="shared" si="30"/>
        <v>-2397.1551062823314</v>
      </c>
      <c r="G62" s="66">
        <f t="shared" si="30"/>
        <v>-1284.599780271911</v>
      </c>
      <c r="H62" s="66">
        <f t="shared" si="30"/>
        <v>-1513.9730600810058</v>
      </c>
      <c r="I62" s="66">
        <f t="shared" si="30"/>
        <v>-824.1690824290888</v>
      </c>
      <c r="J62" s="66">
        <f t="shared" si="30"/>
        <v>-1265.4140407625255</v>
      </c>
      <c r="K62" s="66">
        <f t="shared" si="30"/>
        <v>-1327.8636774823108</v>
      </c>
      <c r="L62" s="66">
        <f t="shared" si="30"/>
        <v>-2156.2513845917592</v>
      </c>
      <c r="M62" s="66">
        <f t="shared" si="30"/>
        <v>-2633.5995370535288</v>
      </c>
      <c r="N62" s="66">
        <f t="shared" si="30"/>
        <v>-3372.8971438607086</v>
      </c>
      <c r="O62" s="66">
        <f t="shared" si="30"/>
        <v>-4325.0386734375825</v>
      </c>
      <c r="P62" s="66">
        <f t="shared" si="30"/>
        <v>-2671.0252172339087</v>
      </c>
      <c r="Q62" s="66">
        <f t="shared" si="30"/>
        <v>-1688.0737773273013</v>
      </c>
      <c r="R62" s="66">
        <f t="shared" si="30"/>
        <v>-3992.4660265604052</v>
      </c>
      <c r="S62" s="66">
        <f t="shared" si="30"/>
        <v>-36437.896802146963</v>
      </c>
    </row>
    <row r="63" spans="1:19" ht="16.5" customHeight="1" x14ac:dyDescent="0.35">
      <c r="A63" s="68" t="str">
        <f t="shared" si="29"/>
        <v xml:space="preserve"> - herav justering for demografiske forhold</v>
      </c>
      <c r="B63" s="68"/>
      <c r="C63" s="68"/>
      <c r="D63" s="68">
        <f>$S63*'Tabell 3.1'!D$39/100</f>
        <v>235.29610012957428</v>
      </c>
      <c r="E63" s="68">
        <f>$S63*'Tabell 3.1'!E$39/100</f>
        <v>167.2868946759364</v>
      </c>
      <c r="F63" s="68">
        <f>$S63*'Tabell 3.1'!F$39/100</f>
        <v>138.15357539780621</v>
      </c>
      <c r="G63" s="68">
        <f>$S63*'Tabell 3.1'!G$39/100</f>
        <v>74.034446972034416</v>
      </c>
      <c r="H63" s="68">
        <f>$S63*'Tabell 3.1'!H$39/100</f>
        <v>87.25375790577408</v>
      </c>
      <c r="I63" s="68">
        <f>$S63*'Tabell 3.1'!I$39/100</f>
        <v>47.498764335901726</v>
      </c>
      <c r="J63" s="68">
        <f>$S63*'Tabell 3.1'!J$39/100</f>
        <v>72.928728571532886</v>
      </c>
      <c r="K63" s="68">
        <f>$S63*'Tabell 3.1'!K$39/100</f>
        <v>76.527845112853726</v>
      </c>
      <c r="L63" s="68">
        <f>$S63*'Tabell 3.1'!L$39/100</f>
        <v>124.2697385150915</v>
      </c>
      <c r="M63" s="68">
        <f>$S63*'Tabell 3.1'!M$39/100</f>
        <v>151.78041306397631</v>
      </c>
      <c r="N63" s="68">
        <f>$S63*'Tabell 3.1'!N$39/100</f>
        <v>194.38783858924981</v>
      </c>
      <c r="O63" s="68">
        <f>$S63*'Tabell 3.1'!O$39/100</f>
        <v>249.26195009377599</v>
      </c>
      <c r="P63" s="68">
        <f>$S63*'Tabell 3.1'!P$39/100</f>
        <v>153.93734129739087</v>
      </c>
      <c r="Q63" s="68">
        <f>$S63*'Tabell 3.1'!Q$39/100</f>
        <v>97.287583628549541</v>
      </c>
      <c r="R63" s="68">
        <f>$S63*'Tabell 3.1'!R$39/100</f>
        <v>230.09502171055166</v>
      </c>
      <c r="S63" s="68">
        <v>2099.9999999999991</v>
      </c>
    </row>
    <row r="64" spans="1:19" ht="16.5" customHeight="1" x14ac:dyDescent="0.35">
      <c r="A64" s="68" t="str">
        <f t="shared" si="29"/>
        <v xml:space="preserve"> - herav justering for andre aktivitetsnøytrale forhold</v>
      </c>
      <c r="B64" s="68"/>
      <c r="C64" s="68"/>
      <c r="D64" s="68">
        <f>$S64*'Tabell 3.1'!D$39/100</f>
        <v>-2272.9487643696125</v>
      </c>
      <c r="E64" s="68">
        <f>$S64*'Tabell 3.1'!E$39/100</f>
        <v>-1615.9831817846073</v>
      </c>
      <c r="F64" s="68">
        <f>$S64*'Tabell 3.1'!F$39/100</f>
        <v>-1334.5567492226326</v>
      </c>
      <c r="G64" s="68">
        <f>$S64*'Tabell 3.1'!G$39/100</f>
        <v>-715.16911956129172</v>
      </c>
      <c r="H64" s="68">
        <f>$S64*'Tabell 3.1'!H$39/100</f>
        <v>-842.86701356002322</v>
      </c>
      <c r="I64" s="68">
        <f>$S64*'Tabell 3.1'!I$39/100</f>
        <v>-458.8357293083817</v>
      </c>
      <c r="J64" s="68">
        <f>$S64*'Tabell 3.1'!J$39/100</f>
        <v>-704.48793414947795</v>
      </c>
      <c r="K64" s="68">
        <f>$S64*'Tabell 3.1'!K$39/100</f>
        <v>-739.25522307144684</v>
      </c>
      <c r="L64" s="68">
        <f>$S64*'Tabell 3.1'!L$39/100</f>
        <v>-1200.4395672128264</v>
      </c>
      <c r="M64" s="68">
        <f>$S64*'Tabell 3.1'!M$39/100</f>
        <v>-1466.1913314300305</v>
      </c>
      <c r="N64" s="68">
        <f>$S64*'Tabell 3.1'!N$39/100</f>
        <v>-1877.776968197107</v>
      </c>
      <c r="O64" s="68">
        <f>$S64*'Tabell 3.1'!O$39/100</f>
        <v>-2407.8581887163095</v>
      </c>
      <c r="P64" s="68">
        <f>$S64*'Tabell 3.1'!P$39/100</f>
        <v>-1487.0271521694044</v>
      </c>
      <c r="Q64" s="68">
        <f>$S64*'Tabell 3.1'!Q$39/100</f>
        <v>-939.79327696142832</v>
      </c>
      <c r="R64" s="68">
        <f>$S64*'Tabell 3.1'!R$39/100</f>
        <v>-2222.7066024323899</v>
      </c>
      <c r="S64" s="68">
        <v>-20285.896802146966</v>
      </c>
    </row>
    <row r="65" spans="1:19" ht="16.5" customHeight="1" x14ac:dyDescent="0.35">
      <c r="A65" s="68" t="str">
        <f t="shared" si="29"/>
        <v xml:space="preserve"> - herav justering for engangstiltak</v>
      </c>
      <c r="B65" s="68"/>
      <c r="C65" s="68"/>
      <c r="D65" s="68">
        <f>$S65*'Tabell 3.1'!D$39/100</f>
        <v>0</v>
      </c>
      <c r="E65" s="68">
        <f>$S65*'Tabell 3.1'!E$39/100</f>
        <v>0</v>
      </c>
      <c r="F65" s="68">
        <f>$S65*'Tabell 3.1'!F$39/100</f>
        <v>0</v>
      </c>
      <c r="G65" s="68">
        <f>$S65*'Tabell 3.1'!G$39/100</f>
        <v>0</v>
      </c>
      <c r="H65" s="68">
        <f>$S65*'Tabell 3.1'!H$39/100</f>
        <v>0</v>
      </c>
      <c r="I65" s="68">
        <f>$S65*'Tabell 3.1'!I$39/100</f>
        <v>0</v>
      </c>
      <c r="J65" s="68">
        <f>$S65*'Tabell 3.1'!J$39/100</f>
        <v>0</v>
      </c>
      <c r="K65" s="68">
        <f>$S65*'Tabell 3.1'!K$39/100</f>
        <v>0</v>
      </c>
      <c r="L65" s="68">
        <f>$S65*'Tabell 3.1'!L$39/100</f>
        <v>0</v>
      </c>
      <c r="M65" s="68">
        <f>$S65*'Tabell 3.1'!M$39/100</f>
        <v>0</v>
      </c>
      <c r="N65" s="68">
        <f>$S65*'Tabell 3.1'!N$39/100</f>
        <v>0</v>
      </c>
      <c r="O65" s="68">
        <f>$S65*'Tabell 3.1'!O$39/100</f>
        <v>0</v>
      </c>
      <c r="P65" s="68">
        <f>$S65*'Tabell 3.1'!P$39/100</f>
        <v>0</v>
      </c>
      <c r="Q65" s="68">
        <f>$S65*'Tabell 3.1'!Q$39/100</f>
        <v>0</v>
      </c>
      <c r="R65" s="68">
        <f>$S65*'Tabell 3.1'!R$39/100</f>
        <v>0</v>
      </c>
      <c r="S65" s="68">
        <v>0</v>
      </c>
    </row>
    <row r="66" spans="1:19" ht="16.5" customHeight="1" x14ac:dyDescent="0.35">
      <c r="A66" s="68" t="str">
        <f t="shared" si="29"/>
        <v xml:space="preserve"> - herav justering for oppgaveendringer mellom sektorer</v>
      </c>
      <c r="B66" s="68"/>
      <c r="C66" s="68"/>
      <c r="D66" s="68">
        <f>$S66*'Tabell 3.1'!D$39/100</f>
        <v>-448.183047865856</v>
      </c>
      <c r="E66" s="68">
        <f>$S66*'Tabell 3.1'!E$39/100</f>
        <v>-318.64170414464081</v>
      </c>
      <c r="F66" s="68">
        <f>$S66*'Tabell 3.1'!F$39/100</f>
        <v>-263.14966742439293</v>
      </c>
      <c r="G66" s="68">
        <f>$S66*'Tabell 3.1'!G$39/100</f>
        <v>-141.01799423244657</v>
      </c>
      <c r="H66" s="68">
        <f>$S66*'Tabell 3.1'!H$39/100</f>
        <v>-166.19763410623639</v>
      </c>
      <c r="I66" s="68">
        <f>$S66*'Tabell 3.1'!I$39/100</f>
        <v>-90.473836830289031</v>
      </c>
      <c r="J66" s="68">
        <f>$S66*'Tabell 3.1'!J$39/100</f>
        <v>-138.91186394577701</v>
      </c>
      <c r="K66" s="68">
        <f>$S66*'Tabell 3.1'!K$39/100</f>
        <v>-145.76732402448334</v>
      </c>
      <c r="L66" s="68">
        <f>$S66*'Tabell 3.1'!L$39/100</f>
        <v>-236.70426383826964</v>
      </c>
      <c r="M66" s="68">
        <f>$S66*'Tabell 3.1'!M$39/100</f>
        <v>-289.10554869328831</v>
      </c>
      <c r="N66" s="68">
        <f>$S66*'Tabell 3.1'!N$39/100</f>
        <v>-370.26254969380926</v>
      </c>
      <c r="O66" s="68">
        <f>$S66*'Tabell 3.1'!O$39/100</f>
        <v>-474.78466684528786</v>
      </c>
      <c r="P66" s="68">
        <f>$S66*'Tabell 3.1'!P$39/100</f>
        <v>-293.2139834236018</v>
      </c>
      <c r="Q66" s="68">
        <f>$S66*'Tabell 3.1'!Q$39/100</f>
        <v>-185.30968310199921</v>
      </c>
      <c r="R66" s="68">
        <f>$S66*'Tabell 3.1'!R$39/100</f>
        <v>-438.27623182962242</v>
      </c>
      <c r="S66" s="68">
        <v>-4000</v>
      </c>
    </row>
    <row r="67" spans="1:19" ht="16.5" customHeight="1" x14ac:dyDescent="0.35">
      <c r="A67" s="68" t="str">
        <f t="shared" si="29"/>
        <v xml:space="preserve"> - herav uspesifiserte rammeendringer</v>
      </c>
      <c r="B67" s="68"/>
      <c r="C67" s="68"/>
      <c r="D67" s="68">
        <f>$S67*'Tabell 3.1'!D$39/100</f>
        <v>0</v>
      </c>
      <c r="E67" s="68">
        <f>$S67*'Tabell 3.1'!E$39/100</f>
        <v>0</v>
      </c>
      <c r="F67" s="68">
        <f>$S67*'Tabell 3.1'!F$39/100</f>
        <v>0</v>
      </c>
      <c r="G67" s="68">
        <f>$S67*'Tabell 3.1'!G$39/100</f>
        <v>0</v>
      </c>
      <c r="H67" s="68">
        <f>$S67*'Tabell 3.1'!H$39/100</f>
        <v>0</v>
      </c>
      <c r="I67" s="68">
        <f>$S67*'Tabell 3.1'!I$39/100</f>
        <v>0</v>
      </c>
      <c r="J67" s="68">
        <f>$S67*'Tabell 3.1'!J$39/100</f>
        <v>0</v>
      </c>
      <c r="K67" s="68">
        <f>$S67*'Tabell 3.1'!K$39/100</f>
        <v>0</v>
      </c>
      <c r="L67" s="68">
        <f>$S67*'Tabell 3.1'!L$39/100</f>
        <v>0</v>
      </c>
      <c r="M67" s="68">
        <f>$S67*'Tabell 3.1'!M$39/100</f>
        <v>0</v>
      </c>
      <c r="N67" s="68">
        <f>$S67*'Tabell 3.1'!N$39/100</f>
        <v>0</v>
      </c>
      <c r="O67" s="68">
        <f>$S67*'Tabell 3.1'!O$39/100</f>
        <v>0</v>
      </c>
      <c r="P67" s="68">
        <f>$S67*'Tabell 3.1'!P$39/100</f>
        <v>0</v>
      </c>
      <c r="Q67" s="68">
        <f>$S67*'Tabell 3.1'!Q$39/100</f>
        <v>0</v>
      </c>
      <c r="R67" s="68">
        <f>$S67*'Tabell 3.1'!R$39/100</f>
        <v>0</v>
      </c>
      <c r="S67" s="68">
        <v>0</v>
      </c>
    </row>
    <row r="68" spans="1:19" ht="16.5" customHeight="1" x14ac:dyDescent="0.35">
      <c r="A68" s="75" t="str">
        <f t="shared" si="29"/>
        <v xml:space="preserve"> - herav spesifiserte rammeendringer</v>
      </c>
      <c r="B68" s="75"/>
      <c r="C68" s="75"/>
      <c r="D68" s="75">
        <f>$S68*'Tabell 3.1'!D$39/100</f>
        <v>-1596.8761995460447</v>
      </c>
      <c r="E68" s="75">
        <f>$S68*'Tabell 3.1'!E$39/100</f>
        <v>-1135.3203918673553</v>
      </c>
      <c r="F68" s="75">
        <f>$S68*'Tabell 3.1'!F$39/100</f>
        <v>-937.60226503311208</v>
      </c>
      <c r="G68" s="75">
        <f>$S68*'Tabell 3.1'!G$39/100</f>
        <v>-502.4471134502071</v>
      </c>
      <c r="H68" s="75">
        <f>$S68*'Tabell 3.1'!H$39/100</f>
        <v>-592.16217032052032</v>
      </c>
      <c r="I68" s="75">
        <f>$S68*'Tabell 3.1'!I$39/100</f>
        <v>-322.35828062631987</v>
      </c>
      <c r="J68" s="75">
        <f>$S68*'Tabell 3.1'!J$39/100</f>
        <v>-494.94297123880347</v>
      </c>
      <c r="K68" s="75">
        <f>$S68*'Tabell 3.1'!K$39/100</f>
        <v>-519.36897549923412</v>
      </c>
      <c r="L68" s="75">
        <f>$S68*'Tabell 3.1'!L$39/100</f>
        <v>-843.37729205575465</v>
      </c>
      <c r="M68" s="75">
        <f>$S68*'Tabell 3.1'!M$39/100</f>
        <v>-1030.0830699941864</v>
      </c>
      <c r="N68" s="75">
        <f>$S68*'Tabell 3.1'!N$39/100</f>
        <v>-1319.2454645590426</v>
      </c>
      <c r="O68" s="75">
        <f>$S68*'Tabell 3.1'!O$39/100</f>
        <v>-1691.6577679697605</v>
      </c>
      <c r="P68" s="75">
        <f>$S68*'Tabell 3.1'!P$39/100</f>
        <v>-1044.7214229382932</v>
      </c>
      <c r="Q68" s="75">
        <f>$S68*'Tabell 3.1'!Q$39/100</f>
        <v>-660.2584008924232</v>
      </c>
      <c r="R68" s="75">
        <f>$S68*'Tabell 3.1'!R$39/100</f>
        <v>-1561.5782140089445</v>
      </c>
      <c r="S68" s="75">
        <v>-14252</v>
      </c>
    </row>
    <row r="69" spans="1:19" ht="16.5" customHeight="1" x14ac:dyDescent="0.35">
      <c r="A69" s="75" t="str">
        <f t="shared" si="29"/>
        <v>Vridningseffekter knyttet til endringer i særskilte tildelinger</v>
      </c>
      <c r="B69" s="75"/>
      <c r="C69" s="75"/>
      <c r="D69" s="75">
        <f>'Tabell 2.1'!D25+'Tabell 2.1'!D26-SUM(D58:D62)</f>
        <v>-3551.5960106508574</v>
      </c>
      <c r="E69" s="75">
        <f>'Tabell 2.1'!E25+'Tabell 2.1'!E26-SUM(E58:E62)</f>
        <v>269.41100665015983</v>
      </c>
      <c r="F69" s="75">
        <f>'Tabell 2.1'!F25+'Tabell 2.1'!F26-SUM(F58:F62)</f>
        <v>329.09466233142302</v>
      </c>
      <c r="G69" s="75">
        <f>'Tabell 2.1'!G25+'Tabell 2.1'!G26-SUM(G58:G62)</f>
        <v>341.87128977899556</v>
      </c>
      <c r="H69" s="75">
        <f>'Tabell 2.1'!H25+'Tabell 2.1'!H26-SUM(H58:H62)</f>
        <v>175.19698352686828</v>
      </c>
      <c r="I69" s="75">
        <f>'Tabell 2.1'!I25+'Tabell 2.1'!I26-SUM(I58:I62)</f>
        <v>167.31366522637109</v>
      </c>
      <c r="J69" s="75">
        <f>'Tabell 2.1'!J25+'Tabell 2.1'!J26-SUM(J58:J62)</f>
        <v>287.92491588751727</v>
      </c>
      <c r="K69" s="75">
        <f>'Tabell 2.1'!K25+'Tabell 2.1'!K26-SUM(K58:K62)</f>
        <v>221.88090229163936</v>
      </c>
      <c r="L69" s="75">
        <f>'Tabell 2.1'!L25+'Tabell 2.1'!L26-SUM(L58:L62)</f>
        <v>176.44739686643879</v>
      </c>
      <c r="M69" s="75">
        <f>'Tabell 2.1'!M25+'Tabell 2.1'!M26-SUM(M58:M62)</f>
        <v>290.12110904877773</v>
      </c>
      <c r="N69" s="75">
        <f>'Tabell 2.1'!N25+'Tabell 2.1'!N26-SUM(N58:N62)</f>
        <v>224.52335435771965</v>
      </c>
      <c r="O69" s="75">
        <f>'Tabell 2.1'!O25+'Tabell 2.1'!O26-SUM(O58:O62)</f>
        <v>194.17867869519978</v>
      </c>
      <c r="P69" s="75">
        <f>'Tabell 2.1'!P25+'Tabell 2.1'!P26-SUM(P58:P62)</f>
        <v>311.92430062964559</v>
      </c>
      <c r="Q69" s="75">
        <f>'Tabell 2.1'!Q25+'Tabell 2.1'!Q26-SUM(Q58:Q62)</f>
        <v>208.8100449078338</v>
      </c>
      <c r="R69" s="75">
        <f>'Tabell 2.1'!R25+'Tabell 2.1'!R26-SUM(R58:R62)</f>
        <v>352.44314126111567</v>
      </c>
      <c r="S69" s="75">
        <f>'Tabell 2.1'!S25+'Tabell 2.1'!S26-SUM(S58:S62)</f>
        <v>-0.45455919089727104</v>
      </c>
    </row>
    <row r="70" spans="1:19" s="60" customFormat="1" ht="16.5" customHeight="1" x14ac:dyDescent="0.35">
      <c r="A70" s="66" t="str">
        <f t="shared" si="29"/>
        <v>Kompensasjon for forventet lønns- og prisutvikling</v>
      </c>
      <c r="B70" s="66"/>
      <c r="C70" s="66"/>
      <c r="D70" s="66">
        <f>SUM(D71:D72)</f>
        <v>8152.0773197666358</v>
      </c>
      <c r="E70" s="66">
        <f t="shared" ref="E70:S70" si="31">SUM(E71:E72)</f>
        <v>5795.8278918813385</v>
      </c>
      <c r="F70" s="66">
        <f t="shared" si="31"/>
        <v>4786.4738430637917</v>
      </c>
      <c r="G70" s="66">
        <f t="shared" si="31"/>
        <v>2565.0001666403709</v>
      </c>
      <c r="H70" s="66">
        <f t="shared" si="31"/>
        <v>3022.9968983606905</v>
      </c>
      <c r="I70" s="66">
        <f t="shared" si="31"/>
        <v>1645.6439322471201</v>
      </c>
      <c r="J70" s="66">
        <f t="shared" si="31"/>
        <v>2526.6914063599697</v>
      </c>
      <c r="K70" s="66">
        <f t="shared" si="31"/>
        <v>2651.3865301276019</v>
      </c>
      <c r="L70" s="66">
        <f t="shared" si="31"/>
        <v>4305.4539209291261</v>
      </c>
      <c r="M70" s="66">
        <f t="shared" si="31"/>
        <v>5258.5897609109325</v>
      </c>
      <c r="N70" s="66">
        <f t="shared" si="31"/>
        <v>6734.7681892272249</v>
      </c>
      <c r="O70" s="66">
        <f t="shared" si="31"/>
        <v>8635.9386701321382</v>
      </c>
      <c r="P70" s="66">
        <f t="shared" si="31"/>
        <v>5333.3187756387597</v>
      </c>
      <c r="Q70" s="66">
        <f t="shared" si="31"/>
        <v>3370.6291925639721</v>
      </c>
      <c r="R70" s="66">
        <f t="shared" si="31"/>
        <v>7971.8805659968402</v>
      </c>
      <c r="S70" s="66">
        <f t="shared" si="31"/>
        <v>72756.677063846495</v>
      </c>
    </row>
    <row r="71" spans="1:19" ht="16.5" customHeight="1" x14ac:dyDescent="0.35">
      <c r="A71" s="68" t="str">
        <f t="shared" si="29"/>
        <v xml:space="preserve"> - herav generell lønns- og priskompensasjon</v>
      </c>
      <c r="B71" s="68"/>
      <c r="C71" s="68"/>
      <c r="D71" s="68">
        <f>$S71*'Tabell 3.1'!D$39/100</f>
        <v>7340.8844817264353</v>
      </c>
      <c r="E71" s="68">
        <f>$S71*'Tabell 3.1'!E$39/100</f>
        <v>5219.0995449840639</v>
      </c>
      <c r="F71" s="68">
        <f>$S71*'Tabell 3.1'!F$39/100</f>
        <v>4310.1837946922615</v>
      </c>
      <c r="G71" s="68">
        <f>$S71*'Tabell 3.1'!G$39/100</f>
        <v>2309.7634112546707</v>
      </c>
      <c r="H71" s="68">
        <f>$S71*'Tabell 3.1'!H$39/100</f>
        <v>2722.1860329605411</v>
      </c>
      <c r="I71" s="68">
        <f>$S71*'Tabell 3.1'!I$39/100</f>
        <v>1481.8900178225952</v>
      </c>
      <c r="J71" s="68">
        <f>$S71*'Tabell 3.1'!J$39/100</f>
        <v>2275.2666599573431</v>
      </c>
      <c r="K71" s="68">
        <f>$S71*'Tabell 3.1'!K$39/100</f>
        <v>2387.5536836332881</v>
      </c>
      <c r="L71" s="68">
        <f>$S71*'Tabell 3.1'!L$39/100</f>
        <v>3877.0289627039033</v>
      </c>
      <c r="M71" s="68">
        <f>$S71*'Tabell 3.1'!M$39/100</f>
        <v>4735.3206376042617</v>
      </c>
      <c r="N71" s="68">
        <f>$S71*'Tabell 3.1'!N$39/100</f>
        <v>6064.6082402145621</v>
      </c>
      <c r="O71" s="68">
        <f>$S71*'Tabell 3.1'!O$39/100</f>
        <v>7776.5979985245058</v>
      </c>
      <c r="P71" s="68">
        <f>$S71*'Tabell 3.1'!P$39/100</f>
        <v>4802.6135548610764</v>
      </c>
      <c r="Q71" s="68">
        <f>$S71*'Tabell 3.1'!Q$39/100</f>
        <v>3035.2263064716958</v>
      </c>
      <c r="R71" s="68">
        <f>$S71*'Tabell 3.1'!R$39/100</f>
        <v>7178.6186565239777</v>
      </c>
      <c r="S71" s="68">
        <v>65516.84198393517</v>
      </c>
    </row>
    <row r="72" spans="1:19" ht="16.5" customHeight="1" x14ac:dyDescent="0.35">
      <c r="A72" s="75" t="str">
        <f t="shared" si="29"/>
        <v xml:space="preserve"> - herav kompensasjon for endring i løpende pensjonsutgifter</v>
      </c>
      <c r="B72" s="75"/>
      <c r="C72" s="75"/>
      <c r="D72" s="75">
        <f>$S72*'Tabell 3.1'!D$39/100</f>
        <v>811.19283804020074</v>
      </c>
      <c r="E72" s="75">
        <f>$S72*'Tabell 3.1'!E$39/100</f>
        <v>576.72834689727449</v>
      </c>
      <c r="F72" s="75">
        <f>$S72*'Tabell 3.1'!F$39/100</f>
        <v>476.29004837152991</v>
      </c>
      <c r="G72" s="75">
        <f>$S72*'Tabell 3.1'!G$39/100</f>
        <v>255.23675538570006</v>
      </c>
      <c r="H72" s="75">
        <f>$S72*'Tabell 3.1'!H$39/100</f>
        <v>300.81086540014951</v>
      </c>
      <c r="I72" s="75">
        <f>$S72*'Tabell 3.1'!I$39/100</f>
        <v>163.75391442452508</v>
      </c>
      <c r="J72" s="75">
        <f>$S72*'Tabell 3.1'!J$39/100</f>
        <v>251.42474640262654</v>
      </c>
      <c r="K72" s="75">
        <f>$S72*'Tabell 3.1'!K$39/100</f>
        <v>263.83284649431403</v>
      </c>
      <c r="L72" s="75">
        <f>$S72*'Tabell 3.1'!L$39/100</f>
        <v>428.42495822522278</v>
      </c>
      <c r="M72" s="75">
        <f>$S72*'Tabell 3.1'!M$39/100</f>
        <v>523.26912330667051</v>
      </c>
      <c r="N72" s="75">
        <f>$S72*'Tabell 3.1'!N$39/100</f>
        <v>670.15994901266311</v>
      </c>
      <c r="O72" s="75">
        <f>$S72*'Tabell 3.1'!O$39/100</f>
        <v>859.34067160763209</v>
      </c>
      <c r="P72" s="75">
        <f>$S72*'Tabell 3.1'!P$39/100</f>
        <v>530.70522077768283</v>
      </c>
      <c r="Q72" s="75">
        <f>$S72*'Tabell 3.1'!Q$39/100</f>
        <v>335.40288609227639</v>
      </c>
      <c r="R72" s="75">
        <f>$S72*'Tabell 3.1'!R$39/100</f>
        <v>793.26190947286273</v>
      </c>
      <c r="S72" s="75">
        <v>7239.8350799113296</v>
      </c>
    </row>
    <row r="73" spans="1:19" ht="16.5" customHeight="1" thickBot="1" x14ac:dyDescent="0.4">
      <c r="A73" s="260" t="str">
        <f t="shared" si="29"/>
        <v>Bydelsfordelt budsjett 2020</v>
      </c>
      <c r="B73" s="260"/>
      <c r="C73" s="263"/>
      <c r="D73" s="434">
        <f t="shared" ref="D73:S73" si="32">D62+D70+SUM(D58:D61)+D69</f>
        <v>230212.90541262485</v>
      </c>
      <c r="E73" s="434">
        <f t="shared" si="32"/>
        <v>163093.0016984439</v>
      </c>
      <c r="F73" s="434">
        <f t="shared" si="32"/>
        <v>136411.22686475414</v>
      </c>
      <c r="G73" s="434">
        <f t="shared" si="32"/>
        <v>78455.437928436804</v>
      </c>
      <c r="H73" s="434">
        <f t="shared" si="32"/>
        <v>86927.121057758734</v>
      </c>
      <c r="I73" s="434">
        <f t="shared" si="32"/>
        <v>48822.722209481566</v>
      </c>
      <c r="J73" s="434">
        <f t="shared" si="32"/>
        <v>74590.195979726952</v>
      </c>
      <c r="K73" s="434">
        <f t="shared" si="32"/>
        <v>76650.476922994261</v>
      </c>
      <c r="L73" s="434">
        <f t="shared" si="32"/>
        <v>122110.09315460874</v>
      </c>
      <c r="M73" s="434">
        <f t="shared" si="32"/>
        <v>149479.37157776419</v>
      </c>
      <c r="N73" s="434">
        <f t="shared" si="32"/>
        <v>189514.23695899243</v>
      </c>
      <c r="O73" s="434">
        <f t="shared" si="32"/>
        <v>242081.30367798335</v>
      </c>
      <c r="P73" s="434">
        <f t="shared" si="32"/>
        <v>151928.60009443405</v>
      </c>
      <c r="Q73" s="434">
        <f t="shared" si="32"/>
        <v>97081.102727429534</v>
      </c>
      <c r="R73" s="434">
        <f t="shared" si="32"/>
        <v>224436.98581417918</v>
      </c>
      <c r="S73" s="434">
        <f t="shared" si="32"/>
        <v>2071794.7820796128</v>
      </c>
    </row>
    <row r="74" spans="1:19" s="22" customFormat="1" ht="16.5" customHeight="1" thickBot="1" x14ac:dyDescent="0.4">
      <c r="A74" s="70"/>
      <c r="B74" s="70"/>
      <c r="C74" s="70"/>
      <c r="D74" s="69"/>
      <c r="E74" s="69"/>
      <c r="F74" s="69"/>
      <c r="G74" s="69"/>
      <c r="H74" s="69"/>
      <c r="I74" s="69"/>
      <c r="J74" s="69"/>
      <c r="K74" s="69"/>
      <c r="L74" s="69"/>
      <c r="M74" s="69"/>
      <c r="N74" s="69"/>
      <c r="O74" s="69"/>
      <c r="P74" s="69"/>
      <c r="Q74" s="69"/>
      <c r="R74" s="69"/>
      <c r="S74" s="23"/>
    </row>
    <row r="75" spans="1:19" ht="16.5" customHeight="1" x14ac:dyDescent="0.35">
      <c r="A75" s="255" t="str">
        <f>'Tabell 2.1'!A30</f>
        <v>FO2C Aktivitetstilbud for barn og unge, helsestasjon og skolehelsetjeneste</v>
      </c>
      <c r="B75" s="255"/>
      <c r="C75" s="256"/>
      <c r="D75" s="257"/>
      <c r="E75" s="257"/>
      <c r="F75" s="257"/>
      <c r="G75" s="257"/>
      <c r="H75" s="257"/>
      <c r="I75" s="257"/>
      <c r="J75" s="257"/>
      <c r="K75" s="257"/>
      <c r="L75" s="257"/>
      <c r="M75" s="257"/>
      <c r="N75" s="257"/>
      <c r="O75" s="257"/>
      <c r="P75" s="257"/>
      <c r="Q75" s="257"/>
      <c r="R75" s="257"/>
      <c r="S75" s="257"/>
    </row>
    <row r="76" spans="1:19" ht="16.5" customHeight="1" x14ac:dyDescent="0.35">
      <c r="A76" s="74" t="str">
        <f t="shared" ref="A76:A91" si="33">A58</f>
        <v>Bydelsfordelt Dok3 2019</v>
      </c>
      <c r="B76" s="74"/>
      <c r="C76" s="74"/>
      <c r="D76" s="74">
        <f>'Tabell 2.1 DOK32019'!D40</f>
        <v>75775.169409329072</v>
      </c>
      <c r="E76" s="74">
        <f>'Tabell 2.1 DOK32019'!E40</f>
        <v>64056.339547586751</v>
      </c>
      <c r="F76" s="74">
        <f>'Tabell 2.1 DOK32019'!F40</f>
        <v>45559.997364221032</v>
      </c>
      <c r="G76" s="74">
        <f>'Tabell 2.1 DOK32019'!G40</f>
        <v>37028.247020127004</v>
      </c>
      <c r="H76" s="74">
        <f>'Tabell 2.1 DOK32019'!H40</f>
        <v>47100.944597455651</v>
      </c>
      <c r="I76" s="74">
        <f>'Tabell 2.1 DOK32019'!I40</f>
        <v>37696.373629580405</v>
      </c>
      <c r="J76" s="74">
        <f>'Tabell 2.1 DOK32019'!J40</f>
        <v>61872.494097811003</v>
      </c>
      <c r="K76" s="74">
        <f>'Tabell 2.1 DOK32019'!K40</f>
        <v>60911.788014662248</v>
      </c>
      <c r="L76" s="74">
        <f>'Tabell 2.1 DOK32019'!L40</f>
        <v>48150.936025168157</v>
      </c>
      <c r="M76" s="74">
        <f>'Tabell 2.1 DOK32019'!M40</f>
        <v>39185.240289212015</v>
      </c>
      <c r="N76" s="74">
        <f>'Tabell 2.1 DOK32019'!N40</f>
        <v>56784.965234622658</v>
      </c>
      <c r="O76" s="74">
        <f>'Tabell 2.1 DOK32019'!O40</f>
        <v>70609.174234831982</v>
      </c>
      <c r="P76" s="74">
        <f>'Tabell 2.1 DOK32019'!P40</f>
        <v>62564.728372636368</v>
      </c>
      <c r="Q76" s="74">
        <f>'Tabell 2.1 DOK32019'!Q40</f>
        <v>62236.112315758255</v>
      </c>
      <c r="R76" s="74">
        <f>'Tabell 2.1 DOK32019'!R40</f>
        <v>70815.271585655704</v>
      </c>
      <c r="S76" s="74">
        <f>'Tabell 2.1 DOK32019'!S40</f>
        <v>840347.78173865832</v>
      </c>
    </row>
    <row r="77" spans="1:19" ht="16.5" customHeight="1" x14ac:dyDescent="0.35">
      <c r="A77" s="68" t="str">
        <f t="shared" si="33"/>
        <v>Effekt av oppdaterte kriterieandeler</v>
      </c>
      <c r="B77" s="68"/>
      <c r="C77" s="68"/>
      <c r="D77" s="68">
        <f>($S$76-'Tabell 2.3 DOK32019'!$S$52+'Tabell 2.3 DOK32019'!$S$37)*('Tabell 4.1 DOK32019'!X59-'Tabell 4.1 DOK32019'!D59)/100</f>
        <v>584.28931118774733</v>
      </c>
      <c r="E77" s="68">
        <f>($S$76-'Tabell 2.3 DOK32019'!$S$52+'Tabell 2.3 DOK32019'!$S$37)*('Tabell 4.1 DOK32019'!Y59-'Tabell 4.1 DOK32019'!E59)/100</f>
        <v>-466.92685353819411</v>
      </c>
      <c r="F77" s="68">
        <f>($S$76-'Tabell 2.3 DOK32019'!$S$52+'Tabell 2.3 DOK32019'!$S$37)*('Tabell 4.1 DOK32019'!Z59-'Tabell 4.1 DOK32019'!F59)/100</f>
        <v>-276.95821173916744</v>
      </c>
      <c r="G77" s="68">
        <f>($S$76-'Tabell 2.3 DOK32019'!$S$52+'Tabell 2.3 DOK32019'!$S$37)*('Tabell 4.1 DOK32019'!AA59-'Tabell 4.1 DOK32019'!G59)/100</f>
        <v>-625.36978727773101</v>
      </c>
      <c r="H77" s="68">
        <f>($S$76-'Tabell 2.3 DOK32019'!$S$52+'Tabell 2.3 DOK32019'!$S$37)*('Tabell 4.1 DOK32019'!AB59-'Tabell 4.1 DOK32019'!H59)/100</f>
        <v>903.25069581851187</v>
      </c>
      <c r="I77" s="68">
        <f>($S$76-'Tabell 2.3 DOK32019'!$S$52+'Tabell 2.3 DOK32019'!$S$37)*('Tabell 4.1 DOK32019'!AC59-'Tabell 4.1 DOK32019'!I59)/100</f>
        <v>1604.3774024370439</v>
      </c>
      <c r="J77" s="68">
        <f>($S$76-'Tabell 2.3 DOK32019'!$S$52+'Tabell 2.3 DOK32019'!$S$37)*('Tabell 4.1 DOK32019'!AD59-'Tabell 4.1 DOK32019'!J59)/100</f>
        <v>-293.89365480812825</v>
      </c>
      <c r="K77" s="68">
        <f>($S$76-'Tabell 2.3 DOK32019'!$S$52+'Tabell 2.3 DOK32019'!$S$37)*('Tabell 4.1 DOK32019'!AE59-'Tabell 4.1 DOK32019'!K59)/100</f>
        <v>1825.2191354688264</v>
      </c>
      <c r="L77" s="68">
        <f>($S$76-'Tabell 2.3 DOK32019'!$S$52+'Tabell 2.3 DOK32019'!$S$37)*('Tabell 4.1 DOK32019'!AF59-'Tabell 4.1 DOK32019'!L59)/100</f>
        <v>1666.6897480994312</v>
      </c>
      <c r="M77" s="68">
        <f>($S$76-'Tabell 2.3 DOK32019'!$S$52+'Tabell 2.3 DOK32019'!$S$37)*('Tabell 4.1 DOK32019'!AG59-'Tabell 4.1 DOK32019'!M59)/100</f>
        <v>-218.26841272833943</v>
      </c>
      <c r="N77" s="68">
        <f>($S$76-'Tabell 2.3 DOK32019'!$S$52+'Tabell 2.3 DOK32019'!$S$37)*('Tabell 4.1 DOK32019'!AH59-'Tabell 4.1 DOK32019'!N59)/100</f>
        <v>-777.97523274400476</v>
      </c>
      <c r="O77" s="68">
        <f>($S$76-'Tabell 2.3 DOK32019'!$S$52+'Tabell 2.3 DOK32019'!$S$37)*('Tabell 4.1 DOK32019'!AI59-'Tabell 4.1 DOK32019'!O59)/100</f>
        <v>-93.499750631027212</v>
      </c>
      <c r="P77" s="68">
        <f>($S$76-'Tabell 2.3 DOK32019'!$S$52+'Tabell 2.3 DOK32019'!$S$37)*('Tabell 4.1 DOK32019'!AJ59-'Tabell 4.1 DOK32019'!P59)/100</f>
        <v>-736.81152383412666</v>
      </c>
      <c r="Q77" s="68">
        <f>($S$76-'Tabell 2.3 DOK32019'!$S$52+'Tabell 2.3 DOK32019'!$S$37)*('Tabell 4.1 DOK32019'!AK59-'Tabell 4.1 DOK32019'!Q59)/100</f>
        <v>-499.34825226067881</v>
      </c>
      <c r="R77" s="68">
        <f>($S$76-'Tabell 2.3 DOK32019'!$S$52+'Tabell 2.3 DOK32019'!$S$37)*('Tabell 4.1 DOK32019'!AL59-'Tabell 4.1 DOK32019'!R59)/100</f>
        <v>-2594.7746134501972</v>
      </c>
      <c r="S77" s="68">
        <f>($S$76-'Tabell 2.3 DOK32019'!$S$52+'Tabell 2.3 DOK32019'!$S$37)*('Tabell 4.1 DOK32019'!AM59-'Tabell 4.1 DOK32019'!S59)/100</f>
        <v>3.2907550238210654E-10</v>
      </c>
    </row>
    <row r="78" spans="1:19" ht="16.5" customHeight="1" x14ac:dyDescent="0.35">
      <c r="A78" s="68" t="str">
        <f t="shared" si="33"/>
        <v>Effekt av oppdaterte regnskapsandeler</v>
      </c>
      <c r="B78" s="68"/>
      <c r="C78" s="68"/>
      <c r="D78" s="68">
        <v>0</v>
      </c>
      <c r="E78" s="68">
        <v>0</v>
      </c>
      <c r="F78" s="68">
        <v>0</v>
      </c>
      <c r="G78" s="68">
        <v>0</v>
      </c>
      <c r="H78" s="68">
        <v>0</v>
      </c>
      <c r="I78" s="68">
        <v>0</v>
      </c>
      <c r="J78" s="68">
        <v>0</v>
      </c>
      <c r="K78" s="68">
        <v>0</v>
      </c>
      <c r="L78" s="68">
        <v>0</v>
      </c>
      <c r="M78" s="68">
        <v>0</v>
      </c>
      <c r="N78" s="68">
        <v>0</v>
      </c>
      <c r="O78" s="68">
        <v>0</v>
      </c>
      <c r="P78" s="68">
        <v>0</v>
      </c>
      <c r="Q78" s="68">
        <v>0</v>
      </c>
      <c r="R78" s="68">
        <v>0</v>
      </c>
      <c r="S78" s="68">
        <v>0</v>
      </c>
    </row>
    <row r="79" spans="1:19" ht="16.5" customHeight="1" x14ac:dyDescent="0.35">
      <c r="A79" s="75" t="str">
        <f t="shared" si="33"/>
        <v>Effekt av endringer i fordelingssystemet</v>
      </c>
      <c r="B79" s="75"/>
      <c r="C79" s="75"/>
      <c r="D79" s="75">
        <f>($S$58+$S$76-'Tabell 2.3 DOK32019'!$S$34-'Tabell 2.3 DOK32019'!$S$52)*((0.3-'Tabell 4.1 DOK32019'!$C$62)*('Tabell 4.1 DOK32019'!X59))/100+(($S$58+$S$76-'Tabell 2.3 DOK32019'!$S$34-'Tabell 2.3 DOK32019'!$S$52)*0.3+'Tabell 2.3 DOK32019'!$S$37)*('Tabell 4.1'!D56-'Tabell 4.1 DOK32019'!X59)/100</f>
        <v>6124.8895296383098</v>
      </c>
      <c r="E79" s="75">
        <f>($S$58+$S$76-'Tabell 2.3 DOK32019'!$S$34-'Tabell 2.3 DOK32019'!$S$52)*((0.3-'Tabell 4.1 DOK32019'!$C$62)*('Tabell 4.1 DOK32019'!Y59))/100+(($S$58+$S$76-'Tabell 2.3 DOK32019'!$S$34-'Tabell 2.3 DOK32019'!$S$52)*0.3+'Tabell 2.3 DOK32019'!$S$37)*('Tabell 4.1'!E56-'Tabell 4.1 DOK32019'!Y59)/100</f>
        <v>5438.4487022315816</v>
      </c>
      <c r="F79" s="75">
        <f>($S$58+$S$76-'Tabell 2.3 DOK32019'!$S$34-'Tabell 2.3 DOK32019'!$S$52)*((0.3-'Tabell 4.1 DOK32019'!$C$62)*('Tabell 4.1 DOK32019'!Z59))/100+(($S$58+$S$76-'Tabell 2.3 DOK32019'!$S$34-'Tabell 2.3 DOK32019'!$S$52)*0.3+'Tabell 2.3 DOK32019'!$S$37)*('Tabell 4.1'!F56-'Tabell 4.1 DOK32019'!Z59)/100</f>
        <v>4048.4228508800506</v>
      </c>
      <c r="G79" s="75">
        <f>($S$58+$S$76-'Tabell 2.3 DOK32019'!$S$34-'Tabell 2.3 DOK32019'!$S$52)*((0.3-'Tabell 4.1 DOK32019'!$C$62)*('Tabell 4.1 DOK32019'!AA59))/100+(($S$58+$S$76-'Tabell 2.3 DOK32019'!$S$34-'Tabell 2.3 DOK32019'!$S$52)*0.3+'Tabell 2.3 DOK32019'!$S$37)*('Tabell 4.1'!G56-'Tabell 4.1 DOK32019'!AA59)/100</f>
        <v>2998.4396834476552</v>
      </c>
      <c r="H79" s="75">
        <f>($S$58+$S$76-'Tabell 2.3 DOK32019'!$S$34-'Tabell 2.3 DOK32019'!$S$52)*((0.3-'Tabell 4.1 DOK32019'!$C$62)*('Tabell 4.1 DOK32019'!AB59))/100+(($S$58+$S$76-'Tabell 2.3 DOK32019'!$S$34-'Tabell 2.3 DOK32019'!$S$52)*0.3+'Tabell 2.3 DOK32019'!$S$37)*('Tabell 4.1'!H56-'Tabell 4.1 DOK32019'!AB59)/100</f>
        <v>4007.8870348686378</v>
      </c>
      <c r="I79" s="75">
        <f>($S$58+$S$76-'Tabell 2.3 DOK32019'!$S$34-'Tabell 2.3 DOK32019'!$S$52)*((0.3-'Tabell 4.1 DOK32019'!$C$62)*('Tabell 4.1 DOK32019'!AC59))/100+(($S$58+$S$76-'Tabell 2.3 DOK32019'!$S$34-'Tabell 2.3 DOK32019'!$S$52)*0.3+'Tabell 2.3 DOK32019'!$S$37)*('Tabell 4.1'!I56-'Tabell 4.1 DOK32019'!AC59)/100</f>
        <v>3573.3258883631734</v>
      </c>
      <c r="J79" s="75">
        <f>($S$58+$S$76-'Tabell 2.3 DOK32019'!$S$34-'Tabell 2.3 DOK32019'!$S$52)*((0.3-'Tabell 4.1 DOK32019'!$C$62)*('Tabell 4.1 DOK32019'!AD59))/100+(($S$58+$S$76-'Tabell 2.3 DOK32019'!$S$34-'Tabell 2.3 DOK32019'!$S$52)*0.3+'Tabell 2.3 DOK32019'!$S$37)*('Tabell 4.1'!J56-'Tabell 4.1 DOK32019'!AD59)/100</f>
        <v>5523.4790107767467</v>
      </c>
      <c r="K79" s="75">
        <f>($S$58+$S$76-'Tabell 2.3 DOK32019'!$S$34-'Tabell 2.3 DOK32019'!$S$52)*((0.3-'Tabell 4.1 DOK32019'!$C$62)*('Tabell 4.1 DOK32019'!AE59))/100+(($S$58+$S$76-'Tabell 2.3 DOK32019'!$S$34-'Tabell 2.3 DOK32019'!$S$52)*0.3+'Tabell 2.3 DOK32019'!$S$37)*('Tabell 4.1'!K56-'Tabell 4.1 DOK32019'!AE59)/100</f>
        <v>5591.4046801905479</v>
      </c>
      <c r="L79" s="75">
        <f>($S$58+$S$76-'Tabell 2.3 DOK32019'!$S$34-'Tabell 2.3 DOK32019'!$S$52)*((0.3-'Tabell 4.1 DOK32019'!$C$62)*('Tabell 4.1 DOK32019'!AF59))/100+(($S$58+$S$76-'Tabell 2.3 DOK32019'!$S$34-'Tabell 2.3 DOK32019'!$S$52)*0.3+'Tabell 2.3 DOK32019'!$S$37)*('Tabell 4.1'!L56-'Tabell 4.1 DOK32019'!AF59)/100</f>
        <v>4474.0694334177115</v>
      </c>
      <c r="M79" s="75">
        <f>($S$58+$S$76-'Tabell 2.3 DOK32019'!$S$34-'Tabell 2.3 DOK32019'!$S$52)*((0.3-'Tabell 4.1 DOK32019'!$C$62)*('Tabell 4.1 DOK32019'!AG59))/100+(($S$58+$S$76-'Tabell 2.3 DOK32019'!$S$34-'Tabell 2.3 DOK32019'!$S$52)*0.3+'Tabell 2.3 DOK32019'!$S$37)*('Tabell 4.1'!M56-'Tabell 4.1 DOK32019'!AG59)/100</f>
        <v>3563.2665072245545</v>
      </c>
      <c r="N79" s="75">
        <f>($S$58+$S$76-'Tabell 2.3 DOK32019'!$S$34-'Tabell 2.3 DOK32019'!$S$52)*((0.3-'Tabell 4.1 DOK32019'!$C$62)*('Tabell 4.1 DOK32019'!AH59))/100+(($S$58+$S$76-'Tabell 2.3 DOK32019'!$S$34-'Tabell 2.3 DOK32019'!$S$52)*0.3+'Tabell 2.3 DOK32019'!$S$37)*('Tabell 4.1'!N56-'Tabell 4.1 DOK32019'!AH59)/100</f>
        <v>4819.3278740294409</v>
      </c>
      <c r="O79" s="75">
        <f>($S$58+$S$76-'Tabell 2.3 DOK32019'!$S$34-'Tabell 2.3 DOK32019'!$S$52)*((0.3-'Tabell 4.1 DOK32019'!$C$62)*('Tabell 4.1 DOK32019'!AI59))/100+(($S$58+$S$76-'Tabell 2.3 DOK32019'!$S$34-'Tabell 2.3 DOK32019'!$S$52)*0.3+'Tabell 2.3 DOK32019'!$S$37)*('Tabell 4.1'!O56-'Tabell 4.1 DOK32019'!AI59)/100</f>
        <v>6525.8744320604865</v>
      </c>
      <c r="P79" s="75">
        <f>($S$58+$S$76-'Tabell 2.3 DOK32019'!$S$34-'Tabell 2.3 DOK32019'!$S$52)*((0.3-'Tabell 4.1 DOK32019'!$C$62)*('Tabell 4.1 DOK32019'!AJ59))/100+(($S$58+$S$76-'Tabell 2.3 DOK32019'!$S$34-'Tabell 2.3 DOK32019'!$S$52)*0.3+'Tabell 2.3 DOK32019'!$S$37)*('Tabell 4.1'!P56-'Tabell 4.1 DOK32019'!AJ59)/100</f>
        <v>5711.5403954120948</v>
      </c>
      <c r="Q79" s="75">
        <f>($S$58+$S$76-'Tabell 2.3 DOK32019'!$S$34-'Tabell 2.3 DOK32019'!$S$52)*((0.3-'Tabell 4.1 DOK32019'!$C$62)*('Tabell 4.1 DOK32019'!AK59))/100+(($S$58+$S$76-'Tabell 2.3 DOK32019'!$S$34-'Tabell 2.3 DOK32019'!$S$52)*0.3+'Tabell 2.3 DOK32019'!$S$37)*('Tabell 4.1'!Q56-'Tabell 4.1 DOK32019'!AK59)/100</f>
        <v>5601.976134048391</v>
      </c>
      <c r="R79" s="75">
        <f>($S$58+$S$76-'Tabell 2.3 DOK32019'!$S$34-'Tabell 2.3 DOK32019'!$S$52)*((0.3-'Tabell 4.1 DOK32019'!$C$62)*('Tabell 4.1 DOK32019'!AL59))/100+(($S$58+$S$76-'Tabell 2.3 DOK32019'!$S$34-'Tabell 2.3 DOK32019'!$S$52)*0.3+'Tabell 2.3 DOK32019'!$S$37)*('Tabell 4.1'!R56-'Tabell 4.1 DOK32019'!AL59)/100</f>
        <v>5972.1932842190017</v>
      </c>
      <c r="S79" s="75">
        <f>($S$58+$S$76-'Tabell 2.3 DOK32019'!$S$34-'Tabell 2.3 DOK32019'!$S$52)*(0.3-'Tabell 4.1 DOK32019'!$C$62)*('Tabell 4.1'!S56)/100+($S$58+$S$76-'Tabell 2.3 DOK32019'!$S$34-'Tabell 2.3 DOK32019'!$S$52)*0.3*('Tabell 4.1'!S56-'Tabell 4.1 DOK32019'!AM59)/100</f>
        <v>73974.545440807895</v>
      </c>
    </row>
    <row r="80" spans="1:19" ht="16.5" customHeight="1" x14ac:dyDescent="0.35">
      <c r="A80" s="66" t="str">
        <f t="shared" si="33"/>
        <v>Reelle endringer</v>
      </c>
      <c r="B80" s="66"/>
      <c r="C80" s="66"/>
      <c r="D80" s="66">
        <f>SUM(D81:D86)</f>
        <v>3167.3635224795271</v>
      </c>
      <c r="E80" s="66">
        <f t="shared" ref="E80:S80" si="34">SUM(E81:E86)</f>
        <v>2945.3248518810974</v>
      </c>
      <c r="F80" s="66">
        <f t="shared" si="34"/>
        <v>2147.9050743878965</v>
      </c>
      <c r="G80" s="66">
        <f t="shared" si="34"/>
        <v>1615.6025024788139</v>
      </c>
      <c r="H80" s="66">
        <f t="shared" si="34"/>
        <v>2205.0006057560786</v>
      </c>
      <c r="I80" s="66">
        <f t="shared" si="34"/>
        <v>1921.1530426324018</v>
      </c>
      <c r="J80" s="66">
        <f t="shared" si="34"/>
        <v>2981.2765674377952</v>
      </c>
      <c r="K80" s="66">
        <f t="shared" si="34"/>
        <v>3027.1626540722777</v>
      </c>
      <c r="L80" s="66">
        <f t="shared" si="34"/>
        <v>2359.8969795520256</v>
      </c>
      <c r="M80" s="66">
        <f t="shared" si="34"/>
        <v>1906.6441314662964</v>
      </c>
      <c r="N80" s="66">
        <f t="shared" si="34"/>
        <v>2477.8634706457988</v>
      </c>
      <c r="O80" s="66">
        <f t="shared" si="34"/>
        <v>3459.2287506956482</v>
      </c>
      <c r="P80" s="66">
        <f t="shared" si="34"/>
        <v>3071.6849240339388</v>
      </c>
      <c r="Q80" s="66">
        <f t="shared" si="34"/>
        <v>3028.9348862745396</v>
      </c>
      <c r="R80" s="66">
        <f t="shared" si="34"/>
        <v>3075.6750242061144</v>
      </c>
      <c r="S80" s="66">
        <f t="shared" si="34"/>
        <v>39390.716988000248</v>
      </c>
    </row>
    <row r="81" spans="1:19" ht="16.5" customHeight="1" x14ac:dyDescent="0.35">
      <c r="A81" s="68" t="str">
        <f t="shared" si="33"/>
        <v xml:space="preserve"> - herav justering for demografiske forhold</v>
      </c>
      <c r="B81" s="68"/>
      <c r="C81" s="68"/>
      <c r="D81" s="68">
        <f>$S81*'Tabell 3.1'!D$50/100</f>
        <v>72.367993989547642</v>
      </c>
      <c r="E81" s="68">
        <f>$S81*'Tabell 3.1'!E$50/100</f>
        <v>67.294849380388499</v>
      </c>
      <c r="F81" s="68">
        <f>$S81*'Tabell 3.1'!F$50/100</f>
        <v>49.075384120019933</v>
      </c>
      <c r="G81" s="68">
        <f>$S81*'Tabell 3.1'!G$50/100</f>
        <v>36.913322818517962</v>
      </c>
      <c r="H81" s="68">
        <f>$S81*'Tabell 3.1'!H$50/100</f>
        <v>50.379904122715445</v>
      </c>
      <c r="I81" s="68">
        <f>$S81*'Tabell 3.1'!I$50/100</f>
        <v>43.89454852766162</v>
      </c>
      <c r="J81" s="68">
        <f>$S81*'Tabell 3.1'!J$50/100</f>
        <v>68.116274997263815</v>
      </c>
      <c r="K81" s="68">
        <f>$S81*'Tabell 3.1'!K$50/100</f>
        <v>69.164681351065767</v>
      </c>
      <c r="L81" s="68">
        <f>$S81*'Tabell 3.1'!L$50/100</f>
        <v>53.918980003431706</v>
      </c>
      <c r="M81" s="68">
        <f>$S81*'Tabell 3.1'!M$50/100</f>
        <v>43.56304859448008</v>
      </c>
      <c r="N81" s="68">
        <f>$S81*'Tabell 3.1'!N$50/100</f>
        <v>56.614281082026906</v>
      </c>
      <c r="O81" s="68">
        <f>$S81*'Tabell 3.1'!O$50/100</f>
        <v>79.036537379466893</v>
      </c>
      <c r="P81" s="68">
        <f>$S81*'Tabell 3.1'!P$50/100</f>
        <v>70.18192719042689</v>
      </c>
      <c r="Q81" s="68">
        <f>$S81*'Tabell 3.1'!Q$50/100</f>
        <v>69.205173352836667</v>
      </c>
      <c r="R81" s="68">
        <f>$S81*'Tabell 3.1'!R$50/100</f>
        <v>70.273093090150212</v>
      </c>
      <c r="S81" s="68">
        <v>900</v>
      </c>
    </row>
    <row r="82" spans="1:19" ht="16.5" customHeight="1" x14ac:dyDescent="0.35">
      <c r="A82" s="68" t="str">
        <f t="shared" si="33"/>
        <v xml:space="preserve"> - herav justering for andre aktivitetsnøytrale forhold</v>
      </c>
      <c r="B82" s="68"/>
      <c r="C82" s="68"/>
      <c r="D82" s="68">
        <f>$S82*'Tabell 3.1'!D$50/100</f>
        <v>-446.61368847627165</v>
      </c>
      <c r="E82" s="68">
        <f>$S82*'Tabell 3.1'!E$50/100</f>
        <v>-415.30515412063761</v>
      </c>
      <c r="F82" s="68">
        <f>$S82*'Tabell 3.1'!F$50/100</f>
        <v>-302.86508036132113</v>
      </c>
      <c r="G82" s="68">
        <f>$S82*'Tabell 3.1'!G$50/100</f>
        <v>-227.80782427484118</v>
      </c>
      <c r="H82" s="68">
        <f>$S82*'Tabell 3.1'!H$50/100</f>
        <v>-310.91582846108287</v>
      </c>
      <c r="I82" s="68">
        <f>$S82*'Tabell 3.1'!I$50/100</f>
        <v>-270.8919391184329</v>
      </c>
      <c r="J82" s="68">
        <f>$S82*'Tabell 3.1'!J$50/100</f>
        <v>-420.37452117556188</v>
      </c>
      <c r="K82" s="68">
        <f>$S82*'Tabell 3.1'!K$50/100</f>
        <v>-426.84468295400058</v>
      </c>
      <c r="L82" s="68">
        <f>$S82*'Tabell 3.1'!L$50/100</f>
        <v>-332.75697184157224</v>
      </c>
      <c r="M82" s="68">
        <f>$S82*'Tabell 3.1'!M$50/100</f>
        <v>-268.84611195471143</v>
      </c>
      <c r="N82" s="68">
        <f>$S82*'Tabell 3.1'!N$50/100</f>
        <v>-349.39082183386773</v>
      </c>
      <c r="O82" s="68">
        <f>$S82*'Tabell 3.1'!O$50/100</f>
        <v>-487.76810766006253</v>
      </c>
      <c r="P82" s="68">
        <f>$S82*'Tabell 3.1'!P$50/100</f>
        <v>-433.12253993687938</v>
      </c>
      <c r="Q82" s="68">
        <f>$S82*'Tabell 3.1'!Q$50/100</f>
        <v>-427.09457632906509</v>
      </c>
      <c r="R82" s="68">
        <f>$S82*'Tabell 3.1'!R$50/100</f>
        <v>-433.68516350144267</v>
      </c>
      <c r="S82" s="68">
        <v>-5554.2830119997507</v>
      </c>
    </row>
    <row r="83" spans="1:19" ht="16.5" customHeight="1" x14ac:dyDescent="0.35">
      <c r="A83" s="68" t="str">
        <f t="shared" si="33"/>
        <v xml:space="preserve"> - herav justering for engangstiltak</v>
      </c>
      <c r="B83" s="68"/>
      <c r="C83" s="68"/>
      <c r="D83" s="68">
        <f>$S83*'Tabell 3.1'!D$50/100</f>
        <v>767.90482511131108</v>
      </c>
      <c r="E83" s="68">
        <f>$S83*'Tabell 3.1'!E$50/100</f>
        <v>714.07312398078909</v>
      </c>
      <c r="F83" s="68">
        <f>$S83*'Tabell 3.1'!F$50/100</f>
        <v>520.74435371798927</v>
      </c>
      <c r="G83" s="68">
        <f>$S83*'Tabell 3.1'!G$50/100</f>
        <v>391.69136990760722</v>
      </c>
      <c r="H83" s="68">
        <f>$S83*'Tabell 3.1'!H$50/100</f>
        <v>534.58676041325828</v>
      </c>
      <c r="I83" s="68">
        <f>$S83*'Tabell 3.1'!I$50/100</f>
        <v>465.76993159907607</v>
      </c>
      <c r="J83" s="68">
        <f>$S83*'Tabell 3.1'!J$50/100</f>
        <v>722.78936247096601</v>
      </c>
      <c r="K83" s="68">
        <f>$S83*'Tabell 3.1'!K$50/100</f>
        <v>733.91411878075337</v>
      </c>
      <c r="L83" s="68">
        <f>$S83*'Tabell 3.1'!L$50/100</f>
        <v>572.14028781419199</v>
      </c>
      <c r="M83" s="68">
        <f>$S83*'Tabell 3.1'!M$50/100</f>
        <v>462.25234897476076</v>
      </c>
      <c r="N83" s="68">
        <f>$S83*'Tabell 3.1'!N$50/100</f>
        <v>600.74042703706334</v>
      </c>
      <c r="O83" s="68">
        <f>$S83*'Tabell 3.1'!O$50/100</f>
        <v>838.66547997100974</v>
      </c>
      <c r="P83" s="68">
        <f>$S83*'Tabell 3.1'!P$50/100</f>
        <v>744.70822740952974</v>
      </c>
      <c r="Q83" s="68">
        <f>$S83*'Tabell 3.1'!Q$50/100</f>
        <v>734.34378391065582</v>
      </c>
      <c r="R83" s="68">
        <f>$S83*'Tabell 3.1'!R$50/100</f>
        <v>745.67559890103837</v>
      </c>
      <c r="S83" s="68">
        <v>9550</v>
      </c>
    </row>
    <row r="84" spans="1:19" ht="16.5" customHeight="1" x14ac:dyDescent="0.35">
      <c r="A84" s="68" t="str">
        <f t="shared" si="33"/>
        <v xml:space="preserve"> - herav justering for oppgaveendringer mellom sektorer</v>
      </c>
      <c r="B84" s="68"/>
      <c r="C84" s="68"/>
      <c r="D84" s="68">
        <f>$S84*'Tabell 3.1'!D$50/100</f>
        <v>-220.72238166812028</v>
      </c>
      <c r="E84" s="68">
        <f>$S84*'Tabell 3.1'!E$50/100</f>
        <v>-205.24929061018494</v>
      </c>
      <c r="F84" s="68">
        <f>$S84*'Tabell 3.1'!F$50/100</f>
        <v>-149.67992156606081</v>
      </c>
      <c r="G84" s="68">
        <f>$S84*'Tabell 3.1'!G$50/100</f>
        <v>-112.58563459647978</v>
      </c>
      <c r="H84" s="68">
        <f>$S84*'Tabell 3.1'!H$50/100</f>
        <v>-153.65870757428212</v>
      </c>
      <c r="I84" s="68">
        <f>$S84*'Tabell 3.1'!I$50/100</f>
        <v>-133.87837300936792</v>
      </c>
      <c r="J84" s="68">
        <f>$S84*'Tabell 3.1'!J$50/100</f>
        <v>-207.75463874165459</v>
      </c>
      <c r="K84" s="68">
        <f>$S84*'Tabell 3.1'!K$50/100</f>
        <v>-210.95227812075061</v>
      </c>
      <c r="L84" s="68">
        <f>$S84*'Tabell 3.1'!L$50/100</f>
        <v>-164.45288901046672</v>
      </c>
      <c r="M84" s="68">
        <f>$S84*'Tabell 3.1'!M$50/100</f>
        <v>-132.86729821316422</v>
      </c>
      <c r="N84" s="68">
        <f>$S84*'Tabell 3.1'!N$50/100</f>
        <v>-172.67355730018207</v>
      </c>
      <c r="O84" s="68">
        <f>$S84*'Tabell 3.1'!O$50/100</f>
        <v>-241.06143900737402</v>
      </c>
      <c r="P84" s="68">
        <f>$S84*'Tabell 3.1'!P$50/100</f>
        <v>-214.05487793080201</v>
      </c>
      <c r="Q84" s="68">
        <f>$S84*'Tabell 3.1'!Q$50/100</f>
        <v>-211.07577872615184</v>
      </c>
      <c r="R84" s="68">
        <f>$S84*'Tabell 3.1'!R$50/100</f>
        <v>-214.33293392495813</v>
      </c>
      <c r="S84" s="68">
        <v>-2745</v>
      </c>
    </row>
    <row r="85" spans="1:19" ht="16.5" customHeight="1" x14ac:dyDescent="0.35">
      <c r="A85" s="68" t="str">
        <f t="shared" si="33"/>
        <v xml:space="preserve"> - herav uspesifiserte rammeendringer</v>
      </c>
      <c r="B85" s="68"/>
      <c r="C85" s="68"/>
      <c r="D85" s="68">
        <f>$S85*'Tabell 3.1'!D$50/100</f>
        <v>0</v>
      </c>
      <c r="E85" s="68">
        <f>$S85*'Tabell 3.1'!E$50/100</f>
        <v>0</v>
      </c>
      <c r="F85" s="68">
        <f>$S85*'Tabell 3.1'!F$50/100</f>
        <v>0</v>
      </c>
      <c r="G85" s="68">
        <f>$S85*'Tabell 3.1'!G$50/100</f>
        <v>0</v>
      </c>
      <c r="H85" s="68">
        <f>$S85*'Tabell 3.1'!H$50/100</f>
        <v>0</v>
      </c>
      <c r="I85" s="68">
        <f>$S85*'Tabell 3.1'!I$50/100</f>
        <v>0</v>
      </c>
      <c r="J85" s="68">
        <f>$S85*'Tabell 3.1'!J$50/100</f>
        <v>0</v>
      </c>
      <c r="K85" s="68">
        <f>$S85*'Tabell 3.1'!K$50/100</f>
        <v>0</v>
      </c>
      <c r="L85" s="68">
        <f>$S85*'Tabell 3.1'!L$50/100</f>
        <v>0</v>
      </c>
      <c r="M85" s="68">
        <f>$S85*'Tabell 3.1'!M$50/100</f>
        <v>0</v>
      </c>
      <c r="N85" s="68">
        <f>$S85*'Tabell 3.1'!N$50/100</f>
        <v>0</v>
      </c>
      <c r="O85" s="68">
        <f>$S85*'Tabell 3.1'!O$50/100</f>
        <v>0</v>
      </c>
      <c r="P85" s="68">
        <f>$S85*'Tabell 3.1'!P$50/100</f>
        <v>0</v>
      </c>
      <c r="Q85" s="68">
        <f>$S85*'Tabell 3.1'!Q$50/100</f>
        <v>0</v>
      </c>
      <c r="R85" s="68">
        <f>$S85*'Tabell 3.1'!R$50/100</f>
        <v>0</v>
      </c>
      <c r="S85" s="68">
        <v>0</v>
      </c>
    </row>
    <row r="86" spans="1:19" ht="16.5" customHeight="1" x14ac:dyDescent="0.35">
      <c r="A86" s="75" t="str">
        <f t="shared" si="33"/>
        <v xml:space="preserve"> - herav spesifiserte rammeendringer</v>
      </c>
      <c r="B86" s="75"/>
      <c r="C86" s="75"/>
      <c r="D86" s="75">
        <f>$S86*'Tabell 3.1'!D$50/100</f>
        <v>2994.4267735230601</v>
      </c>
      <c r="E86" s="75">
        <f>$S86*'Tabell 3.1'!E$50/100</f>
        <v>2784.5113232507424</v>
      </c>
      <c r="F86" s="75">
        <f>$S86*'Tabell 3.1'!F$50/100</f>
        <v>2030.6303384772691</v>
      </c>
      <c r="G86" s="75">
        <f>$S86*'Tabell 3.1'!G$50/100</f>
        <v>1527.3912686240096</v>
      </c>
      <c r="H86" s="75">
        <f>$S86*'Tabell 3.1'!H$50/100</f>
        <v>2084.60847725547</v>
      </c>
      <c r="I86" s="75">
        <f>$S86*'Tabell 3.1'!I$50/100</f>
        <v>1816.258874633465</v>
      </c>
      <c r="J86" s="75">
        <f>$S86*'Tabell 3.1'!J$50/100</f>
        <v>2818.500089886782</v>
      </c>
      <c r="K86" s="75">
        <f>$S86*'Tabell 3.1'!K$50/100</f>
        <v>2861.8808150152099</v>
      </c>
      <c r="L86" s="75">
        <f>$S86*'Tabell 3.1'!L$50/100</f>
        <v>2231.0475725864408</v>
      </c>
      <c r="M86" s="75">
        <f>$S86*'Tabell 3.1'!M$50/100</f>
        <v>1802.5421440649311</v>
      </c>
      <c r="N86" s="75">
        <f>$S86*'Tabell 3.1'!N$50/100</f>
        <v>2342.5731416607582</v>
      </c>
      <c r="O86" s="75">
        <f>$S86*'Tabell 3.1'!O$50/100</f>
        <v>3270.3562800126078</v>
      </c>
      <c r="P86" s="75">
        <f>$S86*'Tabell 3.1'!P$50/100</f>
        <v>2903.9721873016638</v>
      </c>
      <c r="Q86" s="75">
        <f>$S86*'Tabell 3.1'!Q$50/100</f>
        <v>2863.5562840662642</v>
      </c>
      <c r="R86" s="75">
        <f>$S86*'Tabell 3.1'!R$50/100</f>
        <v>2907.7444296413264</v>
      </c>
      <c r="S86" s="75">
        <v>37240</v>
      </c>
    </row>
    <row r="87" spans="1:19" ht="16.5" customHeight="1" x14ac:dyDescent="0.35">
      <c r="A87" s="75" t="str">
        <f t="shared" si="33"/>
        <v>Vridningseffekter knyttet til endringer i særskilte tildelinger</v>
      </c>
      <c r="B87" s="75"/>
      <c r="C87" s="75"/>
      <c r="D87" s="75">
        <f>'Tabell 2.1'!D31+'Tabell 2.1'!D32-SUM(D76:D80)</f>
        <v>-43.009878909710096</v>
      </c>
      <c r="E87" s="75">
        <f>'Tabell 2.1'!E31+'Tabell 2.1'!E32-SUM(E76:E80)</f>
        <v>1172.6933020282449</v>
      </c>
      <c r="F87" s="75">
        <f>'Tabell 2.1'!F31+'Tabell 2.1'!F32-SUM(F76:F80)</f>
        <v>262.13164282964135</v>
      </c>
      <c r="G87" s="75">
        <f>'Tabell 2.1'!G31+'Tabell 2.1'!G32-SUM(G76:G80)</f>
        <v>-309.92904954083497</v>
      </c>
      <c r="H87" s="75">
        <f>'Tabell 2.1'!H31+'Tabell 2.1'!H32-SUM(H76:H80)</f>
        <v>-139.96927236295596</v>
      </c>
      <c r="I87" s="75">
        <f>'Tabell 2.1'!I31+'Tabell 2.1'!I32-SUM(I76:I80)</f>
        <v>-154.28109039209812</v>
      </c>
      <c r="J87" s="75">
        <f>'Tabell 2.1'!J31+'Tabell 2.1'!J32-SUM(J76:J80)</f>
        <v>-192.25302114301303</v>
      </c>
      <c r="K87" s="75">
        <f>'Tabell 2.1'!K31+'Tabell 2.1'!K32-SUM(K76:K80)</f>
        <v>-5.424149999365909</v>
      </c>
      <c r="L87" s="75">
        <f>'Tabell 2.1'!L31+'Tabell 2.1'!L32-SUM(L76:L80)</f>
        <v>190.1669218483803</v>
      </c>
      <c r="M87" s="75">
        <f>'Tabell 2.1'!M31+'Tabell 2.1'!M32-SUM(M76:M80)</f>
        <v>235.76940607083088</v>
      </c>
      <c r="N87" s="75">
        <f>'Tabell 2.1'!N31+'Tabell 2.1'!N32-SUM(N76:N80)</f>
        <v>-1085.8977188695208</v>
      </c>
      <c r="O87" s="75">
        <f>'Tabell 2.1'!O31+'Tabell 2.1'!O32-SUM(O76:O80)</f>
        <v>151.15526464431605</v>
      </c>
      <c r="P87" s="75">
        <f>'Tabell 2.1'!P31+'Tabell 2.1'!P32-SUM(P76:P80)</f>
        <v>-259.19625654326228</v>
      </c>
      <c r="Q87" s="75">
        <f>'Tabell 2.1'!Q31+'Tabell 2.1'!Q32-SUM(Q76:Q80)</f>
        <v>-271.73377593762416</v>
      </c>
      <c r="R87" s="75">
        <f>'Tabell 2.1'!R31+'Tabell 2.1'!R32-SUM(R76:R80)</f>
        <v>450.23223546845838</v>
      </c>
      <c r="S87" s="75">
        <f>'Tabell 2.1'!S31+'Tabell 2.1'!S32-SUM(S76:S80)</f>
        <v>0.45455919171217829</v>
      </c>
    </row>
    <row r="88" spans="1:19" s="60" customFormat="1" ht="16.5" customHeight="1" x14ac:dyDescent="0.35">
      <c r="A88" s="66" t="str">
        <f t="shared" si="33"/>
        <v>Kompensasjon for forventet lønns- og prisutvikling</v>
      </c>
      <c r="B88" s="66"/>
      <c r="C88" s="66"/>
      <c r="D88" s="66">
        <f>SUM(D89:D90)</f>
        <v>2506.7635564909133</v>
      </c>
      <c r="E88" s="66">
        <f t="shared" ref="E88:S88" si="35">SUM(E89:E90)</f>
        <v>2331.0342966072521</v>
      </c>
      <c r="F88" s="66">
        <f t="shared" si="35"/>
        <v>1699.9280711114795</v>
      </c>
      <c r="G88" s="66">
        <f t="shared" si="35"/>
        <v>1278.6449822529298</v>
      </c>
      <c r="H88" s="66">
        <f t="shared" si="35"/>
        <v>1745.1154947388754</v>
      </c>
      <c r="I88" s="66">
        <f t="shared" si="35"/>
        <v>1520.4684904442217</v>
      </c>
      <c r="J88" s="66">
        <f t="shared" si="35"/>
        <v>2359.4877563100104</v>
      </c>
      <c r="K88" s="66">
        <f t="shared" si="35"/>
        <v>2395.8036287726886</v>
      </c>
      <c r="L88" s="66">
        <f t="shared" si="35"/>
        <v>1867.7059653648387</v>
      </c>
      <c r="M88" s="66">
        <f t="shared" si="35"/>
        <v>1508.9856248061515</v>
      </c>
      <c r="N88" s="66">
        <f t="shared" si="35"/>
        <v>1961.0688202004853</v>
      </c>
      <c r="O88" s="66">
        <f t="shared" si="35"/>
        <v>2737.7560246135254</v>
      </c>
      <c r="P88" s="66">
        <f t="shared" si="35"/>
        <v>2431.0401284671639</v>
      </c>
      <c r="Q88" s="66">
        <f t="shared" si="35"/>
        <v>2397.2062360410805</v>
      </c>
      <c r="R88" s="66">
        <f t="shared" si="35"/>
        <v>2434.1980349175506</v>
      </c>
      <c r="S88" s="66">
        <f t="shared" si="35"/>
        <v>31175.207111139167</v>
      </c>
    </row>
    <row r="89" spans="1:19" ht="16.5" customHeight="1" x14ac:dyDescent="0.35">
      <c r="A89" s="68" t="str">
        <f t="shared" si="33"/>
        <v xml:space="preserve"> - herav generell lønns- og priskompensasjon</v>
      </c>
      <c r="B89" s="68"/>
      <c r="C89" s="68"/>
      <c r="D89" s="68">
        <f>$S89*'Tabell 3.1'!D$50/100</f>
        <v>2232.5096142089801</v>
      </c>
      <c r="E89" s="68">
        <f>$S89*'Tabell 3.1'!E$50/100</f>
        <v>2076.0061174303346</v>
      </c>
      <c r="F89" s="68">
        <f>$S89*'Tabell 3.1'!F$50/100</f>
        <v>1513.9464399796343</v>
      </c>
      <c r="G89" s="68">
        <f>$S89*'Tabell 3.1'!G$50/100</f>
        <v>1138.7540754085812</v>
      </c>
      <c r="H89" s="68">
        <f>$S89*'Tabell 3.1'!H$50/100</f>
        <v>1554.1901069295056</v>
      </c>
      <c r="I89" s="68">
        <f>$S89*'Tabell 3.1'!I$50/100</f>
        <v>1354.1207403582439</v>
      </c>
      <c r="J89" s="68">
        <f>$S89*'Tabell 3.1'!J$50/100</f>
        <v>2101.346609627707</v>
      </c>
      <c r="K89" s="68">
        <f>$S89*'Tabell 3.1'!K$50/100</f>
        <v>2133.6893226894886</v>
      </c>
      <c r="L89" s="68">
        <f>$S89*'Tabell 3.1'!L$50/100</f>
        <v>1663.3684949646274</v>
      </c>
      <c r="M89" s="68">
        <f>$S89*'Tabell 3.1'!M$50/100</f>
        <v>1343.8941643936771</v>
      </c>
      <c r="N89" s="68">
        <f>$S89*'Tabell 3.1'!N$50/100</f>
        <v>1746.5169317172158</v>
      </c>
      <c r="O89" s="68">
        <f>$S89*'Tabell 3.1'!O$50/100</f>
        <v>2438.2302154034082</v>
      </c>
      <c r="P89" s="68">
        <f>$S89*'Tabell 3.1'!P$50/100</f>
        <v>2165.0707523960491</v>
      </c>
      <c r="Q89" s="68">
        <f>$S89*'Tabell 3.1'!Q$50/100</f>
        <v>2134.9384768841614</v>
      </c>
      <c r="R89" s="68">
        <f>$S89*'Tabell 3.1'!R$50/100</f>
        <v>2167.8831662326097</v>
      </c>
      <c r="S89" s="68">
        <v>27764.465228624224</v>
      </c>
    </row>
    <row r="90" spans="1:19" ht="16.5" customHeight="1" x14ac:dyDescent="0.35">
      <c r="A90" s="75" t="str">
        <f t="shared" si="33"/>
        <v xml:space="preserve"> - herav kompensasjon for endring i løpende pensjonsutgifter</v>
      </c>
      <c r="B90" s="75"/>
      <c r="C90" s="75"/>
      <c r="D90" s="75">
        <f>$S90*'Tabell 3.1'!D$50/100</f>
        <v>274.25394228193301</v>
      </c>
      <c r="E90" s="75">
        <f>$S90*'Tabell 3.1'!E$50/100</f>
        <v>255.02817917691752</v>
      </c>
      <c r="F90" s="75">
        <f>$S90*'Tabell 3.1'!F$50/100</f>
        <v>185.98163113184521</v>
      </c>
      <c r="G90" s="75">
        <f>$S90*'Tabell 3.1'!G$50/100</f>
        <v>139.89090684434856</v>
      </c>
      <c r="H90" s="75">
        <f>$S90*'Tabell 3.1'!H$50/100</f>
        <v>190.92538780936971</v>
      </c>
      <c r="I90" s="75">
        <f>$S90*'Tabell 3.1'!I$50/100</f>
        <v>166.34775008597785</v>
      </c>
      <c r="J90" s="75">
        <f>$S90*'Tabell 3.1'!J$50/100</f>
        <v>258.14114668230337</v>
      </c>
      <c r="K90" s="75">
        <f>$S90*'Tabell 3.1'!K$50/100</f>
        <v>262.11430608320018</v>
      </c>
      <c r="L90" s="75">
        <f>$S90*'Tabell 3.1'!L$50/100</f>
        <v>204.33747040021132</v>
      </c>
      <c r="M90" s="75">
        <f>$S90*'Tabell 3.1'!M$50/100</f>
        <v>165.09146041247431</v>
      </c>
      <c r="N90" s="75">
        <f>$S90*'Tabell 3.1'!N$50/100</f>
        <v>214.55188848326949</v>
      </c>
      <c r="O90" s="75">
        <f>$S90*'Tabell 3.1'!O$50/100</f>
        <v>299.52580921011725</v>
      </c>
      <c r="P90" s="75">
        <f>$S90*'Tabell 3.1'!P$50/100</f>
        <v>265.96937607111465</v>
      </c>
      <c r="Q90" s="75">
        <f>$S90*'Tabell 3.1'!Q$50/100</f>
        <v>262.26775915691894</v>
      </c>
      <c r="R90" s="75">
        <f>$S90*'Tabell 3.1'!R$50/100</f>
        <v>266.31486868494079</v>
      </c>
      <c r="S90" s="75">
        <v>3410.7418825149421</v>
      </c>
    </row>
    <row r="91" spans="1:19" ht="16.5" customHeight="1" thickBot="1" x14ac:dyDescent="0.4">
      <c r="A91" s="260" t="str">
        <f t="shared" si="33"/>
        <v>Bydelsfordelt budsjett 2020</v>
      </c>
      <c r="B91" s="260"/>
      <c r="C91" s="263"/>
      <c r="D91" s="434">
        <f t="shared" ref="D91:S91" si="36">D80+D88+SUM(D76:D79)+D87</f>
        <v>88115.465450215866</v>
      </c>
      <c r="E91" s="434">
        <f t="shared" si="36"/>
        <v>75476.913846796742</v>
      </c>
      <c r="F91" s="434">
        <f t="shared" si="36"/>
        <v>53441.42679169093</v>
      </c>
      <c r="G91" s="434">
        <f t="shared" si="36"/>
        <v>41985.635351487836</v>
      </c>
      <c r="H91" s="434">
        <f t="shared" si="36"/>
        <v>55822.2291562748</v>
      </c>
      <c r="I91" s="434">
        <f t="shared" si="36"/>
        <v>46161.417363065142</v>
      </c>
      <c r="J91" s="434">
        <f t="shared" si="36"/>
        <v>72250.590756384408</v>
      </c>
      <c r="K91" s="434">
        <f t="shared" si="36"/>
        <v>73745.953963167223</v>
      </c>
      <c r="L91" s="434">
        <f t="shared" si="36"/>
        <v>58709.465073450541</v>
      </c>
      <c r="M91" s="434">
        <f t="shared" si="36"/>
        <v>46181.637546051512</v>
      </c>
      <c r="N91" s="434">
        <f t="shared" si="36"/>
        <v>64179.352447884856</v>
      </c>
      <c r="O91" s="434">
        <f t="shared" si="36"/>
        <v>83389.68895621493</v>
      </c>
      <c r="P91" s="434">
        <f t="shared" si="36"/>
        <v>72782.986040172182</v>
      </c>
      <c r="Q91" s="434">
        <f t="shared" si="36"/>
        <v>72493.147543923958</v>
      </c>
      <c r="R91" s="434">
        <f t="shared" si="36"/>
        <v>80152.795551016636</v>
      </c>
      <c r="S91" s="434">
        <f t="shared" si="36"/>
        <v>984888.70583779772</v>
      </c>
    </row>
    <row r="92" spans="1:19" ht="16.5" customHeight="1" thickBot="1" x14ac:dyDescent="0.4">
      <c r="A92" s="68"/>
      <c r="B92" s="68"/>
      <c r="C92" s="68"/>
      <c r="D92" s="68"/>
      <c r="E92" s="68"/>
      <c r="F92" s="68"/>
      <c r="G92" s="68"/>
      <c r="H92" s="68"/>
      <c r="I92" s="68"/>
      <c r="J92" s="68"/>
      <c r="K92" s="68"/>
      <c r="L92" s="68"/>
      <c r="M92" s="68"/>
      <c r="N92" s="68"/>
      <c r="O92" s="68"/>
      <c r="P92" s="68"/>
      <c r="Q92" s="68"/>
      <c r="R92" s="68"/>
      <c r="S92" s="68"/>
    </row>
    <row r="93" spans="1:19" ht="16.5" customHeight="1" x14ac:dyDescent="0.35">
      <c r="A93" s="265" t="str">
        <f>'Tabell 2.1'!A36</f>
        <v>FO3 Helse og omsorg</v>
      </c>
      <c r="B93" s="265"/>
      <c r="C93" s="265"/>
      <c r="D93" s="266"/>
      <c r="E93" s="266"/>
      <c r="F93" s="266"/>
      <c r="G93" s="266"/>
      <c r="H93" s="266"/>
      <c r="I93" s="266"/>
      <c r="J93" s="266"/>
      <c r="K93" s="266"/>
      <c r="L93" s="266"/>
      <c r="M93" s="266"/>
      <c r="N93" s="266"/>
      <c r="O93" s="266"/>
      <c r="P93" s="266"/>
      <c r="Q93" s="266"/>
      <c r="R93" s="266"/>
      <c r="S93" s="266"/>
    </row>
    <row r="94" spans="1:19" ht="16.5" customHeight="1" x14ac:dyDescent="0.35">
      <c r="A94" s="74" t="str">
        <f t="shared" ref="A94:A109" si="37">A76</f>
        <v>Bydelsfordelt Dok3 2019</v>
      </c>
      <c r="B94" s="74"/>
      <c r="C94" s="74"/>
      <c r="D94" s="74">
        <f>'Tabell 2.1 DOK32019'!D46</f>
        <v>635605.76583234663</v>
      </c>
      <c r="E94" s="74">
        <f>'Tabell 2.1 DOK32019'!E46</f>
        <v>585818.57760399196</v>
      </c>
      <c r="F94" s="74">
        <f>'Tabell 2.1 DOK32019'!F46</f>
        <v>519007.18032164301</v>
      </c>
      <c r="G94" s="74">
        <f>'Tabell 2.1 DOK32019'!G46</f>
        <v>386485.6108394686</v>
      </c>
      <c r="H94" s="74">
        <f>'Tabell 2.1 DOK32019'!H46</f>
        <v>760760.22268780321</v>
      </c>
      <c r="I94" s="74">
        <f>'Tabell 2.1 DOK32019'!I46</f>
        <v>563723.4313389177</v>
      </c>
      <c r="J94" s="74">
        <f>'Tabell 2.1 DOK32019'!J46</f>
        <v>764000.77108154364</v>
      </c>
      <c r="K94" s="74">
        <f>'Tabell 2.1 DOK32019'!K46</f>
        <v>750917.05694753968</v>
      </c>
      <c r="L94" s="74">
        <f>'Tabell 2.1 DOK32019'!L46</f>
        <v>530219.37821228849</v>
      </c>
      <c r="M94" s="74">
        <f>'Tabell 2.1 DOK32019'!M46</f>
        <v>587873.85159151012</v>
      </c>
      <c r="N94" s="74">
        <f>'Tabell 2.1 DOK32019'!N46</f>
        <v>632294.93241405056</v>
      </c>
      <c r="O94" s="74">
        <f>'Tabell 2.1 DOK32019'!O46</f>
        <v>988510.33866987308</v>
      </c>
      <c r="P94" s="74">
        <f>'Tabell 2.1 DOK32019'!P46</f>
        <v>1041478.531739478</v>
      </c>
      <c r="Q94" s="74">
        <f>'Tabell 2.1 DOK32019'!Q46</f>
        <v>919632.95718417724</v>
      </c>
      <c r="R94" s="74">
        <f>'Tabell 2.1 DOK32019'!R46</f>
        <v>594819.07659005874</v>
      </c>
      <c r="S94" s="74">
        <f>'Tabell 2.1 DOK32019'!S46</f>
        <v>10261147.683054691</v>
      </c>
    </row>
    <row r="95" spans="1:19" ht="16.5" customHeight="1" x14ac:dyDescent="0.35">
      <c r="A95" s="68" t="str">
        <f t="shared" si="37"/>
        <v>Effekt av oppdaterte kriterieandeler</v>
      </c>
      <c r="B95" s="68"/>
      <c r="C95" s="68"/>
      <c r="D95" s="68">
        <f>($S$94-'Tabell 2.3 DOK32019'!$S$73+'Tabell 2.3 DOK32019'!$S$62+'Tabell 2.3 DOK32019'!$S$61+'Tabell 2.3 DOK32019'!$S$60)*('Tabell 4.1 DOK32019'!X94-'Tabell 4.1 DOK32019'!D94)/100</f>
        <v>12880.062497189294</v>
      </c>
      <c r="E95" s="68">
        <f>($S$94-'Tabell 2.3 DOK32019'!$S$73+'Tabell 2.3 DOK32019'!$S$62+'Tabell 2.3 DOK32019'!$S$61+'Tabell 2.3 DOK32019'!$S$60)*('Tabell 4.1 DOK32019'!Y94-'Tabell 4.1 DOK32019'!E94)/100</f>
        <v>-10348.552006943317</v>
      </c>
      <c r="F95" s="68">
        <f>($S$94-'Tabell 2.3 DOK32019'!$S$73+'Tabell 2.3 DOK32019'!$S$62+'Tabell 2.3 DOK32019'!$S$61+'Tabell 2.3 DOK32019'!$S$60)*('Tabell 4.1 DOK32019'!Z94-'Tabell 4.1 DOK32019'!F94)/100</f>
        <v>-8725.7974972531629</v>
      </c>
      <c r="G95" s="68">
        <f>($S$94-'Tabell 2.3 DOK32019'!$S$73+'Tabell 2.3 DOK32019'!$S$62+'Tabell 2.3 DOK32019'!$S$61+'Tabell 2.3 DOK32019'!$S$60)*('Tabell 4.1 DOK32019'!AA94-'Tabell 4.1 DOK32019'!G94)/100</f>
        <v>4535.1018366941807</v>
      </c>
      <c r="H95" s="68">
        <f>($S$94-'Tabell 2.3 DOK32019'!$S$73+'Tabell 2.3 DOK32019'!$S$62+'Tabell 2.3 DOK32019'!$S$61+'Tabell 2.3 DOK32019'!$S$60)*('Tabell 4.1 DOK32019'!AB94-'Tabell 4.1 DOK32019'!H94)/100</f>
        <v>8881.316299209826</v>
      </c>
      <c r="I95" s="68">
        <f>($S$94-'Tabell 2.3 DOK32019'!$S$73+'Tabell 2.3 DOK32019'!$S$62+'Tabell 2.3 DOK32019'!$S$61+'Tabell 2.3 DOK32019'!$S$60)*('Tabell 4.1 DOK32019'!AC94-'Tabell 4.1 DOK32019'!I94)/100</f>
        <v>2944.8650813459431</v>
      </c>
      <c r="J95" s="68">
        <f>($S$94-'Tabell 2.3 DOK32019'!$S$73+'Tabell 2.3 DOK32019'!$S$62+'Tabell 2.3 DOK32019'!$S$61+'Tabell 2.3 DOK32019'!$S$60)*('Tabell 4.1 DOK32019'!AD94-'Tabell 4.1 DOK32019'!J94)/100</f>
        <v>8588.913239218904</v>
      </c>
      <c r="K95" s="68">
        <f>($S$94-'Tabell 2.3 DOK32019'!$S$73+'Tabell 2.3 DOK32019'!$S$62+'Tabell 2.3 DOK32019'!$S$61+'Tabell 2.3 DOK32019'!$S$60)*('Tabell 4.1 DOK32019'!AE94-'Tabell 4.1 DOK32019'!K94)/100</f>
        <v>1846.5791585076306</v>
      </c>
      <c r="L95" s="68">
        <f>($S$94-'Tabell 2.3 DOK32019'!$S$73+'Tabell 2.3 DOK32019'!$S$62+'Tabell 2.3 DOK32019'!$S$61+'Tabell 2.3 DOK32019'!$S$60)*('Tabell 4.1 DOK32019'!AF94-'Tabell 4.1 DOK32019'!L94)/100</f>
        <v>-14507.096186280287</v>
      </c>
      <c r="M95" s="68">
        <f>($S$94-'Tabell 2.3 DOK32019'!$S$73+'Tabell 2.3 DOK32019'!$S$62+'Tabell 2.3 DOK32019'!$S$61+'Tabell 2.3 DOK32019'!$S$60)*('Tabell 4.1 DOK32019'!AG94-'Tabell 4.1 DOK32019'!M94)/100</f>
        <v>-823.99579663572524</v>
      </c>
      <c r="N95" s="68">
        <f>($S$94-'Tabell 2.3 DOK32019'!$S$73+'Tabell 2.3 DOK32019'!$S$62+'Tabell 2.3 DOK32019'!$S$61+'Tabell 2.3 DOK32019'!$S$60)*('Tabell 4.1 DOK32019'!AH94-'Tabell 4.1 DOK32019'!N94)/100</f>
        <v>9950.8199531904011</v>
      </c>
      <c r="O95" s="68">
        <f>($S$94-'Tabell 2.3 DOK32019'!$S$73+'Tabell 2.3 DOK32019'!$S$62+'Tabell 2.3 DOK32019'!$S$61+'Tabell 2.3 DOK32019'!$S$60)*('Tabell 4.1 DOK32019'!AI94-'Tabell 4.1 DOK32019'!O94)/100</f>
        <v>-26350.610959909143</v>
      </c>
      <c r="P95" s="68">
        <f>($S$94-'Tabell 2.3 DOK32019'!$S$73+'Tabell 2.3 DOK32019'!$S$62+'Tabell 2.3 DOK32019'!$S$61+'Tabell 2.3 DOK32019'!$S$60)*('Tabell 4.1 DOK32019'!AJ94-'Tabell 4.1 DOK32019'!P94)/100</f>
        <v>11670.749321802541</v>
      </c>
      <c r="Q95" s="68">
        <f>($S$94-'Tabell 2.3 DOK32019'!$S$73+'Tabell 2.3 DOK32019'!$S$62+'Tabell 2.3 DOK32019'!$S$61+'Tabell 2.3 DOK32019'!$S$60)*('Tabell 4.1 DOK32019'!AK94-'Tabell 4.1 DOK32019'!Q94)/100</f>
        <v>-7427.0272592735964</v>
      </c>
      <c r="R95" s="68">
        <f>($S$94-'Tabell 2.3 DOK32019'!$S$73+'Tabell 2.3 DOK32019'!$S$62+'Tabell 2.3 DOK32019'!$S$61+'Tabell 2.3 DOK32019'!$S$60)*('Tabell 4.1 DOK32019'!AL94-'Tabell 4.1 DOK32019'!R94)/100</f>
        <v>6884.6723191364235</v>
      </c>
      <c r="S95" s="68">
        <f>($S$94-'Tabell 2.3 DOK32019'!$S$73+'Tabell 2.3 DOK32019'!$S$62+'Tabell 2.3 DOK32019'!$S$61+'Tabell 2.3 DOK32019'!$S$60)*('Tabell 4.1 DOK32019'!AM94-'Tabell 4.1 DOK32019'!S94)/100</f>
        <v>-1.4359181835658622E-9</v>
      </c>
    </row>
    <row r="96" spans="1:19" ht="16.5" customHeight="1" x14ac:dyDescent="0.35">
      <c r="A96" s="68" t="str">
        <f t="shared" si="37"/>
        <v>Effekt av oppdaterte regnskapsandeler</v>
      </c>
      <c r="B96" s="68"/>
      <c r="C96" s="68"/>
      <c r="D96" s="68">
        <v>0</v>
      </c>
      <c r="E96" s="68">
        <v>0</v>
      </c>
      <c r="F96" s="68">
        <v>0</v>
      </c>
      <c r="G96" s="68">
        <v>0</v>
      </c>
      <c r="H96" s="68">
        <v>0</v>
      </c>
      <c r="I96" s="68">
        <v>0</v>
      </c>
      <c r="J96" s="68">
        <v>0</v>
      </c>
      <c r="K96" s="68">
        <v>0</v>
      </c>
      <c r="L96" s="68">
        <v>0</v>
      </c>
      <c r="M96" s="68">
        <v>0</v>
      </c>
      <c r="N96" s="68">
        <v>0</v>
      </c>
      <c r="O96" s="68">
        <v>0</v>
      </c>
      <c r="P96" s="68">
        <v>0</v>
      </c>
      <c r="Q96" s="68">
        <v>0</v>
      </c>
      <c r="R96" s="68">
        <v>0</v>
      </c>
      <c r="S96" s="68">
        <f>SUM(D96:R96)</f>
        <v>0</v>
      </c>
    </row>
    <row r="97" spans="1:19" ht="16.5" customHeight="1" x14ac:dyDescent="0.35">
      <c r="A97" s="75" t="str">
        <f t="shared" si="37"/>
        <v>Effekt av endringer i fordelingssystemet</v>
      </c>
      <c r="B97" s="75"/>
      <c r="C97" s="75"/>
      <c r="D97" s="75">
        <f>($S$94-'Tabell 2.3 DOK32019'!$S$73+'Tabell 2.3 DOK32019'!$S$62+'Tabell 2.3 DOK32019'!$S$61+'Tabell 2.3 DOK32019'!$S$60)*('Tabell 4.1'!D87-'Tabell 4.1 DOK32019'!X94)/100</f>
        <v>0</v>
      </c>
      <c r="E97" s="75">
        <f>($S$94-'Tabell 2.3 DOK32019'!$S$73+'Tabell 2.3 DOK32019'!$S$62+'Tabell 2.3 DOK32019'!$S$61+'Tabell 2.3 DOK32019'!$S$60)*('Tabell 4.1'!E87-'Tabell 4.1 DOK32019'!Y94)/100</f>
        <v>0</v>
      </c>
      <c r="F97" s="75">
        <f>($S$94-'Tabell 2.3 DOK32019'!$S$73+'Tabell 2.3 DOK32019'!$S$62+'Tabell 2.3 DOK32019'!$S$61+'Tabell 2.3 DOK32019'!$S$60)*('Tabell 4.1'!F87-'Tabell 4.1 DOK32019'!Z94)/100</f>
        <v>0</v>
      </c>
      <c r="G97" s="75">
        <f>($S$94-'Tabell 2.3 DOK32019'!$S$73+'Tabell 2.3 DOK32019'!$S$62+'Tabell 2.3 DOK32019'!$S$61+'Tabell 2.3 DOK32019'!$S$60)*('Tabell 4.1'!G87-'Tabell 4.1 DOK32019'!AA94)/100</f>
        <v>0</v>
      </c>
      <c r="H97" s="75">
        <f>($S$94-'Tabell 2.3 DOK32019'!$S$73+'Tabell 2.3 DOK32019'!$S$62+'Tabell 2.3 DOK32019'!$S$61+'Tabell 2.3 DOK32019'!$S$60)*('Tabell 4.1'!H87-'Tabell 4.1 DOK32019'!AB94)/100</f>
        <v>0</v>
      </c>
      <c r="I97" s="75">
        <f>($S$94-'Tabell 2.3 DOK32019'!$S$73+'Tabell 2.3 DOK32019'!$S$62+'Tabell 2.3 DOK32019'!$S$61+'Tabell 2.3 DOK32019'!$S$60)*('Tabell 4.1'!I87-'Tabell 4.1 DOK32019'!AC94)/100</f>
        <v>0</v>
      </c>
      <c r="J97" s="75">
        <f>($S$94-'Tabell 2.3 DOK32019'!$S$73+'Tabell 2.3 DOK32019'!$S$62+'Tabell 2.3 DOK32019'!$S$61+'Tabell 2.3 DOK32019'!$S$60)*('Tabell 4.1'!J87-'Tabell 4.1 DOK32019'!AD94)/100</f>
        <v>0</v>
      </c>
      <c r="K97" s="75">
        <f>($S$94-'Tabell 2.3 DOK32019'!$S$73+'Tabell 2.3 DOK32019'!$S$62+'Tabell 2.3 DOK32019'!$S$61+'Tabell 2.3 DOK32019'!$S$60)*('Tabell 4.1'!K87-'Tabell 4.1 DOK32019'!AE94)/100</f>
        <v>0</v>
      </c>
      <c r="L97" s="75">
        <f>($S$94-'Tabell 2.3 DOK32019'!$S$73+'Tabell 2.3 DOK32019'!$S$62+'Tabell 2.3 DOK32019'!$S$61+'Tabell 2.3 DOK32019'!$S$60)*('Tabell 4.1'!L87-'Tabell 4.1 DOK32019'!AF94)/100</f>
        <v>0</v>
      </c>
      <c r="M97" s="75">
        <f>($S$94-'Tabell 2.3 DOK32019'!$S$73+'Tabell 2.3 DOK32019'!$S$62+'Tabell 2.3 DOK32019'!$S$61+'Tabell 2.3 DOK32019'!$S$60)*('Tabell 4.1'!M87-'Tabell 4.1 DOK32019'!AG94)/100</f>
        <v>0</v>
      </c>
      <c r="N97" s="75">
        <f>($S$94-'Tabell 2.3 DOK32019'!$S$73+'Tabell 2.3 DOK32019'!$S$62+'Tabell 2.3 DOK32019'!$S$61+'Tabell 2.3 DOK32019'!$S$60)*('Tabell 4.1'!N87-'Tabell 4.1 DOK32019'!AH94)/100</f>
        <v>0</v>
      </c>
      <c r="O97" s="75">
        <f>($S$94-'Tabell 2.3 DOK32019'!$S$73+'Tabell 2.3 DOK32019'!$S$62+'Tabell 2.3 DOK32019'!$S$61+'Tabell 2.3 DOK32019'!$S$60)*('Tabell 4.1'!O87-'Tabell 4.1 DOK32019'!AI94)/100</f>
        <v>0</v>
      </c>
      <c r="P97" s="75">
        <f>($S$94-'Tabell 2.3 DOK32019'!$S$73+'Tabell 2.3 DOK32019'!$S$62+'Tabell 2.3 DOK32019'!$S$61+'Tabell 2.3 DOK32019'!$S$60)*('Tabell 4.1'!P87-'Tabell 4.1 DOK32019'!AJ94)/100</f>
        <v>0</v>
      </c>
      <c r="Q97" s="75">
        <f>($S$94-'Tabell 2.3 DOK32019'!$S$73+'Tabell 2.3 DOK32019'!$S$62+'Tabell 2.3 DOK32019'!$S$61+'Tabell 2.3 DOK32019'!$S$60)*('Tabell 4.1'!Q87-'Tabell 4.1 DOK32019'!AK94)/100</f>
        <v>0</v>
      </c>
      <c r="R97" s="75">
        <f>($S$94-'Tabell 2.3 DOK32019'!$S$73+'Tabell 2.3 DOK32019'!$S$62+'Tabell 2.3 DOK32019'!$S$61+'Tabell 2.3 DOK32019'!$S$60)*('Tabell 4.1'!R87-'Tabell 4.1 DOK32019'!AL94)/100</f>
        <v>0</v>
      </c>
      <c r="S97" s="75">
        <f>($S$94-'Tabell 2.3 DOK32019'!$S$73+'Tabell 2.3 DOK32019'!$S$62+'Tabell 2.3 DOK32019'!$S$61+'Tabell 2.3 DOK32019'!$S$60)*('Tabell 4.1'!S87-'Tabell 4.1 DOK32019'!AM94)/100</f>
        <v>1.4359181835658622E-9</v>
      </c>
    </row>
    <row r="98" spans="1:19" ht="16.5" customHeight="1" x14ac:dyDescent="0.35">
      <c r="A98" s="66" t="str">
        <f t="shared" si="37"/>
        <v>Reelle endringer</v>
      </c>
      <c r="B98" s="66"/>
      <c r="C98" s="66"/>
      <c r="D98" s="66">
        <f>SUM(D99:D104)</f>
        <v>11558.044445686828</v>
      </c>
      <c r="E98" s="66">
        <f t="shared" ref="E98:S98" si="38">SUM(E99:E104)</f>
        <v>10058.111592683854</v>
      </c>
      <c r="F98" s="66">
        <f t="shared" si="38"/>
        <v>9182.6951335074573</v>
      </c>
      <c r="G98" s="66">
        <f t="shared" si="38"/>
        <v>6921.5170259085398</v>
      </c>
      <c r="H98" s="66">
        <f t="shared" si="38"/>
        <v>13847.866497400824</v>
      </c>
      <c r="I98" s="66">
        <f t="shared" si="38"/>
        <v>10237.624861241802</v>
      </c>
      <c r="J98" s="66">
        <f t="shared" si="38"/>
        <v>13946.53276278671</v>
      </c>
      <c r="K98" s="66">
        <f t="shared" si="38"/>
        <v>13526.74694334356</v>
      </c>
      <c r="L98" s="66">
        <f t="shared" si="38"/>
        <v>9285.0957702403866</v>
      </c>
      <c r="M98" s="66">
        <f t="shared" si="38"/>
        <v>10588.882751460333</v>
      </c>
      <c r="N98" s="66">
        <f t="shared" si="38"/>
        <v>11546.27086992162</v>
      </c>
      <c r="O98" s="66">
        <f t="shared" si="38"/>
        <v>17188.537945813347</v>
      </c>
      <c r="P98" s="66">
        <f t="shared" si="38"/>
        <v>18900.39679206644</v>
      </c>
      <c r="Q98" s="66">
        <f t="shared" si="38"/>
        <v>16444.986291542631</v>
      </c>
      <c r="R98" s="66">
        <f t="shared" si="38"/>
        <v>10850.566617012473</v>
      </c>
      <c r="S98" s="66">
        <f t="shared" si="38"/>
        <v>184083.87630061683</v>
      </c>
    </row>
    <row r="99" spans="1:19" ht="16.5" customHeight="1" x14ac:dyDescent="0.35">
      <c r="A99" s="68" t="str">
        <f t="shared" si="37"/>
        <v xml:space="preserve"> - herav justering for demografiske forhold</v>
      </c>
      <c r="B99" s="68"/>
      <c r="C99" s="68"/>
      <c r="D99" s="68">
        <f>$S99*'Tabell 3.1'!D$68/100</f>
        <v>3704.4234182786922</v>
      </c>
      <c r="E99" s="68">
        <f>$S99*'Tabell 3.1'!E$68/100</f>
        <v>3223.6858322086464</v>
      </c>
      <c r="F99" s="68">
        <f>$S99*'Tabell 3.1'!F$68/100</f>
        <v>2943.1095420448005</v>
      </c>
      <c r="G99" s="68">
        <f>$S99*'Tabell 3.1'!G$68/100</f>
        <v>2218.3882300572541</v>
      </c>
      <c r="H99" s="68">
        <f>$S99*'Tabell 3.1'!H$68/100</f>
        <v>4438.3252882637771</v>
      </c>
      <c r="I99" s="68">
        <f>$S99*'Tabell 3.1'!I$68/100</f>
        <v>3281.2209246771627</v>
      </c>
      <c r="J99" s="68">
        <f>$S99*'Tabell 3.1'!J$68/100</f>
        <v>4469.9484253616774</v>
      </c>
      <c r="K99" s="68">
        <f>$S99*'Tabell 3.1'!K$68/100</f>
        <v>4335.404521545247</v>
      </c>
      <c r="L99" s="68">
        <f>$S99*'Tabell 3.1'!L$68/100</f>
        <v>2975.9295678322651</v>
      </c>
      <c r="M99" s="68">
        <f>$S99*'Tabell 3.1'!M$68/100</f>
        <v>3393.8012111170774</v>
      </c>
      <c r="N99" s="68">
        <f>$S99*'Tabell 3.1'!N$68/100</f>
        <v>3700.6499157639314</v>
      </c>
      <c r="O99" s="68">
        <f>$S99*'Tabell 3.1'!O$68/100</f>
        <v>5509.0307700109497</v>
      </c>
      <c r="P99" s="68">
        <f>$S99*'Tabell 3.1'!P$68/100</f>
        <v>6057.6919236037593</v>
      </c>
      <c r="Q99" s="68">
        <f>$S99*'Tabell 3.1'!Q$68/100</f>
        <v>5270.717950422496</v>
      </c>
      <c r="R99" s="68">
        <f>$S99*'Tabell 3.1'!R$68/100</f>
        <v>3477.6724788122624</v>
      </c>
      <c r="S99" s="68">
        <v>59000</v>
      </c>
    </row>
    <row r="100" spans="1:19" ht="16.5" customHeight="1" x14ac:dyDescent="0.35">
      <c r="A100" s="68" t="str">
        <f t="shared" si="37"/>
        <v xml:space="preserve"> - herav justering for andre aktivitetsnøytrale forhold</v>
      </c>
      <c r="B100" s="68"/>
      <c r="C100" s="68"/>
      <c r="D100" s="68">
        <f>$S100*'Tabell 3.1'!D$68/100</f>
        <v>2862.0674383715937</v>
      </c>
      <c r="E100" s="68">
        <f>$S100*'Tabell 3.1'!E$68/100</f>
        <v>2490.6456984313545</v>
      </c>
      <c r="F100" s="68">
        <f>$S100*'Tabell 3.1'!F$68/100</f>
        <v>2273.8701915887323</v>
      </c>
      <c r="G100" s="68">
        <f>$S100*'Tabell 3.1'!G$68/100</f>
        <v>1713.9446553504094</v>
      </c>
      <c r="H100" s="68">
        <f>$S100*'Tabell 3.1'!H$68/100</f>
        <v>3429.0859478324655</v>
      </c>
      <c r="I100" s="68">
        <f>$S100*'Tabell 3.1'!I$68/100</f>
        <v>2535.097775347107</v>
      </c>
      <c r="J100" s="68">
        <f>$S100*'Tabell 3.1'!J$68/100</f>
        <v>3453.5182388444678</v>
      </c>
      <c r="K100" s="68">
        <f>$S100*'Tabell 3.1'!K$68/100</f>
        <v>3349.5685325975146</v>
      </c>
      <c r="L100" s="68">
        <f>$S100*'Tabell 3.1'!L$68/100</f>
        <v>2299.2272084646447</v>
      </c>
      <c r="M100" s="68">
        <f>$S100*'Tabell 3.1'!M$68/100</f>
        <v>2622.0782134990582</v>
      </c>
      <c r="N100" s="68">
        <f>$S100*'Tabell 3.1'!N$68/100</f>
        <v>2859.1519998656113</v>
      </c>
      <c r="O100" s="68">
        <f>$S100*'Tabell 3.1'!O$68/100</f>
        <v>4256.3216467198472</v>
      </c>
      <c r="P100" s="68">
        <f>$S100*'Tabell 3.1'!P$68/100</f>
        <v>4680.2216832677841</v>
      </c>
      <c r="Q100" s="68">
        <f>$S100*'Tabell 3.1'!Q$68/100</f>
        <v>4072.1992384321975</v>
      </c>
      <c r="R100" s="68">
        <f>$S100*'Tabell 3.1'!R$68/100</f>
        <v>2686.8778320040274</v>
      </c>
      <c r="S100" s="68">
        <v>45583.876300616816</v>
      </c>
    </row>
    <row r="101" spans="1:19" ht="16.5" customHeight="1" x14ac:dyDescent="0.35">
      <c r="A101" s="68" t="str">
        <f t="shared" si="37"/>
        <v xml:space="preserve"> - herav justering for engangstiltak</v>
      </c>
      <c r="B101" s="68"/>
      <c r="C101" s="68"/>
      <c r="D101" s="68">
        <f>$S101*'Tabell 3.1'!D$68/100</f>
        <v>376.72102558766363</v>
      </c>
      <c r="E101" s="68">
        <f>$S101*'Tabell 3.1'!E$68/100</f>
        <v>327.8324575127437</v>
      </c>
      <c r="F101" s="68">
        <f>$S101*'Tabell 3.1'!F$68/100</f>
        <v>299.29927546218312</v>
      </c>
      <c r="G101" s="68">
        <f>$S101*'Tabell 3.1'!G$68/100</f>
        <v>225.59880305666994</v>
      </c>
      <c r="H101" s="68">
        <f>$S101*'Tabell 3.1'!H$68/100</f>
        <v>451.35511406072311</v>
      </c>
      <c r="I101" s="68">
        <f>$S101*'Tabell 3.1'!I$68/100</f>
        <v>333.68348386547422</v>
      </c>
      <c r="J101" s="68">
        <f>$S101*'Tabell 3.1'!J$68/100</f>
        <v>454.57102630796709</v>
      </c>
      <c r="K101" s="68">
        <f>$S101*'Tabell 3.1'!K$68/100</f>
        <v>440.888595411381</v>
      </c>
      <c r="L101" s="68">
        <f>$S101*'Tabell 3.1'!L$68/100</f>
        <v>302.63690520328123</v>
      </c>
      <c r="M101" s="68">
        <f>$S101*'Tabell 3.1'!M$68/100</f>
        <v>345.13232655427908</v>
      </c>
      <c r="N101" s="68">
        <f>$S101*'Tabell 3.1'!N$68/100</f>
        <v>376.33727956921336</v>
      </c>
      <c r="O101" s="68">
        <f>$S101*'Tabell 3.1'!O$68/100</f>
        <v>560.24041728924919</v>
      </c>
      <c r="P101" s="68">
        <f>$S101*'Tabell 3.1'!P$68/100</f>
        <v>616.0364668071619</v>
      </c>
      <c r="Q101" s="68">
        <f>$S101*'Tabell 3.1'!Q$68/100</f>
        <v>536.00521529720299</v>
      </c>
      <c r="R101" s="68">
        <f>$S101*'Tabell 3.1'!R$68/100</f>
        <v>353.66160801480635</v>
      </c>
      <c r="S101" s="68">
        <v>6000</v>
      </c>
    </row>
    <row r="102" spans="1:19" ht="16.5" customHeight="1" x14ac:dyDescent="0.35">
      <c r="A102" s="68" t="str">
        <f t="shared" si="37"/>
        <v xml:space="preserve"> - herav justering for oppgaveendringer mellom sektorer</v>
      </c>
      <c r="B102" s="68"/>
      <c r="C102" s="68"/>
      <c r="D102" s="68">
        <f>$S102*'Tabell 3.1'!D$68/100</f>
        <v>-156.96709399485985</v>
      </c>
      <c r="E102" s="68">
        <f>$S102*'Tabell 3.1'!E$68/100</f>
        <v>-136.59685729697654</v>
      </c>
      <c r="F102" s="68">
        <f>$S102*'Tabell 3.1'!F$68/100</f>
        <v>-124.7080314425763</v>
      </c>
      <c r="G102" s="68">
        <f>$S102*'Tabell 3.1'!G$68/100</f>
        <v>-93.999501273612481</v>
      </c>
      <c r="H102" s="68">
        <f>$S102*'Tabell 3.1'!H$68/100</f>
        <v>-188.06463085863462</v>
      </c>
      <c r="I102" s="68">
        <f>$S102*'Tabell 3.1'!I$68/100</f>
        <v>-139.03478494394756</v>
      </c>
      <c r="J102" s="68">
        <f>$S102*'Tabell 3.1'!J$68/100</f>
        <v>-189.40459429498631</v>
      </c>
      <c r="K102" s="68">
        <f>$S102*'Tabell 3.1'!K$68/100</f>
        <v>-183.70358142140878</v>
      </c>
      <c r="L102" s="68">
        <f>$S102*'Tabell 3.1'!L$68/100</f>
        <v>-126.09871050136717</v>
      </c>
      <c r="M102" s="68">
        <f>$S102*'Tabell 3.1'!M$68/100</f>
        <v>-143.80513606428295</v>
      </c>
      <c r="N102" s="68">
        <f>$S102*'Tabell 3.1'!N$68/100</f>
        <v>-156.80719982050559</v>
      </c>
      <c r="O102" s="68">
        <f>$S102*'Tabell 3.1'!O$68/100</f>
        <v>-233.43350720385379</v>
      </c>
      <c r="P102" s="68">
        <f>$S102*'Tabell 3.1'!P$68/100</f>
        <v>-256.6818611696508</v>
      </c>
      <c r="Q102" s="68">
        <f>$S102*'Tabell 3.1'!Q$68/100</f>
        <v>-223.33550637383459</v>
      </c>
      <c r="R102" s="68">
        <f>$S102*'Tabell 3.1'!R$68/100</f>
        <v>-147.35900333950266</v>
      </c>
      <c r="S102" s="68">
        <v>-2500</v>
      </c>
    </row>
    <row r="103" spans="1:19" ht="16.5" customHeight="1" x14ac:dyDescent="0.35">
      <c r="A103" s="68" t="str">
        <f t="shared" si="37"/>
        <v xml:space="preserve"> - herav uspesifiserte rammeendringer</v>
      </c>
      <c r="B103" s="68"/>
      <c r="C103" s="68"/>
      <c r="D103" s="68">
        <f>$S103*'Tabell 3.1'!D$68/100</f>
        <v>3139.3418798971966</v>
      </c>
      <c r="E103" s="68">
        <f>$S103*'Tabell 3.1'!E$68/100</f>
        <v>2731.9371459395311</v>
      </c>
      <c r="F103" s="68">
        <f>$S103*'Tabell 3.1'!F$68/100</f>
        <v>2494.1606288515259</v>
      </c>
      <c r="G103" s="68">
        <f>$S103*'Tabell 3.1'!G$68/100</f>
        <v>1879.9900254722495</v>
      </c>
      <c r="H103" s="68">
        <f>$S103*'Tabell 3.1'!H$68/100</f>
        <v>3761.2926171726926</v>
      </c>
      <c r="I103" s="68">
        <f>$S103*'Tabell 3.1'!I$68/100</f>
        <v>2780.6956988789516</v>
      </c>
      <c r="J103" s="68">
        <f>$S103*'Tabell 3.1'!J$68/100</f>
        <v>3788.0918858997261</v>
      </c>
      <c r="K103" s="68">
        <f>$S103*'Tabell 3.1'!K$68/100</f>
        <v>3674.0716284281752</v>
      </c>
      <c r="L103" s="68">
        <f>$S103*'Tabell 3.1'!L$68/100</f>
        <v>2521.9742100273434</v>
      </c>
      <c r="M103" s="68">
        <f>$S103*'Tabell 3.1'!M$68/100</f>
        <v>2876.1027212856593</v>
      </c>
      <c r="N103" s="68">
        <f>$S103*'Tabell 3.1'!N$68/100</f>
        <v>3136.1439964101114</v>
      </c>
      <c r="O103" s="68">
        <f>$S103*'Tabell 3.1'!O$68/100</f>
        <v>4668.6701440770757</v>
      </c>
      <c r="P103" s="68">
        <f>$S103*'Tabell 3.1'!P$68/100</f>
        <v>5133.637223393016</v>
      </c>
      <c r="Q103" s="68">
        <f>$S103*'Tabell 3.1'!Q$68/100</f>
        <v>4466.710127476691</v>
      </c>
      <c r="R103" s="68">
        <f>$S103*'Tabell 3.1'!R$68/100</f>
        <v>2947.1800667900529</v>
      </c>
      <c r="S103" s="68">
        <v>50000</v>
      </c>
    </row>
    <row r="104" spans="1:19" ht="16.5" customHeight="1" x14ac:dyDescent="0.35">
      <c r="A104" s="75" t="str">
        <f t="shared" si="37"/>
        <v xml:space="preserve"> - herav spesifiserte rammeendringer</v>
      </c>
      <c r="B104" s="75"/>
      <c r="C104" s="75"/>
      <c r="D104" s="75">
        <f>$S104*'Tabell 3.1'!D$68/100</f>
        <v>1632.4577775465423</v>
      </c>
      <c r="E104" s="75">
        <f>$S104*'Tabell 3.1'!E$68/100</f>
        <v>1420.6073158885563</v>
      </c>
      <c r="F104" s="75">
        <f>$S104*'Tabell 3.1'!F$68/100</f>
        <v>1296.9635270027934</v>
      </c>
      <c r="G104" s="75">
        <f>$S104*'Tabell 3.1'!G$68/100</f>
        <v>977.59481324556964</v>
      </c>
      <c r="H104" s="75">
        <f>$S104*'Tabell 3.1'!H$68/100</f>
        <v>1955.8721609298</v>
      </c>
      <c r="I104" s="75">
        <f>$S104*'Tabell 3.1'!I$68/100</f>
        <v>1445.9617634170545</v>
      </c>
      <c r="J104" s="75">
        <f>$S104*'Tabell 3.1'!J$68/100</f>
        <v>1969.8077806678575</v>
      </c>
      <c r="K104" s="75">
        <f>$S104*'Tabell 3.1'!K$68/100</f>
        <v>1910.517246782651</v>
      </c>
      <c r="L104" s="75">
        <f>$S104*'Tabell 3.1'!L$68/100</f>
        <v>1311.4265892142184</v>
      </c>
      <c r="M104" s="75">
        <f>$S104*'Tabell 3.1'!M$68/100</f>
        <v>1495.5734150685428</v>
      </c>
      <c r="N104" s="75">
        <f>$S104*'Tabell 3.1'!N$68/100</f>
        <v>1630.794878133258</v>
      </c>
      <c r="O104" s="75">
        <f>$S104*'Tabell 3.1'!O$68/100</f>
        <v>2427.7084749200794</v>
      </c>
      <c r="P104" s="75">
        <f>$S104*'Tabell 3.1'!P$68/100</f>
        <v>2669.4913561643684</v>
      </c>
      <c r="Q104" s="75">
        <f>$S104*'Tabell 3.1'!Q$68/100</f>
        <v>2322.6892662878795</v>
      </c>
      <c r="R104" s="75">
        <f>$S104*'Tabell 3.1'!R$68/100</f>
        <v>1532.5336347308275</v>
      </c>
      <c r="S104" s="75">
        <v>26000</v>
      </c>
    </row>
    <row r="105" spans="1:19" ht="16.5" customHeight="1" x14ac:dyDescent="0.35">
      <c r="A105" s="75" t="str">
        <f t="shared" si="37"/>
        <v>Vridningseffekter knyttet til endringer i særskilte tildelinger</v>
      </c>
      <c r="B105" s="75"/>
      <c r="C105" s="75"/>
      <c r="D105" s="75">
        <f>'Tabell 2.1'!D37+'Tabell 2.1'!D38-SUM(D94:D98)</f>
        <v>-2935.8611924045254</v>
      </c>
      <c r="E105" s="75">
        <f>'Tabell 2.1'!E37+'Tabell 2.1'!E38-SUM(E94:E98)</f>
        <v>-2744.8835388562875</v>
      </c>
      <c r="F105" s="75">
        <f>'Tabell 2.1'!F37+'Tabell 2.1'!F38-SUM(F94:F98)</f>
        <v>-534.66628137999214</v>
      </c>
      <c r="G105" s="75">
        <f>'Tabell 2.1'!G37+'Tabell 2.1'!G38-SUM(G94:G98)</f>
        <v>102.5190075673745</v>
      </c>
      <c r="H105" s="75">
        <f>'Tabell 2.1'!H37+'Tabell 2.1'!H38-SUM(H94:H98)</f>
        <v>1911.5836708309362</v>
      </c>
      <c r="I105" s="75">
        <f>'Tabell 2.1'!I37+'Tabell 2.1'!I38-SUM(I94:I98)</f>
        <v>542.51982141658664</v>
      </c>
      <c r="J105" s="75">
        <f>'Tabell 2.1'!J37+'Tabell 2.1'!J38-SUM(J94:J98)</f>
        <v>3050.0321248061955</v>
      </c>
      <c r="K105" s="75">
        <f>'Tabell 2.1'!K37+'Tabell 2.1'!K38-SUM(K94:K98)</f>
        <v>1091.6533434123266</v>
      </c>
      <c r="L105" s="75">
        <f>'Tabell 2.1'!L37+'Tabell 2.1'!L38-SUM(L94:L98)</f>
        <v>1544.4980206745677</v>
      </c>
      <c r="M105" s="75">
        <f>'Tabell 2.1'!M37+'Tabell 2.1'!M38-SUM(M94:M98)</f>
        <v>-539.17561092507094</v>
      </c>
      <c r="N105" s="75">
        <f>'Tabell 2.1'!N37+'Tabell 2.1'!N38-SUM(N94:N98)</f>
        <v>-1913.9916787024122</v>
      </c>
      <c r="O105" s="75">
        <f>'Tabell 2.1'!O37+'Tabell 2.1'!O38-SUM(O94:O98)</f>
        <v>-2534.1797007499263</v>
      </c>
      <c r="P105" s="75">
        <f>'Tabell 2.1'!P37+'Tabell 2.1'!P38-SUM(P94:P98)</f>
        <v>30.308939637383446</v>
      </c>
      <c r="Q105" s="75">
        <f>'Tabell 2.1'!Q37+'Tabell 2.1'!Q38-SUM(Q94:Q98)</f>
        <v>610.09438174520619</v>
      </c>
      <c r="R105" s="75">
        <f>'Tabell 2.1'!R37+'Tabell 2.1'!R38-SUM(R94:R98)</f>
        <v>2319.5486929257168</v>
      </c>
      <c r="S105" s="75">
        <f>'Tabell 2.1'!S37+'Tabell 2.1'!S38-SUM(S94:S98)</f>
        <v>0</v>
      </c>
    </row>
    <row r="106" spans="1:19" ht="16.5" customHeight="1" x14ac:dyDescent="0.35">
      <c r="A106" s="66" t="str">
        <f t="shared" si="37"/>
        <v>Kompensasjon for forventet lønns- og prisutvikling</v>
      </c>
      <c r="B106" s="66"/>
      <c r="C106" s="66"/>
      <c r="D106" s="66">
        <f>SUM(D107:D108)</f>
        <v>24545.623993495392</v>
      </c>
      <c r="E106" s="66">
        <f t="shared" ref="E106:S106" si="39">SUM(E107:E108)</f>
        <v>21360.241898945576</v>
      </c>
      <c r="F106" s="66">
        <f t="shared" si="39"/>
        <v>19501.13473374692</v>
      </c>
      <c r="G106" s="66">
        <f t="shared" si="39"/>
        <v>14699.108934983142</v>
      </c>
      <c r="H106" s="66">
        <f t="shared" si="39"/>
        <v>29408.48045312427</v>
      </c>
      <c r="I106" s="66">
        <f t="shared" si="39"/>
        <v>21741.47119881308</v>
      </c>
      <c r="J106" s="66">
        <f t="shared" si="39"/>
        <v>29618.016336325352</v>
      </c>
      <c r="K106" s="66">
        <f t="shared" si="39"/>
        <v>28726.524273782023</v>
      </c>
      <c r="L106" s="66">
        <f t="shared" si="39"/>
        <v>19718.601238375119</v>
      </c>
      <c r="M106" s="66">
        <f t="shared" si="39"/>
        <v>22487.43165419704</v>
      </c>
      <c r="N106" s="66">
        <f t="shared" si="39"/>
        <v>24520.620649274857</v>
      </c>
      <c r="O106" s="66">
        <f t="shared" si="39"/>
        <v>36503.008047637835</v>
      </c>
      <c r="P106" s="66">
        <f t="shared" si="39"/>
        <v>40138.453798648734</v>
      </c>
      <c r="Q106" s="66">
        <f t="shared" si="39"/>
        <v>34923.939943925769</v>
      </c>
      <c r="R106" s="66">
        <f t="shared" si="39"/>
        <v>23043.165264600677</v>
      </c>
      <c r="S106" s="66">
        <f t="shared" si="39"/>
        <v>390935.82241987577</v>
      </c>
    </row>
    <row r="107" spans="1:19" ht="16.5" customHeight="1" x14ac:dyDescent="0.35">
      <c r="A107" s="68" t="str">
        <f t="shared" si="37"/>
        <v xml:space="preserve"> - herav generell lønns- og priskompensasjon</v>
      </c>
      <c r="B107" s="68"/>
      <c r="C107" s="68"/>
      <c r="D107" s="68">
        <f>$S107*'Tabell 3.1'!D$68/100</f>
        <v>22197.840656474214</v>
      </c>
      <c r="E107" s="68">
        <f>$S107*'Tabell 3.1'!E$68/100</f>
        <v>19317.139632799252</v>
      </c>
      <c r="F107" s="68">
        <f>$S107*'Tabell 3.1'!F$68/100</f>
        <v>17635.855643957682</v>
      </c>
      <c r="G107" s="68">
        <f>$S107*'Tabell 3.1'!G$68/100</f>
        <v>13293.142517679684</v>
      </c>
      <c r="H107" s="68">
        <f>$S107*'Tabell 3.1'!H$68/100</f>
        <v>26595.566004778811</v>
      </c>
      <c r="I107" s="68">
        <f>$S107*'Tabell 3.1'!I$68/100</f>
        <v>19661.904437078854</v>
      </c>
      <c r="J107" s="68">
        <f>$S107*'Tabell 3.1'!J$68/100</f>
        <v>26785.059828539161</v>
      </c>
      <c r="K107" s="68">
        <f>$S107*'Tabell 3.1'!K$68/100</f>
        <v>25978.838778461457</v>
      </c>
      <c r="L107" s="68">
        <f>$S107*'Tabell 3.1'!L$68/100</f>
        <v>17832.521527014331</v>
      </c>
      <c r="M107" s="68">
        <f>$S107*'Tabell 3.1'!M$68/100</f>
        <v>20336.513945031558</v>
      </c>
      <c r="N107" s="68">
        <f>$S107*'Tabell 3.1'!N$68/100</f>
        <v>22175.22887642603</v>
      </c>
      <c r="O107" s="68">
        <f>$S107*'Tabell 3.1'!O$68/100</f>
        <v>33011.503652878717</v>
      </c>
      <c r="P107" s="68">
        <f>$S107*'Tabell 3.1'!P$68/100</f>
        <v>36299.219846917273</v>
      </c>
      <c r="Q107" s="68">
        <f>$S107*'Tabell 3.1'!Q$68/100</f>
        <v>31583.473053159189</v>
      </c>
      <c r="R107" s="68">
        <f>$S107*'Tabell 3.1'!R$68/100</f>
        <v>20839.091762342545</v>
      </c>
      <c r="S107" s="68">
        <v>353542.90016353875</v>
      </c>
    </row>
    <row r="108" spans="1:19" ht="16.5" customHeight="1" x14ac:dyDescent="0.35">
      <c r="A108" s="75" t="str">
        <f t="shared" si="37"/>
        <v xml:space="preserve"> - herav kompensasjon for endring i løpende pensjonsutgifter</v>
      </c>
      <c r="B108" s="75"/>
      <c r="C108" s="75"/>
      <c r="D108" s="75">
        <f>$S108*'Tabell 3.1'!D$68/100</f>
        <v>2347.7833370211765</v>
      </c>
      <c r="E108" s="75">
        <f>$S108*'Tabell 3.1'!E$68/100</f>
        <v>2043.102266146323</v>
      </c>
      <c r="F108" s="75">
        <f>$S108*'Tabell 3.1'!F$68/100</f>
        <v>1865.2790897892357</v>
      </c>
      <c r="G108" s="75">
        <f>$S108*'Tabell 3.1'!G$68/100</f>
        <v>1405.9664173034578</v>
      </c>
      <c r="H108" s="75">
        <f>$S108*'Tabell 3.1'!H$68/100</f>
        <v>2812.9144483454584</v>
      </c>
      <c r="I108" s="75">
        <f>$S108*'Tabell 3.1'!I$68/100</f>
        <v>2079.5667617342278</v>
      </c>
      <c r="J108" s="75">
        <f>$S108*'Tabell 3.1'!J$68/100</f>
        <v>2832.9565077861917</v>
      </c>
      <c r="K108" s="75">
        <f>$S108*'Tabell 3.1'!K$68/100</f>
        <v>2747.6854953205666</v>
      </c>
      <c r="L108" s="75">
        <f>$S108*'Tabell 3.1'!L$68/100</f>
        <v>1886.0797113607887</v>
      </c>
      <c r="M108" s="75">
        <f>$S108*'Tabell 3.1'!M$68/100</f>
        <v>2150.9177091654801</v>
      </c>
      <c r="N108" s="75">
        <f>$S108*'Tabell 3.1'!N$68/100</f>
        <v>2345.3917728488282</v>
      </c>
      <c r="O108" s="75">
        <f>$S108*'Tabell 3.1'!O$68/100</f>
        <v>3491.504394759118</v>
      </c>
      <c r="P108" s="75">
        <f>$S108*'Tabell 3.1'!P$68/100</f>
        <v>3839.2339517314585</v>
      </c>
      <c r="Q108" s="75">
        <f>$S108*'Tabell 3.1'!Q$68/100</f>
        <v>3340.4668907665832</v>
      </c>
      <c r="R108" s="75">
        <f>$S108*'Tabell 3.1'!R$68/100</f>
        <v>2204.0735022581325</v>
      </c>
      <c r="S108" s="75">
        <v>37392.922256337028</v>
      </c>
    </row>
    <row r="109" spans="1:19" ht="16.5" customHeight="1" thickBot="1" x14ac:dyDescent="0.4">
      <c r="A109" s="281" t="str">
        <f t="shared" si="37"/>
        <v>Bydelsfordelt budsjett 2020</v>
      </c>
      <c r="B109" s="268"/>
      <c r="C109" s="268"/>
      <c r="D109" s="282">
        <f t="shared" ref="D109:S109" si="40">D98+D106+SUM(D94:D97)+D105</f>
        <v>681653.63557631359</v>
      </c>
      <c r="E109" s="282">
        <f t="shared" si="40"/>
        <v>604143.49554982188</v>
      </c>
      <c r="F109" s="282">
        <f t="shared" si="40"/>
        <v>538430.54641026421</v>
      </c>
      <c r="G109" s="282">
        <f t="shared" si="40"/>
        <v>412743.85764462181</v>
      </c>
      <c r="H109" s="282">
        <f t="shared" si="40"/>
        <v>814809.46960836905</v>
      </c>
      <c r="I109" s="282">
        <f t="shared" si="40"/>
        <v>599189.91230173502</v>
      </c>
      <c r="J109" s="282">
        <f t="shared" si="40"/>
        <v>819204.26554468076</v>
      </c>
      <c r="K109" s="282">
        <f t="shared" si="40"/>
        <v>796108.56066658522</v>
      </c>
      <c r="L109" s="282">
        <f t="shared" si="40"/>
        <v>546260.47705529828</v>
      </c>
      <c r="M109" s="282">
        <f t="shared" si="40"/>
        <v>619586.99458960665</v>
      </c>
      <c r="N109" s="282">
        <f t="shared" si="40"/>
        <v>676398.65220773499</v>
      </c>
      <c r="O109" s="282">
        <f t="shared" si="40"/>
        <v>1013317.0940026651</v>
      </c>
      <c r="P109" s="282">
        <f t="shared" si="40"/>
        <v>1112218.4405916331</v>
      </c>
      <c r="Q109" s="282">
        <f t="shared" si="40"/>
        <v>964184.95054211724</v>
      </c>
      <c r="R109" s="282">
        <f t="shared" si="40"/>
        <v>637917.02948373405</v>
      </c>
      <c r="S109" s="282">
        <f t="shared" si="40"/>
        <v>10836167.381775184</v>
      </c>
    </row>
    <row r="110" spans="1:19" ht="16.5" customHeight="1" thickBot="1" x14ac:dyDescent="0.4">
      <c r="A110" s="68"/>
      <c r="B110" s="68"/>
      <c r="C110" s="68"/>
      <c r="D110" s="68"/>
      <c r="E110" s="68"/>
      <c r="F110" s="68"/>
      <c r="G110" s="68"/>
      <c r="H110" s="68"/>
      <c r="I110" s="68"/>
      <c r="J110" s="68"/>
      <c r="K110" s="68"/>
      <c r="L110" s="68"/>
      <c r="M110" s="68"/>
      <c r="N110" s="68"/>
      <c r="O110" s="68"/>
      <c r="P110" s="68"/>
      <c r="Q110" s="68"/>
      <c r="R110" s="68"/>
      <c r="S110" s="68"/>
    </row>
    <row r="111" spans="1:19" ht="16.5" customHeight="1" x14ac:dyDescent="0.35">
      <c r="A111" s="270" t="str">
        <f>'Tabell 2.1'!A42</f>
        <v>FO4A Sosiale tjenester</v>
      </c>
      <c r="B111" s="270"/>
      <c r="C111" s="270"/>
      <c r="D111" s="271"/>
      <c r="E111" s="271"/>
      <c r="F111" s="271"/>
      <c r="G111" s="271"/>
      <c r="H111" s="271"/>
      <c r="I111" s="271"/>
      <c r="J111" s="271"/>
      <c r="K111" s="271"/>
      <c r="L111" s="271"/>
      <c r="M111" s="271"/>
      <c r="N111" s="271"/>
      <c r="O111" s="271"/>
      <c r="P111" s="271"/>
      <c r="Q111" s="271"/>
      <c r="R111" s="271"/>
      <c r="S111" s="271"/>
    </row>
    <row r="112" spans="1:19" ht="16.5" customHeight="1" x14ac:dyDescent="0.35">
      <c r="A112" s="74" t="str">
        <f t="shared" ref="A112:A127" si="41">A94</f>
        <v>Bydelsfordelt Dok3 2019</v>
      </c>
      <c r="B112" s="74"/>
      <c r="C112" s="74"/>
      <c r="D112" s="74">
        <f>'Tabell 2.1 DOK32019'!D52</f>
        <v>152490.42835219536</v>
      </c>
      <c r="E112" s="74">
        <f>'Tabell 2.1 DOK32019'!E52</f>
        <v>128560.80221802833</v>
      </c>
      <c r="F112" s="74">
        <f>'Tabell 2.1 DOK32019'!F52</f>
        <v>78805.301958530137</v>
      </c>
      <c r="G112" s="74">
        <f>'Tabell 2.1 DOK32019'!G52</f>
        <v>64523.424645188134</v>
      </c>
      <c r="H112" s="74">
        <f>'Tabell 2.1 DOK32019'!H52</f>
        <v>79656.622180972263</v>
      </c>
      <c r="I112" s="74">
        <f>'Tabell 2.1 DOK32019'!I52</f>
        <v>30223.385592883933</v>
      </c>
      <c r="J112" s="74">
        <f>'Tabell 2.1 DOK32019'!J52</f>
        <v>40727.700081838833</v>
      </c>
      <c r="K112" s="74">
        <f>'Tabell 2.1 DOK32019'!K52</f>
        <v>48528.997603529882</v>
      </c>
      <c r="L112" s="74">
        <f>'Tabell 2.1 DOK32019'!L52</f>
        <v>81249.801866367416</v>
      </c>
      <c r="M112" s="74">
        <f>'Tabell 2.1 DOK32019'!M52</f>
        <v>75101.420689662016</v>
      </c>
      <c r="N112" s="74">
        <f>'Tabell 2.1 DOK32019'!N52</f>
        <v>101132.18957908812</v>
      </c>
      <c r="O112" s="74">
        <f>'Tabell 2.1 DOK32019'!O52</f>
        <v>134356.23403146103</v>
      </c>
      <c r="P112" s="74">
        <f>'Tabell 2.1 DOK32019'!P52</f>
        <v>70456.870244296151</v>
      </c>
      <c r="Q112" s="74">
        <f>'Tabell 2.1 DOK32019'!Q52</f>
        <v>51683.185481915032</v>
      </c>
      <c r="R112" s="74">
        <f>'Tabell 2.1 DOK32019'!R52</f>
        <v>112137.81024938241</v>
      </c>
      <c r="S112" s="74">
        <f>'Tabell 2.1 DOK32019'!S52</f>
        <v>1249634.174775339</v>
      </c>
    </row>
    <row r="113" spans="1:20" ht="16.5" customHeight="1" x14ac:dyDescent="0.35">
      <c r="A113" s="68" t="str">
        <f t="shared" si="41"/>
        <v>Effekt av oppdaterte kriterieandeler</v>
      </c>
      <c r="B113" s="68"/>
      <c r="C113" s="68"/>
      <c r="D113" s="68">
        <f>($S$112-'Tabell 2.3 DOK32019'!$S$85+'Tabell 2.3 DOK32019'!$S$81+'Tabell 2.3 DOK32019'!$S$80+'Tabell 2.3 DOK32019'!$S$78+'Tabell 2.3 DOK32019'!$S$77+'Tabell 2.3 DOK32019'!$S$83)*('Tabell 4.1 DOK32019'!X106-'Tabell 4.1 DOK32019'!D106)/100</f>
        <v>-946.57927223142167</v>
      </c>
      <c r="E113" s="68">
        <f>($S$112-'Tabell 2.3 DOK32019'!$S$85+'Tabell 2.3 DOK32019'!$S$81+'Tabell 2.3 DOK32019'!$S$80+'Tabell 2.3 DOK32019'!$S$78+'Tabell 2.3 DOK32019'!$S$77+'Tabell 2.3 DOK32019'!$S$83)*('Tabell 4.1 DOK32019'!Y106-'Tabell 4.1 DOK32019'!E106)/100</f>
        <v>786.36632400612291</v>
      </c>
      <c r="F113" s="68">
        <f>($S$112-'Tabell 2.3 DOK32019'!$S$85+'Tabell 2.3 DOK32019'!$S$81+'Tabell 2.3 DOK32019'!$S$80+'Tabell 2.3 DOK32019'!$S$78+'Tabell 2.3 DOK32019'!$S$77+'Tabell 2.3 DOK32019'!$S$83)*('Tabell 4.1 DOK32019'!Z106-'Tabell 4.1 DOK32019'!F106)/100</f>
        <v>1815.7884278571707</v>
      </c>
      <c r="G113" s="68">
        <f>($S$112-'Tabell 2.3 DOK32019'!$S$85+'Tabell 2.3 DOK32019'!$S$81+'Tabell 2.3 DOK32019'!$S$80+'Tabell 2.3 DOK32019'!$S$78+'Tabell 2.3 DOK32019'!$S$77+'Tabell 2.3 DOK32019'!$S$83)*('Tabell 4.1 DOK32019'!AA106-'Tabell 4.1 DOK32019'!G106)/100</f>
        <v>1052.1255964907793</v>
      </c>
      <c r="H113" s="68">
        <f>($S$112-'Tabell 2.3 DOK32019'!$S$85+'Tabell 2.3 DOK32019'!$S$81+'Tabell 2.3 DOK32019'!$S$80+'Tabell 2.3 DOK32019'!$S$78+'Tabell 2.3 DOK32019'!$S$77+'Tabell 2.3 DOK32019'!$S$83)*('Tabell 4.1 DOK32019'!AB106-'Tabell 4.1 DOK32019'!H106)/100</f>
        <v>1126.4303546514775</v>
      </c>
      <c r="I113" s="68">
        <f>($S$112-'Tabell 2.3 DOK32019'!$S$85+'Tabell 2.3 DOK32019'!$S$81+'Tabell 2.3 DOK32019'!$S$80+'Tabell 2.3 DOK32019'!$S$78+'Tabell 2.3 DOK32019'!$S$77+'Tabell 2.3 DOK32019'!$S$83)*('Tabell 4.1 DOK32019'!AC106-'Tabell 4.1 DOK32019'!I106)/100</f>
        <v>-1484.1606898231703</v>
      </c>
      <c r="J113" s="68">
        <f>($S$112-'Tabell 2.3 DOK32019'!$S$85+'Tabell 2.3 DOK32019'!$S$81+'Tabell 2.3 DOK32019'!$S$80+'Tabell 2.3 DOK32019'!$S$78+'Tabell 2.3 DOK32019'!$S$77+'Tabell 2.3 DOK32019'!$S$83)*('Tabell 4.1 DOK32019'!AD106-'Tabell 4.1 DOK32019'!J106)/100</f>
        <v>2389.0230539297113</v>
      </c>
      <c r="K113" s="68">
        <f>($S$112-'Tabell 2.3 DOK32019'!$S$85+'Tabell 2.3 DOK32019'!$S$81+'Tabell 2.3 DOK32019'!$S$80+'Tabell 2.3 DOK32019'!$S$78+'Tabell 2.3 DOK32019'!$S$77+'Tabell 2.3 DOK32019'!$S$83)*('Tabell 4.1 DOK32019'!AE106-'Tabell 4.1 DOK32019'!K106)/100</f>
        <v>3220.2700380521173</v>
      </c>
      <c r="L113" s="68">
        <f>($S$112-'Tabell 2.3 DOK32019'!$S$85+'Tabell 2.3 DOK32019'!$S$81+'Tabell 2.3 DOK32019'!$S$80+'Tabell 2.3 DOK32019'!$S$78+'Tabell 2.3 DOK32019'!$S$77+'Tabell 2.3 DOK32019'!$S$83)*('Tabell 4.1 DOK32019'!AF106-'Tabell 4.1 DOK32019'!L106)/100</f>
        <v>-3408.8340272148203</v>
      </c>
      <c r="M113" s="68">
        <f>($S$112-'Tabell 2.3 DOK32019'!$S$85+'Tabell 2.3 DOK32019'!$S$81+'Tabell 2.3 DOK32019'!$S$80+'Tabell 2.3 DOK32019'!$S$78+'Tabell 2.3 DOK32019'!$S$77+'Tabell 2.3 DOK32019'!$S$83)*('Tabell 4.1 DOK32019'!AG106-'Tabell 4.1 DOK32019'!M106)/100</f>
        <v>-230.22072179929754</v>
      </c>
      <c r="N113" s="68">
        <f>($S$112-'Tabell 2.3 DOK32019'!$S$85+'Tabell 2.3 DOK32019'!$S$81+'Tabell 2.3 DOK32019'!$S$80+'Tabell 2.3 DOK32019'!$S$78+'Tabell 2.3 DOK32019'!$S$77+'Tabell 2.3 DOK32019'!$S$83)*('Tabell 4.1 DOK32019'!AH106-'Tabell 4.1 DOK32019'!N106)/100</f>
        <v>1175.3647888055277</v>
      </c>
      <c r="O113" s="68">
        <f>($S$112-'Tabell 2.3 DOK32019'!$S$85+'Tabell 2.3 DOK32019'!$S$81+'Tabell 2.3 DOK32019'!$S$80+'Tabell 2.3 DOK32019'!$S$78+'Tabell 2.3 DOK32019'!$S$77+'Tabell 2.3 DOK32019'!$S$83)*('Tabell 4.1 DOK32019'!AI106-'Tabell 4.1 DOK32019'!O106)/100</f>
        <v>-3805.5970534103899</v>
      </c>
      <c r="P113" s="68">
        <f>($S$112-'Tabell 2.3 DOK32019'!$S$85+'Tabell 2.3 DOK32019'!$S$81+'Tabell 2.3 DOK32019'!$S$80+'Tabell 2.3 DOK32019'!$S$78+'Tabell 2.3 DOK32019'!$S$77+'Tabell 2.3 DOK32019'!$S$83)*('Tabell 4.1 DOK32019'!AJ106-'Tabell 4.1 DOK32019'!P106)/100</f>
        <v>-2572.7240146209642</v>
      </c>
      <c r="Q113" s="68">
        <f>($S$112-'Tabell 2.3 DOK32019'!$S$85+'Tabell 2.3 DOK32019'!$S$81+'Tabell 2.3 DOK32019'!$S$80+'Tabell 2.3 DOK32019'!$S$78+'Tabell 2.3 DOK32019'!$S$77+'Tabell 2.3 DOK32019'!$S$83)*('Tabell 4.1 DOK32019'!AK106-'Tabell 4.1 DOK32019'!Q106)/100</f>
        <v>-316.22217027973386</v>
      </c>
      <c r="R113" s="68">
        <f>($S$112-'Tabell 2.3 DOK32019'!$S$85+'Tabell 2.3 DOK32019'!$S$81+'Tabell 2.3 DOK32019'!$S$80+'Tabell 2.3 DOK32019'!$S$78+'Tabell 2.3 DOK32019'!$S$77+'Tabell 2.3 DOK32019'!$S$83)*('Tabell 4.1 DOK32019'!AL106-'Tabell 4.1 DOK32019'!R106)/100</f>
        <v>1198.9693655868577</v>
      </c>
      <c r="S113" s="68">
        <f>($S$112-'Tabell 2.3 DOK32019'!$S$85+'Tabell 2.3 DOK32019'!$S$81+'Tabell 2.3 DOK32019'!$S$80+'Tabell 2.3 DOK32019'!$S$78+'Tabell 2.3 DOK32019'!$S$77+'Tabell 2.3 DOK32019'!$S$83)*('Tabell 4.1 DOK32019'!AM106-'Tabell 4.1 DOK32019'!S106)/100</f>
        <v>0</v>
      </c>
    </row>
    <row r="114" spans="1:20" ht="16.5" customHeight="1" x14ac:dyDescent="0.35">
      <c r="A114" s="68" t="str">
        <f t="shared" si="41"/>
        <v>Effekt av oppdaterte regnskapsandeler</v>
      </c>
      <c r="B114" s="68"/>
      <c r="C114" s="68"/>
      <c r="D114" s="68">
        <v>0</v>
      </c>
      <c r="E114" s="68">
        <v>0</v>
      </c>
      <c r="F114" s="68">
        <v>0</v>
      </c>
      <c r="G114" s="68">
        <v>0</v>
      </c>
      <c r="H114" s="68">
        <v>0</v>
      </c>
      <c r="I114" s="68">
        <v>0</v>
      </c>
      <c r="J114" s="68">
        <v>0</v>
      </c>
      <c r="K114" s="68">
        <v>0</v>
      </c>
      <c r="L114" s="68">
        <v>0</v>
      </c>
      <c r="M114" s="68">
        <v>0</v>
      </c>
      <c r="N114" s="68">
        <v>0</v>
      </c>
      <c r="O114" s="68">
        <v>0</v>
      </c>
      <c r="P114" s="68">
        <v>0</v>
      </c>
      <c r="Q114" s="68">
        <v>0</v>
      </c>
      <c r="R114" s="68">
        <v>0</v>
      </c>
      <c r="S114" s="68">
        <f>SUM(D114:R114)</f>
        <v>0</v>
      </c>
    </row>
    <row r="115" spans="1:20" ht="16.5" customHeight="1" x14ac:dyDescent="0.35">
      <c r="A115" s="75" t="str">
        <f t="shared" si="41"/>
        <v>Effekt av endringer i fordelingssystemet</v>
      </c>
      <c r="B115" s="75"/>
      <c r="C115" s="75"/>
      <c r="D115" s="75">
        <f>($S$112-'Tabell 2.3 DOK32019'!$S$85+'Tabell 2.3 DOK32019'!$S$81+'Tabell 2.3 DOK32019'!$S$80+'Tabell 2.3 DOK32019'!$S$78+'Tabell 2.3 DOK32019'!$S$77+'Tabell 2.3 DOK32019'!$S$83)*('Tabell 4.1'!D99-'Tabell 4.1 DOK32019'!X106)/100</f>
        <v>0</v>
      </c>
      <c r="E115" s="75">
        <f>($S$112-'Tabell 2.3 DOK32019'!$S$85+'Tabell 2.3 DOK32019'!$S$81+'Tabell 2.3 DOK32019'!$S$80+'Tabell 2.3 DOK32019'!$S$78+'Tabell 2.3 DOK32019'!$S$77+'Tabell 2.3 DOK32019'!$S$83)*('Tabell 4.1'!E99-'Tabell 4.1 DOK32019'!Y106)/100</f>
        <v>0</v>
      </c>
      <c r="F115" s="75">
        <f>($S$112-'Tabell 2.3 DOK32019'!$S$85+'Tabell 2.3 DOK32019'!$S$81+'Tabell 2.3 DOK32019'!$S$80+'Tabell 2.3 DOK32019'!$S$78+'Tabell 2.3 DOK32019'!$S$77+'Tabell 2.3 DOK32019'!$S$83)*('Tabell 4.1'!F99-'Tabell 4.1 DOK32019'!Z106)/100</f>
        <v>0</v>
      </c>
      <c r="G115" s="75">
        <f>($S$112-'Tabell 2.3 DOK32019'!$S$85+'Tabell 2.3 DOK32019'!$S$81+'Tabell 2.3 DOK32019'!$S$80+'Tabell 2.3 DOK32019'!$S$78+'Tabell 2.3 DOK32019'!$S$77+'Tabell 2.3 DOK32019'!$S$83)*('Tabell 4.1'!G99-'Tabell 4.1 DOK32019'!AA106)/100</f>
        <v>0</v>
      </c>
      <c r="H115" s="75">
        <f>($S$112-'Tabell 2.3 DOK32019'!$S$85+'Tabell 2.3 DOK32019'!$S$81+'Tabell 2.3 DOK32019'!$S$80+'Tabell 2.3 DOK32019'!$S$78+'Tabell 2.3 DOK32019'!$S$77+'Tabell 2.3 DOK32019'!$S$83)*('Tabell 4.1'!H99-'Tabell 4.1 DOK32019'!AB106)/100</f>
        <v>0</v>
      </c>
      <c r="I115" s="75">
        <f>($S$112-'Tabell 2.3 DOK32019'!$S$85+'Tabell 2.3 DOK32019'!$S$81+'Tabell 2.3 DOK32019'!$S$80+'Tabell 2.3 DOK32019'!$S$78+'Tabell 2.3 DOK32019'!$S$77+'Tabell 2.3 DOK32019'!$S$83)*('Tabell 4.1'!I99-'Tabell 4.1 DOK32019'!AC106)/100</f>
        <v>0</v>
      </c>
      <c r="J115" s="75">
        <f>($S$112-'Tabell 2.3 DOK32019'!$S$85+'Tabell 2.3 DOK32019'!$S$81+'Tabell 2.3 DOK32019'!$S$80+'Tabell 2.3 DOK32019'!$S$78+'Tabell 2.3 DOK32019'!$S$77+'Tabell 2.3 DOK32019'!$S$83)*('Tabell 4.1'!J99-'Tabell 4.1 DOK32019'!AD106)/100</f>
        <v>0</v>
      </c>
      <c r="K115" s="75">
        <f>($S$112-'Tabell 2.3 DOK32019'!$S$85+'Tabell 2.3 DOK32019'!$S$81+'Tabell 2.3 DOK32019'!$S$80+'Tabell 2.3 DOK32019'!$S$78+'Tabell 2.3 DOK32019'!$S$77+'Tabell 2.3 DOK32019'!$S$83)*('Tabell 4.1'!K99-'Tabell 4.1 DOK32019'!AE106)/100</f>
        <v>0</v>
      </c>
      <c r="L115" s="75">
        <f>($S$112-'Tabell 2.3 DOK32019'!$S$85+'Tabell 2.3 DOK32019'!$S$81+'Tabell 2.3 DOK32019'!$S$80+'Tabell 2.3 DOK32019'!$S$78+'Tabell 2.3 DOK32019'!$S$77+'Tabell 2.3 DOK32019'!$S$83)*('Tabell 4.1'!L99-'Tabell 4.1 DOK32019'!AF106)/100</f>
        <v>0</v>
      </c>
      <c r="M115" s="75">
        <f>($S$112-'Tabell 2.3 DOK32019'!$S$85+'Tabell 2.3 DOK32019'!$S$81+'Tabell 2.3 DOK32019'!$S$80+'Tabell 2.3 DOK32019'!$S$78+'Tabell 2.3 DOK32019'!$S$77+'Tabell 2.3 DOK32019'!$S$83)*('Tabell 4.1'!M99-'Tabell 4.1 DOK32019'!AG106)/100</f>
        <v>0</v>
      </c>
      <c r="N115" s="75">
        <f>($S$112-'Tabell 2.3 DOK32019'!$S$85+'Tabell 2.3 DOK32019'!$S$81+'Tabell 2.3 DOK32019'!$S$80+'Tabell 2.3 DOK32019'!$S$78+'Tabell 2.3 DOK32019'!$S$77+'Tabell 2.3 DOK32019'!$S$83)*('Tabell 4.1'!N99-'Tabell 4.1 DOK32019'!AH106)/100</f>
        <v>0</v>
      </c>
      <c r="O115" s="75">
        <f>($S$112-'Tabell 2.3 DOK32019'!$S$85+'Tabell 2.3 DOK32019'!$S$81+'Tabell 2.3 DOK32019'!$S$80+'Tabell 2.3 DOK32019'!$S$78+'Tabell 2.3 DOK32019'!$S$77+'Tabell 2.3 DOK32019'!$S$83)*('Tabell 4.1'!O99-'Tabell 4.1 DOK32019'!AI106)/100</f>
        <v>0</v>
      </c>
      <c r="P115" s="75">
        <f>($S$112-'Tabell 2.3 DOK32019'!$S$85+'Tabell 2.3 DOK32019'!$S$81+'Tabell 2.3 DOK32019'!$S$80+'Tabell 2.3 DOK32019'!$S$78+'Tabell 2.3 DOK32019'!$S$77+'Tabell 2.3 DOK32019'!$S$83)*('Tabell 4.1'!P99-'Tabell 4.1 DOK32019'!AJ106)/100</f>
        <v>0</v>
      </c>
      <c r="Q115" s="75">
        <f>($S$112-'Tabell 2.3 DOK32019'!$S$85+'Tabell 2.3 DOK32019'!$S$81+'Tabell 2.3 DOK32019'!$S$80+'Tabell 2.3 DOK32019'!$S$78+'Tabell 2.3 DOK32019'!$S$77+'Tabell 2.3 DOK32019'!$S$83)*('Tabell 4.1'!Q99-'Tabell 4.1 DOK32019'!AK106)/100</f>
        <v>0</v>
      </c>
      <c r="R115" s="75">
        <f>($S$112-'Tabell 2.3 DOK32019'!$S$85+'Tabell 2.3 DOK32019'!$S$81+'Tabell 2.3 DOK32019'!$S$80+'Tabell 2.3 DOK32019'!$S$78+'Tabell 2.3 DOK32019'!$S$77+'Tabell 2.3 DOK32019'!$S$83)*('Tabell 4.1'!R99-'Tabell 4.1 DOK32019'!AL106)/100</f>
        <v>0</v>
      </c>
      <c r="S115" s="75">
        <f>($S$112-'Tabell 2.3 DOK32019'!$S$85+'Tabell 2.3 DOK32019'!$S$81+'Tabell 2.3 DOK32019'!$S$80+'Tabell 2.3 DOK32019'!$S$78+'Tabell 2.3 DOK32019'!$S$77+'Tabell 2.3 DOK32019'!$S$83)*('Tabell 4.1'!S99-'Tabell 4.1 DOK32019'!AM106)/100</f>
        <v>-1.7646150439272273E-10</v>
      </c>
    </row>
    <row r="116" spans="1:20" ht="16.5" customHeight="1" x14ac:dyDescent="0.35">
      <c r="A116" s="66" t="str">
        <f t="shared" si="41"/>
        <v>Reelle endringer</v>
      </c>
      <c r="B116" s="66"/>
      <c r="C116" s="66"/>
      <c r="D116" s="66">
        <f t="shared" ref="D116:S116" si="42">SUM(D117:D122)</f>
        <v>-540.06638110816675</v>
      </c>
      <c r="E116" s="66">
        <f t="shared" si="42"/>
        <v>-447.89497983780984</v>
      </c>
      <c r="F116" s="66">
        <f t="shared" si="42"/>
        <v>-286.63589722005963</v>
      </c>
      <c r="G116" s="66">
        <f t="shared" si="42"/>
        <v>-232.75313571187326</v>
      </c>
      <c r="H116" s="66">
        <f t="shared" si="42"/>
        <v>-286.98128646204259</v>
      </c>
      <c r="I116" s="66">
        <f t="shared" si="42"/>
        <v>-99.505073052620446</v>
      </c>
      <c r="J116" s="66">
        <f t="shared" si="42"/>
        <v>-152.27649916501514</v>
      </c>
      <c r="K116" s="66">
        <f t="shared" si="42"/>
        <v>-183.09070576704562</v>
      </c>
      <c r="L116" s="66">
        <f t="shared" si="42"/>
        <v>-276.56578108625126</v>
      </c>
      <c r="M116" s="66">
        <f t="shared" si="42"/>
        <v>-265.97693241527031</v>
      </c>
      <c r="N116" s="66">
        <f t="shared" si="42"/>
        <v>-364.02216923159085</v>
      </c>
      <c r="O116" s="66">
        <f t="shared" si="42"/>
        <v>-464.69806508246893</v>
      </c>
      <c r="P116" s="66">
        <f t="shared" si="42"/>
        <v>-240.82070887210102</v>
      </c>
      <c r="Q116" s="66">
        <f t="shared" si="42"/>
        <v>-181.80913027004544</v>
      </c>
      <c r="R116" s="66">
        <f t="shared" si="42"/>
        <v>-403.5230728876104</v>
      </c>
      <c r="S116" s="66">
        <f t="shared" si="42"/>
        <v>-4426.6198181699729</v>
      </c>
    </row>
    <row r="117" spans="1:20" ht="16.5" customHeight="1" x14ac:dyDescent="0.35">
      <c r="A117" s="68" t="str">
        <f t="shared" si="41"/>
        <v xml:space="preserve"> - herav justering for demografiske forhold</v>
      </c>
      <c r="B117" s="68"/>
      <c r="C117" s="68"/>
      <c r="D117" s="68">
        <f>$S117*'Tabell 3.1'!D$83/100</f>
        <v>0</v>
      </c>
      <c r="E117" s="68">
        <f>$S117*'Tabell 3.1'!E$83/100</f>
        <v>0</v>
      </c>
      <c r="F117" s="68">
        <f>$S117*'Tabell 3.1'!F$83/100</f>
        <v>0</v>
      </c>
      <c r="G117" s="68">
        <f>$S117*'Tabell 3.1'!G$83/100</f>
        <v>0</v>
      </c>
      <c r="H117" s="68">
        <f>$S117*'Tabell 3.1'!H$83/100</f>
        <v>0</v>
      </c>
      <c r="I117" s="68">
        <f>$S117*'Tabell 3.1'!I$83/100</f>
        <v>0</v>
      </c>
      <c r="J117" s="68">
        <f>$S117*'Tabell 3.1'!J$83/100</f>
        <v>0</v>
      </c>
      <c r="K117" s="68">
        <f>$S117*'Tabell 3.1'!K$83/100</f>
        <v>0</v>
      </c>
      <c r="L117" s="68">
        <f>$S117*'Tabell 3.1'!L$83/100</f>
        <v>0</v>
      </c>
      <c r="M117" s="68">
        <f>$S117*'Tabell 3.1'!M$83/100</f>
        <v>0</v>
      </c>
      <c r="N117" s="68">
        <f>$S117*'Tabell 3.1'!N$83/100</f>
        <v>0</v>
      </c>
      <c r="O117" s="68">
        <f>$S117*'Tabell 3.1'!O$83/100</f>
        <v>0</v>
      </c>
      <c r="P117" s="68">
        <f>$S117*'Tabell 3.1'!P$83/100</f>
        <v>0</v>
      </c>
      <c r="Q117" s="68">
        <f>$S117*'Tabell 3.1'!Q$83/100</f>
        <v>0</v>
      </c>
      <c r="R117" s="68">
        <f>$S117*'Tabell 3.1'!R$83/100</f>
        <v>0</v>
      </c>
      <c r="S117" s="68">
        <v>0</v>
      </c>
      <c r="T117" s="35"/>
    </row>
    <row r="118" spans="1:20" ht="16.5" customHeight="1" x14ac:dyDescent="0.35">
      <c r="A118" s="68" t="str">
        <f t="shared" si="41"/>
        <v xml:space="preserve"> - herav justering for andre aktivitetsnøytrale forhold</v>
      </c>
      <c r="B118" s="68"/>
      <c r="C118" s="68"/>
      <c r="D118" s="68">
        <f>$S118*'Tabell 3.1'!D$83/100</f>
        <v>10738.005448037133</v>
      </c>
      <c r="E118" s="68">
        <f>$S118*'Tabell 3.1'!E$83/100</f>
        <v>8905.3844154828184</v>
      </c>
      <c r="F118" s="68">
        <f>$S118*'Tabell 3.1'!F$83/100</f>
        <v>5699.1102087051559</v>
      </c>
      <c r="G118" s="68">
        <f>$S118*'Tabell 3.1'!G$83/100</f>
        <v>4627.7726715620847</v>
      </c>
      <c r="H118" s="68">
        <f>$S118*'Tabell 3.1'!H$83/100</f>
        <v>5705.9774970456965</v>
      </c>
      <c r="I118" s="68">
        <f>$S118*'Tabell 3.1'!I$83/100</f>
        <v>1978.4346034536184</v>
      </c>
      <c r="J118" s="68">
        <f>$S118*'Tabell 3.1'!J$83/100</f>
        <v>3027.6757355027057</v>
      </c>
      <c r="K118" s="68">
        <f>$S118*'Tabell 3.1'!K$83/100</f>
        <v>3640.3469365698857</v>
      </c>
      <c r="L118" s="68">
        <f>$S118*'Tabell 3.1'!L$83/100</f>
        <v>5498.8885957891252</v>
      </c>
      <c r="M118" s="68">
        <f>$S118*'Tabell 3.1'!M$83/100</f>
        <v>5288.3531529346437</v>
      </c>
      <c r="N118" s="68">
        <f>$S118*'Tabell 3.1'!N$83/100</f>
        <v>7237.7621958146428</v>
      </c>
      <c r="O118" s="68">
        <f>$S118*'Tabell 3.1'!O$83/100</f>
        <v>9239.475977580727</v>
      </c>
      <c r="P118" s="68">
        <f>$S118*'Tabell 3.1'!P$83/100</f>
        <v>4788.178220911801</v>
      </c>
      <c r="Q118" s="68">
        <f>$S118*'Tabell 3.1'!Q$83/100</f>
        <v>3614.8656899115949</v>
      </c>
      <c r="R118" s="68">
        <f>$S118*'Tabell 3.1'!R$83/100</f>
        <v>8023.1488325283954</v>
      </c>
      <c r="S118" s="68">
        <v>88013.380181830027</v>
      </c>
      <c r="T118" s="35"/>
    </row>
    <row r="119" spans="1:20" ht="16.5" customHeight="1" x14ac:dyDescent="0.35">
      <c r="A119" s="68" t="str">
        <f t="shared" si="41"/>
        <v xml:space="preserve"> - herav justering for engangstiltak</v>
      </c>
      <c r="B119" s="68"/>
      <c r="C119" s="68"/>
      <c r="D119" s="68">
        <f>$S119*'Tabell 3.1'!D$83/100</f>
        <v>-2440.0847748042625</v>
      </c>
      <c r="E119" s="68">
        <f>$S119*'Tabell 3.1'!E$83/100</f>
        <v>-2023.643313570019</v>
      </c>
      <c r="F119" s="68">
        <f>$S119*'Tabell 3.1'!F$83/100</f>
        <v>-1295.0554101958494</v>
      </c>
      <c r="G119" s="68">
        <f>$S119*'Tabell 3.1'!G$83/100</f>
        <v>-1051.60662208437</v>
      </c>
      <c r="H119" s="68">
        <f>$S119*'Tabell 3.1'!H$83/100</f>
        <v>-1296.6159202742836</v>
      </c>
      <c r="I119" s="68">
        <f>$S119*'Tabell 3.1'!I$83/100</f>
        <v>-449.57587116102093</v>
      </c>
      <c r="J119" s="68">
        <f>$S119*'Tabell 3.1'!J$83/100</f>
        <v>-688.00351247678952</v>
      </c>
      <c r="K119" s="68">
        <f>$S119*'Tabell 3.1'!K$83/100</f>
        <v>-827.22579886130052</v>
      </c>
      <c r="L119" s="68">
        <f>$S119*'Tabell 3.1'!L$83/100</f>
        <v>-1249.5574160266931</v>
      </c>
      <c r="M119" s="68">
        <f>$S119*'Tabell 3.1'!M$83/100</f>
        <v>-1201.7157259519502</v>
      </c>
      <c r="N119" s="68">
        <f>$S119*'Tabell 3.1'!N$83/100</f>
        <v>-1644.6958816629672</v>
      </c>
      <c r="O119" s="68">
        <f>$S119*'Tabell 3.1'!O$83/100</f>
        <v>-2099.5616708488092</v>
      </c>
      <c r="P119" s="68">
        <f>$S119*'Tabell 3.1'!P$83/100</f>
        <v>-1088.0568865824107</v>
      </c>
      <c r="Q119" s="68">
        <f>$S119*'Tabell 3.1'!Q$83/100</f>
        <v>-821.43548684154916</v>
      </c>
      <c r="R119" s="68">
        <f>$S119*'Tabell 3.1'!R$83/100</f>
        <v>-1823.1657086577252</v>
      </c>
      <c r="S119" s="68">
        <v>-20000</v>
      </c>
      <c r="T119" s="35"/>
    </row>
    <row r="120" spans="1:20" ht="16.5" customHeight="1" x14ac:dyDescent="0.35">
      <c r="A120" s="68" t="str">
        <f t="shared" si="41"/>
        <v xml:space="preserve"> - herav justering for oppgaveendringer mellom sektorer</v>
      </c>
      <c r="B120" s="68"/>
      <c r="C120" s="68"/>
      <c r="D120" s="68">
        <f>$S120*'Tabell 3.1'!D$83/100</f>
        <v>0</v>
      </c>
      <c r="E120" s="68">
        <f>$S120*'Tabell 3.1'!E$83/100</f>
        <v>0</v>
      </c>
      <c r="F120" s="68">
        <f>$S120*'Tabell 3.1'!F$83/100</f>
        <v>0</v>
      </c>
      <c r="G120" s="68">
        <f>$S120*'Tabell 3.1'!G$83/100</f>
        <v>0</v>
      </c>
      <c r="H120" s="68">
        <f>$S120*'Tabell 3.1'!H$83/100</f>
        <v>0</v>
      </c>
      <c r="I120" s="68">
        <f>$S120*'Tabell 3.1'!I$83/100</f>
        <v>0</v>
      </c>
      <c r="J120" s="68">
        <f>$S120*'Tabell 3.1'!J$83/100</f>
        <v>0</v>
      </c>
      <c r="K120" s="68">
        <f>$S120*'Tabell 3.1'!K$83/100</f>
        <v>0</v>
      </c>
      <c r="L120" s="68">
        <f>$S120*'Tabell 3.1'!L$83/100</f>
        <v>0</v>
      </c>
      <c r="M120" s="68">
        <f>$S120*'Tabell 3.1'!M$83/100</f>
        <v>0</v>
      </c>
      <c r="N120" s="68">
        <f>$S120*'Tabell 3.1'!N$83/100</f>
        <v>0</v>
      </c>
      <c r="O120" s="68">
        <f>$S120*'Tabell 3.1'!O$83/100</f>
        <v>0</v>
      </c>
      <c r="P120" s="68">
        <f>$S120*'Tabell 3.1'!P$83/100</f>
        <v>0</v>
      </c>
      <c r="Q120" s="68">
        <f>$S120*'Tabell 3.1'!Q$83/100</f>
        <v>0</v>
      </c>
      <c r="R120" s="68">
        <f>$S120*'Tabell 3.1'!R$83/100</f>
        <v>0</v>
      </c>
      <c r="S120" s="68">
        <v>0</v>
      </c>
      <c r="T120" s="35"/>
    </row>
    <row r="121" spans="1:20" ht="16.5" customHeight="1" x14ac:dyDescent="0.35">
      <c r="A121" s="68" t="str">
        <f t="shared" si="41"/>
        <v xml:space="preserve"> - herav uspesifiserte rammeendringer</v>
      </c>
      <c r="B121" s="68"/>
      <c r="C121" s="68"/>
      <c r="D121" s="68">
        <f>$S121*'Tabell 3.1'!D$83/100</f>
        <v>0</v>
      </c>
      <c r="E121" s="68">
        <f>$S121*'Tabell 3.1'!E$83/100</f>
        <v>0</v>
      </c>
      <c r="F121" s="68">
        <f>$S121*'Tabell 3.1'!F$83/100</f>
        <v>0</v>
      </c>
      <c r="G121" s="68">
        <f>$S121*'Tabell 3.1'!G$83/100</f>
        <v>0</v>
      </c>
      <c r="H121" s="68">
        <f>$S121*'Tabell 3.1'!H$83/100</f>
        <v>0</v>
      </c>
      <c r="I121" s="68">
        <f>$S121*'Tabell 3.1'!I$83/100</f>
        <v>0</v>
      </c>
      <c r="J121" s="68">
        <f>$S121*'Tabell 3.1'!J$83/100</f>
        <v>0</v>
      </c>
      <c r="K121" s="68">
        <f>$S121*'Tabell 3.1'!K$83/100</f>
        <v>0</v>
      </c>
      <c r="L121" s="68">
        <f>$S121*'Tabell 3.1'!L$83/100</f>
        <v>0</v>
      </c>
      <c r="M121" s="68">
        <f>$S121*'Tabell 3.1'!M$83/100</f>
        <v>0</v>
      </c>
      <c r="N121" s="68">
        <f>$S121*'Tabell 3.1'!N$83/100</f>
        <v>0</v>
      </c>
      <c r="O121" s="68">
        <f>$S121*'Tabell 3.1'!O$83/100</f>
        <v>0</v>
      </c>
      <c r="P121" s="68">
        <f>$S121*'Tabell 3.1'!P$83/100</f>
        <v>0</v>
      </c>
      <c r="Q121" s="68">
        <f>$S121*'Tabell 3.1'!Q$83/100</f>
        <v>0</v>
      </c>
      <c r="R121" s="68">
        <f>$S121*'Tabell 3.1'!R$83/100</f>
        <v>0</v>
      </c>
      <c r="S121" s="68">
        <v>0</v>
      </c>
      <c r="T121" s="35"/>
    </row>
    <row r="122" spans="1:20" ht="16.5" customHeight="1" x14ac:dyDescent="0.35">
      <c r="A122" s="75" t="str">
        <f t="shared" si="41"/>
        <v xml:space="preserve"> - herav spesifiserte rammeendringer</v>
      </c>
      <c r="B122" s="75"/>
      <c r="C122" s="75"/>
      <c r="D122" s="75">
        <f>$S122*'Tabell 3.1'!D$83/100</f>
        <v>-8837.9870543410379</v>
      </c>
      <c r="E122" s="75">
        <f>$S122*'Tabell 3.1'!E$83/100</f>
        <v>-7329.6360817506093</v>
      </c>
      <c r="F122" s="75">
        <f>$S122*'Tabell 3.1'!F$83/100</f>
        <v>-4690.6906957293659</v>
      </c>
      <c r="G122" s="75">
        <f>$S122*'Tabell 3.1'!G$83/100</f>
        <v>-3808.919185189588</v>
      </c>
      <c r="H122" s="75">
        <f>$S122*'Tabell 3.1'!H$83/100</f>
        <v>-4696.3428632334553</v>
      </c>
      <c r="I122" s="75">
        <f>$S122*'Tabell 3.1'!I$83/100</f>
        <v>-1628.3638053452178</v>
      </c>
      <c r="J122" s="75">
        <f>$S122*'Tabell 3.1'!J$83/100</f>
        <v>-2491.9487221909312</v>
      </c>
      <c r="K122" s="75">
        <f>$S122*'Tabell 3.1'!K$83/100</f>
        <v>-2996.2118434756308</v>
      </c>
      <c r="L122" s="75">
        <f>$S122*'Tabell 3.1'!L$83/100</f>
        <v>-4525.8969608486832</v>
      </c>
      <c r="M122" s="75">
        <f>$S122*'Tabell 3.1'!M$83/100</f>
        <v>-4352.6143593979641</v>
      </c>
      <c r="N122" s="75">
        <f>$S122*'Tabell 3.1'!N$83/100</f>
        <v>-5957.088483383267</v>
      </c>
      <c r="O122" s="75">
        <f>$S122*'Tabell 3.1'!O$83/100</f>
        <v>-7604.6123718143872</v>
      </c>
      <c r="P122" s="75">
        <f>$S122*'Tabell 3.1'!P$83/100</f>
        <v>-3940.9420432014913</v>
      </c>
      <c r="Q122" s="75">
        <f>$S122*'Tabell 3.1'!Q$83/100</f>
        <v>-2975.239333340091</v>
      </c>
      <c r="R122" s="75">
        <f>$S122*'Tabell 3.1'!R$83/100</f>
        <v>-6603.5061967582806</v>
      </c>
      <c r="S122" s="75">
        <v>-72440</v>
      </c>
      <c r="T122" s="35"/>
    </row>
    <row r="123" spans="1:20" ht="16.5" customHeight="1" x14ac:dyDescent="0.35">
      <c r="A123" s="75" t="str">
        <f t="shared" si="41"/>
        <v>Vridningseffekter knyttet til endringer i særskilte tildelinger</v>
      </c>
      <c r="B123" s="75"/>
      <c r="C123" s="75"/>
      <c r="D123" s="75">
        <f>'Tabell 2.1'!D43+'Tabell 2.1'!D44-SUM(D112:D116)</f>
        <v>-22.026706749515142</v>
      </c>
      <c r="E123" s="75">
        <f>'Tabell 2.1'!E43+'Tabell 2.1'!E44-SUM(E112:E116)</f>
        <v>19.997613980041933</v>
      </c>
      <c r="F123" s="75">
        <f>'Tabell 2.1'!F43+'Tabell 2.1'!F44-SUM(F112:F116)</f>
        <v>49.039826769309002</v>
      </c>
      <c r="G123" s="75">
        <f>'Tabell 2.1'!G43+'Tabell 2.1'!G44-SUM(G112:G116)</f>
        <v>15.552855287060083</v>
      </c>
      <c r="H123" s="75">
        <f>'Tabell 2.1'!H43+'Tabell 2.1'!H44-SUM(H112:H116)</f>
        <v>-30.429775011973106</v>
      </c>
      <c r="I123" s="75">
        <f>'Tabell 2.1'!I43+'Tabell 2.1'!I44-SUM(I112:I116)</f>
        <v>-0.5383728837587114</v>
      </c>
      <c r="J123" s="75">
        <f>'Tabell 2.1'!J43+'Tabell 2.1'!J44-SUM(J112:J116)</f>
        <v>0.47674526802438777</v>
      </c>
      <c r="K123" s="75">
        <f>'Tabell 2.1'!K43+'Tabell 2.1'!K44-SUM(K112:K116)</f>
        <v>-6.3317631257887115</v>
      </c>
      <c r="L123" s="75">
        <f>'Tabell 2.1'!L43+'Tabell 2.1'!L44-SUM(L112:L116)</f>
        <v>-16.365938900315086</v>
      </c>
      <c r="M123" s="75">
        <f>'Tabell 2.1'!M43+'Tabell 2.1'!M44-SUM(M112:M116)</f>
        <v>37.911777866989723</v>
      </c>
      <c r="N123" s="75">
        <f>'Tabell 2.1'!N43+'Tabell 2.1'!N44-SUM(N112:N116)</f>
        <v>-12.011690102197463</v>
      </c>
      <c r="O123" s="75">
        <f>'Tabell 2.1'!O43+'Tabell 2.1'!O44-SUM(O112:O116)</f>
        <v>-47.79769931404735</v>
      </c>
      <c r="P123" s="75">
        <f>'Tabell 2.1'!P43+'Tabell 2.1'!P44-SUM(P112:P116)</f>
        <v>18.100656156326295</v>
      </c>
      <c r="Q123" s="75">
        <f>'Tabell 2.1'!Q43+'Tabell 2.1'!Q44-SUM(Q112:Q116)</f>
        <v>-23.289575205533765</v>
      </c>
      <c r="R123" s="75">
        <f>'Tabell 2.1'!R43+'Tabell 2.1'!R44-SUM(R112:R116)</f>
        <v>17.71204596509051</v>
      </c>
      <c r="S123" s="75">
        <f>'Tabell 2.1'!S43+'Tabell 2.1'!S44-SUM(S112:S116)</f>
        <v>0</v>
      </c>
    </row>
    <row r="124" spans="1:20" ht="16.5" customHeight="1" x14ac:dyDescent="0.35">
      <c r="A124" s="66" t="str">
        <f t="shared" si="41"/>
        <v>Kompensasjon for forventet lønns- og prisutvikling</v>
      </c>
      <c r="B124" s="66"/>
      <c r="C124" s="66"/>
      <c r="D124" s="66">
        <f>SUM(D125:D126)</f>
        <v>5356.8657021315048</v>
      </c>
      <c r="E124" s="66">
        <f t="shared" ref="E124:S124" si="43">SUM(E125:E126)</f>
        <v>4442.6265725462654</v>
      </c>
      <c r="F124" s="66">
        <f t="shared" si="43"/>
        <v>2843.1134773973163</v>
      </c>
      <c r="G124" s="66">
        <f t="shared" si="43"/>
        <v>2308.6556271103409</v>
      </c>
      <c r="H124" s="66">
        <f t="shared" si="43"/>
        <v>2846.5393595647361</v>
      </c>
      <c r="I124" s="66">
        <f t="shared" si="43"/>
        <v>986.98110393379875</v>
      </c>
      <c r="J124" s="66">
        <f t="shared" si="43"/>
        <v>1510.4157269407017</v>
      </c>
      <c r="K124" s="66">
        <f t="shared" si="43"/>
        <v>1816.0588335271705</v>
      </c>
      <c r="L124" s="66">
        <f t="shared" si="43"/>
        <v>2743.2289787121899</v>
      </c>
      <c r="M124" s="66">
        <f t="shared" si="43"/>
        <v>2638.199222639902</v>
      </c>
      <c r="N124" s="66">
        <f t="shared" si="43"/>
        <v>3610.7003534842493</v>
      </c>
      <c r="O124" s="66">
        <f t="shared" si="43"/>
        <v>4609.2947344348377</v>
      </c>
      <c r="P124" s="66">
        <f t="shared" si="43"/>
        <v>2388.6770975688164</v>
      </c>
      <c r="Q124" s="66">
        <f t="shared" si="43"/>
        <v>1803.3470113054464</v>
      </c>
      <c r="R124" s="66">
        <f t="shared" si="43"/>
        <v>4002.5059599801357</v>
      </c>
      <c r="S124" s="66">
        <f t="shared" si="43"/>
        <v>43907.209761277409</v>
      </c>
    </row>
    <row r="125" spans="1:20" ht="16.5" customHeight="1" x14ac:dyDescent="0.35">
      <c r="A125" s="68" t="str">
        <f t="shared" si="41"/>
        <v xml:space="preserve"> - herav generell lønns- og priskompensasjon</v>
      </c>
      <c r="B125" s="68"/>
      <c r="C125" s="68"/>
      <c r="D125" s="68">
        <f>$S125*'Tabell 3.1'!D$83/100</f>
        <v>4809.9510827424701</v>
      </c>
      <c r="E125" s="68">
        <f>$S125*'Tabell 3.1'!E$83/100</f>
        <v>3989.0521213433994</v>
      </c>
      <c r="F125" s="68">
        <f>$S125*'Tabell 3.1'!F$83/100</f>
        <v>2552.8429326733976</v>
      </c>
      <c r="G125" s="68">
        <f>$S125*'Tabell 3.1'!G$83/100</f>
        <v>2072.951096922287</v>
      </c>
      <c r="H125" s="68">
        <f>$S125*'Tabell 3.1'!H$83/100</f>
        <v>2555.919045937535</v>
      </c>
      <c r="I125" s="68">
        <f>$S125*'Tabell 3.1'!I$83/100</f>
        <v>886.21427033792611</v>
      </c>
      <c r="J125" s="68">
        <f>$S125*'Tabell 3.1'!J$83/100</f>
        <v>1356.2083063420685</v>
      </c>
      <c r="K125" s="68">
        <f>$S125*'Tabell 3.1'!K$83/100</f>
        <v>1630.64647097132</v>
      </c>
      <c r="L125" s="68">
        <f>$S125*'Tabell 3.1'!L$83/100</f>
        <v>2463.1562428598854</v>
      </c>
      <c r="M125" s="68">
        <f>$S125*'Tabell 3.1'!M$83/100</f>
        <v>2368.8496059137578</v>
      </c>
      <c r="N125" s="68">
        <f>$S125*'Tabell 3.1'!N$83/100</f>
        <v>3242.0622506533464</v>
      </c>
      <c r="O125" s="68">
        <f>$S125*'Tabell 3.1'!O$83/100</f>
        <v>4138.7041287505763</v>
      </c>
      <c r="P125" s="68">
        <f>$S125*'Tabell 3.1'!P$83/100</f>
        <v>2144.8026944565013</v>
      </c>
      <c r="Q125" s="68">
        <f>$S125*'Tabell 3.1'!Q$83/100</f>
        <v>1619.2324750903551</v>
      </c>
      <c r="R125" s="68">
        <f>$S125*'Tabell 3.1'!R$83/100</f>
        <v>3593.8660676576792</v>
      </c>
      <c r="S125" s="68">
        <v>39424.458792652506</v>
      </c>
    </row>
    <row r="126" spans="1:20" ht="16.5" customHeight="1" x14ac:dyDescent="0.35">
      <c r="A126" s="75" t="str">
        <f t="shared" si="41"/>
        <v xml:space="preserve"> - herav kompensasjon for endring i løpende pensjonsutgifter</v>
      </c>
      <c r="B126" s="75"/>
      <c r="C126" s="75"/>
      <c r="D126" s="75">
        <f>$S126*'Tabell 3.1'!D$83/100</f>
        <v>546.91461938903456</v>
      </c>
      <c r="E126" s="75">
        <f>$S126*'Tabell 3.1'!E$83/100</f>
        <v>453.57445120286587</v>
      </c>
      <c r="F126" s="75">
        <f>$S126*'Tabell 3.1'!F$83/100</f>
        <v>290.27054472391842</v>
      </c>
      <c r="G126" s="75">
        <f>$S126*'Tabell 3.1'!G$83/100</f>
        <v>235.70453018805372</v>
      </c>
      <c r="H126" s="75">
        <f>$S126*'Tabell 3.1'!H$83/100</f>
        <v>290.62031362720091</v>
      </c>
      <c r="I126" s="75">
        <f>$S126*'Tabell 3.1'!I$83/100</f>
        <v>100.76683359587263</v>
      </c>
      <c r="J126" s="75">
        <f>$S126*'Tabell 3.1'!J$83/100</f>
        <v>154.20742059863329</v>
      </c>
      <c r="K126" s="75">
        <f>$S126*'Tabell 3.1'!K$83/100</f>
        <v>185.41236255585034</v>
      </c>
      <c r="L126" s="75">
        <f>$S126*'Tabell 3.1'!L$83/100</f>
        <v>280.07273585230467</v>
      </c>
      <c r="M126" s="75">
        <f>$S126*'Tabell 3.1'!M$83/100</f>
        <v>269.34961672614435</v>
      </c>
      <c r="N126" s="75">
        <f>$S126*'Tabell 3.1'!N$83/100</f>
        <v>368.63810283090294</v>
      </c>
      <c r="O126" s="75">
        <f>$S126*'Tabell 3.1'!O$83/100</f>
        <v>470.59060568426133</v>
      </c>
      <c r="P126" s="75">
        <f>$S126*'Tabell 3.1'!P$83/100</f>
        <v>243.87440311231501</v>
      </c>
      <c r="Q126" s="75">
        <f>$S126*'Tabell 3.1'!Q$83/100</f>
        <v>184.11453621509125</v>
      </c>
      <c r="R126" s="75">
        <f>$S126*'Tabell 3.1'!R$83/100</f>
        <v>408.63989232245649</v>
      </c>
      <c r="S126" s="75">
        <v>4482.7509686249059</v>
      </c>
    </row>
    <row r="127" spans="1:20" ht="16.5" customHeight="1" thickBot="1" x14ac:dyDescent="0.4">
      <c r="A127" s="273" t="str">
        <f t="shared" si="41"/>
        <v>Bydelsfordelt budsjett 2020</v>
      </c>
      <c r="B127" s="273"/>
      <c r="C127" s="273"/>
      <c r="D127" s="274">
        <f t="shared" ref="D127:S127" si="44">D116+D124+SUM(D112:D115)+D123</f>
        <v>156338.62169423778</v>
      </c>
      <c r="E127" s="274">
        <f t="shared" si="44"/>
        <v>133361.89774872293</v>
      </c>
      <c r="F127" s="274">
        <f t="shared" si="44"/>
        <v>83226.607793333882</v>
      </c>
      <c r="G127" s="274">
        <f t="shared" si="44"/>
        <v>67667.005588364438</v>
      </c>
      <c r="H127" s="274">
        <f t="shared" si="44"/>
        <v>83312.180833714461</v>
      </c>
      <c r="I127" s="274">
        <f t="shared" si="44"/>
        <v>29626.162561058183</v>
      </c>
      <c r="J127" s="274">
        <f t="shared" si="44"/>
        <v>44475.339108812259</v>
      </c>
      <c r="K127" s="274">
        <f t="shared" si="44"/>
        <v>53375.90400621634</v>
      </c>
      <c r="L127" s="274">
        <f t="shared" si="44"/>
        <v>80291.265097878219</v>
      </c>
      <c r="M127" s="274">
        <f t="shared" si="44"/>
        <v>77281.334035954336</v>
      </c>
      <c r="N127" s="274">
        <f t="shared" si="44"/>
        <v>105542.22086204411</v>
      </c>
      <c r="O127" s="274">
        <f t="shared" si="44"/>
        <v>134647.43594808897</v>
      </c>
      <c r="P127" s="274">
        <f t="shared" si="44"/>
        <v>70050.103274528228</v>
      </c>
      <c r="Q127" s="274">
        <f t="shared" si="44"/>
        <v>52965.211617465167</v>
      </c>
      <c r="R127" s="274">
        <f t="shared" si="44"/>
        <v>116953.47454802689</v>
      </c>
      <c r="S127" s="274">
        <f t="shared" si="44"/>
        <v>1289114.7647184462</v>
      </c>
    </row>
    <row r="128" spans="1:20" ht="16.5" customHeight="1" thickBot="1" x14ac:dyDescent="0.4">
      <c r="A128" s="68"/>
      <c r="B128" s="68"/>
      <c r="C128" s="68"/>
      <c r="D128" s="76"/>
      <c r="E128" s="68"/>
      <c r="F128" s="68"/>
      <c r="G128" s="68"/>
      <c r="H128" s="68"/>
      <c r="I128" s="68"/>
      <c r="J128" s="68"/>
      <c r="K128" s="68"/>
      <c r="L128" s="68"/>
      <c r="M128" s="68"/>
      <c r="N128" s="68"/>
      <c r="O128" s="68"/>
      <c r="P128" s="68"/>
      <c r="Q128" s="68"/>
      <c r="R128" s="68"/>
      <c r="S128" s="68"/>
    </row>
    <row r="129" spans="1:19" ht="16.5" customHeight="1" x14ac:dyDescent="0.35">
      <c r="A129" s="270" t="str">
        <f>'Tabell 2.1'!A48</f>
        <v>FO4B Kvalifiseringsprogram (KVP)</v>
      </c>
      <c r="B129" s="270"/>
      <c r="C129" s="270"/>
      <c r="D129" s="271"/>
      <c r="E129" s="271"/>
      <c r="F129" s="271"/>
      <c r="G129" s="271"/>
      <c r="H129" s="271"/>
      <c r="I129" s="271"/>
      <c r="J129" s="271"/>
      <c r="K129" s="271"/>
      <c r="L129" s="271"/>
      <c r="M129" s="271"/>
      <c r="N129" s="271"/>
      <c r="O129" s="271"/>
      <c r="P129" s="271"/>
      <c r="Q129" s="271"/>
      <c r="R129" s="271"/>
      <c r="S129" s="271"/>
    </row>
    <row r="130" spans="1:19" ht="16.5" customHeight="1" x14ac:dyDescent="0.35">
      <c r="A130" s="74" t="str">
        <f t="shared" ref="A130:A145" si="45">A112</f>
        <v>Bydelsfordelt Dok3 2019</v>
      </c>
      <c r="B130" s="74"/>
      <c r="C130" s="74"/>
      <c r="D130" s="74">
        <f>'Tabell 2.1 DOK32019'!D58</f>
        <v>63544.688662604247</v>
      </c>
      <c r="E130" s="74">
        <f>'Tabell 2.1 DOK32019'!E58</f>
        <v>52879.773199401294</v>
      </c>
      <c r="F130" s="74">
        <f>'Tabell 2.1 DOK32019'!F58</f>
        <v>34666.206017866229</v>
      </c>
      <c r="G130" s="74">
        <f>'Tabell 2.1 DOK32019'!G58</f>
        <v>29449.381368640377</v>
      </c>
      <c r="H130" s="74">
        <f>'Tabell 2.1 DOK32019'!H58</f>
        <v>28442.620836881302</v>
      </c>
      <c r="I130" s="74">
        <f>'Tabell 2.1 DOK32019'!I58</f>
        <v>6864.5874875498039</v>
      </c>
      <c r="J130" s="74">
        <f>'Tabell 2.1 DOK32019'!J58</f>
        <v>10048.591538824941</v>
      </c>
      <c r="K130" s="74">
        <f>'Tabell 2.1 DOK32019'!K58</f>
        <v>12662.700355001181</v>
      </c>
      <c r="L130" s="74">
        <f>'Tabell 2.1 DOK32019'!L58</f>
        <v>28300.72991056104</v>
      </c>
      <c r="M130" s="74">
        <f>'Tabell 2.1 DOK32019'!M58</f>
        <v>25503.226638438719</v>
      </c>
      <c r="N130" s="74">
        <f>'Tabell 2.1 DOK32019'!N58</f>
        <v>34563.842800232058</v>
      </c>
      <c r="O130" s="74">
        <f>'Tabell 2.1 DOK32019'!O58</f>
        <v>46175.358011631062</v>
      </c>
      <c r="P130" s="74">
        <f>'Tabell 2.1 DOK32019'!P58</f>
        <v>22768.692527036223</v>
      </c>
      <c r="Q130" s="74">
        <f>'Tabell 2.1 DOK32019'!Q58</f>
        <v>14421.139864631084</v>
      </c>
      <c r="R130" s="74">
        <f>'Tabell 2.1 DOK32019'!R58</f>
        <v>40242.289909049905</v>
      </c>
      <c r="S130" s="74">
        <f>'Tabell 2.1 DOK32019'!S58</f>
        <v>450533.82912834937</v>
      </c>
    </row>
    <row r="131" spans="1:19" s="28" customFormat="1" ht="16.5" customHeight="1" x14ac:dyDescent="0.35">
      <c r="A131" s="68" t="str">
        <f t="shared" si="45"/>
        <v>Effekt av oppdaterte kriterieandeler</v>
      </c>
      <c r="B131" s="68"/>
      <c r="C131" s="68"/>
      <c r="D131" s="68">
        <f>($S$130-'Tabell 2.3 DOK32019'!$S$89)*('Tabell 4.1 DOK32019'!X121-'Tabell 4.1 DOK32019'!D121)/100</f>
        <v>-570.21620673987559</v>
      </c>
      <c r="E131" s="68">
        <f>($S$130-'Tabell 2.3 DOK32019'!$S$89)*('Tabell 4.1 DOK32019'!Y121-'Tabell 4.1 DOK32019'!E121)/100</f>
        <v>-191.07487984935625</v>
      </c>
      <c r="F131" s="68">
        <f>($S$130-'Tabell 2.3 DOK32019'!$S$89)*('Tabell 4.1 DOK32019'!Z121-'Tabell 4.1 DOK32019'!F121)/100</f>
        <v>1096.6513433732068</v>
      </c>
      <c r="G131" s="68">
        <f>($S$130-'Tabell 2.3 DOK32019'!$S$89)*('Tabell 4.1 DOK32019'!AA121-'Tabell 4.1 DOK32019'!G121)/100</f>
        <v>179.52135371878452</v>
      </c>
      <c r="H131" s="68">
        <f>($S$130-'Tabell 2.3 DOK32019'!$S$89)*('Tabell 4.1 DOK32019'!AB121-'Tabell 4.1 DOK32019'!H121)/100</f>
        <v>939.31814624913079</v>
      </c>
      <c r="I131" s="68">
        <f>($S$130-'Tabell 2.3 DOK32019'!$S$89)*('Tabell 4.1 DOK32019'!AC121-'Tabell 4.1 DOK32019'!I121)/100</f>
        <v>-310.72725177926822</v>
      </c>
      <c r="J131" s="68">
        <f>($S$130-'Tabell 2.3 DOK32019'!$S$89)*('Tabell 4.1 DOK32019'!AD121-'Tabell 4.1 DOK32019'!J121)/100</f>
        <v>-27.304626364303623</v>
      </c>
      <c r="K131" s="68">
        <f>($S$130-'Tabell 2.3 DOK32019'!$S$89)*('Tabell 4.1 DOK32019'!AE121-'Tabell 4.1 DOK32019'!K121)/100</f>
        <v>1121.1403209626196</v>
      </c>
      <c r="L131" s="68">
        <f>($S$130-'Tabell 2.3 DOK32019'!$S$89)*('Tabell 4.1 DOK32019'!AF121-'Tabell 4.1 DOK32019'!L121)/100</f>
        <v>-841.86729154637305</v>
      </c>
      <c r="M131" s="68">
        <f>($S$130-'Tabell 2.3 DOK32019'!$S$89)*('Tabell 4.1 DOK32019'!AG121-'Tabell 4.1 DOK32019'!M121)/100</f>
        <v>491.36418554400001</v>
      </c>
      <c r="N131" s="68">
        <f>($S$130-'Tabell 2.3 DOK32019'!$S$89)*('Tabell 4.1 DOK32019'!AH121-'Tabell 4.1 DOK32019'!N121)/100</f>
        <v>1827.4315824438818</v>
      </c>
      <c r="O131" s="68">
        <f>($S$130-'Tabell 2.3 DOK32019'!$S$89)*('Tabell 4.1 DOK32019'!AI121-'Tabell 4.1 DOK32019'!O121)/100</f>
        <v>-1780.4915370147874</v>
      </c>
      <c r="P131" s="68">
        <f>($S$130-'Tabell 2.3 DOK32019'!$S$89)*('Tabell 4.1 DOK32019'!AJ121-'Tabell 4.1 DOK32019'!P121)/100</f>
        <v>-1891.3993318376854</v>
      </c>
      <c r="Q131" s="68">
        <f>($S$130-'Tabell 2.3 DOK32019'!$S$89)*('Tabell 4.1 DOK32019'!AK121-'Tabell 4.1 DOK32019'!Q121)/100</f>
        <v>-106.06376331304202</v>
      </c>
      <c r="R131" s="68">
        <f>($S$130-'Tabell 2.3 DOK32019'!$S$89)*('Tabell 4.1 DOK32019'!AL121-'Tabell 4.1 DOK32019'!R121)/100</f>
        <v>63.717956153072656</v>
      </c>
      <c r="S131" s="68">
        <f>$S$130*('Tabell 4.1 DOK32019'!AM121-'Tabell 4.1 DOK32019'!S121)/100</f>
        <v>0</v>
      </c>
    </row>
    <row r="132" spans="1:19" ht="16.5" customHeight="1" x14ac:dyDescent="0.35">
      <c r="A132" s="68" t="str">
        <f t="shared" si="45"/>
        <v>Effekt av oppdaterte regnskapsandeler</v>
      </c>
      <c r="B132" s="68"/>
      <c r="C132" s="68"/>
      <c r="D132" s="68">
        <v>0</v>
      </c>
      <c r="E132" s="68">
        <v>0</v>
      </c>
      <c r="F132" s="68">
        <v>0</v>
      </c>
      <c r="G132" s="68">
        <v>0</v>
      </c>
      <c r="H132" s="68">
        <v>0</v>
      </c>
      <c r="I132" s="68">
        <v>0</v>
      </c>
      <c r="J132" s="68">
        <v>0</v>
      </c>
      <c r="K132" s="68">
        <v>0</v>
      </c>
      <c r="L132" s="68">
        <v>0</v>
      </c>
      <c r="M132" s="68">
        <v>0</v>
      </c>
      <c r="N132" s="68">
        <v>0</v>
      </c>
      <c r="O132" s="68">
        <v>0</v>
      </c>
      <c r="P132" s="68">
        <v>0</v>
      </c>
      <c r="Q132" s="68">
        <v>0</v>
      </c>
      <c r="R132" s="68">
        <v>0</v>
      </c>
      <c r="S132" s="68">
        <f>SUM(D132:R132)</f>
        <v>0</v>
      </c>
    </row>
    <row r="133" spans="1:19" ht="16.5" customHeight="1" x14ac:dyDescent="0.35">
      <c r="A133" s="75" t="str">
        <f t="shared" si="45"/>
        <v>Effekt av endringer i fordelingssystemet</v>
      </c>
      <c r="B133" s="75"/>
      <c r="C133" s="75"/>
      <c r="D133" s="75">
        <f>$S$130*('Tabell 4.1'!D114-'Tabell 4.1 DOK32019'!X121)</f>
        <v>0</v>
      </c>
      <c r="E133" s="75">
        <f>$S$130*('Tabell 4.1'!E114-'Tabell 4.1 DOK32019'!Y121)</f>
        <v>0</v>
      </c>
      <c r="F133" s="75">
        <f>$S$130*('Tabell 4.1'!F114-'Tabell 4.1 DOK32019'!Z121)</f>
        <v>0</v>
      </c>
      <c r="G133" s="75">
        <f>$S$130*('Tabell 4.1'!G114-'Tabell 4.1 DOK32019'!AA121)</f>
        <v>0</v>
      </c>
      <c r="H133" s="75">
        <f>$S$130*('Tabell 4.1'!H114-'Tabell 4.1 DOK32019'!AB121)</f>
        <v>0</v>
      </c>
      <c r="I133" s="75">
        <f>$S$130*('Tabell 4.1'!I114-'Tabell 4.1 DOK32019'!AC121)</f>
        <v>0</v>
      </c>
      <c r="J133" s="75">
        <f>$S$130*('Tabell 4.1'!J114-'Tabell 4.1 DOK32019'!AD121)</f>
        <v>0</v>
      </c>
      <c r="K133" s="75">
        <f>$S$130*('Tabell 4.1'!K114-'Tabell 4.1 DOK32019'!AE121)</f>
        <v>0</v>
      </c>
      <c r="L133" s="75">
        <f>$S$130*('Tabell 4.1'!L114-'Tabell 4.1 DOK32019'!AF121)</f>
        <v>0</v>
      </c>
      <c r="M133" s="75">
        <f>$S$130*('Tabell 4.1'!M114-'Tabell 4.1 DOK32019'!AG121)</f>
        <v>0</v>
      </c>
      <c r="N133" s="75">
        <f>$S$130*('Tabell 4.1'!N114-'Tabell 4.1 DOK32019'!AH121)</f>
        <v>0</v>
      </c>
      <c r="O133" s="75">
        <f>$S$130*('Tabell 4.1'!O114-'Tabell 4.1 DOK32019'!AI121)</f>
        <v>0</v>
      </c>
      <c r="P133" s="75">
        <f>$S$130*('Tabell 4.1'!P114-'Tabell 4.1 DOK32019'!AJ121)</f>
        <v>0</v>
      </c>
      <c r="Q133" s="75">
        <f>$S$130*('Tabell 4.1'!Q114-'Tabell 4.1 DOK32019'!AK121)</f>
        <v>0</v>
      </c>
      <c r="R133" s="75">
        <f>$S$130*('Tabell 4.1'!R114-'Tabell 4.1 DOK32019'!AL121)</f>
        <v>0</v>
      </c>
      <c r="S133" s="75">
        <f>$S$130*('Tabell 4.1'!S114-'Tabell 4.1 DOK32019'!AM121)</f>
        <v>0</v>
      </c>
    </row>
    <row r="134" spans="1:19" ht="16.5" customHeight="1" x14ac:dyDescent="0.35">
      <c r="A134" s="66" t="str">
        <f t="shared" si="45"/>
        <v>Reelle endringer</v>
      </c>
      <c r="B134" s="66"/>
      <c r="C134" s="66"/>
      <c r="D134" s="66">
        <f>SUM(D135:D140)</f>
        <v>-132.54775870673225</v>
      </c>
      <c r="E134" s="66">
        <f t="shared" ref="E134:S134" si="46">SUM(E135:E140)</f>
        <v>-110.90721417670174</v>
      </c>
      <c r="F134" s="66">
        <f t="shared" si="46"/>
        <v>-75.31168849420898</v>
      </c>
      <c r="G134" s="66">
        <f t="shared" si="46"/>
        <v>-62.38265257766497</v>
      </c>
      <c r="H134" s="66">
        <f t="shared" si="46"/>
        <v>-61.821959522406353</v>
      </c>
      <c r="I134" s="66">
        <f t="shared" si="46"/>
        <v>-13.788114798701431</v>
      </c>
      <c r="J134" s="66">
        <f t="shared" si="46"/>
        <v>-21.080718360445122</v>
      </c>
      <c r="K134" s="66">
        <f t="shared" si="46"/>
        <v>-28.98527201364972</v>
      </c>
      <c r="L134" s="66">
        <f t="shared" si="46"/>
        <v>-57.797718542941901</v>
      </c>
      <c r="M134" s="66">
        <f t="shared" si="46"/>
        <v>-54.720237290266205</v>
      </c>
      <c r="N134" s="66">
        <f t="shared" si="46"/>
        <v>-76.586324923073548</v>
      </c>
      <c r="O134" s="66">
        <f t="shared" si="46"/>
        <v>-93.38063638421707</v>
      </c>
      <c r="P134" s="66">
        <f t="shared" si="46"/>
        <v>-43.925670943650822</v>
      </c>
      <c r="Q134" s="66">
        <f t="shared" si="46"/>
        <v>-30.117899798128828</v>
      </c>
      <c r="R134" s="66">
        <f t="shared" si="46"/>
        <v>-84.851566473346722</v>
      </c>
      <c r="S134" s="66">
        <f t="shared" si="46"/>
        <v>-948.20543300613565</v>
      </c>
    </row>
    <row r="135" spans="1:19" ht="16.5" customHeight="1" x14ac:dyDescent="0.35">
      <c r="A135" s="68" t="str">
        <f t="shared" si="45"/>
        <v xml:space="preserve"> - herav justering for demografiske forhold</v>
      </c>
      <c r="B135" s="68"/>
      <c r="C135" s="68"/>
      <c r="D135" s="68">
        <f>$S135*'Tabell 3.1'!D$95/100</f>
        <v>0</v>
      </c>
      <c r="E135" s="68">
        <f>$S135*'Tabell 3.1'!E$95/100</f>
        <v>0</v>
      </c>
      <c r="F135" s="68">
        <f>$S135*'Tabell 3.1'!F$95/100</f>
        <v>0</v>
      </c>
      <c r="G135" s="68">
        <f>$S135*'Tabell 3.1'!G$95/100</f>
        <v>0</v>
      </c>
      <c r="H135" s="68">
        <f>$S135*'Tabell 3.1'!H$95/100</f>
        <v>0</v>
      </c>
      <c r="I135" s="68">
        <f>$S135*'Tabell 3.1'!I$95/100</f>
        <v>0</v>
      </c>
      <c r="J135" s="68">
        <f>$S135*'Tabell 3.1'!J$95/100</f>
        <v>0</v>
      </c>
      <c r="K135" s="68">
        <f>$S135*'Tabell 3.1'!K$95/100</f>
        <v>0</v>
      </c>
      <c r="L135" s="68">
        <f>$S135*'Tabell 3.1'!L$95/100</f>
        <v>0</v>
      </c>
      <c r="M135" s="68">
        <f>$S135*'Tabell 3.1'!M$95/100</f>
        <v>0</v>
      </c>
      <c r="N135" s="68">
        <f>$S135*'Tabell 3.1'!N$95/100</f>
        <v>0</v>
      </c>
      <c r="O135" s="68">
        <f>$S135*'Tabell 3.1'!O$95/100</f>
        <v>0</v>
      </c>
      <c r="P135" s="68">
        <f>$S135*'Tabell 3.1'!P$95/100</f>
        <v>0</v>
      </c>
      <c r="Q135" s="68">
        <f>$S135*'Tabell 3.1'!Q$95/100</f>
        <v>0</v>
      </c>
      <c r="R135" s="68">
        <f>$S135*'Tabell 3.1'!R$95/100</f>
        <v>0</v>
      </c>
      <c r="S135" s="68">
        <v>0</v>
      </c>
    </row>
    <row r="136" spans="1:19" ht="16.5" customHeight="1" x14ac:dyDescent="0.35">
      <c r="A136" s="68" t="str">
        <f t="shared" si="45"/>
        <v xml:space="preserve"> - herav justering for andre aktivitetsnøytrale forhold</v>
      </c>
      <c r="B136" s="68"/>
      <c r="C136" s="68"/>
      <c r="D136" s="68">
        <f>$S136*'Tabell 3.1'!D$95/100</f>
        <v>-132.54775870673225</v>
      </c>
      <c r="E136" s="68">
        <f>$S136*'Tabell 3.1'!E$95/100</f>
        <v>-110.90721417670174</v>
      </c>
      <c r="F136" s="68">
        <f>$S136*'Tabell 3.1'!F$95/100</f>
        <v>-75.31168849420898</v>
      </c>
      <c r="G136" s="68">
        <f>$S136*'Tabell 3.1'!G$95/100</f>
        <v>-62.38265257766497</v>
      </c>
      <c r="H136" s="68">
        <f>$S136*'Tabell 3.1'!H$95/100</f>
        <v>-61.821959522406353</v>
      </c>
      <c r="I136" s="68">
        <f>$S136*'Tabell 3.1'!I$95/100</f>
        <v>-13.788114798701431</v>
      </c>
      <c r="J136" s="68">
        <f>$S136*'Tabell 3.1'!J$95/100</f>
        <v>-21.080718360445122</v>
      </c>
      <c r="K136" s="68">
        <f>$S136*'Tabell 3.1'!K$95/100</f>
        <v>-28.98527201364972</v>
      </c>
      <c r="L136" s="68">
        <f>$S136*'Tabell 3.1'!L$95/100</f>
        <v>-57.797718542941901</v>
      </c>
      <c r="M136" s="68">
        <f>$S136*'Tabell 3.1'!M$95/100</f>
        <v>-54.720237290266205</v>
      </c>
      <c r="N136" s="68">
        <f>$S136*'Tabell 3.1'!N$95/100</f>
        <v>-76.586324923073548</v>
      </c>
      <c r="O136" s="68">
        <f>$S136*'Tabell 3.1'!O$95/100</f>
        <v>-93.38063638421707</v>
      </c>
      <c r="P136" s="68">
        <f>$S136*'Tabell 3.1'!P$95/100</f>
        <v>-43.925670943650822</v>
      </c>
      <c r="Q136" s="68">
        <f>$S136*'Tabell 3.1'!Q$95/100</f>
        <v>-30.117899798128828</v>
      </c>
      <c r="R136" s="68">
        <f>$S136*'Tabell 3.1'!R$95/100</f>
        <v>-84.851566473346722</v>
      </c>
      <c r="S136" s="68">
        <v>-948.20543300613565</v>
      </c>
    </row>
    <row r="137" spans="1:19" ht="16.5" customHeight="1" x14ac:dyDescent="0.35">
      <c r="A137" s="68" t="str">
        <f t="shared" si="45"/>
        <v xml:space="preserve"> - herav justering for engangstiltak</v>
      </c>
      <c r="B137" s="68"/>
      <c r="C137" s="68"/>
      <c r="D137" s="68">
        <f>$S137*'Tabell 3.1'!D$95/100</f>
        <v>0</v>
      </c>
      <c r="E137" s="68">
        <f>$S137*'Tabell 3.1'!E$95/100</f>
        <v>0</v>
      </c>
      <c r="F137" s="68">
        <f>$S137*'Tabell 3.1'!F$95/100</f>
        <v>0</v>
      </c>
      <c r="G137" s="68">
        <f>$S137*'Tabell 3.1'!G$95/100</f>
        <v>0</v>
      </c>
      <c r="H137" s="68">
        <f>$S137*'Tabell 3.1'!H$95/100</f>
        <v>0</v>
      </c>
      <c r="I137" s="68">
        <f>$S137*'Tabell 3.1'!I$95/100</f>
        <v>0</v>
      </c>
      <c r="J137" s="68">
        <f>$S137*'Tabell 3.1'!J$95/100</f>
        <v>0</v>
      </c>
      <c r="K137" s="68">
        <f>$S137*'Tabell 3.1'!K$95/100</f>
        <v>0</v>
      </c>
      <c r="L137" s="68">
        <f>$S137*'Tabell 3.1'!L$95/100</f>
        <v>0</v>
      </c>
      <c r="M137" s="68">
        <f>$S137*'Tabell 3.1'!M$95/100</f>
        <v>0</v>
      </c>
      <c r="N137" s="68">
        <f>$S137*'Tabell 3.1'!N$95/100</f>
        <v>0</v>
      </c>
      <c r="O137" s="68">
        <f>$S137*'Tabell 3.1'!O$95/100</f>
        <v>0</v>
      </c>
      <c r="P137" s="68">
        <f>$S137*'Tabell 3.1'!P$95/100</f>
        <v>0</v>
      </c>
      <c r="Q137" s="68">
        <f>$S137*'Tabell 3.1'!Q$95/100</f>
        <v>0</v>
      </c>
      <c r="R137" s="68">
        <f>$S137*'Tabell 3.1'!R$95/100</f>
        <v>0</v>
      </c>
      <c r="S137" s="68">
        <v>0</v>
      </c>
    </row>
    <row r="138" spans="1:19" ht="16.5" customHeight="1" x14ac:dyDescent="0.35">
      <c r="A138" s="68" t="str">
        <f t="shared" si="45"/>
        <v xml:space="preserve"> - herav justering for oppgaveendringer mellom sektorer</v>
      </c>
      <c r="B138" s="68"/>
      <c r="C138" s="68"/>
      <c r="D138" s="68">
        <f>$S138*'Tabell 3.1'!D$95/100</f>
        <v>0</v>
      </c>
      <c r="E138" s="68">
        <f>$S138*'Tabell 3.1'!E$95/100</f>
        <v>0</v>
      </c>
      <c r="F138" s="68">
        <f>$S138*'Tabell 3.1'!F$95/100</f>
        <v>0</v>
      </c>
      <c r="G138" s="68">
        <f>$S138*'Tabell 3.1'!G$95/100</f>
        <v>0</v>
      </c>
      <c r="H138" s="68">
        <f>$S138*'Tabell 3.1'!H$95/100</f>
        <v>0</v>
      </c>
      <c r="I138" s="68">
        <f>$S138*'Tabell 3.1'!I$95/100</f>
        <v>0</v>
      </c>
      <c r="J138" s="68">
        <f>$S138*'Tabell 3.1'!J$95/100</f>
        <v>0</v>
      </c>
      <c r="K138" s="68">
        <f>$S138*'Tabell 3.1'!K$95/100</f>
        <v>0</v>
      </c>
      <c r="L138" s="68">
        <f>$S138*'Tabell 3.1'!L$95/100</f>
        <v>0</v>
      </c>
      <c r="M138" s="68">
        <f>$S138*'Tabell 3.1'!M$95/100</f>
        <v>0</v>
      </c>
      <c r="N138" s="68">
        <f>$S138*'Tabell 3.1'!N$95/100</f>
        <v>0</v>
      </c>
      <c r="O138" s="68">
        <f>$S138*'Tabell 3.1'!O$95/100</f>
        <v>0</v>
      </c>
      <c r="P138" s="68">
        <f>$S138*'Tabell 3.1'!P$95/100</f>
        <v>0</v>
      </c>
      <c r="Q138" s="68">
        <f>$S138*'Tabell 3.1'!Q$95/100</f>
        <v>0</v>
      </c>
      <c r="R138" s="68">
        <f>$S138*'Tabell 3.1'!R$95/100</f>
        <v>0</v>
      </c>
      <c r="S138" s="68">
        <v>0</v>
      </c>
    </row>
    <row r="139" spans="1:19" ht="16.5" customHeight="1" x14ac:dyDescent="0.35">
      <c r="A139" s="68" t="str">
        <f t="shared" si="45"/>
        <v xml:space="preserve"> - herav uspesifiserte rammeendringer</v>
      </c>
      <c r="B139" s="68"/>
      <c r="C139" s="68"/>
      <c r="D139" s="68">
        <f>$S139*'Tabell 3.1'!D$95/100</f>
        <v>0</v>
      </c>
      <c r="E139" s="68">
        <f>$S139*'Tabell 3.1'!E$95/100</f>
        <v>0</v>
      </c>
      <c r="F139" s="68">
        <f>$S139*'Tabell 3.1'!F$95/100</f>
        <v>0</v>
      </c>
      <c r="G139" s="68">
        <f>$S139*'Tabell 3.1'!G$95/100</f>
        <v>0</v>
      </c>
      <c r="H139" s="68">
        <f>$S139*'Tabell 3.1'!H$95/100</f>
        <v>0</v>
      </c>
      <c r="I139" s="68">
        <f>$S139*'Tabell 3.1'!I$95/100</f>
        <v>0</v>
      </c>
      <c r="J139" s="68">
        <f>$S139*'Tabell 3.1'!J$95/100</f>
        <v>0</v>
      </c>
      <c r="K139" s="68">
        <f>$S139*'Tabell 3.1'!K$95/100</f>
        <v>0</v>
      </c>
      <c r="L139" s="68">
        <f>$S139*'Tabell 3.1'!L$95/100</f>
        <v>0</v>
      </c>
      <c r="M139" s="68">
        <f>$S139*'Tabell 3.1'!M$95/100</f>
        <v>0</v>
      </c>
      <c r="N139" s="68">
        <f>$S139*'Tabell 3.1'!N$95/100</f>
        <v>0</v>
      </c>
      <c r="O139" s="68">
        <f>$S139*'Tabell 3.1'!O$95/100</f>
        <v>0</v>
      </c>
      <c r="P139" s="68">
        <f>$S139*'Tabell 3.1'!P$95/100</f>
        <v>0</v>
      </c>
      <c r="Q139" s="68">
        <f>$S139*'Tabell 3.1'!Q$95/100</f>
        <v>0</v>
      </c>
      <c r="R139" s="68">
        <f>$S139*'Tabell 3.1'!R$95/100</f>
        <v>0</v>
      </c>
      <c r="S139" s="68">
        <v>0</v>
      </c>
    </row>
    <row r="140" spans="1:19" ht="16.5" customHeight="1" x14ac:dyDescent="0.35">
      <c r="A140" s="75" t="str">
        <f t="shared" si="45"/>
        <v xml:space="preserve"> - herav spesifiserte rammeendringer</v>
      </c>
      <c r="B140" s="75"/>
      <c r="C140" s="75"/>
      <c r="D140" s="75">
        <f>$S140*'Tabell 3.1'!D$95/100</f>
        <v>0</v>
      </c>
      <c r="E140" s="75">
        <f>$S140*'Tabell 3.1'!E$95/100</f>
        <v>0</v>
      </c>
      <c r="F140" s="75">
        <f>$S140*'Tabell 3.1'!F$95/100</f>
        <v>0</v>
      </c>
      <c r="G140" s="75">
        <f>$S140*'Tabell 3.1'!G$95/100</f>
        <v>0</v>
      </c>
      <c r="H140" s="75">
        <f>$S140*'Tabell 3.1'!H$95/100</f>
        <v>0</v>
      </c>
      <c r="I140" s="75">
        <f>$S140*'Tabell 3.1'!I$95/100</f>
        <v>0</v>
      </c>
      <c r="J140" s="75">
        <f>$S140*'Tabell 3.1'!J$95/100</f>
        <v>0</v>
      </c>
      <c r="K140" s="75">
        <f>$S140*'Tabell 3.1'!K$95/100</f>
        <v>0</v>
      </c>
      <c r="L140" s="75">
        <f>$S140*'Tabell 3.1'!L$95/100</f>
        <v>0</v>
      </c>
      <c r="M140" s="75">
        <f>$S140*'Tabell 3.1'!M$95/100</f>
        <v>0</v>
      </c>
      <c r="N140" s="75">
        <f>$S140*'Tabell 3.1'!N$95/100</f>
        <v>0</v>
      </c>
      <c r="O140" s="75">
        <f>$S140*'Tabell 3.1'!O$95/100</f>
        <v>0</v>
      </c>
      <c r="P140" s="75">
        <f>$S140*'Tabell 3.1'!P$95/100</f>
        <v>0</v>
      </c>
      <c r="Q140" s="75">
        <f>$S140*'Tabell 3.1'!Q$95/100</f>
        <v>0</v>
      </c>
      <c r="R140" s="75">
        <f>$S140*'Tabell 3.1'!R$95/100</f>
        <v>0</v>
      </c>
      <c r="S140" s="75">
        <v>0</v>
      </c>
    </row>
    <row r="141" spans="1:19" ht="16.5" customHeight="1" x14ac:dyDescent="0.35">
      <c r="A141" s="75" t="str">
        <f t="shared" si="45"/>
        <v>Vridningseffekter knyttet til endringer i særskilte tildelinger</v>
      </c>
      <c r="B141" s="75"/>
      <c r="C141" s="75"/>
      <c r="D141" s="75">
        <f>'Tabell 2.1'!D49+'Tabell 2.1'!D50-SUM(D130:D134)</f>
        <v>-8.4571172089126776</v>
      </c>
      <c r="E141" s="75">
        <f>'Tabell 2.1'!E49+'Tabell 2.1'!E50-SUM(E130:E134)</f>
        <v>8.1492447842392721</v>
      </c>
      <c r="F141" s="75">
        <f>'Tabell 2.1'!F49+'Tabell 2.1'!F50-SUM(F130:F134)</f>
        <v>20.713638119872485</v>
      </c>
      <c r="G141" s="75">
        <f>'Tabell 2.1'!G49+'Tabell 2.1'!G50-SUM(G130:G134)</f>
        <v>8.0517271176649956</v>
      </c>
      <c r="H141" s="75">
        <f>'Tabell 2.1'!H49+'Tabell 2.1'!H50-SUM(H130:H134)</f>
        <v>-12.759765526800038</v>
      </c>
      <c r="I141" s="75">
        <f>'Tabell 2.1'!I49+'Tabell 2.1'!I50-SUM(I130:I134)</f>
        <v>-0.54787255436804116</v>
      </c>
      <c r="J141" s="75">
        <f>'Tabell 2.1'!J49+'Tabell 2.1'!J50-SUM(J130:J134)</f>
        <v>0.97353354397819203</v>
      </c>
      <c r="K141" s="75">
        <f>'Tabell 2.1'!K49+'Tabell 2.1'!K50-SUM(K130:K134)</f>
        <v>-3.1434207803413301</v>
      </c>
      <c r="L141" s="75">
        <f>'Tabell 2.1'!L49+'Tabell 2.1'!L50-SUM(L130:L134)</f>
        <v>-6.5949880113221298</v>
      </c>
      <c r="M141" s="75">
        <f>'Tabell 2.1'!M49+'Tabell 2.1'!M50-SUM(M130:M134)</f>
        <v>10.860697063664702</v>
      </c>
      <c r="N141" s="75">
        <f>'Tabell 2.1'!N49+'Tabell 2.1'!N50-SUM(N130:N134)</f>
        <v>-8.6072868353512604</v>
      </c>
      <c r="O141" s="75">
        <f>'Tabell 2.1'!O49+'Tabell 2.1'!O50-SUM(O130:O134)</f>
        <v>-16.551856395308278</v>
      </c>
      <c r="P141" s="75">
        <f>'Tabell 2.1'!P49+'Tabell 2.1'!P50-SUM(P130:P134)</f>
        <v>7.1497166646367987</v>
      </c>
      <c r="Q141" s="75">
        <f>'Tabell 2.1'!Q49+'Tabell 2.1'!Q50-SUM(Q130:Q134)</f>
        <v>-6.6506293867296336</v>
      </c>
      <c r="R141" s="75">
        <f>'Tabell 2.1'!R49+'Tabell 2.1'!R50-SUM(R130:R134)</f>
        <v>7.4143794049959979</v>
      </c>
      <c r="S141" s="75">
        <f>'Tabell 2.1'!S49+'Tabell 2.1'!S50-SUM(S130:S134)</f>
        <v>0</v>
      </c>
    </row>
    <row r="142" spans="1:19" ht="16.5" customHeight="1" x14ac:dyDescent="0.35">
      <c r="A142" s="66" t="str">
        <f t="shared" si="45"/>
        <v>Kompensasjon for forventet lønns- og prisutvikling</v>
      </c>
      <c r="B142" s="66"/>
      <c r="C142" s="66"/>
      <c r="D142" s="66">
        <f>SUM(D143:D144)</f>
        <v>2268.8213804405132</v>
      </c>
      <c r="E142" s="66">
        <f t="shared" ref="E142:S142" si="47">SUM(E143:E144)</f>
        <v>1898.399952019827</v>
      </c>
      <c r="F142" s="66">
        <f t="shared" si="47"/>
        <v>1289.1109643792001</v>
      </c>
      <c r="G142" s="66">
        <f t="shared" si="47"/>
        <v>1067.8045205573894</v>
      </c>
      <c r="H142" s="66">
        <f t="shared" si="47"/>
        <v>1058.2071316309584</v>
      </c>
      <c r="I142" s="66">
        <f t="shared" si="47"/>
        <v>236.01130608686157</v>
      </c>
      <c r="J142" s="66">
        <f t="shared" si="47"/>
        <v>360.83887798544509</v>
      </c>
      <c r="K142" s="66">
        <f t="shared" si="47"/>
        <v>496.14120603845697</v>
      </c>
      <c r="L142" s="66">
        <f t="shared" si="47"/>
        <v>989.32415644270952</v>
      </c>
      <c r="M142" s="66">
        <f t="shared" si="47"/>
        <v>936.64687745963727</v>
      </c>
      <c r="N142" s="66">
        <f t="shared" si="47"/>
        <v>1310.928929543702</v>
      </c>
      <c r="O142" s="66">
        <f t="shared" si="47"/>
        <v>1598.3973355325561</v>
      </c>
      <c r="P142" s="66">
        <f t="shared" si="47"/>
        <v>751.87617172502053</v>
      </c>
      <c r="Q142" s="66">
        <f t="shared" si="47"/>
        <v>515.52840774280878</v>
      </c>
      <c r="R142" s="66">
        <f t="shared" si="47"/>
        <v>1452.4051561259673</v>
      </c>
      <c r="S142" s="66">
        <f t="shared" si="47"/>
        <v>16230.442373711054</v>
      </c>
    </row>
    <row r="143" spans="1:19" ht="16.5" customHeight="1" x14ac:dyDescent="0.35">
      <c r="A143" s="68" t="str">
        <f t="shared" si="45"/>
        <v xml:space="preserve"> - herav generell lønns- og priskompensasjon</v>
      </c>
      <c r="B143" s="68"/>
      <c r="C143" s="68"/>
      <c r="D143" s="68">
        <f>$S143*'Tabell 3.1'!D$95/100</f>
        <v>2054.2852098449175</v>
      </c>
      <c r="E143" s="68">
        <f>$S143*'Tabell 3.1'!E$95/100</f>
        <v>1718.890247343948</v>
      </c>
      <c r="F143" s="68">
        <f>$S143*'Tabell 3.1'!F$95/100</f>
        <v>1167.2146652016015</v>
      </c>
      <c r="G143" s="68">
        <f>$S143*'Tabell 3.1'!G$95/100</f>
        <v>966.83460958953265</v>
      </c>
      <c r="H143" s="68">
        <f>$S143*'Tabell 3.1'!H$95/100</f>
        <v>958.14473461979446</v>
      </c>
      <c r="I143" s="68">
        <f>$S143*'Tabell 3.1'!I$95/100</f>
        <v>213.69444929873069</v>
      </c>
      <c r="J143" s="68">
        <f>$S143*'Tabell 3.1'!J$95/100</f>
        <v>326.71852291810245</v>
      </c>
      <c r="K143" s="68">
        <f>$S143*'Tabell 3.1'!K$95/100</f>
        <v>449.22687627420527</v>
      </c>
      <c r="L143" s="68">
        <f>$S143*'Tabell 3.1'!L$95/100</f>
        <v>895.77522490023284</v>
      </c>
      <c r="M143" s="68">
        <f>$S143*'Tabell 3.1'!M$95/100</f>
        <v>848.07902631769434</v>
      </c>
      <c r="N143" s="68">
        <f>$S143*'Tabell 3.1'!N$95/100</f>
        <v>1186.9695579986915</v>
      </c>
      <c r="O143" s="68">
        <f>$S143*'Tabell 3.1'!O$95/100</f>
        <v>1447.2554050079159</v>
      </c>
      <c r="P143" s="68">
        <f>$S143*'Tabell 3.1'!P$95/100</f>
        <v>680.77994703559887</v>
      </c>
      <c r="Q143" s="68">
        <f>$S143*'Tabell 3.1'!Q$95/100</f>
        <v>466.78085476932915</v>
      </c>
      <c r="R143" s="68">
        <f>$S143*'Tabell 3.1'!R$95/100</f>
        <v>1315.0680157786453</v>
      </c>
      <c r="S143" s="68">
        <v>14695.71734689894</v>
      </c>
    </row>
    <row r="144" spans="1:19" ht="16.5" customHeight="1" x14ac:dyDescent="0.35">
      <c r="A144" s="75" t="str">
        <f t="shared" si="45"/>
        <v xml:space="preserve"> - herav kompensasjon for endring i løpende pensjonsutgifter</v>
      </c>
      <c r="B144" s="75"/>
      <c r="C144" s="75"/>
      <c r="D144" s="75">
        <f>$S144*'Tabell 3.1'!D$95/100</f>
        <v>214.53617059559588</v>
      </c>
      <c r="E144" s="75">
        <f>$S144*'Tabell 3.1'!E$95/100</f>
        <v>179.50970467587896</v>
      </c>
      <c r="F144" s="75">
        <f>$S144*'Tabell 3.1'!F$95/100</f>
        <v>121.89629917759865</v>
      </c>
      <c r="G144" s="75">
        <f>$S144*'Tabell 3.1'!G$95/100</f>
        <v>100.96991096785678</v>
      </c>
      <c r="H144" s="75">
        <f>$S144*'Tabell 3.1'!H$95/100</f>
        <v>100.06239701116385</v>
      </c>
      <c r="I144" s="75">
        <f>$S144*'Tabell 3.1'!I$95/100</f>
        <v>22.31685678813087</v>
      </c>
      <c r="J144" s="75">
        <f>$S144*'Tabell 3.1'!J$95/100</f>
        <v>34.120355067342665</v>
      </c>
      <c r="K144" s="75">
        <f>$S144*'Tabell 3.1'!K$95/100</f>
        <v>46.914329764251733</v>
      </c>
      <c r="L144" s="75">
        <f>$S144*'Tabell 3.1'!L$95/100</f>
        <v>93.548931542476709</v>
      </c>
      <c r="M144" s="75">
        <f>$S144*'Tabell 3.1'!M$95/100</f>
        <v>88.567851141942953</v>
      </c>
      <c r="N144" s="75">
        <f>$S144*'Tabell 3.1'!N$95/100</f>
        <v>123.95937154501064</v>
      </c>
      <c r="O144" s="75">
        <f>$S144*'Tabell 3.1'!O$95/100</f>
        <v>151.1419305246402</v>
      </c>
      <c r="P144" s="75">
        <f>$S144*'Tabell 3.1'!P$95/100</f>
        <v>71.096224689421646</v>
      </c>
      <c r="Q144" s="75">
        <f>$S144*'Tabell 3.1'!Q$95/100</f>
        <v>48.747552973479642</v>
      </c>
      <c r="R144" s="75">
        <f>$S144*'Tabell 3.1'!R$95/100</f>
        <v>137.33714034732196</v>
      </c>
      <c r="S144" s="75">
        <v>1534.7250268121131</v>
      </c>
    </row>
    <row r="145" spans="1:19" ht="16.5" customHeight="1" thickBot="1" x14ac:dyDescent="0.4">
      <c r="A145" s="273" t="str">
        <f t="shared" si="45"/>
        <v>Bydelsfordelt budsjett 2020</v>
      </c>
      <c r="B145" s="273"/>
      <c r="C145" s="273"/>
      <c r="D145" s="274">
        <f t="shared" ref="D145:S145" si="48">D134+D142+SUM(D130:D133)+D141</f>
        <v>65102.28896038924</v>
      </c>
      <c r="E145" s="274">
        <f t="shared" si="48"/>
        <v>54484.340302179298</v>
      </c>
      <c r="F145" s="274">
        <f t="shared" si="48"/>
        <v>36997.370275244299</v>
      </c>
      <c r="G145" s="274">
        <f t="shared" si="48"/>
        <v>30642.37631745655</v>
      </c>
      <c r="H145" s="274">
        <f t="shared" si="48"/>
        <v>30365.564389712184</v>
      </c>
      <c r="I145" s="274">
        <f t="shared" si="48"/>
        <v>6775.5355545043276</v>
      </c>
      <c r="J145" s="274">
        <f t="shared" si="48"/>
        <v>10362.018605629617</v>
      </c>
      <c r="K145" s="274">
        <f t="shared" si="48"/>
        <v>14247.853189208268</v>
      </c>
      <c r="L145" s="274">
        <f t="shared" si="48"/>
        <v>28383.794068903113</v>
      </c>
      <c r="M145" s="274">
        <f t="shared" si="48"/>
        <v>26887.378161215755</v>
      </c>
      <c r="N145" s="274">
        <f t="shared" si="48"/>
        <v>37617.009700461218</v>
      </c>
      <c r="O145" s="274">
        <f t="shared" si="48"/>
        <v>45883.33131736931</v>
      </c>
      <c r="P145" s="274">
        <f t="shared" si="48"/>
        <v>21592.393412644546</v>
      </c>
      <c r="Q145" s="274">
        <f t="shared" si="48"/>
        <v>14793.835979875992</v>
      </c>
      <c r="R145" s="274">
        <f t="shared" si="48"/>
        <v>41680.975834260593</v>
      </c>
      <c r="S145" s="274">
        <f t="shared" si="48"/>
        <v>465816.0660690543</v>
      </c>
    </row>
    <row r="146" spans="1:19" ht="16.5" customHeight="1" thickBot="1" x14ac:dyDescent="0.4">
      <c r="A146" s="68"/>
      <c r="B146" s="68"/>
      <c r="C146" s="68"/>
      <c r="D146" s="69"/>
      <c r="E146" s="69"/>
      <c r="F146" s="69"/>
      <c r="G146" s="69"/>
      <c r="H146" s="69"/>
      <c r="I146" s="69"/>
      <c r="J146" s="69"/>
      <c r="K146" s="69"/>
      <c r="L146" s="69"/>
      <c r="M146" s="69"/>
      <c r="N146" s="69"/>
      <c r="O146" s="69"/>
      <c r="P146" s="69"/>
      <c r="Q146" s="69"/>
      <c r="R146" s="69"/>
      <c r="S146" s="69"/>
    </row>
    <row r="147" spans="1:19" ht="16.5" customHeight="1" x14ac:dyDescent="0.35">
      <c r="A147" s="270" t="str">
        <f>'Tabell 2.1'!A54</f>
        <v>FO4C Økonomisk sosialhjelp</v>
      </c>
      <c r="B147" s="270"/>
      <c r="C147" s="270"/>
      <c r="D147" s="271"/>
      <c r="E147" s="271"/>
      <c r="F147" s="271"/>
      <c r="G147" s="271"/>
      <c r="H147" s="271"/>
      <c r="I147" s="271"/>
      <c r="J147" s="271"/>
      <c r="K147" s="271"/>
      <c r="L147" s="271"/>
      <c r="M147" s="271"/>
      <c r="N147" s="271"/>
      <c r="O147" s="271"/>
      <c r="P147" s="271"/>
      <c r="Q147" s="271"/>
      <c r="R147" s="271"/>
      <c r="S147" s="271"/>
    </row>
    <row r="148" spans="1:19" ht="16.5" customHeight="1" x14ac:dyDescent="0.35">
      <c r="A148" s="74" t="str">
        <f t="shared" ref="A148:A163" si="49">A130</f>
        <v>Bydelsfordelt Dok3 2019</v>
      </c>
      <c r="B148" s="74"/>
      <c r="C148" s="74"/>
      <c r="D148" s="74">
        <f>'Tabell 2.1 DOK32019'!D64</f>
        <v>196421.96238384477</v>
      </c>
      <c r="E148" s="74">
        <f>'Tabell 2.1 DOK32019'!E64</f>
        <v>168644.70993202232</v>
      </c>
      <c r="F148" s="74">
        <f>'Tabell 2.1 DOK32019'!F64</f>
        <v>110391.67497688804</v>
      </c>
      <c r="G148" s="74">
        <f>'Tabell 2.1 DOK32019'!G64</f>
        <v>87612.602574841425</v>
      </c>
      <c r="H148" s="74">
        <f>'Tabell 2.1 DOK32019'!H64</f>
        <v>85829.417033084945</v>
      </c>
      <c r="I148" s="74">
        <f>'Tabell 2.1 DOK32019'!I64</f>
        <v>22377.348063280064</v>
      </c>
      <c r="J148" s="74">
        <f>'Tabell 2.1 DOK32019'!J64</f>
        <v>33001.55075228752</v>
      </c>
      <c r="K148" s="74">
        <f>'Tabell 2.1 DOK32019'!K64</f>
        <v>40502.711418790233</v>
      </c>
      <c r="L148" s="74">
        <f>'Tabell 2.1 DOK32019'!L64</f>
        <v>89223.705967624497</v>
      </c>
      <c r="M148" s="74">
        <f>'Tabell 2.1 DOK32019'!M64</f>
        <v>78802.489914386082</v>
      </c>
      <c r="N148" s="74">
        <f>'Tabell 2.1 DOK32019'!N64</f>
        <v>101318.50975950813</v>
      </c>
      <c r="O148" s="74">
        <f>'Tabell 2.1 DOK32019'!O64</f>
        <v>129055.96194661291</v>
      </c>
      <c r="P148" s="74">
        <f>'Tabell 2.1 DOK32019'!P64</f>
        <v>71719.656799807213</v>
      </c>
      <c r="Q148" s="74">
        <f>'Tabell 2.1 DOK32019'!Q64</f>
        <v>43301.843243543794</v>
      </c>
      <c r="R148" s="74">
        <f>'Tabell 2.1 DOK32019'!R64</f>
        <v>121749.85523347817</v>
      </c>
      <c r="S148" s="74">
        <f>'Tabell 2.1 DOK32019'!S64</f>
        <v>1379954.0000000002</v>
      </c>
    </row>
    <row r="149" spans="1:19" ht="16.5" customHeight="1" x14ac:dyDescent="0.35">
      <c r="A149" s="68" t="str">
        <f t="shared" si="49"/>
        <v>Effekt av oppdaterte kriterieandeler</v>
      </c>
      <c r="B149" s="68"/>
      <c r="C149" s="68"/>
      <c r="D149" s="68">
        <f>($S$148-'Tabell 2.3 DOK32019'!$S$92)*('Tabell 4.1 DOK32019'!X123-'Tabell 4.1 DOK32019'!D123)*'Tabell 4.1 DOK32019'!$C$123/100</f>
        <v>-1388.0209300469394</v>
      </c>
      <c r="E149" s="68">
        <f>($S$148-'Tabell 2.3 DOK32019'!$S$92)*('Tabell 4.1 DOK32019'!Y123-'Tabell 4.1 DOK32019'!E123)*'Tabell 4.1 DOK32019'!$C$123/100</f>
        <v>-465.11468685438189</v>
      </c>
      <c r="F149" s="68">
        <f>($S$148-'Tabell 2.3 DOK32019'!$S$92)*('Tabell 4.1 DOK32019'!Z123-'Tabell 4.1 DOK32019'!F123)*'Tabell 4.1 DOK32019'!$C$123/100</f>
        <v>2669.4699301321311</v>
      </c>
      <c r="G149" s="68">
        <f>($S$148-'Tabell 2.3 DOK32019'!$S$92)*('Tabell 4.1 DOK32019'!AA123-'Tabell 4.1 DOK32019'!G123)*'Tabell 4.1 DOK32019'!$C$123/100</f>
        <v>436.99108058797242</v>
      </c>
      <c r="H149" s="68">
        <f>($S$148-'Tabell 2.3 DOK32019'!$S$92)*('Tabell 4.1 DOK32019'!AB123-'Tabell 4.1 DOK32019'!H123)*'Tabell 4.1 DOK32019'!$C$123/100</f>
        <v>2286.4892852150333</v>
      </c>
      <c r="I149" s="68">
        <f>($S$148-'Tabell 2.3 DOK32019'!$S$92)*('Tabell 4.1 DOK32019'!AC123-'Tabell 4.1 DOK32019'!I123)*'Tabell 4.1 DOK32019'!$C$123/100</f>
        <v>-756.37262481797598</v>
      </c>
      <c r="J149" s="68">
        <f>($S$148-'Tabell 2.3 DOK32019'!$S$92)*('Tabell 4.1 DOK32019'!AD123-'Tabell 4.1 DOK32019'!J123)*'Tabell 4.1 DOK32019'!$C$123/100</f>
        <v>-66.464952123070859</v>
      </c>
      <c r="K149" s="68">
        <f>($S$148-'Tabell 2.3 DOK32019'!$S$92)*('Tabell 4.1 DOK32019'!AE123-'Tabell 4.1 DOK32019'!K123)*'Tabell 4.1 DOK32019'!$C$123/100</f>
        <v>2729.0810268491023</v>
      </c>
      <c r="L149" s="68">
        <f>($S$148-'Tabell 2.3 DOK32019'!$S$92)*('Tabell 4.1 DOK32019'!AF123-'Tabell 4.1 DOK32019'!L123)*'Tabell 4.1 DOK32019'!$C$123/100</f>
        <v>-2049.2743053887998</v>
      </c>
      <c r="M149" s="68">
        <f>($S$148-'Tabell 2.3 DOK32019'!$S$92)*('Tabell 4.1 DOK32019'!AG123-'Tabell 4.1 DOK32019'!M123)*'Tabell 4.1 DOK32019'!$C$123/100</f>
        <v>1196.0792516051185</v>
      </c>
      <c r="N149" s="68">
        <f>($S$148-'Tabell 2.3 DOK32019'!$S$92)*('Tabell 4.1 DOK32019'!AH123-'Tabell 4.1 DOK32019'!N123)*'Tabell 4.1 DOK32019'!$C$123/100</f>
        <v>4448.33600778034</v>
      </c>
      <c r="O149" s="68">
        <f>($S$148-'Tabell 2.3 DOK32019'!$S$92)*('Tabell 4.1 DOK32019'!AI123-'Tabell 4.1 DOK32019'!O123)*'Tabell 4.1 DOK32019'!$C$123/100</f>
        <v>-4334.0744965450776</v>
      </c>
      <c r="P149" s="68">
        <f>($S$148-'Tabell 2.3 DOK32019'!$S$92)*('Tabell 4.1 DOK32019'!AJ123-'Tabell 4.1 DOK32019'!P123)*'Tabell 4.1 DOK32019'!$C$123/100</f>
        <v>-4604.0463751061516</v>
      </c>
      <c r="Q149" s="68">
        <f>($S$148-'Tabell 2.3 DOK32019'!$S$92)*('Tabell 4.1 DOK32019'!AK123-'Tabell 4.1 DOK32019'!Q123)*'Tabell 4.1 DOK32019'!$C$123/100</f>
        <v>-258.18053162632418</v>
      </c>
      <c r="R149" s="68">
        <f>($S$148-'Tabell 2.3 DOK32019'!$S$92)*('Tabell 4.1 DOK32019'!AL123-'Tabell 4.1 DOK32019'!R123)*'Tabell 4.1 DOK32019'!$C$123/100</f>
        <v>155.10232033903577</v>
      </c>
      <c r="S149" s="68">
        <f>$S$148*('Tabell 4.1 DOK32019'!AM123-'Tabell 4.1 DOK32019'!S123)*'Tabell 4.1 DOK32019'!$C$123/100</f>
        <v>0</v>
      </c>
    </row>
    <row r="150" spans="1:19" ht="16.5" customHeight="1" x14ac:dyDescent="0.35">
      <c r="A150" s="68" t="str">
        <f t="shared" si="49"/>
        <v>Effekt av oppdaterte regnskapsandeler</v>
      </c>
      <c r="B150" s="68"/>
      <c r="C150" s="68"/>
      <c r="D150" s="68">
        <f>($S$148-'Tabell 2.3 DOK32019'!$S$92)*('Tabell 4.1 DOK32019'!X124-'Tabell 4.1 DOK32019'!D124)*'Tabell 4.1 DOK32019'!$C$124/100</f>
        <v>252.43044704115852</v>
      </c>
      <c r="E150" s="68">
        <f>($S$148-'Tabell 2.3 DOK32019'!$S$92)*('Tabell 4.1 DOK32019'!Y124-'Tabell 4.1 DOK32019'!E124)*'Tabell 4.1 DOK32019'!$C$124/100</f>
        <v>1257.8470903679686</v>
      </c>
      <c r="F150" s="68">
        <f>($S$148-'Tabell 2.3 DOK32019'!$S$92)*('Tabell 4.1 DOK32019'!Z124-'Tabell 4.1 DOK32019'!F124)*'Tabell 4.1 DOK32019'!$C$124/100</f>
        <v>1076.7831900218912</v>
      </c>
      <c r="G150" s="68">
        <f>($S$148-'Tabell 2.3 DOK32019'!$S$92)*('Tabell 4.1 DOK32019'!AA124-'Tabell 4.1 DOK32019'!G124)*'Tabell 4.1 DOK32019'!$C$124/100</f>
        <v>224.0725667225953</v>
      </c>
      <c r="H150" s="68">
        <f>($S$148-'Tabell 2.3 DOK32019'!$S$92)*('Tabell 4.1 DOK32019'!AB124-'Tabell 4.1 DOK32019'!H124)*'Tabell 4.1 DOK32019'!$C$124/100</f>
        <v>-925.84291710579919</v>
      </c>
      <c r="I150" s="68">
        <f>($S$148-'Tabell 2.3 DOK32019'!$S$92)*('Tabell 4.1 DOK32019'!AC124-'Tabell 4.1 DOK32019'!I124)*'Tabell 4.1 DOK32019'!$C$124/100</f>
        <v>418.97988798623243</v>
      </c>
      <c r="J150" s="68">
        <f>($S$148-'Tabell 2.3 DOK32019'!$S$92)*('Tabell 4.1 DOK32019'!AD124-'Tabell 4.1 DOK32019'!J124)*'Tabell 4.1 DOK32019'!$C$124/100</f>
        <v>-651.90257780914226</v>
      </c>
      <c r="K150" s="68">
        <f>($S$148-'Tabell 2.3 DOK32019'!$S$92)*('Tabell 4.1 DOK32019'!AE124-'Tabell 4.1 DOK32019'!K124)*'Tabell 4.1 DOK32019'!$C$124/100</f>
        <v>-822.01639834389618</v>
      </c>
      <c r="L150" s="68">
        <f>($S$148-'Tabell 2.3 DOK32019'!$S$92)*('Tabell 4.1 DOK32019'!AF124-'Tabell 4.1 DOK32019'!L124)*'Tabell 4.1 DOK32019'!$C$124/100</f>
        <v>-679.33358170862437</v>
      </c>
      <c r="M150" s="68">
        <f>($S$148-'Tabell 2.3 DOK32019'!$S$92)*('Tabell 4.1 DOK32019'!AG124-'Tabell 4.1 DOK32019'!M124)*'Tabell 4.1 DOK32019'!$C$124/100</f>
        <v>442.76548724666588</v>
      </c>
      <c r="N150" s="68">
        <f>($S$148-'Tabell 2.3 DOK32019'!$S$92)*('Tabell 4.1 DOK32019'!AH124-'Tabell 4.1 DOK32019'!N124)*'Tabell 4.1 DOK32019'!$C$124/100</f>
        <v>181.44760503194578</v>
      </c>
      <c r="O150" s="68">
        <f>($S$148-'Tabell 2.3 DOK32019'!$S$92)*('Tabell 4.1 DOK32019'!AI124-'Tabell 4.1 DOK32019'!O124)*'Tabell 4.1 DOK32019'!$C$124/100</f>
        <v>-483.43577345498585</v>
      </c>
      <c r="P150" s="68">
        <f>($S$148-'Tabell 2.3 DOK32019'!$S$92)*('Tabell 4.1 DOK32019'!AJ124-'Tabell 4.1 DOK32019'!P124)*'Tabell 4.1 DOK32019'!$C$124/100</f>
        <v>378.76130958844175</v>
      </c>
      <c r="Q150" s="68">
        <f>($S$148-'Tabell 2.3 DOK32019'!$S$92)*('Tabell 4.1 DOK32019'!AK124-'Tabell 4.1 DOK32019'!Q124)*'Tabell 4.1 DOK32019'!$C$124/100</f>
        <v>507.12462968986983</v>
      </c>
      <c r="R150" s="68">
        <f>($S$148-'Tabell 2.3 DOK32019'!$S$92)*('Tabell 4.1 DOK32019'!AL124-'Tabell 4.1 DOK32019'!R124)*'Tabell 4.1 DOK32019'!$C$124/100</f>
        <v>-1177.6810752706031</v>
      </c>
      <c r="S150" s="68">
        <f>$S$148*('Tabell 4.1 DOK32019'!AM124-'Tabell 4.1 DOK32019'!S124)*'Tabell 4.1 DOK32019'!$C$124/100</f>
        <v>-1.1039621147227764E-4</v>
      </c>
    </row>
    <row r="151" spans="1:19" ht="16.5" customHeight="1" x14ac:dyDescent="0.35">
      <c r="A151" s="75" t="str">
        <f t="shared" si="49"/>
        <v>Effekt av endringer i fordelingssystemet</v>
      </c>
      <c r="B151" s="75"/>
      <c r="C151" s="75"/>
      <c r="D151" s="75">
        <f>$S$148*('Tabell 4.1'!D118-'Tabell 4.1 DOK32019'!X125)/100</f>
        <v>0</v>
      </c>
      <c r="E151" s="75">
        <f>$S$148*('Tabell 4.1'!E118-'Tabell 4.1 DOK32019'!Y125)/100</f>
        <v>0</v>
      </c>
      <c r="F151" s="75">
        <f>$S$148*('Tabell 4.1'!F118-'Tabell 4.1 DOK32019'!Z125)/100</f>
        <v>0</v>
      </c>
      <c r="G151" s="75">
        <f>$S$148*('Tabell 4.1'!G118-'Tabell 4.1 DOK32019'!AA125)/100</f>
        <v>0</v>
      </c>
      <c r="H151" s="75">
        <f>$S$148*('Tabell 4.1'!H118-'Tabell 4.1 DOK32019'!AB125)/100</f>
        <v>0</v>
      </c>
      <c r="I151" s="75">
        <f>$S$148*('Tabell 4.1'!I118-'Tabell 4.1 DOK32019'!AC125)/100</f>
        <v>0</v>
      </c>
      <c r="J151" s="75">
        <f>$S$148*('Tabell 4.1'!J118-'Tabell 4.1 DOK32019'!AD125)/100</f>
        <v>0</v>
      </c>
      <c r="K151" s="75">
        <f>$S$148*('Tabell 4.1'!K118-'Tabell 4.1 DOK32019'!AE125)/100</f>
        <v>0</v>
      </c>
      <c r="L151" s="75">
        <f>$S$148*('Tabell 4.1'!L118-'Tabell 4.1 DOK32019'!AF125)/100</f>
        <v>0</v>
      </c>
      <c r="M151" s="75">
        <f>$S$148*('Tabell 4.1'!M118-'Tabell 4.1 DOK32019'!AG125)/100</f>
        <v>0</v>
      </c>
      <c r="N151" s="75">
        <f>$S$148*('Tabell 4.1'!N118-'Tabell 4.1 DOK32019'!AH125)/100</f>
        <v>0</v>
      </c>
      <c r="O151" s="75">
        <f>$S$148*('Tabell 4.1'!O118-'Tabell 4.1 DOK32019'!AI125)/100</f>
        <v>0</v>
      </c>
      <c r="P151" s="75">
        <f>$S$148*('Tabell 4.1'!P118-'Tabell 4.1 DOK32019'!AJ125)/100</f>
        <v>0</v>
      </c>
      <c r="Q151" s="75">
        <f>$S$148*('Tabell 4.1'!Q118-'Tabell 4.1 DOK32019'!AK125)/100</f>
        <v>0</v>
      </c>
      <c r="R151" s="75">
        <f>$S$148*('Tabell 4.1'!R118-'Tabell 4.1 DOK32019'!AL125)/100</f>
        <v>0</v>
      </c>
      <c r="S151" s="75">
        <f>$S$148*('Tabell 4.1'!S118-'Tabell 4.1 DOK32019'!AM125)/100</f>
        <v>1.961032580766187E-10</v>
      </c>
    </row>
    <row r="152" spans="1:19" ht="16.5" customHeight="1" x14ac:dyDescent="0.35">
      <c r="A152" s="66" t="str">
        <f t="shared" si="49"/>
        <v>Reelle endringer</v>
      </c>
      <c r="B152" s="66"/>
      <c r="C152" s="66"/>
      <c r="D152" s="66">
        <f>SUM(D153:D158)</f>
        <v>-7328.8101202536909</v>
      </c>
      <c r="E152" s="66">
        <f t="shared" ref="E152:S152" si="50">SUM(E153:E158)</f>
        <v>-6171.0951962855897</v>
      </c>
      <c r="F152" s="66">
        <f t="shared" si="50"/>
        <v>-4283.4284563755373</v>
      </c>
      <c r="G152" s="66">
        <f t="shared" si="50"/>
        <v>-3312.780774529941</v>
      </c>
      <c r="H152" s="66">
        <f t="shared" si="50"/>
        <v>-3272.1147554766335</v>
      </c>
      <c r="I152" s="66">
        <f t="shared" si="50"/>
        <v>-827.1270855932147</v>
      </c>
      <c r="J152" s="66">
        <f t="shared" si="50"/>
        <v>-1211.5403528216466</v>
      </c>
      <c r="K152" s="66">
        <f t="shared" si="50"/>
        <v>-1591.5764774970251</v>
      </c>
      <c r="L152" s="66">
        <f t="shared" si="50"/>
        <v>-3246.0337298231043</v>
      </c>
      <c r="M152" s="66">
        <f t="shared" si="50"/>
        <v>-3018.8448981617375</v>
      </c>
      <c r="N152" s="66">
        <f t="shared" si="50"/>
        <v>-3976.0835184389675</v>
      </c>
      <c r="O152" s="66">
        <f t="shared" si="50"/>
        <v>-4662.4862406402126</v>
      </c>
      <c r="P152" s="66">
        <f t="shared" si="50"/>
        <v>-2532.9644348024281</v>
      </c>
      <c r="Q152" s="66">
        <f t="shared" si="50"/>
        <v>-1634.396952063079</v>
      </c>
      <c r="R152" s="66">
        <f t="shared" si="50"/>
        <v>-4530.7170031091964</v>
      </c>
      <c r="S152" s="66">
        <f t="shared" si="50"/>
        <v>-51600</v>
      </c>
    </row>
    <row r="153" spans="1:19" ht="16.5" customHeight="1" x14ac:dyDescent="0.35">
      <c r="A153" s="68" t="str">
        <f t="shared" si="49"/>
        <v xml:space="preserve"> - herav justering for demografiske forhold</v>
      </c>
      <c r="B153" s="68"/>
      <c r="C153" s="68"/>
      <c r="D153" s="68">
        <f>$S153*'Tabell 3.1'!D$99/100</f>
        <v>0</v>
      </c>
      <c r="E153" s="68">
        <f>$S153*'Tabell 3.1'!E$99/100</f>
        <v>0</v>
      </c>
      <c r="F153" s="68">
        <f>$S153*'Tabell 3.1'!F$99/100</f>
        <v>0</v>
      </c>
      <c r="G153" s="68">
        <f>$S153*'Tabell 3.1'!G$99/100</f>
        <v>0</v>
      </c>
      <c r="H153" s="68">
        <f>$S153*'Tabell 3.1'!H$99/100</f>
        <v>0</v>
      </c>
      <c r="I153" s="68">
        <f>$S153*'Tabell 3.1'!I$99/100</f>
        <v>0</v>
      </c>
      <c r="J153" s="68">
        <f>$S153*'Tabell 3.1'!J$99/100</f>
        <v>0</v>
      </c>
      <c r="K153" s="68">
        <f>$S153*'Tabell 3.1'!K$99/100</f>
        <v>0</v>
      </c>
      <c r="L153" s="68">
        <f>$S153*'Tabell 3.1'!L$99/100</f>
        <v>0</v>
      </c>
      <c r="M153" s="68">
        <f>$S153*'Tabell 3.1'!M$99/100</f>
        <v>0</v>
      </c>
      <c r="N153" s="68">
        <f>$S153*'Tabell 3.1'!N$99/100</f>
        <v>0</v>
      </c>
      <c r="O153" s="68">
        <f>$S153*'Tabell 3.1'!O$99/100</f>
        <v>0</v>
      </c>
      <c r="P153" s="68">
        <f>$S153*'Tabell 3.1'!P$99/100</f>
        <v>0</v>
      </c>
      <c r="Q153" s="68">
        <f>$S153*'Tabell 3.1'!Q$99/100</f>
        <v>0</v>
      </c>
      <c r="R153" s="68">
        <f>$S153*'Tabell 3.1'!R$99/100</f>
        <v>0</v>
      </c>
      <c r="S153" s="68">
        <v>0</v>
      </c>
    </row>
    <row r="154" spans="1:19" ht="16.5" customHeight="1" x14ac:dyDescent="0.35">
      <c r="A154" s="68" t="str">
        <f t="shared" si="49"/>
        <v xml:space="preserve"> - herav justering for andre aktivitetsnøytrale forhold</v>
      </c>
      <c r="B154" s="68"/>
      <c r="C154" s="68"/>
      <c r="D154" s="68">
        <f>$S154*'Tabell 3.1'!D$99/100</f>
        <v>142.03120388088547</v>
      </c>
      <c r="E154" s="68">
        <f>$S154*'Tabell 3.1'!E$99/100</f>
        <v>119.59486814506955</v>
      </c>
      <c r="F154" s="68">
        <f>$S154*'Tabell 3.1'!F$99/100</f>
        <v>83.012179387122828</v>
      </c>
      <c r="G154" s="68">
        <f>$S154*'Tabell 3.1'!G$99/100</f>
        <v>64.201177800967841</v>
      </c>
      <c r="H154" s="68">
        <f>$S154*'Tabell 3.1'!H$99/100</f>
        <v>63.41307665652392</v>
      </c>
      <c r="I154" s="68">
        <f>$S154*'Tabell 3.1'!I$99/100</f>
        <v>16.029594682039047</v>
      </c>
      <c r="J154" s="68">
        <f>$S154*'Tabell 3.1'!J$99/100</f>
        <v>23.479464201969893</v>
      </c>
      <c r="K154" s="68">
        <f>$S154*'Tabell 3.1'!K$99/100</f>
        <v>30.84450537784932</v>
      </c>
      <c r="L154" s="68">
        <f>$S154*'Tabell 3.1'!L$99/100</f>
        <v>62.907630422928378</v>
      </c>
      <c r="M154" s="68">
        <f>$S154*'Tabell 3.1'!M$99/100</f>
        <v>58.504746088405767</v>
      </c>
      <c r="N154" s="68">
        <f>$S154*'Tabell 3.1'!N$99/100</f>
        <v>77.055882140290066</v>
      </c>
      <c r="O154" s="68">
        <f>$S154*'Tabell 3.1'!O$99/100</f>
        <v>90.358260477523487</v>
      </c>
      <c r="P154" s="68">
        <f>$S154*'Tabell 3.1'!P$99/100</f>
        <v>49.088458038806756</v>
      </c>
      <c r="Q154" s="68">
        <f>$S154*'Tabell 3.1'!Q$99/100</f>
        <v>31.674359536106177</v>
      </c>
      <c r="R154" s="68">
        <f>$S154*'Tabell 3.1'!R$99/100</f>
        <v>87.804593083511577</v>
      </c>
      <c r="S154" s="68">
        <v>1000</v>
      </c>
    </row>
    <row r="155" spans="1:19" ht="16.5" customHeight="1" x14ac:dyDescent="0.35">
      <c r="A155" s="68" t="str">
        <f t="shared" si="49"/>
        <v xml:space="preserve"> - herav justering for engangstiltak</v>
      </c>
      <c r="B155" s="68"/>
      <c r="C155" s="68"/>
      <c r="D155" s="68">
        <f>$S155*'Tabell 3.1'!D$99/100</f>
        <v>0</v>
      </c>
      <c r="E155" s="68">
        <f>$S155*'Tabell 3.1'!E$99/100</f>
        <v>0</v>
      </c>
      <c r="F155" s="68">
        <f>$S155*'Tabell 3.1'!F$99/100</f>
        <v>0</v>
      </c>
      <c r="G155" s="68">
        <f>$S155*'Tabell 3.1'!G$99/100</f>
        <v>0</v>
      </c>
      <c r="H155" s="68">
        <f>$S155*'Tabell 3.1'!H$99/100</f>
        <v>0</v>
      </c>
      <c r="I155" s="68">
        <f>$S155*'Tabell 3.1'!I$99/100</f>
        <v>0</v>
      </c>
      <c r="J155" s="68">
        <f>$S155*'Tabell 3.1'!J$99/100</f>
        <v>0</v>
      </c>
      <c r="K155" s="68">
        <f>$S155*'Tabell 3.1'!K$99/100</f>
        <v>0</v>
      </c>
      <c r="L155" s="68">
        <f>$S155*'Tabell 3.1'!L$99/100</f>
        <v>0</v>
      </c>
      <c r="M155" s="68">
        <f>$S155*'Tabell 3.1'!M$99/100</f>
        <v>0</v>
      </c>
      <c r="N155" s="68">
        <f>$S155*'Tabell 3.1'!N$99/100</f>
        <v>0</v>
      </c>
      <c r="O155" s="68">
        <f>$S155*'Tabell 3.1'!O$99/100</f>
        <v>0</v>
      </c>
      <c r="P155" s="68">
        <f>$S155*'Tabell 3.1'!P$99/100</f>
        <v>0</v>
      </c>
      <c r="Q155" s="68">
        <f>$S155*'Tabell 3.1'!Q$99/100</f>
        <v>0</v>
      </c>
      <c r="R155" s="68">
        <f>$S155*'Tabell 3.1'!R$99/100</f>
        <v>0</v>
      </c>
      <c r="S155" s="68">
        <v>0</v>
      </c>
    </row>
    <row r="156" spans="1:19" ht="16.5" customHeight="1" x14ac:dyDescent="0.35">
      <c r="A156" s="68" t="str">
        <f t="shared" si="49"/>
        <v xml:space="preserve"> - herav justering for oppgaveendringer mellom sektorer</v>
      </c>
      <c r="B156" s="68"/>
      <c r="C156" s="68"/>
      <c r="D156" s="68">
        <f>$S156*'Tabell 3.1'!D$99/100</f>
        <v>0</v>
      </c>
      <c r="E156" s="68">
        <f>$S156*'Tabell 3.1'!E$99/100</f>
        <v>0</v>
      </c>
      <c r="F156" s="68">
        <f>$S156*'Tabell 3.1'!F$99/100</f>
        <v>0</v>
      </c>
      <c r="G156" s="68">
        <f>$S156*'Tabell 3.1'!G$99/100</f>
        <v>0</v>
      </c>
      <c r="H156" s="68">
        <f>$S156*'Tabell 3.1'!H$99/100</f>
        <v>0</v>
      </c>
      <c r="I156" s="68">
        <f>$S156*'Tabell 3.1'!I$99/100</f>
        <v>0</v>
      </c>
      <c r="J156" s="68">
        <f>$S156*'Tabell 3.1'!J$99/100</f>
        <v>0</v>
      </c>
      <c r="K156" s="68">
        <f>$S156*'Tabell 3.1'!K$99/100</f>
        <v>0</v>
      </c>
      <c r="L156" s="68">
        <f>$S156*'Tabell 3.1'!L$99/100</f>
        <v>0</v>
      </c>
      <c r="M156" s="68">
        <f>$S156*'Tabell 3.1'!M$99/100</f>
        <v>0</v>
      </c>
      <c r="N156" s="68">
        <f>$S156*'Tabell 3.1'!N$99/100</f>
        <v>0</v>
      </c>
      <c r="O156" s="68">
        <f>$S156*'Tabell 3.1'!O$99/100</f>
        <v>0</v>
      </c>
      <c r="P156" s="68">
        <f>$S156*'Tabell 3.1'!P$99/100</f>
        <v>0</v>
      </c>
      <c r="Q156" s="68">
        <f>$S156*'Tabell 3.1'!Q$99/100</f>
        <v>0</v>
      </c>
      <c r="R156" s="68">
        <f>$S156*'Tabell 3.1'!R$99/100</f>
        <v>0</v>
      </c>
      <c r="S156" s="68">
        <v>0</v>
      </c>
    </row>
    <row r="157" spans="1:19" ht="16.5" customHeight="1" x14ac:dyDescent="0.35">
      <c r="A157" s="68" t="str">
        <f t="shared" si="49"/>
        <v xml:space="preserve"> - herav uspesifiserte rammeendringer</v>
      </c>
      <c r="B157" s="68"/>
      <c r="C157" s="68"/>
      <c r="D157" s="68">
        <f>$S157*'Tabell 3.1'!D$99/100</f>
        <v>0</v>
      </c>
      <c r="E157" s="68">
        <f>$S157*'Tabell 3.1'!E$99/100</f>
        <v>0</v>
      </c>
      <c r="F157" s="68">
        <f>$S157*'Tabell 3.1'!F$99/100</f>
        <v>0</v>
      </c>
      <c r="G157" s="68">
        <f>$S157*'Tabell 3.1'!G$99/100</f>
        <v>0</v>
      </c>
      <c r="H157" s="68">
        <f>$S157*'Tabell 3.1'!H$99/100</f>
        <v>0</v>
      </c>
      <c r="I157" s="68">
        <f>$S157*'Tabell 3.1'!I$99/100</f>
        <v>0</v>
      </c>
      <c r="J157" s="68">
        <f>$S157*'Tabell 3.1'!J$99/100</f>
        <v>0</v>
      </c>
      <c r="K157" s="68">
        <f>$S157*'Tabell 3.1'!K$99/100</f>
        <v>0</v>
      </c>
      <c r="L157" s="68">
        <f>$S157*'Tabell 3.1'!L$99/100</f>
        <v>0</v>
      </c>
      <c r="M157" s="68">
        <f>$S157*'Tabell 3.1'!M$99/100</f>
        <v>0</v>
      </c>
      <c r="N157" s="68">
        <f>$S157*'Tabell 3.1'!N$99/100</f>
        <v>0</v>
      </c>
      <c r="O157" s="68">
        <f>$S157*'Tabell 3.1'!O$99/100</f>
        <v>0</v>
      </c>
      <c r="P157" s="68">
        <f>$S157*'Tabell 3.1'!P$99/100</f>
        <v>0</v>
      </c>
      <c r="Q157" s="68">
        <f>$S157*'Tabell 3.1'!Q$99/100</f>
        <v>0</v>
      </c>
      <c r="R157" s="68">
        <f>$S157*'Tabell 3.1'!R$99/100</f>
        <v>0</v>
      </c>
      <c r="S157" s="68">
        <v>0</v>
      </c>
    </row>
    <row r="158" spans="1:19" ht="16.5" customHeight="1" x14ac:dyDescent="0.35">
      <c r="A158" s="75" t="str">
        <f t="shared" si="49"/>
        <v xml:space="preserve"> - herav spesifiserte rammeendringer</v>
      </c>
      <c r="B158" s="75"/>
      <c r="C158" s="75"/>
      <c r="D158" s="75">
        <f>$S158*'Tabell 3.1'!D$99/100</f>
        <v>-7470.8413241345761</v>
      </c>
      <c r="E158" s="75">
        <f>$S158*'Tabell 3.1'!E$99/100</f>
        <v>-6290.6900644306597</v>
      </c>
      <c r="F158" s="75">
        <f>$S158*'Tabell 3.1'!F$99/100</f>
        <v>-4366.4406357626603</v>
      </c>
      <c r="G158" s="75">
        <f>$S158*'Tabell 3.1'!G$99/100</f>
        <v>-3376.9819523309088</v>
      </c>
      <c r="H158" s="75">
        <f>$S158*'Tabell 3.1'!H$99/100</f>
        <v>-3335.5278321331575</v>
      </c>
      <c r="I158" s="75">
        <f>$S158*'Tabell 3.1'!I$99/100</f>
        <v>-843.15668027525373</v>
      </c>
      <c r="J158" s="75">
        <f>$S158*'Tabell 3.1'!J$99/100</f>
        <v>-1235.0198170236165</v>
      </c>
      <c r="K158" s="75">
        <f>$S158*'Tabell 3.1'!K$99/100</f>
        <v>-1622.4209828748744</v>
      </c>
      <c r="L158" s="75">
        <f>$S158*'Tabell 3.1'!L$99/100</f>
        <v>-3308.9413602460327</v>
      </c>
      <c r="M158" s="75">
        <f>$S158*'Tabell 3.1'!M$99/100</f>
        <v>-3077.3496442501432</v>
      </c>
      <c r="N158" s="75">
        <f>$S158*'Tabell 3.1'!N$99/100</f>
        <v>-4053.1394005792577</v>
      </c>
      <c r="O158" s="75">
        <f>$S158*'Tabell 3.1'!O$99/100</f>
        <v>-4752.8445011177364</v>
      </c>
      <c r="P158" s="75">
        <f>$S158*'Tabell 3.1'!P$99/100</f>
        <v>-2582.052892841235</v>
      </c>
      <c r="Q158" s="75">
        <f>$S158*'Tabell 3.1'!Q$99/100</f>
        <v>-1666.071311599185</v>
      </c>
      <c r="R158" s="75">
        <f>$S158*'Tabell 3.1'!R$99/100</f>
        <v>-4618.5215961927079</v>
      </c>
      <c r="S158" s="75">
        <v>-52600</v>
      </c>
    </row>
    <row r="159" spans="1:19" ht="16.5" customHeight="1" x14ac:dyDescent="0.35">
      <c r="A159" s="75" t="str">
        <f t="shared" si="49"/>
        <v>Vridningseffekter knyttet til endringer i særskilte tildelinger</v>
      </c>
      <c r="B159" s="75"/>
      <c r="C159" s="75"/>
      <c r="D159" s="75">
        <f>'Tabell 2.1'!D55+'Tabell 2.1'!D56-SUM(D148:D152)</f>
        <v>142.03120388093521</v>
      </c>
      <c r="E159" s="75">
        <f>'Tabell 2.1'!E55+'Tabell 2.1'!E56-SUM(E148:E152)</f>
        <v>-880.40513185484451</v>
      </c>
      <c r="F159" s="75">
        <f>'Tabell 2.1'!F55+'Tabell 2.1'!F56-SUM(F148:F152)</f>
        <v>83.012179387136712</v>
      </c>
      <c r="G159" s="75">
        <f>'Tabell 2.1'!G55+'Tabell 2.1'!G56-SUM(G148:G152)</f>
        <v>64.201177800903679</v>
      </c>
      <c r="H159" s="75">
        <f>'Tabell 2.1'!H55+'Tabell 2.1'!H56-SUM(H148:H152)</f>
        <v>63.413076656521298</v>
      </c>
      <c r="I159" s="75">
        <f>'Tabell 2.1'!I55+'Tabell 2.1'!I56-SUM(I148:I152)</f>
        <v>16.029594682036986</v>
      </c>
      <c r="J159" s="75">
        <f>'Tabell 2.1'!J55+'Tabell 2.1'!J56-SUM(J148:J152)</f>
        <v>23.479464201973315</v>
      </c>
      <c r="K159" s="75">
        <f>'Tabell 2.1'!K55+'Tabell 2.1'!K56-SUM(K148:K152)</f>
        <v>30.844505377841415</v>
      </c>
      <c r="L159" s="75">
        <f>'Tabell 2.1'!L55+'Tabell 2.1'!L56-SUM(L148:L152)</f>
        <v>62.907630422909278</v>
      </c>
      <c r="M159" s="75">
        <f>'Tabell 2.1'!M55+'Tabell 2.1'!M56-SUM(M148:M152)</f>
        <v>58.504746088408865</v>
      </c>
      <c r="N159" s="75">
        <f>'Tabell 2.1'!N55+'Tabell 2.1'!N56-SUM(N148:N152)</f>
        <v>77.055882140266476</v>
      </c>
      <c r="O159" s="75">
        <f>'Tabell 2.1'!O55+'Tabell 2.1'!O56-SUM(O148:O152)</f>
        <v>90.358260477514705</v>
      </c>
      <c r="P159" s="75">
        <f>'Tabell 2.1'!P55+'Tabell 2.1'!P56-SUM(P148:P152)</f>
        <v>49.088458038801036</v>
      </c>
      <c r="Q159" s="75">
        <f>'Tabell 2.1'!Q55+'Tabell 2.1'!Q56-SUM(Q148:Q152)</f>
        <v>31.674359536104021</v>
      </c>
      <c r="R159" s="75">
        <f>'Tabell 2.1'!R55+'Tabell 2.1'!R56-SUM(R148:R152)</f>
        <v>87.80459308346326</v>
      </c>
      <c r="S159" s="75">
        <f>'Tabell 2.1'!S55+'Tabell 2.1'!S56-SUM(S148:S152)</f>
        <v>4.4477637857198715E-6</v>
      </c>
    </row>
    <row r="160" spans="1:19" ht="16.5" customHeight="1" x14ac:dyDescent="0.35">
      <c r="A160" s="66" t="str">
        <f t="shared" si="49"/>
        <v>Kompensasjon for forventet lønns- og prisutvikling</v>
      </c>
      <c r="B160" s="66"/>
      <c r="C160" s="66"/>
      <c r="D160" s="66">
        <f>SUM(D161:D162)</f>
        <v>6605.0191052766986</v>
      </c>
      <c r="E160" s="66">
        <f t="shared" ref="E160:S160" si="51">SUM(E161:E162)</f>
        <v>5561.6397482183147</v>
      </c>
      <c r="F160" s="66">
        <f t="shared" si="51"/>
        <v>3860.3983902187597</v>
      </c>
      <c r="G160" s="66">
        <f t="shared" si="51"/>
        <v>2985.6115724562087</v>
      </c>
      <c r="H160" s="66">
        <f t="shared" si="51"/>
        <v>2948.9617168349882</v>
      </c>
      <c r="I160" s="66">
        <f t="shared" si="51"/>
        <v>745.44027109354374</v>
      </c>
      <c r="J160" s="66">
        <f t="shared" si="51"/>
        <v>1091.889003248408</v>
      </c>
      <c r="K160" s="66">
        <f t="shared" si="51"/>
        <v>1434.3928780915046</v>
      </c>
      <c r="L160" s="66">
        <f t="shared" si="51"/>
        <v>2925.4564451878609</v>
      </c>
      <c r="M160" s="66">
        <f t="shared" si="51"/>
        <v>2720.7047120952216</v>
      </c>
      <c r="N160" s="66">
        <f t="shared" si="51"/>
        <v>3583.4067430520495</v>
      </c>
      <c r="O160" s="66">
        <f t="shared" si="51"/>
        <v>4202.0205452467526</v>
      </c>
      <c r="P160" s="66">
        <f t="shared" si="51"/>
        <v>2282.8096526366694</v>
      </c>
      <c r="Q160" s="66">
        <f t="shared" si="51"/>
        <v>1472.9844158670819</v>
      </c>
      <c r="R160" s="66">
        <f t="shared" si="51"/>
        <v>4083.2647967556218</v>
      </c>
      <c r="S160" s="66">
        <f t="shared" si="51"/>
        <v>46504</v>
      </c>
    </row>
    <row r="161" spans="1:19" ht="16.5" customHeight="1" x14ac:dyDescent="0.35">
      <c r="A161" s="68" t="str">
        <f t="shared" si="49"/>
        <v xml:space="preserve"> - herav generell lønns- og priskompensasjon</v>
      </c>
      <c r="B161" s="68"/>
      <c r="C161" s="68"/>
      <c r="D161" s="68">
        <f>$S161*'Tabell 3.1'!D$99/100</f>
        <v>6605.0191052766986</v>
      </c>
      <c r="E161" s="68">
        <f>$S161*'Tabell 3.1'!E$99/100</f>
        <v>5561.6397482183147</v>
      </c>
      <c r="F161" s="68">
        <f>$S161*'Tabell 3.1'!F$99/100</f>
        <v>3860.3983902187597</v>
      </c>
      <c r="G161" s="68">
        <f>$S161*'Tabell 3.1'!G$99/100</f>
        <v>2985.6115724562087</v>
      </c>
      <c r="H161" s="68">
        <f>$S161*'Tabell 3.1'!H$99/100</f>
        <v>2948.9617168349882</v>
      </c>
      <c r="I161" s="68">
        <f>$S161*'Tabell 3.1'!I$99/100</f>
        <v>745.44027109354374</v>
      </c>
      <c r="J161" s="68">
        <f>$S161*'Tabell 3.1'!J$99/100</f>
        <v>1091.889003248408</v>
      </c>
      <c r="K161" s="68">
        <f>$S161*'Tabell 3.1'!K$99/100</f>
        <v>1434.3928780915046</v>
      </c>
      <c r="L161" s="68">
        <f>$S161*'Tabell 3.1'!L$99/100</f>
        <v>2925.4564451878609</v>
      </c>
      <c r="M161" s="68">
        <f>$S161*'Tabell 3.1'!M$99/100</f>
        <v>2720.7047120952216</v>
      </c>
      <c r="N161" s="68">
        <f>$S161*'Tabell 3.1'!N$99/100</f>
        <v>3583.4067430520495</v>
      </c>
      <c r="O161" s="68">
        <f>$S161*'Tabell 3.1'!O$99/100</f>
        <v>4202.0205452467526</v>
      </c>
      <c r="P161" s="68">
        <f>$S161*'Tabell 3.1'!P$99/100</f>
        <v>2282.8096526366694</v>
      </c>
      <c r="Q161" s="68">
        <f>$S161*'Tabell 3.1'!Q$99/100</f>
        <v>1472.9844158670819</v>
      </c>
      <c r="R161" s="68">
        <f>$S161*'Tabell 3.1'!R$99/100</f>
        <v>4083.2647967556218</v>
      </c>
      <c r="S161" s="68">
        <v>46504</v>
      </c>
    </row>
    <row r="162" spans="1:19" ht="16.5" customHeight="1" x14ac:dyDescent="0.35">
      <c r="A162" s="75" t="str">
        <f t="shared" si="49"/>
        <v xml:space="preserve"> - herav kompensasjon for endring i løpende pensjonsutgifter</v>
      </c>
      <c r="B162" s="75"/>
      <c r="C162" s="75"/>
      <c r="D162" s="75">
        <f>$S162*'Tabell 3.1'!D$99/100</f>
        <v>0</v>
      </c>
      <c r="E162" s="75">
        <f>$S162*'Tabell 3.1'!E$99/100</f>
        <v>0</v>
      </c>
      <c r="F162" s="75">
        <f>$S162*'Tabell 3.1'!F$99/100</f>
        <v>0</v>
      </c>
      <c r="G162" s="75">
        <f>$S162*'Tabell 3.1'!G$99/100</f>
        <v>0</v>
      </c>
      <c r="H162" s="75">
        <f>$S162*'Tabell 3.1'!H$99/100</f>
        <v>0</v>
      </c>
      <c r="I162" s="75">
        <f>$S162*'Tabell 3.1'!I$99/100</f>
        <v>0</v>
      </c>
      <c r="J162" s="75">
        <f>$S162*'Tabell 3.1'!J$99/100</f>
        <v>0</v>
      </c>
      <c r="K162" s="75">
        <f>$S162*'Tabell 3.1'!K$99/100</f>
        <v>0</v>
      </c>
      <c r="L162" s="75">
        <f>$S162*'Tabell 3.1'!L$99/100</f>
        <v>0</v>
      </c>
      <c r="M162" s="75">
        <f>$S162*'Tabell 3.1'!M$99/100</f>
        <v>0</v>
      </c>
      <c r="N162" s="75">
        <f>$S162*'Tabell 3.1'!N$99/100</f>
        <v>0</v>
      </c>
      <c r="O162" s="75">
        <f>$S162*'Tabell 3.1'!O$99/100</f>
        <v>0</v>
      </c>
      <c r="P162" s="75">
        <f>$S162*'Tabell 3.1'!P$99/100</f>
        <v>0</v>
      </c>
      <c r="Q162" s="75">
        <f>$S162*'Tabell 3.1'!Q$99/100</f>
        <v>0</v>
      </c>
      <c r="R162" s="75">
        <f>$S162*'Tabell 3.1'!R$99/100</f>
        <v>0</v>
      </c>
      <c r="S162" s="75">
        <v>0</v>
      </c>
    </row>
    <row r="163" spans="1:19" ht="16.5" customHeight="1" thickBot="1" x14ac:dyDescent="0.4">
      <c r="A163" s="273" t="str">
        <f t="shared" si="49"/>
        <v>Bydelsfordelt budsjett 2020</v>
      </c>
      <c r="B163" s="273"/>
      <c r="C163" s="273"/>
      <c r="D163" s="274">
        <f t="shared" ref="D163:S163" si="52">D152+D160+SUM(D148:D151)+D159</f>
        <v>194704.61208974291</v>
      </c>
      <c r="E163" s="274">
        <f t="shared" si="52"/>
        <v>167947.58175561376</v>
      </c>
      <c r="F163" s="274">
        <f t="shared" si="52"/>
        <v>113797.91021027243</v>
      </c>
      <c r="G163" s="274">
        <f t="shared" si="52"/>
        <v>88010.698197879159</v>
      </c>
      <c r="H163" s="274">
        <f t="shared" si="52"/>
        <v>86930.323439209067</v>
      </c>
      <c r="I163" s="274">
        <f t="shared" si="52"/>
        <v>21974.298106630686</v>
      </c>
      <c r="J163" s="274">
        <f t="shared" si="52"/>
        <v>32187.011336984044</v>
      </c>
      <c r="K163" s="274">
        <f t="shared" si="52"/>
        <v>42283.436953267759</v>
      </c>
      <c r="L163" s="274">
        <f t="shared" si="52"/>
        <v>86237.428426314742</v>
      </c>
      <c r="M163" s="274">
        <f t="shared" si="52"/>
        <v>80201.699213259752</v>
      </c>
      <c r="N163" s="274">
        <f t="shared" si="52"/>
        <v>105632.67247907376</v>
      </c>
      <c r="O163" s="274">
        <f t="shared" si="52"/>
        <v>123868.3442416969</v>
      </c>
      <c r="P163" s="274">
        <f t="shared" si="52"/>
        <v>67293.305410162546</v>
      </c>
      <c r="Q163" s="274">
        <f t="shared" si="52"/>
        <v>43421.049164947442</v>
      </c>
      <c r="R163" s="274">
        <f t="shared" si="52"/>
        <v>120367.62886527649</v>
      </c>
      <c r="S163" s="274">
        <f t="shared" si="52"/>
        <v>1374857.999894052</v>
      </c>
    </row>
    <row r="164" spans="1:19" ht="16.5" customHeight="1" x14ac:dyDescent="0.35">
      <c r="A164" s="42"/>
      <c r="B164" s="42"/>
      <c r="C164" s="42"/>
      <c r="D164" s="73"/>
      <c r="E164" s="73"/>
      <c r="F164" s="73"/>
      <c r="G164" s="73"/>
      <c r="H164" s="73"/>
      <c r="I164" s="73"/>
      <c r="J164" s="73"/>
      <c r="K164" s="73"/>
      <c r="L164" s="73"/>
      <c r="M164" s="73"/>
      <c r="N164" s="73"/>
      <c r="O164" s="73"/>
      <c r="P164" s="73"/>
      <c r="Q164" s="73"/>
      <c r="R164" s="73"/>
      <c r="S164" s="73"/>
    </row>
    <row r="165" spans="1:19" ht="16.5" customHeight="1" thickBot="1" x14ac:dyDescent="0.4">
      <c r="A165" s="273" t="str">
        <f>'Tabell 2.1'!A60</f>
        <v>Avrundet til hele tusen (innmeldt budsjett ) FO4C</v>
      </c>
      <c r="B165" s="273"/>
      <c r="C165" s="273"/>
      <c r="D165" s="274">
        <f>'Tabell 2.1'!D60</f>
        <v>194705</v>
      </c>
      <c r="E165" s="274">
        <f>'Tabell 2.1'!E60</f>
        <v>167948</v>
      </c>
      <c r="F165" s="274">
        <f>'Tabell 2.1'!F60</f>
        <v>113798</v>
      </c>
      <c r="G165" s="274">
        <f>'Tabell 2.1'!G60</f>
        <v>88011</v>
      </c>
      <c r="H165" s="274">
        <f>'Tabell 2.1'!H60</f>
        <v>86930</v>
      </c>
      <c r="I165" s="274">
        <f>'Tabell 2.1'!I60</f>
        <v>21974</v>
      </c>
      <c r="J165" s="274">
        <f>'Tabell 2.1'!J60</f>
        <v>32187</v>
      </c>
      <c r="K165" s="274">
        <f>'Tabell 2.1'!K60</f>
        <v>42283</v>
      </c>
      <c r="L165" s="274">
        <f>'Tabell 2.1'!L60</f>
        <v>86237</v>
      </c>
      <c r="M165" s="274">
        <f>'Tabell 2.1'!M60</f>
        <v>80202</v>
      </c>
      <c r="N165" s="274">
        <f>'Tabell 2.1'!N60</f>
        <v>105633</v>
      </c>
      <c r="O165" s="274">
        <f>'Tabell 2.1'!O60</f>
        <v>123868</v>
      </c>
      <c r="P165" s="274">
        <f>'Tabell 2.1'!P60</f>
        <v>67293</v>
      </c>
      <c r="Q165" s="274">
        <f>'Tabell 2.1'!Q60</f>
        <v>43421</v>
      </c>
      <c r="R165" s="274">
        <f>'Tabell 2.1'!R60</f>
        <v>120368</v>
      </c>
      <c r="S165" s="274">
        <f>'Tabell 2.1'!S60</f>
        <v>1374858</v>
      </c>
    </row>
    <row r="166" spans="1:19" ht="16.5" customHeight="1" thickBot="1" x14ac:dyDescent="0.4">
      <c r="A166" s="433"/>
      <c r="B166" s="433"/>
      <c r="C166" s="433"/>
      <c r="D166" s="433"/>
      <c r="E166" s="433"/>
      <c r="F166" s="433"/>
      <c r="G166" s="433"/>
      <c r="H166" s="433"/>
      <c r="I166" s="433"/>
      <c r="J166" s="433"/>
      <c r="K166" s="433"/>
      <c r="L166" s="433"/>
      <c r="M166" s="433"/>
      <c r="N166" s="433"/>
      <c r="O166" s="433"/>
      <c r="P166" s="433"/>
      <c r="Q166" s="433"/>
      <c r="R166" s="433"/>
      <c r="S166" s="433"/>
    </row>
    <row r="167" spans="1:19" ht="16.5" customHeight="1" x14ac:dyDescent="0.35">
      <c r="A167" s="276" t="str">
        <f>'Tabell 2.1'!A62</f>
        <v>Inndekking av merforbruk</v>
      </c>
      <c r="B167" s="276"/>
      <c r="C167" s="276"/>
      <c r="D167" s="277"/>
      <c r="E167" s="277"/>
      <c r="F167" s="277"/>
      <c r="G167" s="277"/>
      <c r="H167" s="277"/>
      <c r="I167" s="277"/>
      <c r="J167" s="277"/>
      <c r="K167" s="277"/>
      <c r="L167" s="277"/>
      <c r="M167" s="277"/>
      <c r="N167" s="277"/>
      <c r="O167" s="277"/>
      <c r="P167" s="277"/>
      <c r="Q167" s="277"/>
      <c r="R167" s="277"/>
      <c r="S167" s="277"/>
    </row>
    <row r="168" spans="1:19" ht="16.5" customHeight="1" x14ac:dyDescent="0.35">
      <c r="A168" s="77" t="str">
        <f>A148</f>
        <v>Bydelsfordelt Dok3 2019</v>
      </c>
      <c r="B168" s="78"/>
      <c r="C168" s="78"/>
      <c r="D168" s="79">
        <f>'Tabell 2.1 DOK32019'!D69</f>
        <v>0</v>
      </c>
      <c r="E168" s="79">
        <f>'Tabell 2.1 DOK32019'!E69</f>
        <v>0</v>
      </c>
      <c r="F168" s="79">
        <f>'Tabell 2.1 DOK32019'!F69</f>
        <v>0</v>
      </c>
      <c r="G168" s="79">
        <f>'Tabell 2.1 DOK32019'!G69</f>
        <v>0</v>
      </c>
      <c r="H168" s="79">
        <f>'Tabell 2.1 DOK32019'!H69</f>
        <v>0</v>
      </c>
      <c r="I168" s="79">
        <f>'Tabell 2.1 DOK32019'!I69</f>
        <v>0</v>
      </c>
      <c r="J168" s="79">
        <f>'Tabell 2.1 DOK32019'!J69</f>
        <v>-25884</v>
      </c>
      <c r="K168" s="79">
        <f>'Tabell 2.1 DOK32019'!K69</f>
        <v>0</v>
      </c>
      <c r="L168" s="79">
        <f>'Tabell 2.1 DOK32019'!L69</f>
        <v>0</v>
      </c>
      <c r="M168" s="79">
        <f>'Tabell 2.1 DOK32019'!M69</f>
        <v>0</v>
      </c>
      <c r="N168" s="79">
        <f>'Tabell 2.1 DOK32019'!N69</f>
        <v>0</v>
      </c>
      <c r="O168" s="79">
        <f>'Tabell 2.1 DOK32019'!O69</f>
        <v>0</v>
      </c>
      <c r="P168" s="79">
        <f>'Tabell 2.1 DOK32019'!P69</f>
        <v>0</v>
      </c>
      <c r="Q168" s="79">
        <f>'Tabell 2.1 DOK32019'!Q69</f>
        <v>0</v>
      </c>
      <c r="R168" s="79">
        <f>'Tabell 2.1 DOK32019'!R69</f>
        <v>0</v>
      </c>
      <c r="S168" s="79">
        <f>'Tabell 2.1 DOK32019'!S69</f>
        <v>-25884</v>
      </c>
    </row>
    <row r="169" spans="1:19" ht="16.5" customHeight="1" x14ac:dyDescent="0.35">
      <c r="A169" s="62" t="s">
        <v>281</v>
      </c>
      <c r="B169" s="63"/>
      <c r="C169" s="63"/>
      <c r="D169" s="64">
        <f>'Tabell 2.3'!D87-'Tabell 2.3 DOK32019'!D96</f>
        <v>0</v>
      </c>
      <c r="E169" s="64">
        <f>'Tabell 2.3'!E87-'Tabell 2.3 DOK32019'!E96</f>
        <v>0</v>
      </c>
      <c r="F169" s="64">
        <f>'Tabell 2.3'!F87-'Tabell 2.3 DOK32019'!F96</f>
        <v>0</v>
      </c>
      <c r="G169" s="64">
        <f>'Tabell 2.3'!G87-'Tabell 2.3 DOK32019'!G96</f>
        <v>0</v>
      </c>
      <c r="H169" s="64">
        <f>'Tabell 2.3'!H87-'Tabell 2.3 DOK32019'!H96</f>
        <v>0</v>
      </c>
      <c r="I169" s="64">
        <f>'Tabell 2.3'!I87-'Tabell 2.3 DOK32019'!I96</f>
        <v>0</v>
      </c>
      <c r="J169" s="64">
        <f>'Tabell 2.3'!J87-'Tabell 2.3 DOK32019'!J96</f>
        <v>-1348</v>
      </c>
      <c r="K169" s="64">
        <f>'Tabell 2.3'!K87-'Tabell 2.3 DOK32019'!K96</f>
        <v>0</v>
      </c>
      <c r="L169" s="64">
        <f>'Tabell 2.3'!L87-'Tabell 2.3 DOK32019'!L96</f>
        <v>0</v>
      </c>
      <c r="M169" s="64">
        <f>'Tabell 2.3'!M87-'Tabell 2.3 DOK32019'!M96</f>
        <v>0</v>
      </c>
      <c r="N169" s="64">
        <f>'Tabell 2.3'!N87-'Tabell 2.3 DOK32019'!N96</f>
        <v>0</v>
      </c>
      <c r="O169" s="64">
        <f>'Tabell 2.3'!O87-'Tabell 2.3 DOK32019'!O96</f>
        <v>0</v>
      </c>
      <c r="P169" s="64">
        <f>'Tabell 2.3'!P87-'Tabell 2.3 DOK32019'!P96</f>
        <v>0</v>
      </c>
      <c r="Q169" s="64">
        <f>'Tabell 2.3'!Q87-'Tabell 2.3 DOK32019'!Q96</f>
        <v>0</v>
      </c>
      <c r="R169" s="64">
        <f>'Tabell 2.3'!R87-'Tabell 2.3 DOK32019'!R96</f>
        <v>0</v>
      </c>
      <c r="S169" s="64">
        <f>'Tabell 2.3'!S87-'Tabell 2.3 DOK32019'!S96</f>
        <v>-1348</v>
      </c>
    </row>
    <row r="170" spans="1:19" ht="16.5" customHeight="1" thickBot="1" x14ac:dyDescent="0.4">
      <c r="A170" s="278" t="str">
        <f>A163</f>
        <v>Bydelsfordelt budsjett 2020</v>
      </c>
      <c r="B170" s="278"/>
      <c r="C170" s="278"/>
      <c r="D170" s="279">
        <f>D169+D168</f>
        <v>0</v>
      </c>
      <c r="E170" s="279">
        <f t="shared" ref="E170:S170" si="53">E169+E168</f>
        <v>0</v>
      </c>
      <c r="F170" s="279">
        <f t="shared" si="53"/>
        <v>0</v>
      </c>
      <c r="G170" s="279">
        <f t="shared" si="53"/>
        <v>0</v>
      </c>
      <c r="H170" s="279">
        <f t="shared" si="53"/>
        <v>0</v>
      </c>
      <c r="I170" s="279">
        <f t="shared" si="53"/>
        <v>0</v>
      </c>
      <c r="J170" s="279">
        <f t="shared" si="53"/>
        <v>-27232</v>
      </c>
      <c r="K170" s="279">
        <f t="shared" si="53"/>
        <v>0</v>
      </c>
      <c r="L170" s="279">
        <f t="shared" si="53"/>
        <v>0</v>
      </c>
      <c r="M170" s="279">
        <f t="shared" si="53"/>
        <v>0</v>
      </c>
      <c r="N170" s="279">
        <f t="shared" si="53"/>
        <v>0</v>
      </c>
      <c r="O170" s="279">
        <f t="shared" si="53"/>
        <v>0</v>
      </c>
      <c r="P170" s="279">
        <f t="shared" si="53"/>
        <v>0</v>
      </c>
      <c r="Q170" s="279">
        <f t="shared" si="53"/>
        <v>0</v>
      </c>
      <c r="R170" s="279">
        <f t="shared" si="53"/>
        <v>0</v>
      </c>
      <c r="S170" s="279">
        <f t="shared" si="53"/>
        <v>-27232</v>
      </c>
    </row>
    <row r="171" spans="1:19" ht="15" customHeight="1" x14ac:dyDescent="0.35">
      <c r="D171" s="34"/>
      <c r="E171" s="34"/>
      <c r="F171" s="34"/>
      <c r="G171" s="34"/>
      <c r="H171" s="34"/>
      <c r="I171" s="34"/>
      <c r="J171" s="34"/>
      <c r="K171" s="34"/>
      <c r="L171" s="34"/>
      <c r="M171" s="34"/>
      <c r="N171" s="34"/>
      <c r="O171" s="34"/>
      <c r="P171" s="34"/>
      <c r="Q171" s="34"/>
      <c r="R171" s="34"/>
      <c r="S171" s="34"/>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34"/>
      <c r="E176" s="34"/>
      <c r="F176" s="34"/>
      <c r="G176" s="34"/>
      <c r="H176" s="34"/>
      <c r="I176" s="34"/>
      <c r="J176" s="34"/>
      <c r="K176" s="34"/>
      <c r="L176" s="34"/>
      <c r="M176" s="34"/>
      <c r="N176" s="34"/>
      <c r="O176" s="34"/>
      <c r="P176" s="34"/>
      <c r="Q176" s="34"/>
      <c r="R176" s="34"/>
      <c r="S176" s="34"/>
    </row>
    <row r="177" spans="1:19" ht="15" customHeight="1" x14ac:dyDescent="0.35"/>
    <row r="178" spans="1:19" ht="15" customHeight="1" x14ac:dyDescent="0.35">
      <c r="D178" s="34"/>
      <c r="E178" s="34"/>
      <c r="F178" s="34"/>
      <c r="G178" s="34"/>
      <c r="H178" s="34"/>
      <c r="I178" s="34"/>
      <c r="J178" s="34"/>
      <c r="K178" s="34"/>
      <c r="L178" s="34"/>
      <c r="M178" s="34"/>
      <c r="N178" s="34"/>
      <c r="O178" s="34"/>
      <c r="P178" s="34"/>
      <c r="Q178" s="34"/>
      <c r="R178" s="34"/>
      <c r="S178" s="34"/>
    </row>
    <row r="179" spans="1:19" ht="15" customHeight="1" x14ac:dyDescent="0.35">
      <c r="D179" s="35"/>
      <c r="E179" s="35"/>
      <c r="F179" s="35"/>
      <c r="G179" s="35"/>
      <c r="H179" s="35"/>
      <c r="I179" s="35"/>
      <c r="J179" s="35"/>
      <c r="K179" s="35"/>
      <c r="L179" s="35"/>
      <c r="M179" s="35"/>
      <c r="N179" s="35"/>
      <c r="O179" s="35"/>
      <c r="P179" s="35"/>
      <c r="Q179" s="35"/>
      <c r="R179" s="35"/>
      <c r="S179" s="35"/>
    </row>
    <row r="180" spans="1:19" x14ac:dyDescent="0.35">
      <c r="A180" s="28"/>
      <c r="B180" s="28"/>
      <c r="C180" s="28"/>
      <c r="D180" s="34"/>
      <c r="E180" s="34"/>
      <c r="F180" s="34"/>
      <c r="G180" s="34"/>
      <c r="H180" s="34"/>
      <c r="I180" s="34"/>
      <c r="J180" s="34"/>
      <c r="K180" s="34"/>
      <c r="L180" s="34"/>
      <c r="M180" s="34"/>
      <c r="N180" s="34"/>
      <c r="O180" s="34"/>
      <c r="P180" s="34"/>
      <c r="Q180" s="34"/>
      <c r="R180" s="34"/>
      <c r="S180" s="80"/>
    </row>
    <row r="181" spans="1:19" x14ac:dyDescent="0.35">
      <c r="A181" s="28"/>
      <c r="B181" s="28"/>
      <c r="C181" s="28"/>
      <c r="D181" s="34"/>
      <c r="E181" s="34"/>
      <c r="F181" s="34"/>
      <c r="G181" s="34"/>
      <c r="H181" s="34"/>
      <c r="I181" s="34"/>
      <c r="J181" s="34"/>
      <c r="K181" s="34"/>
      <c r="L181" s="34"/>
      <c r="M181" s="34"/>
      <c r="N181" s="34"/>
      <c r="O181" s="34"/>
      <c r="P181" s="34"/>
      <c r="Q181" s="34"/>
      <c r="R181" s="34"/>
      <c r="S181" s="80"/>
    </row>
    <row r="182" spans="1:19" x14ac:dyDescent="0.35">
      <c r="A182" s="28"/>
      <c r="B182" s="28"/>
      <c r="C182" s="28"/>
      <c r="D182" s="80"/>
      <c r="E182" s="80"/>
      <c r="F182" s="80"/>
      <c r="G182" s="80"/>
      <c r="H182" s="80"/>
      <c r="I182" s="80"/>
      <c r="J182" s="80"/>
      <c r="K182" s="80"/>
      <c r="L182" s="80"/>
      <c r="M182" s="80"/>
      <c r="N182" s="80"/>
      <c r="O182" s="80"/>
      <c r="P182" s="80"/>
      <c r="Q182" s="80"/>
      <c r="R182" s="80"/>
      <c r="S182" s="80"/>
    </row>
    <row r="183" spans="1:19" x14ac:dyDescent="0.35">
      <c r="A183" s="28"/>
      <c r="B183" s="28"/>
      <c r="C183" s="28"/>
      <c r="D183" s="34"/>
      <c r="E183" s="34"/>
      <c r="F183" s="34"/>
      <c r="G183" s="34"/>
      <c r="H183" s="34"/>
      <c r="I183" s="34"/>
      <c r="J183" s="34"/>
      <c r="K183" s="34"/>
      <c r="L183" s="34"/>
      <c r="M183" s="34"/>
      <c r="N183" s="34"/>
      <c r="O183" s="34"/>
      <c r="P183" s="34"/>
      <c r="Q183" s="34"/>
      <c r="R183" s="34"/>
      <c r="S183" s="34"/>
    </row>
    <row r="184" spans="1:19" x14ac:dyDescent="0.35">
      <c r="A184" s="28"/>
      <c r="B184" s="28"/>
      <c r="C184" s="28"/>
      <c r="D184" s="80"/>
      <c r="E184" s="80"/>
      <c r="F184" s="80"/>
      <c r="G184" s="80"/>
      <c r="H184" s="80"/>
      <c r="I184" s="80"/>
      <c r="J184" s="80"/>
      <c r="K184" s="80"/>
      <c r="L184" s="80"/>
      <c r="M184" s="80"/>
      <c r="N184" s="80"/>
      <c r="O184" s="80"/>
      <c r="P184" s="80"/>
      <c r="Q184" s="80"/>
      <c r="R184" s="80"/>
      <c r="S184" s="80"/>
    </row>
    <row r="185" spans="1:19" x14ac:dyDescent="0.35">
      <c r="A185" s="28"/>
      <c r="B185" s="28"/>
      <c r="C185" s="28"/>
      <c r="D185" s="80"/>
      <c r="E185" s="80"/>
      <c r="F185" s="80"/>
      <c r="G185" s="80"/>
      <c r="H185" s="80"/>
      <c r="I185" s="80"/>
      <c r="J185" s="80"/>
      <c r="K185" s="80"/>
      <c r="L185" s="80"/>
      <c r="M185" s="80"/>
      <c r="N185" s="80"/>
      <c r="O185" s="80"/>
      <c r="P185" s="80"/>
      <c r="Q185" s="80"/>
      <c r="R185" s="80"/>
      <c r="S185" s="80"/>
    </row>
    <row r="186" spans="1:19" x14ac:dyDescent="0.35">
      <c r="A186" s="28"/>
      <c r="B186" s="28"/>
      <c r="C186" s="28"/>
      <c r="D186" s="80"/>
      <c r="E186" s="80"/>
      <c r="F186" s="80"/>
      <c r="G186" s="80"/>
      <c r="H186" s="80"/>
      <c r="I186" s="80"/>
      <c r="J186" s="80"/>
      <c r="K186" s="80"/>
      <c r="L186" s="80"/>
      <c r="M186" s="80"/>
      <c r="N186" s="80"/>
      <c r="O186" s="80"/>
      <c r="P186" s="80"/>
      <c r="Q186" s="80"/>
      <c r="R186" s="80"/>
      <c r="S186" s="80"/>
    </row>
    <row r="187" spans="1:19" x14ac:dyDescent="0.35">
      <c r="A187" s="28"/>
      <c r="B187" s="28"/>
      <c r="C187" s="28"/>
      <c r="D187" s="80"/>
      <c r="E187" s="80"/>
      <c r="F187" s="80"/>
      <c r="G187" s="80"/>
      <c r="H187" s="80"/>
      <c r="I187" s="80"/>
      <c r="J187" s="80"/>
      <c r="K187" s="80"/>
      <c r="L187" s="80"/>
      <c r="M187" s="80"/>
      <c r="N187" s="80"/>
      <c r="O187" s="80"/>
      <c r="P187" s="80"/>
      <c r="Q187" s="80"/>
      <c r="R187" s="80"/>
      <c r="S187" s="80"/>
    </row>
    <row r="190" spans="1:19" x14ac:dyDescent="0.35">
      <c r="A190" s="28"/>
      <c r="B190" s="28"/>
      <c r="C190" s="28"/>
      <c r="D190" s="80"/>
      <c r="E190" s="80"/>
      <c r="F190" s="80"/>
      <c r="G190" s="80"/>
      <c r="H190" s="80"/>
      <c r="I190" s="80"/>
      <c r="J190" s="80"/>
      <c r="K190" s="80"/>
      <c r="L190" s="80"/>
      <c r="M190" s="80"/>
      <c r="N190" s="80"/>
      <c r="O190" s="80"/>
      <c r="P190" s="80"/>
      <c r="Q190" s="80"/>
      <c r="R190" s="80"/>
      <c r="S190" s="80"/>
    </row>
    <row r="191" spans="1:19" x14ac:dyDescent="0.35">
      <c r="A191" s="28"/>
      <c r="B191" s="28"/>
      <c r="C191" s="28"/>
      <c r="D191" s="80"/>
      <c r="E191" s="80"/>
      <c r="F191" s="80"/>
      <c r="G191" s="80"/>
      <c r="H191" s="80"/>
      <c r="I191" s="80"/>
      <c r="J191" s="80"/>
      <c r="K191" s="80"/>
      <c r="L191" s="80"/>
      <c r="M191" s="80"/>
      <c r="N191" s="80"/>
      <c r="O191" s="80"/>
      <c r="P191" s="80"/>
      <c r="Q191" s="80"/>
      <c r="R191" s="80"/>
      <c r="S191" s="80"/>
    </row>
    <row r="192" spans="1:19" x14ac:dyDescent="0.35">
      <c r="A192" s="68"/>
      <c r="B192" s="68"/>
      <c r="C192" s="68"/>
      <c r="D192" s="68"/>
      <c r="E192" s="68"/>
      <c r="F192" s="68"/>
      <c r="G192" s="68"/>
      <c r="H192" s="68"/>
      <c r="I192" s="68"/>
      <c r="J192" s="68"/>
      <c r="K192" s="68"/>
      <c r="L192" s="68"/>
      <c r="M192" s="68"/>
      <c r="N192" s="68"/>
      <c r="O192" s="68"/>
      <c r="P192" s="68"/>
      <c r="Q192" s="68"/>
      <c r="R192" s="68"/>
      <c r="S192" s="68"/>
    </row>
    <row r="193" spans="1:19" x14ac:dyDescent="0.35">
      <c r="A193" s="28"/>
      <c r="B193" s="28"/>
      <c r="C193" s="28"/>
      <c r="D193" s="80"/>
      <c r="E193" s="80"/>
      <c r="F193" s="80"/>
      <c r="G193" s="80"/>
      <c r="H193" s="80"/>
      <c r="I193" s="80"/>
      <c r="J193" s="80"/>
      <c r="K193" s="80"/>
      <c r="L193" s="80"/>
      <c r="M193" s="80"/>
      <c r="N193" s="80"/>
      <c r="O193" s="80"/>
      <c r="P193" s="80"/>
      <c r="Q193" s="80"/>
      <c r="R193" s="80"/>
      <c r="S193" s="80"/>
    </row>
    <row r="194" spans="1:19" x14ac:dyDescent="0.35">
      <c r="A194" s="28"/>
      <c r="B194" s="28"/>
      <c r="C194" s="28"/>
      <c r="D194" s="80"/>
      <c r="E194" s="80"/>
      <c r="F194" s="80"/>
      <c r="G194" s="80"/>
      <c r="H194" s="80"/>
      <c r="I194" s="80"/>
      <c r="J194" s="80"/>
      <c r="K194" s="80"/>
      <c r="L194" s="80"/>
      <c r="M194" s="80"/>
      <c r="N194" s="80"/>
      <c r="O194" s="80"/>
      <c r="P194" s="80"/>
      <c r="Q194" s="80"/>
      <c r="R194" s="80"/>
      <c r="S194" s="80"/>
    </row>
    <row r="195" spans="1:19" x14ac:dyDescent="0.35">
      <c r="A195" s="28"/>
      <c r="B195" s="28"/>
      <c r="C195" s="28"/>
      <c r="D195" s="34"/>
      <c r="E195" s="34"/>
      <c r="F195" s="34"/>
      <c r="G195" s="34"/>
      <c r="H195" s="34"/>
      <c r="I195" s="34"/>
      <c r="J195" s="34"/>
      <c r="K195" s="34"/>
      <c r="L195" s="34"/>
      <c r="M195" s="34"/>
      <c r="N195" s="34"/>
      <c r="O195" s="34"/>
      <c r="P195" s="34"/>
      <c r="Q195" s="34"/>
      <c r="R195" s="34"/>
      <c r="S195" s="80"/>
    </row>
    <row r="196" spans="1:19" x14ac:dyDescent="0.35">
      <c r="A196" s="28"/>
      <c r="B196" s="28"/>
      <c r="C196" s="28"/>
      <c r="D196" s="80"/>
      <c r="E196" s="80"/>
      <c r="F196" s="80"/>
      <c r="G196" s="80"/>
      <c r="H196" s="80"/>
      <c r="I196" s="80"/>
      <c r="J196" s="80"/>
      <c r="K196" s="80"/>
      <c r="L196" s="80"/>
      <c r="M196" s="80"/>
      <c r="N196" s="80"/>
      <c r="O196" s="80"/>
      <c r="P196" s="80"/>
      <c r="Q196" s="80"/>
      <c r="R196" s="80"/>
      <c r="S196" s="80"/>
    </row>
    <row r="197" spans="1:19" x14ac:dyDescent="0.35">
      <c r="A197" s="28"/>
      <c r="B197" s="28"/>
      <c r="C197" s="28"/>
      <c r="D197" s="80"/>
      <c r="E197" s="80"/>
      <c r="F197" s="80"/>
      <c r="G197" s="80"/>
      <c r="H197" s="80"/>
      <c r="I197" s="80"/>
      <c r="J197" s="80"/>
      <c r="K197" s="80"/>
      <c r="L197" s="80"/>
      <c r="M197" s="80"/>
      <c r="N197" s="80"/>
      <c r="O197" s="80"/>
      <c r="P197" s="80"/>
      <c r="Q197" s="80"/>
      <c r="R197" s="80"/>
      <c r="S197" s="80"/>
    </row>
    <row r="198" spans="1:19" x14ac:dyDescent="0.35">
      <c r="A198" s="28"/>
      <c r="B198" s="28"/>
      <c r="C198" s="28"/>
      <c r="D198" s="80"/>
      <c r="E198" s="80"/>
      <c r="F198" s="80"/>
      <c r="G198" s="80"/>
      <c r="H198" s="80"/>
      <c r="I198" s="80"/>
      <c r="J198" s="80"/>
      <c r="K198" s="80"/>
      <c r="L198" s="80"/>
      <c r="M198" s="80"/>
      <c r="N198" s="80"/>
      <c r="O198" s="80"/>
      <c r="P198" s="80"/>
      <c r="Q198" s="80"/>
      <c r="R198" s="80"/>
      <c r="S198" s="80"/>
    </row>
    <row r="199" spans="1:19" x14ac:dyDescent="0.35">
      <c r="A199" s="28"/>
      <c r="B199" s="28"/>
      <c r="C199" s="28"/>
      <c r="D199" s="34"/>
      <c r="E199" s="34"/>
      <c r="F199" s="34"/>
      <c r="G199" s="34"/>
      <c r="H199" s="34"/>
      <c r="I199" s="34"/>
      <c r="J199" s="34"/>
      <c r="K199" s="34"/>
      <c r="L199" s="34"/>
      <c r="M199" s="34"/>
      <c r="N199" s="34"/>
      <c r="O199" s="34"/>
      <c r="P199" s="34"/>
      <c r="Q199" s="34"/>
      <c r="R199" s="34"/>
      <c r="S199" s="34"/>
    </row>
    <row r="200" spans="1:19" x14ac:dyDescent="0.35">
      <c r="B200" s="28"/>
      <c r="C200" s="28"/>
      <c r="D200" s="81"/>
      <c r="E200" s="81"/>
      <c r="F200" s="81"/>
      <c r="G200" s="81"/>
      <c r="H200" s="81"/>
      <c r="I200" s="81"/>
      <c r="J200" s="81"/>
      <c r="K200" s="81"/>
      <c r="L200" s="81"/>
      <c r="M200" s="81"/>
      <c r="N200" s="81"/>
      <c r="O200" s="81"/>
      <c r="P200" s="81"/>
      <c r="Q200" s="81"/>
      <c r="R200" s="81"/>
      <c r="S200" s="82"/>
    </row>
    <row r="201" spans="1:19" x14ac:dyDescent="0.35">
      <c r="B201" s="28"/>
      <c r="C201" s="28"/>
      <c r="D201" s="81"/>
      <c r="E201" s="81"/>
      <c r="F201" s="81"/>
      <c r="G201" s="81"/>
      <c r="H201" s="81"/>
      <c r="I201" s="81"/>
      <c r="J201" s="81"/>
      <c r="K201" s="81"/>
      <c r="L201" s="81"/>
      <c r="M201" s="81"/>
      <c r="N201" s="81"/>
      <c r="O201" s="81"/>
      <c r="P201" s="81"/>
      <c r="Q201" s="81"/>
      <c r="R201" s="81"/>
      <c r="S201" s="82"/>
    </row>
    <row r="202" spans="1:19" x14ac:dyDescent="0.35">
      <c r="B202" s="28"/>
      <c r="C202" s="28"/>
      <c r="D202" s="81"/>
      <c r="E202" s="81"/>
      <c r="F202" s="81"/>
      <c r="G202" s="81"/>
      <c r="H202" s="81"/>
      <c r="I202" s="81"/>
      <c r="J202" s="81"/>
      <c r="K202" s="81"/>
      <c r="L202" s="81"/>
      <c r="M202" s="81"/>
      <c r="N202" s="81"/>
      <c r="O202" s="81"/>
      <c r="P202" s="81"/>
      <c r="Q202" s="81"/>
      <c r="R202" s="81"/>
      <c r="S202" s="82"/>
    </row>
    <row r="203" spans="1:19" x14ac:dyDescent="0.35">
      <c r="A203" s="28"/>
      <c r="B203" s="28"/>
      <c r="C203" s="28"/>
      <c r="D203" s="81"/>
      <c r="E203" s="81"/>
      <c r="F203" s="81"/>
      <c r="G203" s="81"/>
      <c r="H203" s="81"/>
      <c r="I203" s="81"/>
      <c r="J203" s="81"/>
      <c r="K203" s="81"/>
      <c r="L203" s="81"/>
      <c r="M203" s="81"/>
      <c r="N203" s="81"/>
      <c r="O203" s="81"/>
      <c r="P203" s="81"/>
      <c r="Q203" s="81"/>
      <c r="R203" s="81"/>
      <c r="S203" s="82"/>
    </row>
    <row r="206" spans="1:19" x14ac:dyDescent="0.35">
      <c r="A206" s="28"/>
      <c r="B206" s="28"/>
      <c r="C206" s="28"/>
      <c r="D206" s="81"/>
      <c r="E206" s="81"/>
      <c r="F206" s="81"/>
      <c r="G206" s="81"/>
      <c r="H206" s="81"/>
      <c r="I206" s="81"/>
      <c r="J206" s="81"/>
      <c r="K206" s="81"/>
      <c r="L206" s="81"/>
      <c r="M206" s="81"/>
      <c r="N206" s="81"/>
      <c r="O206" s="81"/>
      <c r="P206" s="81"/>
      <c r="Q206" s="81"/>
      <c r="R206" s="81"/>
      <c r="S206" s="82"/>
    </row>
    <row r="207" spans="1:19" x14ac:dyDescent="0.35">
      <c r="A207" s="28"/>
      <c r="B207" s="28"/>
      <c r="C207" s="28"/>
      <c r="D207" s="81"/>
      <c r="E207" s="81"/>
      <c r="F207" s="81"/>
      <c r="G207" s="81"/>
      <c r="H207" s="81"/>
      <c r="I207" s="81"/>
      <c r="J207" s="81"/>
      <c r="K207" s="81"/>
      <c r="L207" s="81"/>
      <c r="M207" s="81"/>
      <c r="N207" s="81"/>
      <c r="O207" s="81"/>
      <c r="P207" s="81"/>
      <c r="Q207" s="81"/>
      <c r="R207" s="81"/>
      <c r="S207" s="82"/>
    </row>
    <row r="208" spans="1:19" x14ac:dyDescent="0.35">
      <c r="A208" s="28"/>
      <c r="B208" s="28"/>
      <c r="C208" s="28"/>
      <c r="D208" s="81"/>
      <c r="E208" s="81"/>
      <c r="F208" s="81"/>
      <c r="G208" s="81"/>
      <c r="H208" s="81"/>
      <c r="I208" s="81"/>
      <c r="J208" s="81"/>
      <c r="K208" s="81"/>
      <c r="L208" s="81"/>
      <c r="M208" s="81"/>
      <c r="N208" s="81"/>
      <c r="O208" s="81"/>
      <c r="P208" s="81"/>
      <c r="Q208" s="81"/>
      <c r="R208" s="81"/>
      <c r="S208" s="82"/>
    </row>
    <row r="209" spans="1:19" x14ac:dyDescent="0.35">
      <c r="A209" s="28"/>
      <c r="B209" s="28"/>
      <c r="C209" s="28"/>
      <c r="D209" s="34"/>
      <c r="E209" s="34"/>
      <c r="F209" s="34"/>
      <c r="G209" s="34"/>
      <c r="H209" s="34"/>
      <c r="I209" s="34"/>
      <c r="J209" s="34"/>
      <c r="K209" s="34"/>
      <c r="L209" s="34"/>
      <c r="M209" s="34"/>
      <c r="N209" s="34"/>
      <c r="O209" s="34"/>
      <c r="P209" s="34"/>
      <c r="Q209" s="34"/>
      <c r="R209" s="34"/>
      <c r="S209" s="80"/>
    </row>
    <row r="210" spans="1:19" x14ac:dyDescent="0.35">
      <c r="A210" s="28"/>
      <c r="B210" s="28"/>
      <c r="C210" s="28"/>
      <c r="D210" s="34"/>
      <c r="E210" s="34"/>
      <c r="F210" s="34"/>
      <c r="G210" s="34"/>
      <c r="H210" s="34"/>
      <c r="I210" s="34"/>
      <c r="J210" s="34"/>
      <c r="K210" s="34"/>
      <c r="L210" s="34"/>
      <c r="M210" s="34"/>
      <c r="N210" s="34"/>
      <c r="O210" s="34"/>
      <c r="P210" s="34"/>
      <c r="Q210" s="34"/>
      <c r="R210" s="34"/>
      <c r="S210" s="80"/>
    </row>
    <row r="211" spans="1:19" x14ac:dyDescent="0.35">
      <c r="A211" s="28"/>
      <c r="B211" s="28"/>
      <c r="C211" s="28"/>
      <c r="D211" s="34"/>
      <c r="E211" s="34"/>
      <c r="F211" s="34"/>
      <c r="G211" s="34"/>
      <c r="H211" s="34"/>
      <c r="I211" s="34"/>
      <c r="J211" s="34"/>
      <c r="K211" s="34"/>
      <c r="L211" s="34"/>
      <c r="M211" s="34"/>
      <c r="N211" s="34"/>
      <c r="O211" s="34"/>
      <c r="P211" s="34"/>
      <c r="Q211" s="34"/>
      <c r="R211" s="34"/>
      <c r="S211" s="80"/>
    </row>
    <row r="212" spans="1:19" x14ac:dyDescent="0.35">
      <c r="A212" s="28"/>
      <c r="C212" s="28"/>
      <c r="D212" s="34"/>
      <c r="E212" s="34"/>
      <c r="F212" s="34"/>
      <c r="G212" s="34"/>
      <c r="H212" s="34"/>
      <c r="I212" s="34"/>
      <c r="J212" s="34"/>
      <c r="K212" s="34"/>
      <c r="L212" s="34"/>
      <c r="M212" s="34"/>
      <c r="N212" s="34"/>
      <c r="O212" s="34"/>
      <c r="P212" s="34"/>
      <c r="Q212" s="34"/>
      <c r="R212" s="34"/>
      <c r="S212" s="34"/>
    </row>
    <row r="213" spans="1:19" x14ac:dyDescent="0.35">
      <c r="A213" s="28"/>
      <c r="C213" s="28"/>
      <c r="D213" s="34"/>
      <c r="E213" s="34"/>
      <c r="F213" s="34"/>
      <c r="G213" s="34"/>
      <c r="H213" s="34"/>
      <c r="I213" s="34"/>
      <c r="J213" s="34"/>
      <c r="K213" s="34"/>
      <c r="L213" s="34"/>
      <c r="M213" s="34"/>
      <c r="N213" s="34"/>
      <c r="O213" s="34"/>
      <c r="P213" s="34"/>
      <c r="Q213" s="34"/>
      <c r="R213" s="34"/>
      <c r="S213" s="34"/>
    </row>
    <row r="214" spans="1:19" x14ac:dyDescent="0.35">
      <c r="A214" s="28"/>
      <c r="C214" s="83"/>
      <c r="D214" s="81"/>
      <c r="E214" s="81"/>
      <c r="F214" s="81"/>
      <c r="G214" s="81"/>
      <c r="H214" s="81"/>
      <c r="I214" s="81"/>
      <c r="J214" s="81"/>
      <c r="K214" s="81"/>
      <c r="L214" s="81"/>
      <c r="M214" s="81"/>
      <c r="N214" s="81"/>
      <c r="O214" s="81"/>
      <c r="P214" s="81"/>
      <c r="Q214" s="81"/>
      <c r="R214" s="81"/>
      <c r="S214" s="81"/>
    </row>
    <row r="215" spans="1:19" x14ac:dyDescent="0.35">
      <c r="A215" s="28"/>
      <c r="C215" s="28"/>
      <c r="D215" s="34"/>
      <c r="E215" s="34"/>
      <c r="F215" s="34"/>
      <c r="G215" s="34"/>
      <c r="H215" s="34"/>
      <c r="I215" s="34"/>
      <c r="J215" s="34"/>
      <c r="K215" s="34"/>
      <c r="L215" s="34"/>
      <c r="M215" s="34"/>
      <c r="N215" s="34"/>
      <c r="O215" s="34"/>
      <c r="P215" s="34"/>
      <c r="Q215" s="34"/>
      <c r="R215" s="34"/>
      <c r="S215" s="34"/>
    </row>
    <row r="216" spans="1:19" x14ac:dyDescent="0.35">
      <c r="A216" s="28"/>
      <c r="C216" s="28"/>
      <c r="D216" s="81"/>
      <c r="E216" s="81"/>
      <c r="F216" s="81"/>
      <c r="G216" s="81"/>
      <c r="H216" s="81"/>
      <c r="I216" s="81"/>
      <c r="J216" s="81"/>
      <c r="K216" s="81"/>
      <c r="L216" s="81"/>
      <c r="M216" s="81"/>
      <c r="N216" s="81"/>
      <c r="O216" s="81"/>
      <c r="P216" s="81"/>
      <c r="Q216" s="81"/>
      <c r="R216" s="81"/>
      <c r="S216" s="82"/>
    </row>
    <row r="217" spans="1:19" x14ac:dyDescent="0.35">
      <c r="A217" s="28"/>
      <c r="C217" s="28"/>
      <c r="D217" s="34"/>
      <c r="E217" s="34"/>
      <c r="F217" s="34"/>
      <c r="G217" s="34"/>
      <c r="H217" s="34"/>
      <c r="I217" s="34"/>
      <c r="J217" s="34"/>
      <c r="K217" s="34"/>
      <c r="L217" s="34"/>
      <c r="M217" s="34"/>
      <c r="N217" s="34"/>
      <c r="O217" s="34"/>
      <c r="P217" s="34"/>
      <c r="Q217" s="34"/>
      <c r="R217" s="34"/>
      <c r="S217" s="34"/>
    </row>
    <row r="218" spans="1:19" x14ac:dyDescent="0.35">
      <c r="A218" s="28"/>
      <c r="C218" s="83"/>
      <c r="D218" s="81"/>
      <c r="E218" s="81"/>
      <c r="F218" s="81"/>
      <c r="G218" s="81"/>
      <c r="H218" s="81"/>
      <c r="I218" s="81"/>
      <c r="J218" s="81"/>
      <c r="K218" s="81"/>
      <c r="L218" s="81"/>
      <c r="M218" s="81"/>
      <c r="N218" s="81"/>
      <c r="O218" s="81"/>
      <c r="P218" s="81"/>
      <c r="Q218" s="81"/>
      <c r="R218" s="81"/>
      <c r="S218" s="81"/>
    </row>
    <row r="219" spans="1:19" x14ac:dyDescent="0.35">
      <c r="A219" s="28"/>
      <c r="C219" s="83"/>
      <c r="D219" s="81"/>
      <c r="E219" s="81"/>
      <c r="F219" s="81"/>
      <c r="G219" s="81"/>
      <c r="H219" s="81"/>
      <c r="I219" s="81"/>
      <c r="J219" s="81"/>
      <c r="K219" s="81"/>
      <c r="L219" s="81"/>
      <c r="M219" s="81"/>
      <c r="N219" s="81"/>
      <c r="O219" s="81"/>
      <c r="P219" s="81"/>
      <c r="Q219" s="81"/>
      <c r="R219" s="81"/>
      <c r="S219" s="81"/>
    </row>
    <row r="220" spans="1:19" x14ac:dyDescent="0.35">
      <c r="A220" s="28"/>
      <c r="C220" s="28"/>
      <c r="D220" s="34"/>
      <c r="E220" s="34"/>
      <c r="F220" s="34"/>
      <c r="G220" s="34"/>
      <c r="H220" s="34"/>
      <c r="I220" s="34"/>
      <c r="J220" s="34"/>
      <c r="K220" s="34"/>
      <c r="L220" s="34"/>
      <c r="M220" s="34"/>
      <c r="N220" s="34"/>
      <c r="O220" s="34"/>
      <c r="P220" s="34"/>
      <c r="Q220" s="34"/>
      <c r="R220" s="34"/>
      <c r="S220" s="34"/>
    </row>
    <row r="221" spans="1:19" x14ac:dyDescent="0.35">
      <c r="A221" s="28"/>
      <c r="C221" s="28"/>
      <c r="D221" s="34"/>
      <c r="E221" s="34"/>
      <c r="F221" s="34"/>
      <c r="G221" s="34"/>
      <c r="H221" s="34"/>
      <c r="I221" s="34"/>
      <c r="J221" s="34"/>
      <c r="K221" s="34"/>
      <c r="L221" s="34"/>
      <c r="M221" s="34"/>
      <c r="N221" s="34"/>
      <c r="O221" s="34"/>
      <c r="P221" s="34"/>
      <c r="Q221" s="34"/>
      <c r="R221" s="34"/>
      <c r="S221" s="34"/>
    </row>
    <row r="222" spans="1:19" x14ac:dyDescent="0.35">
      <c r="A222" s="28"/>
      <c r="C222" s="83"/>
      <c r="D222" s="81"/>
      <c r="E222" s="81"/>
      <c r="F222" s="81"/>
      <c r="G222" s="81"/>
      <c r="H222" s="81"/>
      <c r="I222" s="81"/>
      <c r="J222" s="81"/>
      <c r="K222" s="81"/>
      <c r="L222" s="81"/>
      <c r="M222" s="81"/>
      <c r="N222" s="81"/>
      <c r="O222" s="81"/>
      <c r="P222" s="81"/>
      <c r="Q222" s="81"/>
      <c r="R222" s="81"/>
      <c r="S222" s="81"/>
    </row>
    <row r="223" spans="1:19" x14ac:dyDescent="0.35">
      <c r="A223" s="28"/>
      <c r="C223" s="28"/>
      <c r="D223" s="34"/>
      <c r="E223" s="34"/>
      <c r="F223" s="34"/>
      <c r="G223" s="34"/>
      <c r="H223" s="34"/>
      <c r="I223" s="34"/>
      <c r="J223" s="34"/>
      <c r="K223" s="34"/>
      <c r="L223" s="34"/>
      <c r="M223" s="34"/>
      <c r="N223" s="34"/>
      <c r="O223" s="34"/>
      <c r="P223" s="34"/>
      <c r="Q223" s="34"/>
      <c r="R223" s="34"/>
      <c r="S223" s="34"/>
    </row>
    <row r="224" spans="1:19" x14ac:dyDescent="0.35">
      <c r="A224" s="28"/>
      <c r="C224" s="28"/>
      <c r="D224" s="34"/>
      <c r="E224" s="34"/>
      <c r="F224" s="34"/>
      <c r="G224" s="34"/>
      <c r="H224" s="34"/>
      <c r="I224" s="34"/>
      <c r="J224" s="34"/>
      <c r="K224" s="34"/>
      <c r="L224" s="34"/>
      <c r="M224" s="34"/>
      <c r="N224" s="34"/>
      <c r="O224" s="34"/>
      <c r="P224" s="34"/>
      <c r="Q224" s="34"/>
      <c r="R224" s="34"/>
      <c r="S224" s="34"/>
    </row>
    <row r="225" spans="1:19" x14ac:dyDescent="0.35">
      <c r="A225" s="28"/>
      <c r="C225" s="28"/>
      <c r="D225" s="34"/>
      <c r="E225" s="34"/>
      <c r="F225" s="34"/>
      <c r="G225" s="34"/>
      <c r="H225" s="34"/>
      <c r="I225" s="34"/>
      <c r="J225" s="34"/>
      <c r="K225" s="34"/>
      <c r="L225" s="34"/>
      <c r="M225" s="34"/>
      <c r="N225" s="34"/>
      <c r="O225" s="34"/>
      <c r="P225" s="34"/>
      <c r="Q225" s="34"/>
      <c r="R225" s="34"/>
      <c r="S225" s="34"/>
    </row>
    <row r="226" spans="1:19" x14ac:dyDescent="0.35">
      <c r="A226" s="28"/>
      <c r="C226" s="28"/>
      <c r="D226" s="34"/>
      <c r="E226" s="34"/>
      <c r="F226" s="34"/>
      <c r="G226" s="34"/>
      <c r="H226" s="34"/>
      <c r="I226" s="34"/>
      <c r="J226" s="34"/>
      <c r="K226" s="34"/>
      <c r="L226" s="34"/>
      <c r="M226" s="34"/>
      <c r="N226" s="34"/>
      <c r="O226" s="34"/>
      <c r="P226" s="34"/>
      <c r="Q226" s="34"/>
      <c r="R226" s="34"/>
      <c r="S226" s="34"/>
    </row>
    <row r="227" spans="1:19" x14ac:dyDescent="0.35">
      <c r="A227" s="28"/>
      <c r="C227" s="28"/>
      <c r="D227" s="34"/>
      <c r="E227" s="34"/>
      <c r="F227" s="34"/>
      <c r="G227" s="34"/>
      <c r="H227" s="34"/>
      <c r="I227" s="34"/>
      <c r="J227" s="34"/>
      <c r="K227" s="34"/>
      <c r="L227" s="34"/>
      <c r="M227" s="34"/>
      <c r="N227" s="34"/>
      <c r="O227" s="34"/>
      <c r="P227" s="34"/>
      <c r="Q227" s="34"/>
      <c r="R227" s="34"/>
      <c r="S227" s="34"/>
    </row>
    <row r="228" spans="1:19" x14ac:dyDescent="0.35">
      <c r="A228" s="28"/>
      <c r="C228" s="83"/>
      <c r="D228" s="81"/>
      <c r="E228" s="81"/>
      <c r="F228" s="81"/>
      <c r="G228" s="81"/>
      <c r="H228" s="81"/>
      <c r="I228" s="81"/>
      <c r="J228" s="81"/>
      <c r="K228" s="81"/>
      <c r="L228" s="81"/>
      <c r="M228" s="81"/>
      <c r="N228" s="81"/>
      <c r="O228" s="81"/>
      <c r="P228" s="81"/>
      <c r="Q228" s="81"/>
      <c r="R228" s="81"/>
      <c r="S228" s="81"/>
    </row>
    <row r="229" spans="1:19" x14ac:dyDescent="0.35">
      <c r="A229" s="28"/>
      <c r="C229" s="83"/>
      <c r="D229" s="81"/>
      <c r="E229" s="81"/>
      <c r="F229" s="81"/>
      <c r="G229" s="81"/>
      <c r="H229" s="81"/>
      <c r="I229" s="81"/>
      <c r="J229" s="81"/>
      <c r="K229" s="81"/>
      <c r="L229" s="81"/>
      <c r="M229" s="81"/>
      <c r="N229" s="81"/>
      <c r="O229" s="81"/>
      <c r="P229" s="81"/>
      <c r="Q229" s="81"/>
      <c r="R229" s="81"/>
      <c r="S229" s="81"/>
    </row>
    <row r="230" spans="1:19" x14ac:dyDescent="0.35">
      <c r="A230" s="28"/>
      <c r="C230" s="83"/>
      <c r="D230" s="81"/>
      <c r="E230" s="81"/>
      <c r="F230" s="81"/>
      <c r="G230" s="81"/>
      <c r="H230" s="81"/>
      <c r="I230" s="81"/>
      <c r="J230" s="81"/>
      <c r="K230" s="81"/>
      <c r="L230" s="81"/>
      <c r="M230" s="81"/>
      <c r="N230" s="81"/>
      <c r="O230" s="81"/>
      <c r="P230" s="81"/>
      <c r="Q230" s="81"/>
      <c r="R230" s="81"/>
      <c r="S230" s="81"/>
    </row>
    <row r="231" spans="1:19" x14ac:dyDescent="0.35">
      <c r="A231" s="28"/>
      <c r="C231" s="28"/>
      <c r="D231" s="34"/>
      <c r="E231" s="34"/>
      <c r="F231" s="34"/>
      <c r="G231" s="34"/>
      <c r="H231" s="34"/>
      <c r="I231" s="34"/>
      <c r="J231" s="34"/>
      <c r="K231" s="34"/>
      <c r="L231" s="34"/>
      <c r="M231" s="34"/>
      <c r="N231" s="34"/>
      <c r="O231" s="34"/>
      <c r="P231" s="34"/>
      <c r="Q231" s="34"/>
      <c r="R231" s="34"/>
      <c r="S231" s="34"/>
    </row>
    <row r="232" spans="1:19" x14ac:dyDescent="0.35">
      <c r="A232" s="28"/>
      <c r="C232" s="28"/>
      <c r="S232" s="80"/>
    </row>
    <row r="233" spans="1:19" x14ac:dyDescent="0.35">
      <c r="A233" s="28"/>
      <c r="C233" s="28"/>
      <c r="D233" s="34"/>
      <c r="E233" s="34"/>
      <c r="F233" s="34"/>
      <c r="G233" s="34"/>
      <c r="H233" s="34"/>
      <c r="I233" s="34"/>
      <c r="J233" s="34"/>
      <c r="K233" s="34"/>
      <c r="L233" s="34"/>
      <c r="M233" s="34"/>
      <c r="N233" s="34"/>
      <c r="O233" s="34"/>
      <c r="P233" s="34"/>
      <c r="Q233" s="34"/>
      <c r="R233" s="34"/>
      <c r="S233" s="34"/>
    </row>
    <row r="234" spans="1:19" x14ac:dyDescent="0.35">
      <c r="A234" s="28"/>
      <c r="C234" s="83"/>
      <c r="D234" s="81"/>
      <c r="E234" s="81"/>
      <c r="F234" s="81"/>
      <c r="G234" s="81"/>
      <c r="H234" s="81"/>
      <c r="I234" s="81"/>
      <c r="J234" s="81"/>
      <c r="K234" s="81"/>
      <c r="L234" s="81"/>
      <c r="M234" s="81"/>
      <c r="N234" s="81"/>
      <c r="O234" s="81"/>
      <c r="P234" s="81"/>
      <c r="Q234" s="81"/>
      <c r="R234" s="81"/>
      <c r="S234" s="80"/>
    </row>
    <row r="235" spans="1:19" x14ac:dyDescent="0.35">
      <c r="A235" s="28"/>
      <c r="C235" s="28"/>
      <c r="D235" s="35"/>
      <c r="E235" s="35"/>
      <c r="F235" s="35"/>
      <c r="G235" s="35"/>
      <c r="H235" s="35"/>
      <c r="I235" s="35"/>
      <c r="J235" s="35"/>
      <c r="K235" s="35"/>
      <c r="L235" s="35"/>
      <c r="M235" s="35"/>
      <c r="N235" s="35"/>
      <c r="O235" s="35"/>
      <c r="P235" s="35"/>
      <c r="Q235" s="35"/>
      <c r="R235" s="35"/>
      <c r="S235" s="80"/>
    </row>
    <row r="236" spans="1:19" x14ac:dyDescent="0.35">
      <c r="A236" s="28"/>
      <c r="C236" s="28"/>
      <c r="D236" s="35"/>
      <c r="E236" s="35"/>
      <c r="F236" s="35"/>
      <c r="G236" s="35"/>
      <c r="H236" s="35"/>
      <c r="I236" s="35"/>
      <c r="J236" s="35"/>
      <c r="K236" s="35"/>
      <c r="L236" s="35"/>
      <c r="M236" s="35"/>
      <c r="N236" s="35"/>
      <c r="O236" s="35"/>
      <c r="P236" s="35"/>
      <c r="Q236" s="35"/>
      <c r="R236" s="35"/>
      <c r="S236" s="80"/>
    </row>
    <row r="237" spans="1:19" x14ac:dyDescent="0.35">
      <c r="A237" s="28"/>
      <c r="C237" s="28"/>
      <c r="D237" s="35"/>
      <c r="E237" s="35"/>
      <c r="F237" s="35"/>
      <c r="G237" s="35"/>
      <c r="H237" s="35"/>
      <c r="I237" s="35"/>
      <c r="J237" s="35"/>
      <c r="K237" s="35"/>
      <c r="L237" s="35"/>
      <c r="M237" s="35"/>
      <c r="N237" s="35"/>
      <c r="O237" s="35"/>
      <c r="P237" s="35"/>
      <c r="Q237" s="35"/>
      <c r="R237" s="35"/>
      <c r="S237" s="80"/>
    </row>
    <row r="238" spans="1:19" x14ac:dyDescent="0.35">
      <c r="A238" s="28"/>
      <c r="C238" s="28"/>
      <c r="D238" s="35"/>
      <c r="E238" s="35"/>
      <c r="F238" s="35"/>
      <c r="G238" s="35"/>
      <c r="H238" s="35"/>
      <c r="I238" s="35"/>
      <c r="J238" s="35"/>
      <c r="K238" s="35"/>
      <c r="L238" s="35"/>
      <c r="M238" s="35"/>
      <c r="N238" s="35"/>
      <c r="O238" s="35"/>
      <c r="P238" s="35"/>
      <c r="Q238" s="35"/>
      <c r="R238" s="35"/>
      <c r="S238" s="35"/>
    </row>
    <row r="239" spans="1:19" x14ac:dyDescent="0.35">
      <c r="A239" s="28"/>
      <c r="C239" s="28"/>
      <c r="D239" s="35"/>
      <c r="E239" s="35"/>
      <c r="F239" s="35"/>
      <c r="G239" s="35"/>
      <c r="H239" s="35"/>
      <c r="I239" s="35"/>
      <c r="J239" s="35"/>
      <c r="K239" s="35"/>
      <c r="L239" s="35"/>
      <c r="M239" s="35"/>
      <c r="N239" s="35"/>
      <c r="O239" s="35"/>
      <c r="P239" s="35"/>
      <c r="Q239" s="35"/>
      <c r="R239" s="35"/>
      <c r="S239" s="35"/>
    </row>
    <row r="240" spans="1:19" x14ac:dyDescent="0.35">
      <c r="A240" s="28"/>
      <c r="C240" s="28"/>
      <c r="D240" s="35"/>
      <c r="E240" s="35"/>
      <c r="F240" s="35"/>
      <c r="G240" s="35"/>
      <c r="H240" s="35"/>
      <c r="I240" s="35"/>
      <c r="J240" s="35"/>
      <c r="K240" s="35"/>
      <c r="L240" s="35"/>
      <c r="M240" s="35"/>
      <c r="N240" s="35"/>
      <c r="O240" s="35"/>
      <c r="P240" s="35"/>
      <c r="Q240" s="35"/>
      <c r="R240" s="35"/>
      <c r="S240" s="80"/>
    </row>
    <row r="241" spans="1:19" x14ac:dyDescent="0.35">
      <c r="A241" s="28"/>
      <c r="C241" s="28"/>
      <c r="D241" s="35"/>
      <c r="E241" s="35"/>
      <c r="F241" s="35"/>
      <c r="G241" s="35"/>
      <c r="H241" s="35"/>
      <c r="I241" s="35"/>
      <c r="J241" s="35"/>
      <c r="K241" s="35"/>
      <c r="L241" s="35"/>
      <c r="M241" s="35"/>
      <c r="N241" s="35"/>
      <c r="O241" s="35"/>
      <c r="P241" s="35"/>
      <c r="Q241" s="35"/>
      <c r="R241" s="35"/>
      <c r="S241" s="80"/>
    </row>
    <row r="242" spans="1:19" x14ac:dyDescent="0.35">
      <c r="A242" s="28"/>
      <c r="C242" s="28"/>
      <c r="D242" s="84"/>
      <c r="E242" s="84"/>
      <c r="F242" s="84"/>
      <c r="G242" s="84"/>
      <c r="H242" s="84"/>
      <c r="I242" s="84"/>
      <c r="J242" s="84"/>
      <c r="K242" s="84"/>
      <c r="L242" s="84"/>
      <c r="M242" s="84"/>
      <c r="N242" s="84"/>
      <c r="O242" s="84"/>
      <c r="P242" s="84"/>
      <c r="Q242" s="84"/>
      <c r="R242" s="84"/>
      <c r="S242" s="80"/>
    </row>
    <row r="243" spans="1:19" x14ac:dyDescent="0.35">
      <c r="A243" s="28"/>
      <c r="C243" s="28"/>
      <c r="D243" s="35"/>
      <c r="E243" s="35"/>
      <c r="F243" s="35"/>
      <c r="G243" s="35"/>
      <c r="H243" s="35"/>
      <c r="I243" s="35"/>
      <c r="J243" s="35"/>
      <c r="K243" s="35"/>
      <c r="L243" s="35"/>
      <c r="M243" s="35"/>
      <c r="N243" s="35"/>
      <c r="O243" s="35"/>
      <c r="P243" s="35"/>
      <c r="Q243" s="35"/>
      <c r="R243" s="35"/>
      <c r="S243" s="80"/>
    </row>
    <row r="244" spans="1:19" x14ac:dyDescent="0.35">
      <c r="A244" s="28"/>
      <c r="C244" s="28"/>
      <c r="D244" s="34"/>
      <c r="E244" s="34"/>
      <c r="F244" s="34"/>
      <c r="G244" s="34"/>
      <c r="H244" s="34"/>
      <c r="I244" s="34"/>
      <c r="J244" s="34"/>
      <c r="K244" s="34"/>
      <c r="L244" s="34"/>
      <c r="M244" s="34"/>
      <c r="N244" s="34"/>
      <c r="O244" s="34"/>
      <c r="P244" s="34"/>
      <c r="Q244" s="34"/>
      <c r="R244" s="34"/>
      <c r="S244" s="80"/>
    </row>
    <row r="245" spans="1:19" x14ac:dyDescent="0.35">
      <c r="A245" s="28"/>
      <c r="C245" s="28"/>
      <c r="D245" s="34"/>
      <c r="E245" s="34"/>
      <c r="F245" s="34"/>
      <c r="G245" s="34"/>
      <c r="H245" s="34"/>
      <c r="I245" s="34"/>
      <c r="J245" s="34"/>
      <c r="K245" s="34"/>
      <c r="L245" s="34"/>
      <c r="M245" s="34"/>
      <c r="N245" s="34"/>
      <c r="O245" s="34"/>
      <c r="P245" s="34"/>
      <c r="Q245" s="34"/>
      <c r="R245" s="34"/>
      <c r="S245" s="80"/>
    </row>
    <row r="246" spans="1:19" x14ac:dyDescent="0.35">
      <c r="A246" s="28"/>
      <c r="C246" s="28"/>
      <c r="D246" s="34"/>
      <c r="E246" s="34"/>
      <c r="F246" s="34"/>
      <c r="G246" s="34"/>
      <c r="H246" s="34"/>
      <c r="I246" s="34"/>
      <c r="J246" s="34"/>
      <c r="K246" s="34"/>
      <c r="L246" s="34"/>
      <c r="M246" s="34"/>
      <c r="N246" s="34"/>
      <c r="O246" s="34"/>
      <c r="P246" s="34"/>
      <c r="Q246" s="34"/>
      <c r="R246" s="34"/>
      <c r="S246" s="80"/>
    </row>
    <row r="247" spans="1:19" x14ac:dyDescent="0.35">
      <c r="A247" s="28"/>
      <c r="C247" s="28"/>
      <c r="D247" s="35"/>
      <c r="E247" s="35"/>
      <c r="F247" s="35"/>
      <c r="G247" s="35"/>
      <c r="H247" s="35"/>
      <c r="I247" s="35"/>
      <c r="J247" s="35"/>
      <c r="K247" s="35"/>
      <c r="L247" s="35"/>
      <c r="M247" s="35"/>
      <c r="N247" s="35"/>
      <c r="O247" s="35"/>
      <c r="P247" s="35"/>
      <c r="Q247" s="35"/>
      <c r="R247" s="35"/>
      <c r="S247" s="84"/>
    </row>
    <row r="248" spans="1:19" x14ac:dyDescent="0.35">
      <c r="A248" s="28"/>
      <c r="C248" s="28"/>
      <c r="D248" s="34"/>
      <c r="E248" s="34"/>
      <c r="F248" s="34"/>
      <c r="G248" s="34"/>
      <c r="H248" s="34"/>
      <c r="I248" s="34"/>
      <c r="J248" s="34"/>
      <c r="K248" s="34"/>
      <c r="L248" s="34"/>
      <c r="M248" s="34"/>
      <c r="N248" s="34"/>
      <c r="O248" s="34"/>
      <c r="P248" s="34"/>
      <c r="Q248" s="34"/>
      <c r="R248" s="34"/>
      <c r="S248" s="80"/>
    </row>
    <row r="249" spans="1:19" x14ac:dyDescent="0.35">
      <c r="A249" s="28"/>
      <c r="C249" s="28"/>
      <c r="D249" s="34"/>
      <c r="E249" s="34"/>
      <c r="F249" s="34"/>
      <c r="G249" s="34"/>
      <c r="H249" s="34"/>
      <c r="I249" s="34"/>
      <c r="J249" s="34"/>
      <c r="K249" s="34"/>
      <c r="L249" s="34"/>
      <c r="M249" s="34"/>
      <c r="N249" s="34"/>
      <c r="O249" s="34"/>
      <c r="P249" s="34"/>
      <c r="Q249" s="34"/>
      <c r="R249" s="34"/>
      <c r="S249" s="80"/>
    </row>
    <row r="250" spans="1:19" x14ac:dyDescent="0.35">
      <c r="A250" s="28"/>
      <c r="C250" s="28"/>
      <c r="D250" s="80"/>
      <c r="E250" s="80"/>
      <c r="F250" s="80"/>
      <c r="G250" s="80"/>
      <c r="H250" s="80"/>
      <c r="I250" s="80"/>
      <c r="J250" s="80"/>
      <c r="K250" s="80"/>
      <c r="L250" s="80"/>
      <c r="M250" s="80"/>
      <c r="N250" s="80"/>
      <c r="O250" s="80"/>
      <c r="P250" s="80"/>
      <c r="Q250" s="80"/>
      <c r="R250" s="80"/>
      <c r="S250" s="80"/>
    </row>
    <row r="251" spans="1:19" x14ac:dyDescent="0.35">
      <c r="A251" s="28"/>
      <c r="C251" s="28"/>
      <c r="D251" s="34"/>
      <c r="E251" s="34"/>
      <c r="F251" s="34"/>
      <c r="G251" s="34"/>
      <c r="H251" s="34"/>
      <c r="I251" s="34"/>
      <c r="J251" s="34"/>
      <c r="K251" s="34"/>
      <c r="L251" s="34"/>
      <c r="M251" s="34"/>
      <c r="N251" s="34"/>
      <c r="O251" s="34"/>
      <c r="P251" s="34"/>
      <c r="Q251" s="34"/>
      <c r="R251" s="34"/>
      <c r="S251" s="80"/>
    </row>
    <row r="252" spans="1:19" x14ac:dyDescent="0.35">
      <c r="A252" s="28"/>
      <c r="C252" s="28"/>
      <c r="D252" s="34"/>
      <c r="E252" s="34"/>
      <c r="F252" s="34"/>
      <c r="G252" s="34"/>
      <c r="H252" s="34"/>
      <c r="I252" s="34"/>
      <c r="J252" s="34"/>
      <c r="K252" s="34"/>
      <c r="L252" s="34"/>
      <c r="M252" s="34"/>
      <c r="N252" s="34"/>
      <c r="O252" s="34"/>
      <c r="P252" s="34"/>
      <c r="Q252" s="34"/>
      <c r="R252" s="34"/>
      <c r="S252" s="80"/>
    </row>
    <row r="253" spans="1:19" x14ac:dyDescent="0.35">
      <c r="A253" s="28"/>
      <c r="C253" s="28"/>
      <c r="D253" s="34"/>
      <c r="E253" s="34"/>
      <c r="F253" s="34"/>
      <c r="G253" s="34"/>
      <c r="H253" s="34"/>
      <c r="I253" s="34"/>
      <c r="J253" s="34"/>
      <c r="K253" s="34"/>
      <c r="L253" s="34"/>
      <c r="M253" s="34"/>
      <c r="N253" s="34"/>
      <c r="O253" s="34"/>
      <c r="P253" s="34"/>
      <c r="Q253" s="34"/>
      <c r="R253" s="34"/>
      <c r="S253" s="80"/>
    </row>
    <row r="254" spans="1:19" x14ac:dyDescent="0.35">
      <c r="A254" s="28"/>
      <c r="C254" s="28"/>
      <c r="D254" s="34"/>
      <c r="E254" s="34"/>
      <c r="F254" s="34"/>
      <c r="G254" s="34"/>
      <c r="H254" s="34"/>
      <c r="I254" s="34"/>
      <c r="J254" s="34"/>
      <c r="K254" s="34"/>
      <c r="L254" s="34"/>
      <c r="M254" s="34"/>
      <c r="N254" s="34"/>
      <c r="O254" s="34"/>
      <c r="P254" s="34"/>
      <c r="Q254" s="34"/>
      <c r="R254" s="34"/>
      <c r="S254" s="80"/>
    </row>
    <row r="255" spans="1:19" x14ac:dyDescent="0.35">
      <c r="A255" s="28"/>
      <c r="C255" s="28"/>
      <c r="D255" s="34"/>
      <c r="E255" s="34"/>
      <c r="F255" s="34"/>
      <c r="G255" s="34"/>
      <c r="H255" s="34"/>
      <c r="I255" s="34"/>
      <c r="J255" s="34"/>
      <c r="K255" s="34"/>
      <c r="L255" s="34"/>
      <c r="M255" s="34"/>
      <c r="N255" s="34"/>
      <c r="O255" s="34"/>
      <c r="P255" s="34"/>
      <c r="Q255" s="34"/>
      <c r="R255" s="34"/>
      <c r="S255" s="80"/>
    </row>
    <row r="256" spans="1:19" x14ac:dyDescent="0.35">
      <c r="A256" s="28"/>
      <c r="C256" s="28"/>
      <c r="D256" s="34"/>
      <c r="E256" s="34"/>
      <c r="F256" s="34"/>
      <c r="G256" s="34"/>
      <c r="H256" s="34"/>
      <c r="I256" s="34"/>
      <c r="J256" s="34"/>
      <c r="K256" s="34"/>
      <c r="L256" s="34"/>
      <c r="M256" s="34"/>
      <c r="N256" s="34"/>
      <c r="O256" s="34"/>
      <c r="P256" s="34"/>
      <c r="Q256" s="34"/>
      <c r="R256" s="34"/>
      <c r="S256" s="80"/>
    </row>
    <row r="257" spans="1:19" x14ac:dyDescent="0.35">
      <c r="A257" s="28"/>
      <c r="C257" s="28"/>
      <c r="D257" s="34"/>
      <c r="E257" s="34"/>
      <c r="F257" s="34"/>
      <c r="G257" s="34"/>
      <c r="H257" s="34"/>
      <c r="I257" s="34"/>
      <c r="J257" s="34"/>
      <c r="K257" s="34"/>
      <c r="L257" s="34"/>
      <c r="M257" s="34"/>
      <c r="N257" s="34"/>
      <c r="O257" s="34"/>
      <c r="P257" s="34"/>
      <c r="Q257" s="34"/>
      <c r="R257" s="34"/>
      <c r="S257" s="80"/>
    </row>
    <row r="258" spans="1:19" x14ac:dyDescent="0.35">
      <c r="A258" s="28"/>
      <c r="C258" s="28"/>
      <c r="D258" s="34"/>
      <c r="E258" s="34"/>
      <c r="F258" s="34"/>
      <c r="G258" s="34"/>
      <c r="H258" s="34"/>
      <c r="I258" s="34"/>
      <c r="J258" s="34"/>
      <c r="K258" s="34"/>
      <c r="L258" s="34"/>
      <c r="M258" s="34"/>
      <c r="N258" s="34"/>
      <c r="O258" s="34"/>
      <c r="P258" s="34"/>
      <c r="Q258" s="34"/>
      <c r="R258" s="34"/>
      <c r="S258" s="80"/>
    </row>
    <row r="259" spans="1:19" x14ac:dyDescent="0.35">
      <c r="A259" s="28"/>
      <c r="C259" s="28"/>
      <c r="D259" s="34"/>
      <c r="E259" s="34"/>
      <c r="F259" s="34"/>
      <c r="G259" s="34"/>
      <c r="H259" s="34"/>
      <c r="I259" s="34"/>
      <c r="J259" s="34"/>
      <c r="K259" s="34"/>
      <c r="L259" s="34"/>
      <c r="M259" s="34"/>
      <c r="N259" s="34"/>
      <c r="O259" s="34"/>
      <c r="P259" s="34"/>
      <c r="Q259" s="34"/>
      <c r="R259" s="34"/>
      <c r="S259" s="80"/>
    </row>
    <row r="260" spans="1:19" x14ac:dyDescent="0.35">
      <c r="A260" s="28"/>
      <c r="C260" s="28"/>
      <c r="D260" s="34"/>
      <c r="E260" s="34"/>
      <c r="F260" s="34"/>
      <c r="G260" s="34"/>
      <c r="H260" s="34"/>
      <c r="I260" s="34"/>
      <c r="J260" s="34"/>
      <c r="K260" s="34"/>
      <c r="L260" s="34"/>
      <c r="M260" s="34"/>
      <c r="N260" s="34"/>
      <c r="O260" s="34"/>
      <c r="P260" s="34"/>
      <c r="Q260" s="34"/>
      <c r="R260" s="34"/>
      <c r="S260" s="80"/>
    </row>
    <row r="261" spans="1:19" x14ac:dyDescent="0.35">
      <c r="A261" s="28"/>
      <c r="C261" s="28"/>
      <c r="D261" s="34"/>
      <c r="E261" s="34"/>
      <c r="F261" s="34"/>
      <c r="G261" s="34"/>
      <c r="H261" s="34"/>
      <c r="I261" s="34"/>
      <c r="J261" s="34"/>
      <c r="K261" s="34"/>
      <c r="L261" s="34"/>
      <c r="M261" s="34"/>
      <c r="N261" s="34"/>
      <c r="O261" s="34"/>
      <c r="P261" s="34"/>
      <c r="Q261" s="34"/>
      <c r="R261" s="34"/>
      <c r="S261" s="80"/>
    </row>
    <row r="262" spans="1:19" x14ac:dyDescent="0.35">
      <c r="A262" s="28"/>
      <c r="C262" s="28"/>
      <c r="D262" s="34"/>
      <c r="E262" s="34"/>
      <c r="F262" s="34"/>
      <c r="G262" s="34"/>
      <c r="H262" s="34"/>
      <c r="I262" s="34"/>
      <c r="J262" s="34"/>
      <c r="K262" s="34"/>
      <c r="L262" s="34"/>
      <c r="M262" s="34"/>
      <c r="N262" s="34"/>
      <c r="O262" s="34"/>
      <c r="P262" s="34"/>
      <c r="Q262" s="34"/>
      <c r="R262" s="34"/>
      <c r="S262" s="80"/>
    </row>
    <row r="263" spans="1:19" x14ac:dyDescent="0.35">
      <c r="A263" s="28"/>
      <c r="C263" s="28"/>
      <c r="D263" s="34"/>
      <c r="E263" s="34"/>
      <c r="F263" s="34"/>
      <c r="G263" s="34"/>
      <c r="H263" s="34"/>
      <c r="I263" s="34"/>
      <c r="J263" s="34"/>
      <c r="K263" s="34"/>
      <c r="L263" s="34"/>
      <c r="M263" s="34"/>
      <c r="N263" s="34"/>
      <c r="O263" s="34"/>
      <c r="P263" s="34"/>
      <c r="Q263" s="34"/>
      <c r="R263" s="34"/>
      <c r="S263" s="80"/>
    </row>
    <row r="264" spans="1:19" x14ac:dyDescent="0.35">
      <c r="A264" s="28"/>
      <c r="C264" s="28"/>
      <c r="D264" s="34"/>
      <c r="E264" s="34"/>
      <c r="F264" s="34"/>
      <c r="G264" s="34"/>
      <c r="H264" s="34"/>
      <c r="I264" s="34"/>
      <c r="J264" s="34"/>
      <c r="K264" s="34"/>
      <c r="L264" s="34"/>
      <c r="M264" s="34"/>
      <c r="N264" s="34"/>
      <c r="O264" s="34"/>
      <c r="P264" s="34"/>
      <c r="Q264" s="34"/>
      <c r="R264" s="34"/>
      <c r="S264" s="80"/>
    </row>
    <row r="265" spans="1:19" x14ac:dyDescent="0.35">
      <c r="A265" s="28"/>
      <c r="C265" s="28"/>
      <c r="D265" s="34"/>
      <c r="E265" s="34"/>
      <c r="F265" s="34"/>
      <c r="G265" s="34"/>
      <c r="H265" s="34"/>
      <c r="I265" s="34"/>
      <c r="J265" s="34"/>
      <c r="K265" s="34"/>
      <c r="L265" s="34"/>
      <c r="M265" s="34"/>
      <c r="N265" s="34"/>
      <c r="O265" s="34"/>
      <c r="P265" s="34"/>
      <c r="Q265" s="34"/>
      <c r="R265" s="34"/>
      <c r="S265" s="80"/>
    </row>
    <row r="266" spans="1:19" x14ac:dyDescent="0.35">
      <c r="A266" s="28"/>
      <c r="C266" s="28"/>
      <c r="D266" s="34"/>
      <c r="E266" s="34"/>
      <c r="F266" s="34"/>
      <c r="G266" s="34"/>
      <c r="H266" s="34"/>
      <c r="I266" s="34"/>
      <c r="J266" s="34"/>
      <c r="K266" s="34"/>
      <c r="L266" s="34"/>
      <c r="M266" s="34"/>
      <c r="N266" s="34"/>
      <c r="O266" s="34"/>
      <c r="P266" s="34"/>
      <c r="Q266" s="34"/>
      <c r="R266" s="34"/>
      <c r="S266" s="80"/>
    </row>
    <row r="267" spans="1:19" x14ac:dyDescent="0.35">
      <c r="A267" s="28"/>
      <c r="C267" s="28"/>
      <c r="D267" s="34"/>
      <c r="E267" s="34"/>
      <c r="F267" s="34"/>
      <c r="G267" s="34"/>
      <c r="H267" s="34"/>
      <c r="I267" s="34"/>
      <c r="J267" s="34"/>
      <c r="K267" s="34"/>
      <c r="L267" s="34"/>
      <c r="M267" s="34"/>
      <c r="N267" s="34"/>
      <c r="O267" s="34"/>
      <c r="P267" s="34"/>
      <c r="Q267" s="34"/>
      <c r="R267" s="34"/>
      <c r="S267" s="80"/>
    </row>
    <row r="268" spans="1:19" x14ac:dyDescent="0.35">
      <c r="A268" s="28"/>
      <c r="C268" s="28"/>
      <c r="D268" s="34"/>
      <c r="E268" s="34"/>
      <c r="F268" s="34"/>
      <c r="G268" s="34"/>
      <c r="H268" s="34"/>
      <c r="I268" s="34"/>
      <c r="J268" s="34"/>
      <c r="K268" s="34"/>
      <c r="L268" s="34"/>
      <c r="M268" s="34"/>
      <c r="N268" s="34"/>
      <c r="O268" s="34"/>
      <c r="P268" s="34"/>
      <c r="Q268" s="34"/>
      <c r="R268" s="34"/>
      <c r="S268" s="80"/>
    </row>
    <row r="269" spans="1:19" x14ac:dyDescent="0.35">
      <c r="A269" s="28"/>
      <c r="C269" s="28"/>
      <c r="D269" s="34"/>
      <c r="E269" s="34"/>
      <c r="F269" s="34"/>
      <c r="G269" s="34"/>
      <c r="H269" s="34"/>
      <c r="I269" s="34"/>
      <c r="J269" s="34"/>
      <c r="K269" s="34"/>
      <c r="L269" s="34"/>
      <c r="M269" s="34"/>
      <c r="N269" s="34"/>
      <c r="O269" s="34"/>
      <c r="P269" s="34"/>
      <c r="Q269" s="34"/>
      <c r="R269" s="34"/>
      <c r="S269" s="80"/>
    </row>
    <row r="270" spans="1:19" x14ac:dyDescent="0.35">
      <c r="A270" s="28"/>
      <c r="C270" s="28"/>
      <c r="D270" s="34"/>
      <c r="E270" s="34"/>
      <c r="F270" s="34"/>
      <c r="G270" s="34"/>
      <c r="H270" s="34"/>
      <c r="I270" s="34"/>
      <c r="J270" s="34"/>
      <c r="K270" s="34"/>
      <c r="L270" s="34"/>
      <c r="M270" s="34"/>
      <c r="N270" s="34"/>
      <c r="O270" s="34"/>
      <c r="P270" s="34"/>
      <c r="Q270" s="34"/>
      <c r="R270" s="34"/>
      <c r="S270" s="80"/>
    </row>
    <row r="271" spans="1:19" x14ac:dyDescent="0.35">
      <c r="A271" s="28"/>
      <c r="C271" s="28"/>
      <c r="D271" s="34"/>
      <c r="E271" s="34"/>
      <c r="F271" s="34"/>
      <c r="G271" s="34"/>
      <c r="H271" s="34"/>
      <c r="I271" s="34"/>
      <c r="J271" s="34"/>
      <c r="K271" s="34"/>
      <c r="L271" s="34"/>
      <c r="M271" s="34"/>
      <c r="N271" s="34"/>
      <c r="O271" s="34"/>
      <c r="P271" s="34"/>
      <c r="Q271" s="34"/>
      <c r="R271" s="34"/>
      <c r="S271" s="80"/>
    </row>
    <row r="272" spans="1:19" x14ac:dyDescent="0.35">
      <c r="A272" s="28"/>
      <c r="C272" s="28"/>
      <c r="D272" s="34"/>
      <c r="E272" s="34"/>
      <c r="F272" s="34"/>
      <c r="G272" s="34"/>
      <c r="H272" s="34"/>
      <c r="I272" s="34"/>
      <c r="J272" s="34"/>
      <c r="K272" s="34"/>
      <c r="L272" s="34"/>
      <c r="M272" s="34"/>
      <c r="N272" s="34"/>
      <c r="O272" s="34"/>
      <c r="P272" s="34"/>
      <c r="Q272" s="34"/>
      <c r="R272" s="34"/>
      <c r="S272" s="80"/>
    </row>
    <row r="273" spans="1:19" x14ac:dyDescent="0.35">
      <c r="A273" s="28"/>
      <c r="C273" s="28"/>
      <c r="D273" s="34"/>
      <c r="E273" s="34"/>
      <c r="F273" s="34"/>
      <c r="G273" s="34"/>
      <c r="H273" s="34"/>
      <c r="I273" s="34"/>
      <c r="J273" s="34"/>
      <c r="K273" s="34"/>
      <c r="L273" s="34"/>
      <c r="M273" s="34"/>
      <c r="N273" s="34"/>
      <c r="O273" s="34"/>
      <c r="P273" s="34"/>
      <c r="Q273" s="34"/>
      <c r="R273" s="34"/>
      <c r="S273" s="80"/>
    </row>
    <row r="274" spans="1:19" x14ac:dyDescent="0.35">
      <c r="A274" s="28"/>
      <c r="C274" s="28"/>
      <c r="D274" s="34"/>
      <c r="E274" s="34"/>
      <c r="F274" s="34"/>
      <c r="G274" s="34"/>
      <c r="H274" s="34"/>
      <c r="I274" s="34"/>
      <c r="J274" s="34"/>
      <c r="K274" s="34"/>
      <c r="L274" s="34"/>
      <c r="M274" s="34"/>
      <c r="N274" s="34"/>
      <c r="O274" s="34"/>
      <c r="P274" s="34"/>
      <c r="Q274" s="34"/>
      <c r="R274" s="34"/>
      <c r="S274" s="80"/>
    </row>
    <row r="275" spans="1:19" x14ac:dyDescent="0.35">
      <c r="A275" s="28"/>
      <c r="C275" s="28"/>
      <c r="D275" s="34"/>
      <c r="E275" s="34"/>
      <c r="F275" s="34"/>
      <c r="G275" s="34"/>
      <c r="H275" s="34"/>
      <c r="I275" s="34"/>
      <c r="J275" s="34"/>
      <c r="K275" s="34"/>
      <c r="L275" s="34"/>
      <c r="M275" s="34"/>
      <c r="N275" s="34"/>
      <c r="O275" s="34"/>
      <c r="P275" s="34"/>
      <c r="Q275" s="34"/>
      <c r="R275" s="34"/>
      <c r="S275" s="80"/>
    </row>
    <row r="276" spans="1:19" x14ac:dyDescent="0.35">
      <c r="A276" s="28"/>
      <c r="C276" s="28"/>
      <c r="D276" s="34"/>
      <c r="E276" s="34"/>
      <c r="F276" s="34"/>
      <c r="G276" s="34"/>
      <c r="H276" s="34"/>
      <c r="I276" s="34"/>
      <c r="J276" s="34"/>
      <c r="K276" s="34"/>
      <c r="L276" s="34"/>
      <c r="M276" s="34"/>
      <c r="N276" s="34"/>
      <c r="O276" s="34"/>
      <c r="P276" s="34"/>
      <c r="Q276" s="34"/>
      <c r="R276" s="34"/>
      <c r="S276" s="80"/>
    </row>
    <row r="277" spans="1:19" x14ac:dyDescent="0.35">
      <c r="A277" s="28"/>
      <c r="C277" s="28"/>
      <c r="D277" s="34"/>
      <c r="E277" s="34"/>
      <c r="F277" s="34"/>
      <c r="G277" s="34"/>
      <c r="H277" s="34"/>
      <c r="I277" s="34"/>
      <c r="J277" s="34"/>
      <c r="K277" s="34"/>
      <c r="L277" s="34"/>
      <c r="M277" s="34"/>
      <c r="N277" s="34"/>
      <c r="O277" s="34"/>
      <c r="P277" s="34"/>
      <c r="Q277" s="34"/>
      <c r="R277" s="34"/>
      <c r="S277" s="80"/>
    </row>
    <row r="278" spans="1:19" x14ac:dyDescent="0.35">
      <c r="A278" s="28"/>
      <c r="C278" s="28"/>
      <c r="D278" s="34"/>
      <c r="E278" s="34"/>
      <c r="F278" s="34"/>
      <c r="G278" s="34"/>
      <c r="H278" s="34"/>
      <c r="I278" s="34"/>
      <c r="J278" s="34"/>
      <c r="K278" s="34"/>
      <c r="L278" s="34"/>
      <c r="M278" s="34"/>
      <c r="N278" s="34"/>
      <c r="O278" s="34"/>
      <c r="P278" s="34"/>
      <c r="Q278" s="34"/>
      <c r="R278" s="34"/>
      <c r="S278" s="80"/>
    </row>
    <row r="279" spans="1:19" x14ac:dyDescent="0.35">
      <c r="A279" s="28"/>
      <c r="C279" s="28"/>
      <c r="D279" s="80"/>
      <c r="E279" s="80"/>
      <c r="F279" s="80"/>
      <c r="G279" s="80"/>
      <c r="H279" s="80"/>
      <c r="I279" s="80"/>
      <c r="J279" s="80"/>
      <c r="K279" s="80"/>
      <c r="L279" s="80"/>
      <c r="M279" s="80"/>
      <c r="N279" s="80"/>
      <c r="O279" s="80"/>
      <c r="P279" s="80"/>
      <c r="Q279" s="80"/>
      <c r="R279" s="80"/>
      <c r="S279" s="80"/>
    </row>
    <row r="280" spans="1:19" x14ac:dyDescent="0.35">
      <c r="A280" s="28"/>
      <c r="C280" s="28"/>
      <c r="D280" s="34"/>
      <c r="E280" s="34"/>
      <c r="F280" s="34"/>
      <c r="G280" s="34"/>
      <c r="H280" s="34"/>
      <c r="I280" s="34"/>
      <c r="J280" s="34"/>
      <c r="K280" s="34"/>
      <c r="L280" s="34"/>
      <c r="M280" s="34"/>
      <c r="N280" s="34"/>
      <c r="O280" s="34"/>
      <c r="P280" s="34"/>
      <c r="Q280" s="34"/>
      <c r="R280" s="34"/>
      <c r="S280" s="80"/>
    </row>
    <row r="281" spans="1:19" x14ac:dyDescent="0.35">
      <c r="A281" s="28"/>
      <c r="C281" s="28"/>
      <c r="D281" s="34"/>
      <c r="E281" s="34"/>
      <c r="F281" s="34"/>
      <c r="G281" s="34"/>
      <c r="H281" s="34"/>
      <c r="I281" s="34"/>
      <c r="J281" s="34"/>
      <c r="K281" s="34"/>
      <c r="L281" s="34"/>
      <c r="M281" s="34"/>
      <c r="N281" s="34"/>
      <c r="O281" s="34"/>
      <c r="P281" s="34"/>
      <c r="Q281" s="34"/>
      <c r="R281" s="34"/>
      <c r="S281" s="80"/>
    </row>
    <row r="282" spans="1:19" x14ac:dyDescent="0.35">
      <c r="A282" s="28"/>
      <c r="C282" s="28"/>
      <c r="S282" s="80"/>
    </row>
    <row r="283" spans="1:19" x14ac:dyDescent="0.35">
      <c r="A283" s="28"/>
      <c r="C283" s="28"/>
      <c r="D283" s="34"/>
      <c r="E283" s="34"/>
      <c r="F283" s="34"/>
      <c r="G283" s="34"/>
      <c r="H283" s="34"/>
      <c r="I283" s="34"/>
      <c r="J283" s="34"/>
      <c r="K283" s="34"/>
      <c r="L283" s="34"/>
      <c r="M283" s="34"/>
      <c r="N283" s="34"/>
      <c r="O283" s="34"/>
      <c r="P283" s="34"/>
      <c r="Q283" s="34"/>
      <c r="R283" s="34"/>
      <c r="S283" s="80"/>
    </row>
    <row r="284" spans="1:19" x14ac:dyDescent="0.35">
      <c r="A284" s="28"/>
      <c r="C284" s="28"/>
      <c r="D284" s="81"/>
      <c r="E284" s="81"/>
      <c r="F284" s="81"/>
      <c r="G284" s="81"/>
      <c r="H284" s="81"/>
      <c r="I284" s="81"/>
      <c r="J284" s="81"/>
      <c r="K284" s="81"/>
      <c r="L284" s="81"/>
      <c r="M284" s="81"/>
      <c r="N284" s="81"/>
      <c r="O284" s="81"/>
      <c r="P284" s="81"/>
      <c r="Q284" s="81"/>
      <c r="R284" s="81"/>
      <c r="S284" s="82"/>
    </row>
    <row r="285" spans="1:19" x14ac:dyDescent="0.35">
      <c r="A285" s="28"/>
      <c r="C285" s="28"/>
      <c r="D285" s="34"/>
      <c r="E285" s="34"/>
      <c r="F285" s="34"/>
      <c r="G285" s="34"/>
      <c r="H285" s="34"/>
      <c r="I285" s="34"/>
      <c r="J285" s="34"/>
      <c r="K285" s="34"/>
      <c r="L285" s="34"/>
      <c r="M285" s="34"/>
      <c r="N285" s="34"/>
      <c r="O285" s="34"/>
      <c r="P285" s="34"/>
      <c r="Q285" s="34"/>
      <c r="R285" s="34"/>
      <c r="S285" s="34"/>
    </row>
    <row r="286" spans="1:19" x14ac:dyDescent="0.35">
      <c r="A286" s="28"/>
      <c r="B286" s="28"/>
      <c r="C286" s="28"/>
      <c r="D286" s="81"/>
      <c r="E286" s="81"/>
      <c r="F286" s="81"/>
      <c r="G286" s="81"/>
      <c r="H286" s="81"/>
      <c r="I286" s="81"/>
      <c r="J286" s="81"/>
      <c r="K286" s="81"/>
      <c r="L286" s="81"/>
      <c r="M286" s="81"/>
      <c r="N286" s="81"/>
      <c r="O286" s="81"/>
      <c r="P286" s="81"/>
      <c r="Q286" s="81"/>
      <c r="R286" s="81"/>
      <c r="S286" s="80"/>
    </row>
    <row r="287" spans="1:19" x14ac:dyDescent="0.35">
      <c r="A287" s="28"/>
      <c r="B287" s="28"/>
      <c r="C287" s="28"/>
      <c r="D287" s="34"/>
      <c r="E287" s="34"/>
      <c r="F287" s="34"/>
      <c r="G287" s="34"/>
      <c r="H287" s="34"/>
      <c r="I287" s="34"/>
      <c r="J287" s="34"/>
      <c r="K287" s="34"/>
      <c r="L287" s="34"/>
      <c r="M287" s="34"/>
      <c r="N287" s="34"/>
      <c r="O287" s="34"/>
      <c r="P287" s="34"/>
      <c r="Q287" s="34"/>
      <c r="R287" s="34"/>
      <c r="S287" s="80"/>
    </row>
    <row r="288" spans="1:19" x14ac:dyDescent="0.35">
      <c r="A288" s="28"/>
      <c r="B288" s="28"/>
      <c r="C288" s="28"/>
      <c r="D288" s="34"/>
      <c r="E288" s="34"/>
      <c r="F288" s="34"/>
      <c r="G288" s="34"/>
      <c r="H288" s="34"/>
      <c r="I288" s="34"/>
      <c r="J288" s="34"/>
      <c r="K288" s="34"/>
      <c r="L288" s="34"/>
      <c r="M288" s="34"/>
      <c r="N288" s="34"/>
      <c r="O288" s="34"/>
      <c r="P288" s="34"/>
      <c r="Q288" s="34"/>
      <c r="R288" s="34"/>
      <c r="S288" s="80"/>
    </row>
    <row r="289" spans="1:19" x14ac:dyDescent="0.35">
      <c r="A289" s="28"/>
      <c r="B289" s="28"/>
      <c r="C289" s="28"/>
      <c r="D289" s="81"/>
      <c r="E289" s="81"/>
      <c r="F289" s="81"/>
      <c r="G289" s="81"/>
      <c r="H289" s="81"/>
      <c r="I289" s="81"/>
      <c r="J289" s="81"/>
      <c r="K289" s="81"/>
      <c r="L289" s="81"/>
      <c r="M289" s="81"/>
      <c r="N289" s="81"/>
      <c r="O289" s="81"/>
      <c r="P289" s="81"/>
      <c r="Q289" s="81"/>
      <c r="R289" s="81"/>
      <c r="S289" s="82"/>
    </row>
    <row r="290" spans="1:19" x14ac:dyDescent="0.35">
      <c r="A290" s="28"/>
      <c r="B290" s="28"/>
      <c r="C290" s="28"/>
      <c r="D290" s="34"/>
      <c r="E290" s="34"/>
      <c r="F290" s="34"/>
      <c r="G290" s="34"/>
      <c r="H290" s="34"/>
      <c r="I290" s="34"/>
      <c r="J290" s="34"/>
      <c r="K290" s="34"/>
      <c r="L290" s="34"/>
      <c r="M290" s="34"/>
      <c r="N290" s="34"/>
      <c r="O290" s="34"/>
      <c r="P290" s="34"/>
      <c r="Q290" s="34"/>
      <c r="R290" s="34"/>
      <c r="S290" s="80"/>
    </row>
    <row r="291" spans="1:19" x14ac:dyDescent="0.35">
      <c r="A291" s="28"/>
      <c r="B291" s="28"/>
      <c r="C291" s="28"/>
      <c r="D291" s="81"/>
      <c r="E291" s="81"/>
      <c r="F291" s="81"/>
      <c r="G291" s="81"/>
      <c r="H291" s="81"/>
      <c r="I291" s="81"/>
      <c r="J291" s="81"/>
      <c r="K291" s="81"/>
      <c r="L291" s="81"/>
      <c r="M291" s="81"/>
      <c r="N291" s="81"/>
      <c r="O291" s="81"/>
      <c r="P291" s="81"/>
      <c r="Q291" s="81"/>
      <c r="R291" s="81"/>
      <c r="S291" s="80"/>
    </row>
    <row r="292" spans="1:19" x14ac:dyDescent="0.35">
      <c r="A292" s="28"/>
      <c r="B292" s="28"/>
      <c r="C292" s="28"/>
      <c r="D292" s="34"/>
      <c r="E292" s="34"/>
      <c r="F292" s="34"/>
      <c r="G292" s="34"/>
      <c r="H292" s="34"/>
      <c r="I292" s="34"/>
      <c r="J292" s="34"/>
      <c r="K292" s="34"/>
      <c r="L292" s="34"/>
      <c r="M292" s="34"/>
      <c r="N292" s="34"/>
      <c r="O292" s="34"/>
      <c r="P292" s="34"/>
      <c r="Q292" s="34"/>
      <c r="R292" s="34"/>
      <c r="S292" s="80"/>
    </row>
    <row r="293" spans="1:19" x14ac:dyDescent="0.35">
      <c r="A293" s="28"/>
      <c r="B293" s="28"/>
      <c r="C293" s="28"/>
      <c r="D293" s="81"/>
      <c r="E293" s="81"/>
      <c r="F293" s="81"/>
      <c r="G293" s="81"/>
      <c r="H293" s="81"/>
      <c r="I293" s="81"/>
      <c r="J293" s="81"/>
      <c r="K293" s="81"/>
      <c r="L293" s="81"/>
      <c r="M293" s="81"/>
      <c r="N293" s="81"/>
      <c r="O293" s="81"/>
      <c r="P293" s="81"/>
      <c r="Q293" s="81"/>
      <c r="R293" s="81"/>
      <c r="S293" s="82"/>
    </row>
    <row r="294" spans="1:19" x14ac:dyDescent="0.35">
      <c r="A294" s="28"/>
      <c r="B294" s="28"/>
      <c r="C294" s="28"/>
      <c r="D294" s="34"/>
      <c r="E294" s="34"/>
      <c r="F294" s="34"/>
      <c r="G294" s="34"/>
      <c r="H294" s="34"/>
      <c r="I294" s="34"/>
      <c r="J294" s="34"/>
      <c r="K294" s="34"/>
      <c r="L294" s="34"/>
      <c r="M294" s="34"/>
      <c r="N294" s="34"/>
      <c r="O294" s="34"/>
      <c r="P294" s="34"/>
      <c r="Q294" s="34"/>
      <c r="R294" s="34"/>
      <c r="S294" s="80"/>
    </row>
    <row r="295" spans="1:19" x14ac:dyDescent="0.35">
      <c r="A295" s="28"/>
      <c r="B295" s="28"/>
      <c r="C295" s="28"/>
      <c r="D295" s="81"/>
      <c r="E295" s="81"/>
      <c r="F295" s="81"/>
      <c r="G295" s="81"/>
      <c r="H295" s="81"/>
      <c r="I295" s="81"/>
      <c r="J295" s="81"/>
      <c r="K295" s="81"/>
      <c r="L295" s="81"/>
      <c r="M295" s="81"/>
      <c r="N295" s="81"/>
      <c r="O295" s="81"/>
      <c r="P295" s="81"/>
      <c r="Q295" s="81"/>
      <c r="R295" s="81"/>
      <c r="S295" s="80"/>
    </row>
    <row r="296" spans="1:19" x14ac:dyDescent="0.35">
      <c r="A296" s="28"/>
      <c r="B296" s="28"/>
      <c r="C296" s="28"/>
      <c r="D296" s="34"/>
      <c r="E296" s="34"/>
      <c r="F296" s="34"/>
      <c r="G296" s="34"/>
      <c r="H296" s="34"/>
      <c r="I296" s="34"/>
      <c r="J296" s="34"/>
      <c r="K296" s="34"/>
      <c r="L296" s="34"/>
      <c r="M296" s="34"/>
      <c r="N296" s="34"/>
      <c r="O296" s="34"/>
      <c r="P296" s="34"/>
      <c r="Q296" s="34"/>
      <c r="R296" s="34"/>
      <c r="S296" s="80"/>
    </row>
    <row r="297" spans="1:19" x14ac:dyDescent="0.35">
      <c r="A297" s="28"/>
      <c r="B297" s="28"/>
      <c r="C297" s="28"/>
      <c r="D297" s="34"/>
      <c r="E297" s="34"/>
      <c r="F297" s="34"/>
      <c r="G297" s="34"/>
      <c r="H297" s="34"/>
      <c r="I297" s="34"/>
      <c r="J297" s="34"/>
      <c r="K297" s="34"/>
      <c r="L297" s="34"/>
      <c r="M297" s="34"/>
      <c r="N297" s="34"/>
      <c r="O297" s="34"/>
      <c r="P297" s="34"/>
      <c r="Q297" s="34"/>
      <c r="R297" s="34"/>
      <c r="S297" s="80"/>
    </row>
    <row r="298" spans="1:19" x14ac:dyDescent="0.35">
      <c r="A298" s="28"/>
      <c r="B298" s="28"/>
      <c r="C298" s="28"/>
      <c r="D298" s="81"/>
      <c r="E298" s="81"/>
      <c r="F298" s="81"/>
      <c r="G298" s="81"/>
      <c r="H298" s="81"/>
      <c r="I298" s="81"/>
      <c r="J298" s="81"/>
      <c r="K298" s="81"/>
      <c r="L298" s="81"/>
      <c r="M298" s="81"/>
      <c r="N298" s="81"/>
      <c r="O298" s="81"/>
      <c r="P298" s="81"/>
      <c r="Q298" s="81"/>
      <c r="R298" s="81"/>
      <c r="S298" s="82"/>
    </row>
    <row r="299" spans="1:19" x14ac:dyDescent="0.35">
      <c r="A299" s="28"/>
      <c r="B299" s="28"/>
      <c r="C299" s="28"/>
      <c r="D299" s="34"/>
      <c r="E299" s="34"/>
      <c r="F299" s="34"/>
      <c r="G299" s="34"/>
      <c r="H299" s="34"/>
      <c r="I299" s="34"/>
      <c r="J299" s="34"/>
      <c r="K299" s="34"/>
      <c r="L299" s="34"/>
      <c r="M299" s="34"/>
      <c r="N299" s="34"/>
      <c r="O299" s="34"/>
      <c r="P299" s="34"/>
      <c r="Q299" s="34"/>
      <c r="R299" s="34"/>
      <c r="S299" s="34"/>
    </row>
    <row r="300" spans="1:19" x14ac:dyDescent="0.35">
      <c r="A300" s="28"/>
      <c r="B300" s="28"/>
      <c r="C300" s="28"/>
      <c r="D300" s="81"/>
      <c r="E300" s="81"/>
      <c r="F300" s="81"/>
      <c r="G300" s="81"/>
      <c r="H300" s="81"/>
      <c r="I300" s="81"/>
      <c r="J300" s="81"/>
      <c r="K300" s="81"/>
      <c r="L300" s="81"/>
      <c r="M300" s="81"/>
      <c r="N300" s="81"/>
      <c r="O300" s="81"/>
      <c r="P300" s="81"/>
      <c r="Q300" s="81"/>
      <c r="R300" s="81"/>
      <c r="S300" s="80"/>
    </row>
    <row r="301" spans="1:19" x14ac:dyDescent="0.35">
      <c r="A301" s="28"/>
      <c r="B301" s="28"/>
      <c r="C301" s="28"/>
      <c r="D301" s="34"/>
      <c r="E301" s="34"/>
      <c r="F301" s="34"/>
      <c r="G301" s="34"/>
      <c r="H301" s="34"/>
      <c r="I301" s="34"/>
      <c r="J301" s="34"/>
      <c r="K301" s="34"/>
      <c r="L301" s="34"/>
      <c r="M301" s="34"/>
      <c r="N301" s="34"/>
      <c r="O301" s="34"/>
      <c r="P301" s="34"/>
      <c r="Q301" s="34"/>
      <c r="R301" s="34"/>
      <c r="S301" s="80"/>
    </row>
    <row r="302" spans="1:19" x14ac:dyDescent="0.35">
      <c r="A302" s="28"/>
      <c r="B302" s="28"/>
      <c r="C302" s="28"/>
      <c r="D302" s="34"/>
      <c r="E302" s="34"/>
      <c r="F302" s="34"/>
      <c r="G302" s="34"/>
      <c r="H302" s="34"/>
      <c r="I302" s="34"/>
      <c r="J302" s="34"/>
      <c r="K302" s="34"/>
      <c r="L302" s="34"/>
      <c r="M302" s="34"/>
      <c r="N302" s="34"/>
      <c r="O302" s="34"/>
      <c r="P302" s="34"/>
      <c r="Q302" s="34"/>
      <c r="R302" s="34"/>
      <c r="S302" s="80"/>
    </row>
    <row r="303" spans="1:19" x14ac:dyDescent="0.35">
      <c r="A303" s="28"/>
      <c r="B303" s="28"/>
      <c r="C303" s="28"/>
      <c r="D303" s="34"/>
      <c r="E303" s="34"/>
      <c r="F303" s="34"/>
      <c r="G303" s="34"/>
      <c r="H303" s="34"/>
      <c r="I303" s="34"/>
      <c r="J303" s="34"/>
      <c r="K303" s="34"/>
      <c r="L303" s="34"/>
      <c r="M303" s="34"/>
      <c r="N303" s="34"/>
      <c r="O303" s="34"/>
      <c r="P303" s="34"/>
      <c r="Q303" s="34"/>
      <c r="R303" s="34"/>
      <c r="S303" s="80"/>
    </row>
    <row r="304" spans="1:19" x14ac:dyDescent="0.35">
      <c r="A304" s="28"/>
      <c r="B304" s="28"/>
      <c r="C304" s="28"/>
      <c r="D304" s="34"/>
      <c r="E304" s="34"/>
      <c r="F304" s="34"/>
      <c r="G304" s="34"/>
      <c r="H304" s="34"/>
      <c r="I304" s="34"/>
      <c r="J304" s="34"/>
      <c r="K304" s="34"/>
      <c r="L304" s="34"/>
      <c r="M304" s="34"/>
      <c r="N304" s="34"/>
      <c r="O304" s="34"/>
      <c r="P304" s="34"/>
      <c r="Q304" s="34"/>
      <c r="R304" s="34"/>
      <c r="S304" s="80"/>
    </row>
    <row r="305" spans="1:19" x14ac:dyDescent="0.35">
      <c r="A305" s="28"/>
      <c r="B305" s="28"/>
      <c r="C305" s="28"/>
      <c r="D305" s="34"/>
      <c r="E305" s="34"/>
      <c r="F305" s="34"/>
      <c r="G305" s="34"/>
      <c r="H305" s="34"/>
      <c r="I305" s="34"/>
      <c r="J305" s="34"/>
      <c r="K305" s="34"/>
      <c r="L305" s="34"/>
      <c r="M305" s="34"/>
      <c r="N305" s="34"/>
      <c r="O305" s="34"/>
      <c r="P305" s="34"/>
      <c r="Q305" s="34"/>
      <c r="R305" s="34"/>
      <c r="S305" s="34"/>
    </row>
    <row r="306" spans="1:19" x14ac:dyDescent="0.35">
      <c r="A306" s="28"/>
      <c r="B306" s="28"/>
      <c r="C306" s="28"/>
      <c r="D306" s="34"/>
      <c r="E306" s="34"/>
      <c r="F306" s="34"/>
      <c r="G306" s="34"/>
      <c r="H306" s="34"/>
      <c r="I306" s="34"/>
      <c r="J306" s="34"/>
      <c r="K306" s="34"/>
      <c r="L306" s="34"/>
      <c r="M306" s="34"/>
      <c r="N306" s="34"/>
      <c r="O306" s="34"/>
      <c r="P306" s="34"/>
      <c r="Q306" s="34"/>
      <c r="R306" s="34"/>
      <c r="S306" s="80"/>
    </row>
    <row r="307" spans="1:19" x14ac:dyDescent="0.35">
      <c r="A307" s="28"/>
      <c r="B307" s="28"/>
      <c r="C307" s="28"/>
      <c r="D307" s="34"/>
      <c r="E307" s="34"/>
      <c r="F307" s="34"/>
      <c r="G307" s="34"/>
      <c r="H307" s="34"/>
      <c r="I307" s="34"/>
      <c r="J307" s="34"/>
      <c r="K307" s="34"/>
      <c r="L307" s="34"/>
      <c r="M307" s="34"/>
      <c r="N307" s="34"/>
      <c r="O307" s="34"/>
      <c r="P307" s="34"/>
      <c r="Q307" s="34"/>
      <c r="R307" s="34"/>
      <c r="S307" s="80"/>
    </row>
    <row r="308" spans="1:19" x14ac:dyDescent="0.35">
      <c r="A308" s="28"/>
      <c r="B308" s="28"/>
      <c r="C308" s="28"/>
      <c r="D308" s="34"/>
      <c r="E308" s="34"/>
      <c r="F308" s="34"/>
      <c r="G308" s="34"/>
      <c r="H308" s="34"/>
      <c r="I308" s="34"/>
      <c r="J308" s="34"/>
      <c r="K308" s="34"/>
      <c r="L308" s="34"/>
      <c r="M308" s="34"/>
      <c r="N308" s="34"/>
      <c r="O308" s="34"/>
      <c r="P308" s="34"/>
      <c r="Q308" s="34"/>
      <c r="R308" s="34"/>
      <c r="S308" s="80"/>
    </row>
    <row r="309" spans="1:19" x14ac:dyDescent="0.35">
      <c r="B309" s="28"/>
      <c r="C309" s="28"/>
      <c r="D309" s="34"/>
      <c r="E309" s="34"/>
      <c r="F309" s="34"/>
      <c r="G309" s="34"/>
      <c r="H309" s="34"/>
      <c r="I309" s="34"/>
      <c r="J309" s="34"/>
      <c r="K309" s="34"/>
      <c r="L309" s="34"/>
      <c r="M309" s="34"/>
      <c r="N309" s="34"/>
      <c r="O309" s="34"/>
      <c r="P309" s="34"/>
      <c r="Q309" s="34"/>
      <c r="R309" s="34"/>
      <c r="S309" s="80"/>
    </row>
    <row r="310" spans="1:19" x14ac:dyDescent="0.35">
      <c r="B310" s="28"/>
      <c r="C310" s="28"/>
      <c r="D310" s="34"/>
      <c r="E310" s="34"/>
      <c r="F310" s="34"/>
      <c r="G310" s="34"/>
      <c r="H310" s="34"/>
      <c r="I310" s="34"/>
      <c r="J310" s="34"/>
      <c r="K310" s="34"/>
      <c r="L310" s="34"/>
      <c r="M310" s="34"/>
      <c r="N310" s="34"/>
      <c r="O310" s="34"/>
      <c r="P310" s="34"/>
      <c r="Q310" s="34"/>
      <c r="R310" s="34"/>
      <c r="S310" s="80"/>
    </row>
    <row r="311" spans="1:19" x14ac:dyDescent="0.35">
      <c r="B311" s="28"/>
    </row>
    <row r="312" spans="1:19" x14ac:dyDescent="0.35">
      <c r="B312" s="28"/>
    </row>
    <row r="313" spans="1:19" x14ac:dyDescent="0.35">
      <c r="B313" s="28"/>
    </row>
    <row r="314" spans="1:19" x14ac:dyDescent="0.35">
      <c r="B314" s="28"/>
    </row>
    <row r="316" spans="1:19" x14ac:dyDescent="0.35">
      <c r="A316" s="28"/>
    </row>
    <row r="317" spans="1:19" x14ac:dyDescent="0.35">
      <c r="A317" s="28"/>
    </row>
    <row r="318" spans="1:19" x14ac:dyDescent="0.35">
      <c r="A318" s="28"/>
      <c r="C318" s="28"/>
      <c r="D318" s="34"/>
      <c r="E318" s="34"/>
      <c r="F318" s="34"/>
      <c r="G318" s="34"/>
      <c r="H318" s="34"/>
      <c r="I318" s="34"/>
      <c r="J318" s="34"/>
      <c r="K318" s="34"/>
      <c r="L318" s="34"/>
      <c r="M318" s="34"/>
      <c r="N318" s="34"/>
      <c r="O318" s="34"/>
      <c r="P318" s="34"/>
      <c r="Q318" s="34"/>
      <c r="R318" s="34"/>
      <c r="S318" s="80"/>
    </row>
    <row r="319" spans="1:19" x14ac:dyDescent="0.35">
      <c r="C319" s="28"/>
      <c r="D319" s="80"/>
      <c r="E319" s="80"/>
      <c r="F319" s="80"/>
      <c r="G319" s="80"/>
      <c r="H319" s="80"/>
      <c r="I319" s="80"/>
      <c r="J319" s="80"/>
      <c r="K319" s="80"/>
      <c r="L319" s="80"/>
      <c r="M319" s="80"/>
      <c r="N319" s="80"/>
      <c r="O319" s="80"/>
      <c r="P319" s="80"/>
      <c r="Q319" s="80"/>
      <c r="R319" s="80"/>
      <c r="S319" s="80"/>
    </row>
    <row r="320" spans="1:19" x14ac:dyDescent="0.35">
      <c r="C320" s="28"/>
      <c r="D320" s="80"/>
      <c r="E320" s="80"/>
      <c r="F320" s="80"/>
      <c r="G320" s="80"/>
      <c r="H320" s="80"/>
      <c r="I320" s="80"/>
      <c r="J320" s="80"/>
      <c r="K320" s="80"/>
      <c r="L320" s="80"/>
      <c r="M320" s="80"/>
      <c r="N320" s="80"/>
      <c r="O320" s="80"/>
      <c r="P320" s="80"/>
      <c r="Q320" s="80"/>
      <c r="R320" s="80"/>
      <c r="S320" s="80"/>
    </row>
    <row r="322" spans="3:19" x14ac:dyDescent="0.35">
      <c r="C322" s="35"/>
      <c r="D322" s="35"/>
      <c r="E322" s="35"/>
      <c r="F322" s="35"/>
      <c r="G322" s="35"/>
      <c r="H322" s="35"/>
      <c r="I322" s="35"/>
      <c r="J322" s="35"/>
      <c r="K322" s="35"/>
      <c r="L322" s="35"/>
      <c r="M322" s="35"/>
      <c r="N322" s="35"/>
      <c r="O322" s="35"/>
      <c r="P322" s="35"/>
      <c r="Q322" s="35"/>
      <c r="R322" s="35"/>
    </row>
    <row r="323" spans="3:19" x14ac:dyDescent="0.35">
      <c r="C323" s="35"/>
      <c r="D323" s="35"/>
      <c r="E323" s="35"/>
      <c r="F323" s="35"/>
      <c r="G323" s="35"/>
      <c r="H323" s="35"/>
      <c r="I323" s="35"/>
      <c r="J323" s="35"/>
      <c r="K323" s="35"/>
      <c r="L323" s="35"/>
      <c r="M323" s="35"/>
      <c r="N323" s="35"/>
      <c r="O323" s="35"/>
      <c r="P323" s="35"/>
      <c r="Q323" s="35"/>
      <c r="R323" s="35"/>
    </row>
    <row r="324" spans="3:19" x14ac:dyDescent="0.35">
      <c r="C324" s="35"/>
      <c r="D324" s="35"/>
      <c r="E324" s="35"/>
      <c r="F324" s="35"/>
      <c r="G324" s="35"/>
      <c r="H324" s="35"/>
      <c r="I324" s="35"/>
      <c r="J324" s="35"/>
      <c r="K324" s="35"/>
      <c r="L324" s="35"/>
      <c r="M324" s="35"/>
      <c r="N324" s="35"/>
      <c r="O324" s="35"/>
      <c r="P324" s="35"/>
      <c r="Q324" s="35"/>
      <c r="R324" s="35"/>
    </row>
    <row r="325" spans="3:19" x14ac:dyDescent="0.35">
      <c r="C325" s="35"/>
      <c r="D325" s="35"/>
      <c r="E325" s="35"/>
      <c r="F325" s="35"/>
      <c r="G325" s="35"/>
      <c r="H325" s="35"/>
      <c r="I325" s="35"/>
      <c r="J325" s="35"/>
      <c r="K325" s="35"/>
      <c r="L325" s="35"/>
      <c r="M325" s="35"/>
      <c r="N325" s="35"/>
      <c r="O325" s="35"/>
      <c r="P325" s="35"/>
      <c r="Q325" s="35"/>
      <c r="R325" s="35"/>
    </row>
    <row r="326" spans="3:19" x14ac:dyDescent="0.35">
      <c r="D326" s="35"/>
      <c r="E326" s="35"/>
      <c r="F326" s="35"/>
      <c r="G326" s="35"/>
      <c r="H326" s="35"/>
      <c r="I326" s="35"/>
      <c r="J326" s="35"/>
      <c r="K326" s="35"/>
      <c r="L326" s="35"/>
      <c r="M326" s="35"/>
      <c r="N326" s="35"/>
      <c r="O326" s="35"/>
      <c r="P326" s="35"/>
      <c r="Q326" s="35"/>
      <c r="R326" s="35"/>
      <c r="S326" s="35"/>
    </row>
    <row r="327" spans="3:19" x14ac:dyDescent="0.35">
      <c r="D327" s="35"/>
      <c r="E327" s="35"/>
      <c r="F327" s="35"/>
      <c r="G327" s="35"/>
      <c r="H327" s="35"/>
      <c r="I327" s="35"/>
      <c r="J327" s="35"/>
      <c r="K327" s="35"/>
      <c r="L327" s="35"/>
      <c r="M327" s="35"/>
      <c r="N327" s="35"/>
      <c r="O327" s="35"/>
      <c r="P327" s="35"/>
      <c r="Q327" s="35"/>
      <c r="R327" s="35"/>
      <c r="S327" s="35"/>
    </row>
    <row r="328" spans="3:19" x14ac:dyDescent="0.35">
      <c r="D328" s="35"/>
      <c r="E328" s="35"/>
      <c r="F328" s="35"/>
      <c r="G328" s="35"/>
      <c r="H328" s="35"/>
      <c r="I328" s="35"/>
      <c r="J328" s="35"/>
      <c r="K328" s="35"/>
      <c r="L328" s="35"/>
      <c r="M328" s="35"/>
      <c r="N328" s="35"/>
      <c r="O328" s="35"/>
      <c r="P328" s="35"/>
      <c r="Q328" s="35"/>
      <c r="R328" s="35"/>
      <c r="S328" s="35"/>
    </row>
    <row r="329" spans="3:19" x14ac:dyDescent="0.35">
      <c r="D329" s="35"/>
      <c r="E329" s="35"/>
      <c r="F329" s="35"/>
      <c r="G329" s="35"/>
      <c r="H329" s="35"/>
      <c r="I329" s="35"/>
      <c r="J329" s="35"/>
      <c r="K329" s="35"/>
      <c r="L329" s="35"/>
      <c r="M329" s="35"/>
      <c r="N329" s="35"/>
      <c r="O329" s="35"/>
      <c r="P329" s="35"/>
      <c r="Q329" s="35"/>
      <c r="R329" s="35"/>
      <c r="S329" s="35"/>
    </row>
    <row r="330" spans="3:19" x14ac:dyDescent="0.35">
      <c r="D330" s="35"/>
      <c r="E330" s="35"/>
      <c r="F330" s="35"/>
      <c r="G330" s="35"/>
      <c r="H330" s="35"/>
      <c r="I330" s="35"/>
      <c r="J330" s="35"/>
      <c r="K330" s="35"/>
      <c r="L330" s="35"/>
      <c r="M330" s="35"/>
      <c r="N330" s="35"/>
      <c r="O330" s="35"/>
      <c r="P330" s="35"/>
      <c r="Q330" s="35"/>
      <c r="R330" s="35"/>
      <c r="S330" s="35"/>
    </row>
    <row r="331" spans="3:19" x14ac:dyDescent="0.35">
      <c r="D331" s="35"/>
      <c r="E331" s="35"/>
      <c r="F331" s="35"/>
      <c r="G331" s="35"/>
      <c r="H331" s="35"/>
      <c r="I331" s="35"/>
      <c r="J331" s="35"/>
      <c r="K331" s="35"/>
      <c r="L331" s="35"/>
      <c r="M331" s="35"/>
      <c r="N331" s="35"/>
      <c r="O331" s="35"/>
      <c r="P331" s="35"/>
      <c r="Q331" s="35"/>
      <c r="R331" s="35"/>
      <c r="S331" s="35"/>
    </row>
    <row r="332" spans="3:19" x14ac:dyDescent="0.35">
      <c r="D332" s="35"/>
      <c r="E332" s="35"/>
      <c r="F332" s="35"/>
      <c r="G332" s="35"/>
      <c r="H332" s="35"/>
      <c r="I332" s="35"/>
      <c r="J332" s="35"/>
      <c r="K332" s="35"/>
      <c r="L332" s="35"/>
      <c r="M332" s="35"/>
      <c r="N332" s="35"/>
      <c r="O332" s="35"/>
      <c r="P332" s="35"/>
      <c r="Q332" s="35"/>
      <c r="R332" s="35"/>
      <c r="S332" s="35"/>
    </row>
    <row r="333" spans="3:19" x14ac:dyDescent="0.35">
      <c r="D333" s="35"/>
      <c r="E333" s="35"/>
      <c r="F333" s="35"/>
      <c r="G333" s="35"/>
      <c r="H333" s="35"/>
      <c r="I333" s="35"/>
      <c r="J333" s="35"/>
      <c r="K333" s="35"/>
      <c r="L333" s="35"/>
      <c r="M333" s="35"/>
      <c r="N333" s="35"/>
      <c r="O333" s="35"/>
      <c r="P333" s="35"/>
      <c r="Q333" s="35"/>
      <c r="R333" s="35"/>
      <c r="S333" s="35"/>
    </row>
    <row r="334" spans="3:19" x14ac:dyDescent="0.35">
      <c r="D334" s="35"/>
      <c r="E334" s="35"/>
      <c r="F334" s="35"/>
      <c r="G334" s="35"/>
      <c r="H334" s="35"/>
      <c r="I334" s="35"/>
      <c r="J334" s="35"/>
      <c r="K334" s="35"/>
      <c r="L334" s="35"/>
      <c r="M334" s="35"/>
      <c r="N334" s="35"/>
      <c r="O334" s="35"/>
      <c r="P334" s="35"/>
      <c r="Q334" s="35"/>
      <c r="R334" s="35"/>
      <c r="S334" s="35"/>
    </row>
    <row r="335" spans="3:19" x14ac:dyDescent="0.35">
      <c r="D335" s="35"/>
      <c r="E335" s="35"/>
      <c r="F335" s="35"/>
      <c r="G335" s="35"/>
      <c r="H335" s="35"/>
      <c r="I335" s="35"/>
      <c r="J335" s="35"/>
      <c r="K335" s="35"/>
      <c r="L335" s="35"/>
      <c r="M335" s="35"/>
      <c r="N335" s="35"/>
      <c r="O335" s="35"/>
      <c r="P335" s="35"/>
      <c r="Q335" s="35"/>
      <c r="R335" s="35"/>
      <c r="S335" s="35"/>
    </row>
    <row r="336" spans="3:19" x14ac:dyDescent="0.35">
      <c r="D336" s="35"/>
      <c r="E336" s="35"/>
      <c r="F336" s="35"/>
      <c r="G336" s="35"/>
      <c r="H336" s="35"/>
      <c r="I336" s="35"/>
      <c r="J336" s="35"/>
      <c r="K336" s="35"/>
      <c r="L336" s="35"/>
      <c r="M336" s="35"/>
      <c r="N336" s="35"/>
      <c r="O336" s="35"/>
      <c r="P336" s="35"/>
      <c r="Q336" s="35"/>
      <c r="R336" s="35"/>
      <c r="S336" s="35"/>
    </row>
    <row r="337" spans="4:19" x14ac:dyDescent="0.35">
      <c r="D337" s="35"/>
      <c r="E337" s="35"/>
      <c r="F337" s="35"/>
      <c r="G337" s="35"/>
      <c r="H337" s="35"/>
      <c r="I337" s="35"/>
      <c r="J337" s="35"/>
      <c r="K337" s="35"/>
      <c r="L337" s="35"/>
      <c r="M337" s="35"/>
      <c r="N337" s="35"/>
      <c r="O337" s="35"/>
      <c r="P337" s="35"/>
      <c r="Q337" s="35"/>
      <c r="R337" s="35"/>
      <c r="S337" s="35"/>
    </row>
    <row r="338" spans="4:19" x14ac:dyDescent="0.35">
      <c r="D338" s="35"/>
      <c r="E338" s="35"/>
      <c r="F338" s="35"/>
      <c r="G338" s="35"/>
      <c r="H338" s="35"/>
      <c r="I338" s="35"/>
      <c r="J338" s="35"/>
      <c r="K338" s="35"/>
      <c r="L338" s="35"/>
      <c r="M338" s="35"/>
      <c r="N338" s="35"/>
      <c r="O338" s="35"/>
      <c r="P338" s="35"/>
      <c r="Q338" s="35"/>
      <c r="R338" s="35"/>
      <c r="S338" s="35"/>
    </row>
    <row r="339" spans="4:19" x14ac:dyDescent="0.35">
      <c r="D339" s="35"/>
      <c r="E339" s="35"/>
      <c r="F339" s="35"/>
      <c r="G339" s="35"/>
      <c r="H339" s="35"/>
      <c r="I339" s="35"/>
      <c r="J339" s="35"/>
      <c r="K339" s="35"/>
      <c r="L339" s="35"/>
      <c r="M339" s="35"/>
      <c r="N339" s="35"/>
      <c r="O339" s="35"/>
      <c r="P339" s="35"/>
      <c r="Q339" s="35"/>
      <c r="R339" s="35"/>
      <c r="S339" s="35"/>
    </row>
    <row r="340" spans="4:19" x14ac:dyDescent="0.35">
      <c r="D340" s="35"/>
      <c r="E340" s="35"/>
      <c r="F340" s="35"/>
      <c r="G340" s="35"/>
      <c r="H340" s="35"/>
      <c r="I340" s="35"/>
      <c r="J340" s="35"/>
      <c r="K340" s="35"/>
      <c r="L340" s="35"/>
      <c r="M340" s="35"/>
      <c r="N340" s="35"/>
      <c r="O340" s="35"/>
      <c r="P340" s="35"/>
      <c r="Q340" s="35"/>
      <c r="R340" s="35"/>
      <c r="S340" s="35"/>
    </row>
    <row r="341" spans="4:19" x14ac:dyDescent="0.35">
      <c r="D341" s="35"/>
      <c r="E341" s="35"/>
      <c r="F341" s="35"/>
      <c r="G341" s="35"/>
      <c r="H341" s="35"/>
      <c r="I341" s="35"/>
      <c r="J341" s="35"/>
      <c r="K341" s="35"/>
      <c r="L341" s="35"/>
      <c r="M341" s="35"/>
      <c r="N341" s="35"/>
      <c r="O341" s="35"/>
      <c r="P341" s="35"/>
      <c r="Q341" s="35"/>
      <c r="R341" s="35"/>
      <c r="S341" s="35"/>
    </row>
    <row r="342" spans="4:19" x14ac:dyDescent="0.35">
      <c r="D342" s="35"/>
      <c r="E342" s="35"/>
      <c r="F342" s="35"/>
      <c r="G342" s="35"/>
      <c r="H342" s="35"/>
      <c r="I342" s="35"/>
      <c r="J342" s="35"/>
      <c r="K342" s="35"/>
      <c r="L342" s="35"/>
      <c r="M342" s="35"/>
      <c r="N342" s="35"/>
      <c r="O342" s="35"/>
      <c r="P342" s="35"/>
      <c r="Q342" s="35"/>
      <c r="R342" s="35"/>
      <c r="S342" s="35"/>
    </row>
    <row r="343" spans="4:19" x14ac:dyDescent="0.35">
      <c r="D343" s="35"/>
      <c r="E343" s="35"/>
      <c r="F343" s="35"/>
      <c r="G343" s="35"/>
      <c r="H343" s="35"/>
      <c r="I343" s="35"/>
      <c r="J343" s="35"/>
      <c r="K343" s="35"/>
      <c r="L343" s="35"/>
      <c r="M343" s="35"/>
      <c r="N343" s="35"/>
      <c r="O343" s="35"/>
      <c r="P343" s="35"/>
      <c r="Q343" s="35"/>
      <c r="R343" s="35"/>
      <c r="S343" s="35"/>
    </row>
    <row r="344" spans="4:19" x14ac:dyDescent="0.35">
      <c r="D344" s="35"/>
      <c r="E344" s="35"/>
      <c r="F344" s="35"/>
      <c r="G344" s="35"/>
      <c r="H344" s="35"/>
      <c r="I344" s="35"/>
      <c r="J344" s="35"/>
      <c r="K344" s="35"/>
      <c r="L344" s="35"/>
      <c r="M344" s="35"/>
      <c r="N344" s="35"/>
      <c r="O344" s="35"/>
      <c r="P344" s="35"/>
      <c r="Q344" s="35"/>
      <c r="R344" s="35"/>
      <c r="S344" s="35"/>
    </row>
    <row r="345" spans="4:19" x14ac:dyDescent="0.35">
      <c r="D345" s="35"/>
      <c r="E345" s="35"/>
      <c r="F345" s="35"/>
      <c r="G345" s="35"/>
      <c r="H345" s="35"/>
      <c r="I345" s="35"/>
      <c r="J345" s="35"/>
      <c r="K345" s="35"/>
      <c r="L345" s="35"/>
      <c r="M345" s="35"/>
      <c r="N345" s="35"/>
      <c r="O345" s="35"/>
      <c r="P345" s="35"/>
      <c r="Q345" s="35"/>
      <c r="R345" s="35"/>
      <c r="S345" s="35"/>
    </row>
    <row r="346" spans="4:19" x14ac:dyDescent="0.35">
      <c r="D346" s="35"/>
      <c r="E346" s="35"/>
      <c r="F346" s="35"/>
      <c r="G346" s="35"/>
      <c r="H346" s="35"/>
      <c r="I346" s="35"/>
      <c r="J346" s="35"/>
      <c r="K346" s="35"/>
      <c r="L346" s="35"/>
      <c r="M346" s="35"/>
      <c r="N346" s="35"/>
      <c r="O346" s="35"/>
      <c r="P346" s="35"/>
      <c r="Q346" s="35"/>
      <c r="R346" s="35"/>
      <c r="S346" s="35"/>
    </row>
    <row r="347" spans="4:19" x14ac:dyDescent="0.35">
      <c r="D347" s="35"/>
      <c r="E347" s="35"/>
      <c r="F347" s="35"/>
      <c r="G347" s="35"/>
      <c r="H347" s="35"/>
      <c r="I347" s="35"/>
      <c r="J347" s="35"/>
      <c r="K347" s="35"/>
      <c r="L347" s="35"/>
      <c r="M347" s="35"/>
      <c r="N347" s="35"/>
      <c r="O347" s="35"/>
      <c r="P347" s="35"/>
      <c r="Q347" s="35"/>
      <c r="R347" s="35"/>
      <c r="S347" s="35"/>
    </row>
    <row r="348" spans="4:19" x14ac:dyDescent="0.35">
      <c r="D348" s="35"/>
      <c r="E348" s="35"/>
      <c r="F348" s="35"/>
      <c r="G348" s="35"/>
      <c r="H348" s="35"/>
      <c r="I348" s="35"/>
      <c r="J348" s="35"/>
      <c r="K348" s="35"/>
      <c r="L348" s="35"/>
      <c r="M348" s="35"/>
      <c r="N348" s="35"/>
      <c r="O348" s="35"/>
      <c r="P348" s="35"/>
      <c r="Q348" s="35"/>
      <c r="R348" s="35"/>
      <c r="S348" s="35"/>
    </row>
    <row r="349" spans="4:19" x14ac:dyDescent="0.35">
      <c r="D349" s="35"/>
      <c r="E349" s="35"/>
      <c r="F349" s="35"/>
      <c r="G349" s="35"/>
      <c r="H349" s="35"/>
      <c r="I349" s="35"/>
      <c r="J349" s="35"/>
      <c r="K349" s="35"/>
      <c r="L349" s="35"/>
      <c r="M349" s="35"/>
      <c r="N349" s="35"/>
      <c r="O349" s="35"/>
      <c r="P349" s="35"/>
      <c r="Q349" s="35"/>
      <c r="R349" s="35"/>
      <c r="S349" s="35"/>
    </row>
    <row r="350" spans="4:19" x14ac:dyDescent="0.35">
      <c r="D350" s="35"/>
      <c r="E350" s="35"/>
      <c r="F350" s="35"/>
      <c r="G350" s="35"/>
      <c r="H350" s="35"/>
      <c r="I350" s="35"/>
      <c r="J350" s="35"/>
      <c r="K350" s="35"/>
      <c r="L350" s="35"/>
      <c r="M350" s="35"/>
      <c r="N350" s="35"/>
      <c r="O350" s="35"/>
      <c r="P350" s="35"/>
      <c r="Q350" s="35"/>
      <c r="R350" s="35"/>
      <c r="S350" s="35"/>
    </row>
    <row r="351" spans="4:19" x14ac:dyDescent="0.35">
      <c r="D351" s="35"/>
      <c r="E351" s="35"/>
      <c r="F351" s="35"/>
      <c r="G351" s="35"/>
      <c r="H351" s="35"/>
      <c r="I351" s="35"/>
      <c r="J351" s="35"/>
      <c r="K351" s="35"/>
      <c r="L351" s="35"/>
      <c r="M351" s="35"/>
      <c r="N351" s="35"/>
      <c r="O351" s="35"/>
      <c r="P351" s="35"/>
      <c r="Q351" s="35"/>
      <c r="R351" s="35"/>
      <c r="S351" s="35"/>
    </row>
    <row r="352" spans="4:19" x14ac:dyDescent="0.35">
      <c r="D352" s="35"/>
      <c r="E352" s="35"/>
      <c r="F352" s="35"/>
      <c r="G352" s="35"/>
      <c r="H352" s="35"/>
      <c r="I352" s="35"/>
      <c r="J352" s="35"/>
      <c r="K352" s="35"/>
      <c r="L352" s="35"/>
      <c r="M352" s="35"/>
      <c r="N352" s="35"/>
      <c r="O352" s="35"/>
      <c r="P352" s="35"/>
      <c r="Q352" s="35"/>
      <c r="R352" s="35"/>
      <c r="S352" s="35"/>
    </row>
    <row r="353" spans="4:19" x14ac:dyDescent="0.35">
      <c r="D353" s="35"/>
      <c r="E353" s="35"/>
      <c r="F353" s="35"/>
      <c r="G353" s="35"/>
      <c r="H353" s="35"/>
      <c r="I353" s="35"/>
      <c r="J353" s="35"/>
      <c r="K353" s="35"/>
      <c r="L353" s="35"/>
      <c r="M353" s="35"/>
      <c r="N353" s="35"/>
      <c r="O353" s="35"/>
      <c r="P353" s="35"/>
      <c r="Q353" s="35"/>
      <c r="R353" s="35"/>
      <c r="S353" s="35"/>
    </row>
    <row r="354" spans="4:19" x14ac:dyDescent="0.35">
      <c r="D354" s="35"/>
      <c r="E354" s="35"/>
      <c r="F354" s="35"/>
      <c r="G354" s="35"/>
      <c r="H354" s="35"/>
      <c r="I354" s="35"/>
      <c r="J354" s="35"/>
      <c r="K354" s="35"/>
      <c r="L354" s="35"/>
      <c r="M354" s="35"/>
      <c r="N354" s="35"/>
      <c r="O354" s="35"/>
      <c r="P354" s="35"/>
      <c r="Q354" s="35"/>
      <c r="R354" s="35"/>
      <c r="S354" s="35"/>
    </row>
    <row r="355" spans="4:19" x14ac:dyDescent="0.35">
      <c r="D355" s="35"/>
      <c r="E355" s="35"/>
      <c r="F355" s="35"/>
      <c r="G355" s="35"/>
      <c r="H355" s="35"/>
      <c r="I355" s="35"/>
      <c r="J355" s="35"/>
      <c r="K355" s="35"/>
      <c r="L355" s="35"/>
      <c r="M355" s="35"/>
      <c r="N355" s="35"/>
      <c r="O355" s="35"/>
      <c r="P355" s="35"/>
      <c r="Q355" s="35"/>
      <c r="R355" s="35"/>
      <c r="S355" s="35"/>
    </row>
    <row r="356" spans="4:19" x14ac:dyDescent="0.35">
      <c r="D356" s="35"/>
      <c r="E356" s="35"/>
      <c r="F356" s="35"/>
      <c r="G356" s="35"/>
      <c r="H356" s="35"/>
      <c r="I356" s="35"/>
      <c r="J356" s="35"/>
      <c r="K356" s="35"/>
      <c r="L356" s="35"/>
      <c r="M356" s="35"/>
      <c r="N356" s="35"/>
      <c r="O356" s="35"/>
      <c r="P356" s="35"/>
      <c r="Q356" s="35"/>
      <c r="R356" s="35"/>
      <c r="S356" s="35"/>
    </row>
    <row r="357" spans="4:19" x14ac:dyDescent="0.35">
      <c r="D357" s="35"/>
      <c r="E357" s="35"/>
      <c r="F357" s="35"/>
      <c r="G357" s="35"/>
      <c r="H357" s="35"/>
      <c r="I357" s="35"/>
      <c r="J357" s="35"/>
      <c r="K357" s="35"/>
      <c r="L357" s="35"/>
      <c r="M357" s="35"/>
      <c r="N357" s="35"/>
      <c r="O357" s="35"/>
      <c r="P357" s="35"/>
      <c r="Q357" s="35"/>
      <c r="R357" s="35"/>
      <c r="S357" s="35"/>
    </row>
    <row r="358" spans="4:19" x14ac:dyDescent="0.35">
      <c r="D358" s="35"/>
      <c r="E358" s="35"/>
      <c r="F358" s="35"/>
      <c r="G358" s="35"/>
      <c r="H358" s="35"/>
      <c r="I358" s="35"/>
      <c r="J358" s="35"/>
      <c r="K358" s="35"/>
      <c r="L358" s="35"/>
      <c r="M358" s="35"/>
      <c r="N358" s="35"/>
      <c r="O358" s="35"/>
      <c r="P358" s="35"/>
      <c r="Q358" s="35"/>
      <c r="R358" s="35"/>
      <c r="S358" s="35"/>
    </row>
    <row r="359" spans="4:19" x14ac:dyDescent="0.35">
      <c r="D359" s="35"/>
      <c r="E359" s="35"/>
      <c r="F359" s="35"/>
      <c r="G359" s="35"/>
      <c r="H359" s="35"/>
      <c r="I359" s="35"/>
      <c r="J359" s="35"/>
      <c r="K359" s="35"/>
      <c r="L359" s="35"/>
      <c r="M359" s="35"/>
      <c r="N359" s="35"/>
      <c r="O359" s="35"/>
      <c r="P359" s="35"/>
      <c r="Q359" s="35"/>
      <c r="R359" s="35"/>
      <c r="S359" s="35"/>
    </row>
    <row r="360" spans="4:19" x14ac:dyDescent="0.35">
      <c r="D360" s="35"/>
      <c r="E360" s="35"/>
      <c r="F360" s="35"/>
      <c r="G360" s="35"/>
      <c r="H360" s="35"/>
      <c r="I360" s="35"/>
      <c r="J360" s="35"/>
      <c r="K360" s="35"/>
      <c r="L360" s="35"/>
      <c r="M360" s="35"/>
      <c r="N360" s="35"/>
      <c r="O360" s="35"/>
      <c r="P360" s="35"/>
      <c r="Q360" s="35"/>
      <c r="R360" s="35"/>
      <c r="S360" s="35"/>
    </row>
    <row r="361" spans="4:19" x14ac:dyDescent="0.35">
      <c r="D361" s="35"/>
      <c r="E361" s="35"/>
      <c r="F361" s="35"/>
      <c r="G361" s="35"/>
      <c r="H361" s="35"/>
      <c r="I361" s="35"/>
      <c r="J361" s="35"/>
      <c r="K361" s="35"/>
      <c r="L361" s="35"/>
      <c r="M361" s="35"/>
      <c r="N361" s="35"/>
      <c r="O361" s="35"/>
      <c r="P361" s="35"/>
      <c r="Q361" s="35"/>
      <c r="R361" s="35"/>
      <c r="S361" s="35"/>
    </row>
    <row r="362" spans="4:19" x14ac:dyDescent="0.35">
      <c r="D362" s="35"/>
      <c r="E362" s="35"/>
      <c r="F362" s="35"/>
      <c r="G362" s="35"/>
      <c r="H362" s="35"/>
      <c r="I362" s="35"/>
      <c r="J362" s="35"/>
      <c r="K362" s="35"/>
      <c r="L362" s="35"/>
      <c r="M362" s="35"/>
      <c r="N362" s="35"/>
      <c r="O362" s="35"/>
      <c r="P362" s="35"/>
      <c r="Q362" s="35"/>
      <c r="R362" s="35"/>
      <c r="S362" s="35"/>
    </row>
    <row r="363" spans="4:19" x14ac:dyDescent="0.35">
      <c r="D363" s="35"/>
      <c r="E363" s="35"/>
      <c r="F363" s="35"/>
      <c r="G363" s="35"/>
      <c r="H363" s="35"/>
      <c r="I363" s="35"/>
      <c r="J363" s="35"/>
      <c r="K363" s="35"/>
      <c r="L363" s="35"/>
      <c r="M363" s="35"/>
      <c r="N363" s="35"/>
      <c r="O363" s="35"/>
      <c r="P363" s="35"/>
      <c r="Q363" s="35"/>
      <c r="R363" s="35"/>
      <c r="S363" s="35"/>
    </row>
    <row r="364" spans="4:19" x14ac:dyDescent="0.35">
      <c r="D364" s="35"/>
      <c r="E364" s="35"/>
      <c r="F364" s="35"/>
      <c r="G364" s="35"/>
      <c r="H364" s="35"/>
      <c r="I364" s="35"/>
      <c r="J364" s="35"/>
      <c r="K364" s="35"/>
      <c r="L364" s="35"/>
      <c r="M364" s="35"/>
      <c r="N364" s="35"/>
      <c r="O364" s="35"/>
      <c r="P364" s="35"/>
      <c r="Q364" s="35"/>
      <c r="R364" s="35"/>
      <c r="S364" s="35"/>
    </row>
    <row r="365" spans="4:19" x14ac:dyDescent="0.35">
      <c r="D365" s="35"/>
      <c r="E365" s="35"/>
      <c r="F365" s="35"/>
      <c r="G365" s="35"/>
      <c r="H365" s="35"/>
      <c r="I365" s="35"/>
      <c r="J365" s="35"/>
      <c r="K365" s="35"/>
      <c r="L365" s="35"/>
      <c r="M365" s="35"/>
      <c r="N365" s="35"/>
      <c r="O365" s="35"/>
      <c r="P365" s="35"/>
      <c r="Q365" s="35"/>
      <c r="R365" s="35"/>
      <c r="S365" s="35"/>
    </row>
    <row r="366" spans="4:19" x14ac:dyDescent="0.35">
      <c r="D366" s="35"/>
      <c r="E366" s="35"/>
      <c r="F366" s="35"/>
      <c r="G366" s="35"/>
      <c r="H366" s="35"/>
      <c r="I366" s="35"/>
      <c r="J366" s="35"/>
      <c r="K366" s="35"/>
      <c r="L366" s="35"/>
      <c r="M366" s="35"/>
      <c r="N366" s="35"/>
      <c r="O366" s="35"/>
      <c r="P366" s="35"/>
      <c r="Q366" s="35"/>
      <c r="R366" s="35"/>
      <c r="S366" s="35"/>
    </row>
    <row r="367" spans="4:19" x14ac:dyDescent="0.35">
      <c r="D367" s="35"/>
      <c r="E367" s="35"/>
      <c r="F367" s="35"/>
      <c r="G367" s="35"/>
      <c r="H367" s="35"/>
      <c r="I367" s="35"/>
      <c r="J367" s="35"/>
      <c r="K367" s="35"/>
      <c r="L367" s="35"/>
      <c r="M367" s="35"/>
      <c r="N367" s="35"/>
      <c r="O367" s="35"/>
      <c r="P367" s="35"/>
      <c r="Q367" s="35"/>
      <c r="R367" s="35"/>
      <c r="S367" s="35"/>
    </row>
    <row r="368" spans="4:19" x14ac:dyDescent="0.35">
      <c r="D368" s="35"/>
      <c r="E368" s="35"/>
      <c r="F368" s="35"/>
      <c r="G368" s="35"/>
      <c r="H368" s="35"/>
      <c r="I368" s="35"/>
      <c r="J368" s="35"/>
      <c r="K368" s="35"/>
      <c r="L368" s="35"/>
      <c r="M368" s="35"/>
      <c r="N368" s="35"/>
      <c r="O368" s="35"/>
      <c r="P368" s="35"/>
      <c r="Q368" s="35"/>
      <c r="R368" s="35"/>
      <c r="S368" s="35"/>
    </row>
    <row r="369" spans="4:19" x14ac:dyDescent="0.35">
      <c r="D369" s="35"/>
      <c r="E369" s="35"/>
      <c r="F369" s="35"/>
      <c r="G369" s="35"/>
      <c r="H369" s="35"/>
      <c r="I369" s="35"/>
      <c r="J369" s="35"/>
      <c r="K369" s="35"/>
      <c r="L369" s="35"/>
      <c r="M369" s="35"/>
      <c r="N369" s="35"/>
      <c r="O369" s="35"/>
      <c r="P369" s="35"/>
      <c r="Q369" s="35"/>
      <c r="R369" s="35"/>
      <c r="S369" s="35"/>
    </row>
    <row r="370" spans="4:19" x14ac:dyDescent="0.35">
      <c r="D370" s="35"/>
      <c r="E370" s="35"/>
      <c r="F370" s="35"/>
      <c r="G370" s="35"/>
      <c r="H370" s="35"/>
      <c r="I370" s="35"/>
      <c r="J370" s="35"/>
      <c r="K370" s="35"/>
      <c r="L370" s="35"/>
      <c r="M370" s="35"/>
      <c r="N370" s="35"/>
      <c r="O370" s="35"/>
      <c r="P370" s="35"/>
      <c r="Q370" s="35"/>
      <c r="R370" s="35"/>
      <c r="S370" s="35"/>
    </row>
    <row r="371" spans="4:19" x14ac:dyDescent="0.35">
      <c r="D371" s="35"/>
      <c r="E371" s="35"/>
      <c r="F371" s="35"/>
      <c r="G371" s="35"/>
      <c r="H371" s="35"/>
      <c r="I371" s="35"/>
      <c r="J371" s="35"/>
      <c r="K371" s="35"/>
      <c r="L371" s="35"/>
      <c r="M371" s="35"/>
      <c r="N371" s="35"/>
      <c r="O371" s="35"/>
      <c r="P371" s="35"/>
      <c r="Q371" s="35"/>
      <c r="R371" s="35"/>
      <c r="S371" s="35"/>
    </row>
    <row r="372" spans="4:19" x14ac:dyDescent="0.35">
      <c r="D372" s="35"/>
      <c r="E372" s="35"/>
      <c r="F372" s="35"/>
      <c r="G372" s="35"/>
      <c r="H372" s="35"/>
      <c r="I372" s="35"/>
      <c r="J372" s="35"/>
      <c r="K372" s="35"/>
      <c r="L372" s="35"/>
      <c r="M372" s="35"/>
      <c r="N372" s="35"/>
      <c r="O372" s="35"/>
      <c r="P372" s="35"/>
      <c r="Q372" s="35"/>
      <c r="R372" s="35"/>
      <c r="S372" s="35"/>
    </row>
    <row r="373" spans="4:19" x14ac:dyDescent="0.35">
      <c r="D373" s="35"/>
      <c r="E373" s="35"/>
      <c r="F373" s="35"/>
      <c r="G373" s="35"/>
      <c r="H373" s="35"/>
      <c r="I373" s="35"/>
      <c r="J373" s="35"/>
      <c r="K373" s="35"/>
      <c r="L373" s="35"/>
      <c r="M373" s="35"/>
      <c r="N373" s="35"/>
      <c r="O373" s="35"/>
      <c r="P373" s="35"/>
      <c r="Q373" s="35"/>
      <c r="R373" s="35"/>
      <c r="S373" s="35"/>
    </row>
    <row r="374" spans="4:19" x14ac:dyDescent="0.35">
      <c r="D374" s="35"/>
      <c r="E374" s="35"/>
      <c r="F374" s="35"/>
      <c r="G374" s="35"/>
      <c r="H374" s="35"/>
      <c r="I374" s="35"/>
      <c r="J374" s="35"/>
      <c r="K374" s="35"/>
      <c r="L374" s="35"/>
      <c r="M374" s="35"/>
      <c r="N374" s="35"/>
      <c r="O374" s="35"/>
      <c r="P374" s="35"/>
      <c r="Q374" s="35"/>
      <c r="R374" s="35"/>
      <c r="S374" s="35"/>
    </row>
    <row r="375" spans="4:19" x14ac:dyDescent="0.35">
      <c r="D375" s="35"/>
      <c r="E375" s="35"/>
      <c r="F375" s="35"/>
      <c r="G375" s="35"/>
      <c r="H375" s="35"/>
      <c r="I375" s="35"/>
      <c r="J375" s="35"/>
      <c r="K375" s="35"/>
      <c r="L375" s="35"/>
      <c r="M375" s="35"/>
      <c r="N375" s="35"/>
      <c r="O375" s="35"/>
      <c r="P375" s="35"/>
      <c r="Q375" s="35"/>
      <c r="R375" s="35"/>
      <c r="S375" s="35"/>
    </row>
    <row r="376" spans="4:19" x14ac:dyDescent="0.35">
      <c r="D376" s="35"/>
      <c r="E376" s="35"/>
      <c r="F376" s="35"/>
      <c r="G376" s="35"/>
      <c r="H376" s="35"/>
      <c r="I376" s="35"/>
      <c r="J376" s="35"/>
      <c r="K376" s="35"/>
      <c r="L376" s="35"/>
      <c r="M376" s="35"/>
      <c r="N376" s="35"/>
      <c r="O376" s="35"/>
      <c r="P376" s="35"/>
      <c r="Q376" s="35"/>
      <c r="R376" s="35"/>
      <c r="S376" s="35"/>
    </row>
    <row r="377" spans="4:19" x14ac:dyDescent="0.35">
      <c r="D377" s="35"/>
      <c r="E377" s="35"/>
      <c r="F377" s="35"/>
      <c r="G377" s="35"/>
      <c r="H377" s="35"/>
      <c r="I377" s="35"/>
      <c r="J377" s="35"/>
      <c r="K377" s="35"/>
      <c r="L377" s="35"/>
      <c r="M377" s="35"/>
      <c r="N377" s="35"/>
      <c r="O377" s="35"/>
      <c r="P377" s="35"/>
      <c r="Q377" s="35"/>
      <c r="R377" s="35"/>
      <c r="S377" s="35"/>
    </row>
    <row r="378" spans="4:19" x14ac:dyDescent="0.35">
      <c r="D378" s="35"/>
      <c r="E378" s="35"/>
      <c r="F378" s="35"/>
      <c r="G378" s="35"/>
      <c r="H378" s="35"/>
      <c r="I378" s="35"/>
      <c r="J378" s="35"/>
      <c r="K378" s="35"/>
      <c r="L378" s="35"/>
      <c r="M378" s="35"/>
      <c r="N378" s="35"/>
      <c r="O378" s="35"/>
      <c r="P378" s="35"/>
      <c r="Q378" s="35"/>
      <c r="R378" s="35"/>
      <c r="S378" s="35"/>
    </row>
    <row r="379" spans="4:19" x14ac:dyDescent="0.35">
      <c r="D379" s="35"/>
      <c r="E379" s="35"/>
      <c r="F379" s="35"/>
      <c r="G379" s="35"/>
      <c r="H379" s="35"/>
      <c r="I379" s="35"/>
      <c r="J379" s="35"/>
      <c r="K379" s="35"/>
      <c r="L379" s="35"/>
      <c r="M379" s="35"/>
      <c r="N379" s="35"/>
      <c r="O379" s="35"/>
      <c r="P379" s="35"/>
      <c r="Q379" s="35"/>
      <c r="R379" s="35"/>
      <c r="S379" s="35"/>
    </row>
    <row r="380" spans="4:19" x14ac:dyDescent="0.35">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7:S17 D15:S15"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30</vt:i4>
      </vt:variant>
      <vt:variant>
        <vt:lpstr>Navngitte områder</vt:lpstr>
      </vt:variant>
      <vt:variant>
        <vt:i4>29</vt:i4>
      </vt:variant>
    </vt:vector>
  </HeadingPairs>
  <TitlesOfParts>
    <vt:vector size="59" baseType="lpstr">
      <vt:lpstr>Bydelenes fordelingssystem</vt:lpstr>
      <vt:lpstr>Tabelloversikt</vt:lpstr>
      <vt:lpstr>Tabell 1.1 tekst</vt:lpstr>
      <vt:lpstr>Tabell 1.1</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4.5-4.7 tekst</vt:lpstr>
      <vt:lpstr>Tabell 4.5-4.7</vt:lpstr>
      <vt:lpstr>Tabell 5.1-5.2</vt:lpstr>
      <vt:lpstr>Kriterieoversikt</vt:lpstr>
      <vt:lpstr>Tabell 1.1 DOK32019</vt:lpstr>
      <vt:lpstr>Tabell 1.2 DOK32019</vt:lpstr>
      <vt:lpstr>Tabell 2.1 DOK32019</vt:lpstr>
      <vt:lpstr>Tabell 2.2 DOK32019</vt:lpstr>
      <vt:lpstr>Tabell 2.3 DOK32019</vt:lpstr>
      <vt:lpstr>Tabell 3.1 DOK32019</vt:lpstr>
      <vt:lpstr>Tabell 4.1 DOK32019</vt:lpstr>
      <vt:lpstr>Tabell 4.5-4.7 DOK32019</vt:lpstr>
      <vt:lpstr>Tabell 5.1-5.2 DOK32019</vt:lpstr>
      <vt:lpstr>'Tabell 2.2 DOK32019'!BE</vt:lpstr>
      <vt:lpstr>BE</vt:lpstr>
      <vt:lpstr>'Tabell 3.1 DOK32019'!BK</vt:lpstr>
      <vt:lpstr>BK</vt:lpstr>
      <vt:lpstr>'Tabell 1.1 DOK32019'!BS</vt:lpstr>
      <vt:lpstr>BS</vt:lpstr>
      <vt:lpstr>'Tabell 1.1 DOK32019'!d</vt:lpstr>
      <vt:lpstr>d</vt:lpstr>
      <vt:lpstr>'Tabell 5.1-5.2 DOK32019'!DFB</vt:lpstr>
      <vt:lpstr>DFB</vt:lpstr>
      <vt:lpstr>'Tabell 4.1 DOK32019'!DGK</vt:lpstr>
      <vt:lpstr>DGK</vt:lpstr>
      <vt:lpstr>DI</vt:lpstr>
      <vt:lpstr>'Tabell 5.1-5.2 DOK32019'!KAPVA</vt:lpstr>
      <vt:lpstr>KAPVA</vt:lpstr>
      <vt:lpstr>'Tabell 2.3 DOK32019'!KS</vt:lpstr>
      <vt:lpstr>KS</vt:lpstr>
      <vt:lpstr>LUI</vt:lpstr>
      <vt:lpstr>'Tabell 4.5-4.7 DOK32019'!OIKB</vt:lpstr>
      <vt:lpstr>OIKB</vt:lpstr>
      <vt:lpstr>'Tabell 4.5-4.7 DOK32019'!OKB</vt:lpstr>
      <vt:lpstr>OKB</vt:lpstr>
      <vt:lpstr>'Tabell 1.2 DOK32019'!SA</vt:lpstr>
      <vt:lpstr>SA</vt:lpstr>
      <vt:lpstr>'Tabell 2.1 DOK32019'!Tabell_2.1_Bydelsfordelt_budsjett</vt:lpstr>
      <vt:lpstr>Tabell_2.1_Bydelsfordelt_budsjett</vt:lpstr>
      <vt:lpstr>UI</vt:lpstr>
      <vt:lpstr>'Tabell 4.5-4.7 DOK32019'!VHB</vt:lpstr>
      <vt:lpstr>VHB</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2020-03-20T12:41:23Z</dcterms:modified>
</cp:coreProperties>
</file>