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.sharepoint.com/sites/b4362/Administrasjon/02. Økonomi/Rapportering/2024/Årsberetning/Statistikk/Til publisering/"/>
    </mc:Choice>
  </mc:AlternateContent>
  <xr:revisionPtr revIDLastSave="34" documentId="8_{37FBEA31-95F2-4699-B236-291DBBBEC1A6}" xr6:coauthVersionLast="47" xr6:coauthVersionMax="47" xr10:uidLastSave="{488DCC63-1257-4D7C-ACB5-38B4B8586BE3}"/>
  <bookViews>
    <workbookView xWindow="-120" yWindow="-120" windowWidth="38640" windowHeight="21120" tabRatio="888" firstSheet="20" activeTab="24" xr2:uid="{00000000-000D-0000-FFFF-FFFF00000000}"/>
  </bookViews>
  <sheets>
    <sheet name="Tab 1-16-A Fysioterapitilbud" sheetId="45" r:id="rId1"/>
    <sheet name="Tab 1-16-B Psykologer i byd." sheetId="46" r:id="rId2"/>
    <sheet name="Tab_3_1_B-A1-A7-Alder-beboere" sheetId="1" r:id="rId3"/>
    <sheet name="Tab_3_2-B-saksbeh_tider" sheetId="4" r:id="rId4"/>
    <sheet name="Tab_3-2-D-søkn_avsl_sykehj_pl" sheetId="28" r:id="rId5"/>
    <sheet name="Tab_3-2-E-klager_etter_avslag" sheetId="27" r:id="rId6"/>
    <sheet name="Tab 3-2-E-1 Saksbeh.tid klager" sheetId="30" r:id="rId7"/>
    <sheet name="Tab_3-2-F-alt_tilb" sheetId="26" r:id="rId8"/>
    <sheet name="3-2 G Søkn-avs avlastning i ins" sheetId="57" r:id="rId9"/>
    <sheet name="Tab_3-3-B_oppholdsdøgn" sheetId="10" r:id="rId10"/>
    <sheet name="Tab_3-3-C_opphdøgn_type_opphol" sheetId="11" r:id="rId11"/>
    <sheet name="Tab_3-4-Egenbet__i_inst_-HMS" sheetId="31" r:id="rId12"/>
    <sheet name="Tab_3_5_-_hjemmetjenester" sheetId="13" r:id="rId13"/>
    <sheet name="Tab_3_5B_-_Ant__vedtakstimer" sheetId="14" r:id="rId14"/>
    <sheet name="3-5-C Hverdrehab,avkl-m,akt.tid" sheetId="43" r:id="rId15"/>
    <sheet name="Tab 3-7-saksb_tid-hjemmetjen" sheetId="16" r:id="rId16"/>
    <sheet name="Tab 3-7-B Klagebeh helsetj i hj" sheetId="52" r:id="rId17"/>
    <sheet name="3-7-C Klagebeh pb daglige gj.m" sheetId="51" r:id="rId18"/>
    <sheet name="3-7-D Klagebehandling pb oppl" sheetId="50" r:id="rId19"/>
    <sheet name="3-7-E Klagebehandling BPA" sheetId="49" r:id="rId20"/>
    <sheet name="3-7 A Kvalitet hj.tj" sheetId="32" r:id="rId21"/>
    <sheet name="Tab_3-8-A_dagsenter" sheetId="18" r:id="rId22"/>
    <sheet name="Tab 3-8-A-2 Dagakt.-demente" sheetId="44" r:id="rId23"/>
    <sheet name="3-8-B Trygghetsalarmer" sheetId="33" r:id="rId24"/>
    <sheet name="3-8-C Ernæringskartlegging" sheetId="48" r:id="rId25"/>
    <sheet name="Tab_3_9_-_omsorgsboliger" sheetId="19" r:id="rId26"/>
    <sheet name="Tab_3_9_B Søkn omsorg+" sheetId="37" r:id="rId27"/>
    <sheet name="Tab_3_9_C Klager omsorg+" sheetId="36" r:id="rId28"/>
    <sheet name="Tab 3-9-D Venteliste Omsorg +" sheetId="58" r:id="rId29"/>
    <sheet name="Tab_3-10-personer_med_utv_h_" sheetId="35" r:id="rId30"/>
    <sheet name="Tab_3-11-boforhold_for_utv_h_" sheetId="34" r:id="rId31"/>
    <sheet name="Tab_3-12-akt__for_psyk_utv_h_" sheetId="40" r:id="rId32"/>
    <sheet name="Tab_3-14-eldresentre_m_v_" sheetId="39" r:id="rId33"/>
    <sheet name="Tab 3-14 C Org. av seniorv.tj." sheetId="54" r:id="rId34"/>
    <sheet name="Ark1" sheetId="53" r:id="rId35"/>
    <sheet name="kriteriebefolkning" sheetId="24" r:id="rId36"/>
    <sheet name="Ark2" sheetId="55" r:id="rId37"/>
  </sheets>
  <externalReferences>
    <externalReference r:id="rId38"/>
    <externalReference r:id="rId39"/>
  </externalReferences>
  <definedNames>
    <definedName name="tall1">'[1]MAL2T-2003B_XLS'!$G$7:$G$731</definedName>
    <definedName name="_xlnm.Print_Area" localSheetId="35">kriteriebefolkning!$A$1:$U$22</definedName>
    <definedName name="_xlnm.Print_Area" localSheetId="4">'Tab_3-2-D-søkn_avsl_sykehj_pl'!$A$7:$R$69</definedName>
    <definedName name="_xlnm.Print_Area" localSheetId="10">'Tab_3-3-C_opphdøgn_type_opphol'!$A$1:$P$163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8" l="1"/>
  <c r="Q26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L16" i="49" l="1"/>
  <c r="P16" i="49" s="1"/>
  <c r="L14" i="49"/>
  <c r="P14" i="49" s="1"/>
  <c r="P15" i="49"/>
  <c r="L25" i="49"/>
  <c r="L24" i="49"/>
  <c r="L23" i="49"/>
  <c r="L22" i="49"/>
  <c r="L21" i="49"/>
  <c r="L20" i="49"/>
  <c r="L19" i="49"/>
  <c r="L18" i="49"/>
  <c r="L17" i="49"/>
  <c r="L15" i="49"/>
  <c r="L13" i="49"/>
  <c r="L12" i="49"/>
  <c r="L11" i="49"/>
  <c r="L26" i="50"/>
  <c r="L25" i="50"/>
  <c r="L24" i="50"/>
  <c r="L23" i="50"/>
  <c r="L22" i="50"/>
  <c r="L21" i="50"/>
  <c r="L20" i="50"/>
  <c r="L19" i="50"/>
  <c r="L18" i="50"/>
  <c r="L17" i="50"/>
  <c r="L16" i="50"/>
  <c r="L15" i="50"/>
  <c r="L14" i="50"/>
  <c r="L13" i="50"/>
  <c r="L12" i="50"/>
  <c r="L11" i="50"/>
  <c r="L27" i="51"/>
  <c r="L25" i="51"/>
  <c r="L24" i="51"/>
  <c r="L23" i="51"/>
  <c r="L22" i="51"/>
  <c r="L21" i="51"/>
  <c r="L20" i="51"/>
  <c r="L19" i="51"/>
  <c r="L18" i="51"/>
  <c r="L17" i="51"/>
  <c r="L16" i="51"/>
  <c r="L15" i="51"/>
  <c r="L14" i="51"/>
  <c r="L13" i="51"/>
  <c r="L12" i="51"/>
  <c r="L11" i="51"/>
  <c r="L27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L25" i="52"/>
  <c r="L26" i="52"/>
  <c r="L11" i="52"/>
  <c r="V25" i="43"/>
  <c r="W25" i="43"/>
  <c r="V26" i="43"/>
  <c r="W26" i="43"/>
  <c r="V27" i="43"/>
  <c r="W27" i="43"/>
  <c r="V28" i="43"/>
  <c r="W28" i="43"/>
  <c r="T24" i="43"/>
  <c r="U24" i="43"/>
  <c r="S24" i="43"/>
  <c r="H26" i="14" l="1"/>
  <c r="H27" i="14"/>
  <c r="H28" i="14"/>
  <c r="H29" i="14"/>
  <c r="H30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AI11" i="13"/>
  <c r="AI10" i="13"/>
  <c r="AI12" i="13"/>
  <c r="AI13" i="13"/>
  <c r="AI14" i="13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10" i="31"/>
  <c r="D149" i="11"/>
  <c r="E149" i="11"/>
  <c r="F149" i="11"/>
  <c r="G149" i="11"/>
  <c r="H149" i="11"/>
  <c r="I149" i="11"/>
  <c r="J149" i="11"/>
  <c r="K149" i="11"/>
  <c r="L149" i="11"/>
  <c r="M149" i="11"/>
  <c r="N149" i="11"/>
  <c r="O149" i="11"/>
  <c r="P149" i="11"/>
  <c r="C149" i="11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10" i="10"/>
  <c r="L26" i="10"/>
  <c r="L27" i="10"/>
  <c r="L28" i="10"/>
  <c r="L29" i="10"/>
  <c r="L30" i="10"/>
  <c r="L31" i="10"/>
  <c r="L32" i="10"/>
  <c r="L33" i="10"/>
  <c r="L34" i="10"/>
  <c r="L35" i="10"/>
  <c r="L36" i="10"/>
  <c r="L25" i="10"/>
  <c r="N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10" i="10"/>
  <c r="AG8" i="28"/>
  <c r="AF8" i="28"/>
  <c r="AE8" i="28"/>
  <c r="AD8" i="28"/>
  <c r="AC8" i="28"/>
  <c r="AB8" i="28"/>
  <c r="AA8" i="28"/>
  <c r="Z8" i="28"/>
  <c r="Y8" i="28"/>
  <c r="X8" i="28"/>
  <c r="T8" i="28"/>
  <c r="V8" i="28"/>
  <c r="U8" i="28"/>
  <c r="E28" i="1"/>
  <c r="F28" i="1"/>
  <c r="G28" i="1"/>
  <c r="H28" i="1"/>
  <c r="I28" i="1"/>
  <c r="I136" i="1"/>
  <c r="I132" i="1"/>
  <c r="E58" i="1"/>
  <c r="I88" i="1"/>
  <c r="C56" i="14" l="1"/>
  <c r="J23" i="45"/>
  <c r="J22" i="45"/>
  <c r="J21" i="45"/>
  <c r="J20" i="45"/>
  <c r="J19" i="45"/>
  <c r="J18" i="45"/>
  <c r="J17" i="45"/>
  <c r="J16" i="45"/>
  <c r="J15" i="45"/>
  <c r="J14" i="45"/>
  <c r="J13" i="45"/>
  <c r="J12" i="45"/>
  <c r="J11" i="45"/>
  <c r="J10" i="45"/>
  <c r="J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9" i="45"/>
  <c r="L50" i="27"/>
  <c r="M50" i="27" s="1"/>
  <c r="L49" i="27"/>
  <c r="M49" i="27" s="1"/>
  <c r="L48" i="27"/>
  <c r="M48" i="27" s="1"/>
  <c r="L47" i="27"/>
  <c r="M47" i="27" s="1"/>
  <c r="L46" i="27"/>
  <c r="M46" i="27" s="1"/>
  <c r="M45" i="27"/>
  <c r="L45" i="27"/>
  <c r="L44" i="27"/>
  <c r="M44" i="27" s="1"/>
  <c r="L43" i="27"/>
  <c r="M43" i="27" s="1"/>
  <c r="L42" i="27"/>
  <c r="M42" i="27" s="1"/>
  <c r="M41" i="27"/>
  <c r="L41" i="27"/>
  <c r="L40" i="27"/>
  <c r="M40" i="27" s="1"/>
  <c r="L39" i="27"/>
  <c r="M39" i="27" s="1"/>
  <c r="L38" i="27"/>
  <c r="M38" i="27" s="1"/>
  <c r="M37" i="27"/>
  <c r="L37" i="27"/>
  <c r="L36" i="27"/>
  <c r="M36" i="27" s="1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11" i="27"/>
  <c r="L183" i="19" l="1"/>
  <c r="M183" i="19"/>
  <c r="N183" i="19"/>
  <c r="O183" i="19"/>
  <c r="Q183" i="19" s="1"/>
  <c r="P183" i="19"/>
  <c r="L184" i="19"/>
  <c r="M184" i="19"/>
  <c r="Q184" i="19" s="1"/>
  <c r="O184" i="19"/>
  <c r="P184" i="19"/>
  <c r="L185" i="19"/>
  <c r="M185" i="19"/>
  <c r="N185" i="19"/>
  <c r="O185" i="19"/>
  <c r="P185" i="19"/>
  <c r="L186" i="19"/>
  <c r="M186" i="19"/>
  <c r="Q186" i="19" s="1"/>
  <c r="N186" i="19"/>
  <c r="O186" i="19"/>
  <c r="P186" i="19"/>
  <c r="Q185" i="19" l="1"/>
  <c r="T12" i="35"/>
  <c r="T13" i="35"/>
  <c r="T14" i="35"/>
  <c r="T15" i="35"/>
  <c r="T17" i="35"/>
  <c r="T18" i="35"/>
  <c r="T19" i="35"/>
  <c r="T20" i="35"/>
  <c r="T21" i="35"/>
  <c r="T22" i="35"/>
  <c r="T23" i="35"/>
  <c r="T24" i="35"/>
  <c r="T25" i="35"/>
  <c r="T11" i="35"/>
  <c r="F11" i="35"/>
  <c r="J11" i="35"/>
  <c r="N11" i="35"/>
  <c r="F12" i="35"/>
  <c r="J12" i="35"/>
  <c r="N12" i="35"/>
  <c r="F13" i="35"/>
  <c r="J13" i="35"/>
  <c r="N13" i="35"/>
  <c r="Q26" i="35"/>
  <c r="R26" i="35"/>
  <c r="O26" i="35" l="1"/>
  <c r="D26" i="51"/>
  <c r="E26" i="51"/>
  <c r="F26" i="51"/>
  <c r="L26" i="51" s="1"/>
  <c r="G26" i="51"/>
  <c r="H26" i="51"/>
  <c r="I26" i="51"/>
  <c r="J26" i="51"/>
  <c r="K26" i="51"/>
  <c r="M26" i="51"/>
  <c r="N26" i="51"/>
  <c r="O26" i="51"/>
  <c r="H13" i="40"/>
  <c r="J14" i="35"/>
  <c r="F14" i="35"/>
  <c r="E25" i="58" l="1"/>
  <c r="D25" i="58"/>
  <c r="C25" i="58"/>
  <c r="A4" i="58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10" i="36"/>
  <c r="D25" i="36"/>
  <c r="D26" i="36" s="1"/>
  <c r="E25" i="36"/>
  <c r="E26" i="36" s="1"/>
  <c r="F25" i="36"/>
  <c r="F26" i="36" s="1"/>
  <c r="G25" i="36"/>
  <c r="G26" i="36" s="1"/>
  <c r="H25" i="36"/>
  <c r="H26" i="36" s="1"/>
  <c r="J25" i="36"/>
  <c r="J26" i="36" s="1"/>
  <c r="K25" i="36"/>
  <c r="K26" i="36" s="1"/>
  <c r="L25" i="36"/>
  <c r="L26" i="36" s="1"/>
  <c r="E26" i="49"/>
  <c r="F26" i="49"/>
  <c r="G26" i="49"/>
  <c r="H26" i="49"/>
  <c r="I26" i="49"/>
  <c r="J26" i="49"/>
  <c r="K26" i="49"/>
  <c r="M26" i="49"/>
  <c r="N26" i="49"/>
  <c r="O26" i="49"/>
  <c r="P25" i="49"/>
  <c r="P24" i="49"/>
  <c r="P23" i="49"/>
  <c r="P22" i="49"/>
  <c r="P21" i="49"/>
  <c r="P20" i="49"/>
  <c r="P19" i="49"/>
  <c r="P18" i="49"/>
  <c r="P17" i="49"/>
  <c r="P13" i="49"/>
  <c r="P12" i="49"/>
  <c r="P11" i="49"/>
  <c r="D26" i="50"/>
  <c r="E26" i="50"/>
  <c r="P26" i="50" s="1"/>
  <c r="F26" i="50"/>
  <c r="G26" i="50"/>
  <c r="H26" i="50"/>
  <c r="I26" i="50"/>
  <c r="J26" i="50"/>
  <c r="K26" i="50"/>
  <c r="M26" i="50"/>
  <c r="N26" i="50"/>
  <c r="O26" i="50"/>
  <c r="P25" i="50"/>
  <c r="P24" i="50"/>
  <c r="P23" i="50"/>
  <c r="P22" i="50"/>
  <c r="P21" i="50"/>
  <c r="P20" i="50"/>
  <c r="P19" i="50"/>
  <c r="P18" i="50"/>
  <c r="P17" i="50"/>
  <c r="P16" i="50"/>
  <c r="P15" i="50"/>
  <c r="P14" i="50"/>
  <c r="P13" i="50"/>
  <c r="P12" i="50"/>
  <c r="P11" i="50"/>
  <c r="P25" i="51"/>
  <c r="P24" i="51"/>
  <c r="P23" i="51"/>
  <c r="P22" i="51"/>
  <c r="P21" i="51"/>
  <c r="P20" i="51"/>
  <c r="P19" i="51"/>
  <c r="P18" i="51"/>
  <c r="P17" i="51"/>
  <c r="P16" i="51"/>
  <c r="P15" i="51"/>
  <c r="P14" i="51"/>
  <c r="P13" i="51"/>
  <c r="P12" i="51"/>
  <c r="P11" i="51"/>
  <c r="P12" i="52"/>
  <c r="P13" i="52"/>
  <c r="P14" i="52"/>
  <c r="P15" i="52"/>
  <c r="P16" i="52"/>
  <c r="P17" i="52"/>
  <c r="P18" i="52"/>
  <c r="P19" i="52"/>
  <c r="P20" i="52"/>
  <c r="P21" i="52"/>
  <c r="P22" i="52"/>
  <c r="P23" i="52"/>
  <c r="P24" i="52"/>
  <c r="P25" i="52"/>
  <c r="P11" i="52"/>
  <c r="D26" i="52"/>
  <c r="E26" i="52"/>
  <c r="F26" i="52"/>
  <c r="G26" i="52"/>
  <c r="H26" i="52"/>
  <c r="I26" i="52"/>
  <c r="J26" i="52"/>
  <c r="K26" i="52"/>
  <c r="M26" i="52"/>
  <c r="N26" i="52"/>
  <c r="O26" i="52"/>
  <c r="I25" i="36" l="1"/>
  <c r="I26" i="36" s="1"/>
  <c r="L26" i="49"/>
  <c r="P26" i="52"/>
  <c r="I25" i="57"/>
  <c r="H25" i="57"/>
  <c r="G25" i="57"/>
  <c r="F25" i="57"/>
  <c r="E25" i="57"/>
  <c r="J25" i="57" s="1"/>
  <c r="D25" i="57"/>
  <c r="C25" i="57"/>
  <c r="J24" i="57"/>
  <c r="J23" i="57"/>
  <c r="J22" i="57"/>
  <c r="J21" i="57"/>
  <c r="J20" i="57"/>
  <c r="J19" i="57"/>
  <c r="J18" i="57"/>
  <c r="J17" i="57"/>
  <c r="J16" i="57"/>
  <c r="J15" i="57"/>
  <c r="J14" i="57"/>
  <c r="J13" i="57"/>
  <c r="J12" i="57"/>
  <c r="J11" i="57"/>
  <c r="J10" i="57"/>
  <c r="A5" i="57"/>
  <c r="A4" i="57"/>
  <c r="F24" i="30" l="1"/>
  <c r="E24" i="30"/>
  <c r="D24" i="30"/>
  <c r="C24" i="30"/>
  <c r="H91" i="28"/>
  <c r="G91" i="28"/>
  <c r="F91" i="28"/>
  <c r="E91" i="28"/>
  <c r="D91" i="28"/>
  <c r="C91" i="28"/>
  <c r="C88" i="1"/>
  <c r="A5" i="27" l="1"/>
  <c r="M11" i="27"/>
  <c r="P51" i="27"/>
  <c r="O51" i="27"/>
  <c r="N51" i="27"/>
  <c r="L51" i="27"/>
  <c r="K51" i="27"/>
  <c r="J51" i="27"/>
  <c r="I51" i="27"/>
  <c r="H51" i="27"/>
  <c r="G51" i="27"/>
  <c r="F51" i="27"/>
  <c r="E51" i="27"/>
  <c r="D51" i="27"/>
  <c r="C51" i="27"/>
  <c r="M51" i="27" l="1"/>
  <c r="O10" i="10" l="1"/>
  <c r="M40" i="19" l="1"/>
  <c r="M39" i="19"/>
  <c r="S34" i="55" l="1"/>
  <c r="R34" i="55"/>
  <c r="Q34" i="55"/>
  <c r="P34" i="55"/>
  <c r="O34" i="55"/>
  <c r="N34" i="55"/>
  <c r="M34" i="55"/>
  <c r="L34" i="55"/>
  <c r="K34" i="55"/>
  <c r="J34" i="55"/>
  <c r="I34" i="55"/>
  <c r="H34" i="55"/>
  <c r="G34" i="55"/>
  <c r="F34" i="55"/>
  <c r="E34" i="55"/>
  <c r="D34" i="55"/>
  <c r="C34" i="55"/>
  <c r="S33" i="55"/>
  <c r="R33" i="55"/>
  <c r="Q33" i="55"/>
  <c r="P33" i="55"/>
  <c r="O33" i="55"/>
  <c r="N33" i="55"/>
  <c r="M33" i="55"/>
  <c r="L33" i="55"/>
  <c r="K33" i="55"/>
  <c r="J33" i="55"/>
  <c r="I33" i="55"/>
  <c r="H33" i="55"/>
  <c r="G33" i="55"/>
  <c r="F33" i="55"/>
  <c r="E33" i="55"/>
  <c r="D33" i="55"/>
  <c r="C33" i="55"/>
  <c r="S32" i="55"/>
  <c r="R32" i="55"/>
  <c r="Q32" i="55"/>
  <c r="P32" i="55"/>
  <c r="O32" i="55"/>
  <c r="N32" i="55"/>
  <c r="M32" i="55"/>
  <c r="L32" i="55"/>
  <c r="K32" i="55"/>
  <c r="J32" i="55"/>
  <c r="I32" i="55"/>
  <c r="H32" i="55"/>
  <c r="G32" i="55"/>
  <c r="F32" i="55"/>
  <c r="E32" i="55"/>
  <c r="D32" i="55"/>
  <c r="C32" i="55"/>
  <c r="S31" i="55"/>
  <c r="R31" i="55"/>
  <c r="Q31" i="55"/>
  <c r="P31" i="55"/>
  <c r="O31" i="55"/>
  <c r="N31" i="55"/>
  <c r="M31" i="55"/>
  <c r="L31" i="55"/>
  <c r="K31" i="55"/>
  <c r="J31" i="55"/>
  <c r="I31" i="55"/>
  <c r="H31" i="55"/>
  <c r="G31" i="55"/>
  <c r="F31" i="55"/>
  <c r="E31" i="55"/>
  <c r="D31" i="55"/>
  <c r="C31" i="55"/>
  <c r="S30" i="55"/>
  <c r="R30" i="55"/>
  <c r="Q30" i="55"/>
  <c r="P30" i="55"/>
  <c r="O30" i="55"/>
  <c r="N30" i="55"/>
  <c r="M30" i="55"/>
  <c r="L30" i="55"/>
  <c r="K30" i="55"/>
  <c r="J30" i="55"/>
  <c r="I30" i="55"/>
  <c r="H30" i="55"/>
  <c r="G30" i="55"/>
  <c r="F30" i="55"/>
  <c r="E30" i="55"/>
  <c r="D30" i="55"/>
  <c r="C30" i="55"/>
  <c r="S29" i="55"/>
  <c r="R29" i="55"/>
  <c r="Q29" i="55"/>
  <c r="P29" i="55"/>
  <c r="O29" i="55"/>
  <c r="N29" i="55"/>
  <c r="M29" i="55"/>
  <c r="L29" i="55"/>
  <c r="K29" i="55"/>
  <c r="J29" i="55"/>
  <c r="I29" i="55"/>
  <c r="H29" i="55"/>
  <c r="G29" i="55"/>
  <c r="F29" i="55"/>
  <c r="E29" i="55"/>
  <c r="D29" i="55"/>
  <c r="C29" i="55"/>
  <c r="S26" i="55"/>
  <c r="R26" i="55"/>
  <c r="Q26" i="55"/>
  <c r="P26" i="55"/>
  <c r="O26" i="55"/>
  <c r="N26" i="55"/>
  <c r="M26" i="55"/>
  <c r="L26" i="55"/>
  <c r="K26" i="55"/>
  <c r="J26" i="55"/>
  <c r="I26" i="55"/>
  <c r="H26" i="55"/>
  <c r="G26" i="55"/>
  <c r="F26" i="55"/>
  <c r="E26" i="55"/>
  <c r="D26" i="55"/>
  <c r="C26" i="55"/>
  <c r="B23" i="55"/>
  <c r="S20" i="55"/>
  <c r="R20" i="55"/>
  <c r="Q20" i="55"/>
  <c r="P20" i="55"/>
  <c r="O20" i="55"/>
  <c r="N20" i="55"/>
  <c r="M20" i="55"/>
  <c r="L20" i="55"/>
  <c r="K20" i="55"/>
  <c r="J20" i="55"/>
  <c r="I20" i="55"/>
  <c r="H20" i="55"/>
  <c r="G20" i="55"/>
  <c r="F20" i="55"/>
  <c r="E20" i="55"/>
  <c r="D20" i="55"/>
  <c r="C20" i="55"/>
  <c r="AF19" i="55"/>
  <c r="AE19" i="55"/>
  <c r="AD19" i="55"/>
  <c r="AA19" i="55"/>
  <c r="S19" i="55"/>
  <c r="R19" i="55"/>
  <c r="Q19" i="55"/>
  <c r="P19" i="55"/>
  <c r="O19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AF18" i="55"/>
  <c r="AE18" i="55"/>
  <c r="AD18" i="55"/>
  <c r="AA18" i="55"/>
  <c r="S18" i="55"/>
  <c r="R18" i="55"/>
  <c r="Q18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AF17" i="55"/>
  <c r="AE17" i="55"/>
  <c r="AD17" i="55"/>
  <c r="AA17" i="55"/>
  <c r="S17" i="55"/>
  <c r="R17" i="55"/>
  <c r="Q17" i="55"/>
  <c r="P17" i="55"/>
  <c r="O17" i="55"/>
  <c r="N17" i="55"/>
  <c r="M17" i="55"/>
  <c r="L17" i="55"/>
  <c r="K17" i="55"/>
  <c r="J17" i="55"/>
  <c r="I17" i="55"/>
  <c r="H17" i="55"/>
  <c r="G17" i="55"/>
  <c r="F17" i="55"/>
  <c r="E17" i="55"/>
  <c r="D17" i="55"/>
  <c r="C17" i="55"/>
  <c r="AF16" i="55"/>
  <c r="AE16" i="55"/>
  <c r="AD16" i="55"/>
  <c r="AA16" i="55"/>
  <c r="S16" i="55"/>
  <c r="R16" i="55"/>
  <c r="Q16" i="55"/>
  <c r="P16" i="55"/>
  <c r="O16" i="55"/>
  <c r="N16" i="55"/>
  <c r="M16" i="55"/>
  <c r="L16" i="55"/>
  <c r="K16" i="55"/>
  <c r="J16" i="55"/>
  <c r="I16" i="55"/>
  <c r="H16" i="55"/>
  <c r="G16" i="55"/>
  <c r="F16" i="55"/>
  <c r="E16" i="55"/>
  <c r="D16" i="55"/>
  <c r="C16" i="55"/>
  <c r="AF15" i="55"/>
  <c r="AE15" i="55"/>
  <c r="AD15" i="55"/>
  <c r="AA15" i="55"/>
  <c r="S15" i="55"/>
  <c r="R15" i="55"/>
  <c r="Q15" i="55"/>
  <c r="P15" i="55"/>
  <c r="O15" i="55"/>
  <c r="N15" i="55"/>
  <c r="M15" i="55"/>
  <c r="L15" i="55"/>
  <c r="K15" i="55"/>
  <c r="J15" i="55"/>
  <c r="I15" i="55"/>
  <c r="H15" i="55"/>
  <c r="G15" i="55"/>
  <c r="F15" i="55"/>
  <c r="E15" i="55"/>
  <c r="D15" i="55"/>
  <c r="C15" i="55"/>
  <c r="AF14" i="55"/>
  <c r="AE14" i="55"/>
  <c r="AD14" i="55"/>
  <c r="AA14" i="55"/>
  <c r="S14" i="55"/>
  <c r="R14" i="55"/>
  <c r="Q14" i="55"/>
  <c r="P14" i="55"/>
  <c r="O14" i="55"/>
  <c r="N14" i="55"/>
  <c r="M14" i="55"/>
  <c r="L14" i="55"/>
  <c r="K14" i="55"/>
  <c r="J14" i="55"/>
  <c r="I14" i="55"/>
  <c r="H14" i="55"/>
  <c r="G14" i="55"/>
  <c r="F14" i="55"/>
  <c r="E14" i="55"/>
  <c r="D14" i="55"/>
  <c r="C14" i="55"/>
  <c r="AF13" i="55"/>
  <c r="AE13" i="55"/>
  <c r="AD13" i="55"/>
  <c r="AA13" i="55"/>
  <c r="S13" i="55"/>
  <c r="R13" i="55"/>
  <c r="Q13" i="55"/>
  <c r="P13" i="55"/>
  <c r="O13" i="55"/>
  <c r="N13" i="55"/>
  <c r="M13" i="55"/>
  <c r="L13" i="55"/>
  <c r="K13" i="55"/>
  <c r="J13" i="55"/>
  <c r="I13" i="55"/>
  <c r="H13" i="55"/>
  <c r="G13" i="55"/>
  <c r="F13" i="55"/>
  <c r="E13" i="55"/>
  <c r="D13" i="55"/>
  <c r="C13" i="55"/>
  <c r="AF12" i="55"/>
  <c r="AE12" i="55"/>
  <c r="AD12" i="55"/>
  <c r="AA12" i="55"/>
  <c r="S12" i="55"/>
  <c r="R12" i="55"/>
  <c r="Q12" i="55"/>
  <c r="P12" i="55"/>
  <c r="O12" i="55"/>
  <c r="N12" i="55"/>
  <c r="M12" i="55"/>
  <c r="L12" i="55"/>
  <c r="K12" i="55"/>
  <c r="J12" i="55"/>
  <c r="I12" i="55"/>
  <c r="H12" i="55"/>
  <c r="G12" i="55"/>
  <c r="F12" i="55"/>
  <c r="E12" i="55"/>
  <c r="D12" i="55"/>
  <c r="C12" i="55"/>
  <c r="AF11" i="55"/>
  <c r="AE11" i="55"/>
  <c r="AD11" i="55"/>
  <c r="AA11" i="55"/>
  <c r="S11" i="55"/>
  <c r="R11" i="55"/>
  <c r="Q11" i="55"/>
  <c r="P11" i="55"/>
  <c r="O11" i="55"/>
  <c r="N11" i="55"/>
  <c r="M11" i="55"/>
  <c r="L11" i="55"/>
  <c r="K11" i="55"/>
  <c r="J11" i="55"/>
  <c r="I11" i="55"/>
  <c r="H11" i="55"/>
  <c r="G11" i="55"/>
  <c r="F11" i="55"/>
  <c r="E11" i="55"/>
  <c r="D11" i="55"/>
  <c r="C11" i="55"/>
  <c r="AF10" i="55"/>
  <c r="AE10" i="55"/>
  <c r="AD10" i="55"/>
  <c r="AA10" i="55"/>
  <c r="S10" i="55"/>
  <c r="R10" i="55"/>
  <c r="Q10" i="55"/>
  <c r="P10" i="55"/>
  <c r="O10" i="55"/>
  <c r="N10" i="55"/>
  <c r="M10" i="55"/>
  <c r="L10" i="55"/>
  <c r="K10" i="55"/>
  <c r="J10" i="55"/>
  <c r="I10" i="55"/>
  <c r="H10" i="55"/>
  <c r="G10" i="55"/>
  <c r="F10" i="55"/>
  <c r="E10" i="55"/>
  <c r="D10" i="55"/>
  <c r="C10" i="55"/>
  <c r="AF9" i="55"/>
  <c r="AE9" i="55"/>
  <c r="AD9" i="55"/>
  <c r="AA9" i="55"/>
  <c r="S9" i="55"/>
  <c r="R9" i="55"/>
  <c r="Q9" i="55"/>
  <c r="P9" i="55"/>
  <c r="O9" i="55"/>
  <c r="N9" i="55"/>
  <c r="M9" i="55"/>
  <c r="L9" i="55"/>
  <c r="K9" i="55"/>
  <c r="J9" i="55"/>
  <c r="I9" i="55"/>
  <c r="H9" i="55"/>
  <c r="G9" i="55"/>
  <c r="F9" i="55"/>
  <c r="E9" i="55"/>
  <c r="D9" i="55"/>
  <c r="C9" i="55"/>
  <c r="AF8" i="55"/>
  <c r="AE8" i="55"/>
  <c r="AD8" i="55"/>
  <c r="AA8" i="55"/>
  <c r="S8" i="55"/>
  <c r="R8" i="55"/>
  <c r="Q8" i="55"/>
  <c r="P8" i="55"/>
  <c r="O8" i="55"/>
  <c r="N8" i="55"/>
  <c r="M8" i="55"/>
  <c r="L8" i="55"/>
  <c r="K8" i="55"/>
  <c r="J8" i="55"/>
  <c r="I8" i="55"/>
  <c r="H8" i="55"/>
  <c r="G8" i="55"/>
  <c r="F8" i="55"/>
  <c r="E8" i="55"/>
  <c r="D8" i="55"/>
  <c r="C8" i="55"/>
  <c r="AF7" i="55"/>
  <c r="AE7" i="55"/>
  <c r="AD7" i="55"/>
  <c r="AA7" i="55"/>
  <c r="S7" i="55"/>
  <c r="R7" i="55"/>
  <c r="Q7" i="55"/>
  <c r="P7" i="55"/>
  <c r="O7" i="55"/>
  <c r="N7" i="55"/>
  <c r="M7" i="55"/>
  <c r="L7" i="55"/>
  <c r="K7" i="55"/>
  <c r="J7" i="55"/>
  <c r="I7" i="55"/>
  <c r="H7" i="55"/>
  <c r="G7" i="55"/>
  <c r="F7" i="55"/>
  <c r="E7" i="55"/>
  <c r="D7" i="55"/>
  <c r="C7" i="55"/>
  <c r="AF6" i="55"/>
  <c r="AE6" i="55"/>
  <c r="AD6" i="55"/>
  <c r="AA6" i="55"/>
  <c r="S6" i="55"/>
  <c r="R6" i="55"/>
  <c r="Q6" i="55"/>
  <c r="P6" i="55"/>
  <c r="O6" i="55"/>
  <c r="N6" i="55"/>
  <c r="M6" i="55"/>
  <c r="L6" i="55"/>
  <c r="K6" i="55"/>
  <c r="J6" i="55"/>
  <c r="I6" i="55"/>
  <c r="H6" i="55"/>
  <c r="G6" i="55"/>
  <c r="F6" i="55"/>
  <c r="E6" i="55"/>
  <c r="D6" i="55"/>
  <c r="C6" i="55"/>
  <c r="AF5" i="55"/>
  <c r="AF4" i="55" s="1"/>
  <c r="AE5" i="55"/>
  <c r="AD5" i="55"/>
  <c r="AA5" i="55"/>
  <c r="S5" i="55"/>
  <c r="R5" i="55"/>
  <c r="Q5" i="55"/>
  <c r="P5" i="55"/>
  <c r="O5" i="55"/>
  <c r="N5" i="55"/>
  <c r="M5" i="55"/>
  <c r="L5" i="55"/>
  <c r="K5" i="55"/>
  <c r="J5" i="55"/>
  <c r="I5" i="55"/>
  <c r="H5" i="55"/>
  <c r="G5" i="55"/>
  <c r="F5" i="55"/>
  <c r="E5" i="55"/>
  <c r="D5" i="55"/>
  <c r="C5" i="55"/>
  <c r="AE4" i="55"/>
  <c r="AD4" i="55"/>
  <c r="Z4" i="55"/>
  <c r="Y4" i="55"/>
  <c r="X4" i="55"/>
  <c r="W4" i="55"/>
  <c r="V4" i="55"/>
  <c r="U4" i="55"/>
  <c r="AA4" i="55" s="1"/>
  <c r="N10" i="43"/>
  <c r="N11" i="43"/>
  <c r="N12" i="43"/>
  <c r="N13" i="43"/>
  <c r="N14" i="43"/>
  <c r="N15" i="43"/>
  <c r="N16" i="43"/>
  <c r="N17" i="43"/>
  <c r="N18" i="43"/>
  <c r="N19" i="43"/>
  <c r="N20" i="43"/>
  <c r="N21" i="43"/>
  <c r="N22" i="43"/>
  <c r="N23" i="43"/>
  <c r="G13" i="43"/>
  <c r="G14" i="43"/>
  <c r="G15" i="43"/>
  <c r="G16" i="43"/>
  <c r="G17" i="43"/>
  <c r="G18" i="43"/>
  <c r="G19" i="43"/>
  <c r="G20" i="43"/>
  <c r="G21" i="43"/>
  <c r="G22" i="43"/>
  <c r="G23" i="43"/>
  <c r="F15" i="43"/>
  <c r="F16" i="43"/>
  <c r="F17" i="43"/>
  <c r="F18" i="43"/>
  <c r="F19" i="43"/>
  <c r="F20" i="43"/>
  <c r="F21" i="43"/>
  <c r="F22" i="43"/>
  <c r="F23" i="43"/>
  <c r="F14" i="43"/>
  <c r="B26" i="55" l="1"/>
  <c r="S4" i="55"/>
  <c r="G4" i="55"/>
  <c r="K4" i="55"/>
  <c r="O4" i="55"/>
  <c r="B30" i="55"/>
  <c r="D4" i="55"/>
  <c r="H4" i="55"/>
  <c r="L4" i="55"/>
  <c r="P4" i="55"/>
  <c r="B8" i="55"/>
  <c r="B12" i="55"/>
  <c r="B16" i="55"/>
  <c r="E35" i="55"/>
  <c r="I35" i="55"/>
  <c r="M35" i="55"/>
  <c r="Q35" i="55"/>
  <c r="B34" i="55"/>
  <c r="B32" i="55"/>
  <c r="B5" i="55"/>
  <c r="F4" i="55"/>
  <c r="J4" i="55"/>
  <c r="N4" i="55"/>
  <c r="R4" i="55"/>
  <c r="B9" i="55"/>
  <c r="B13" i="55"/>
  <c r="B17" i="55"/>
  <c r="D35" i="55"/>
  <c r="H35" i="55"/>
  <c r="L35" i="55"/>
  <c r="P35" i="55"/>
  <c r="B20" i="55"/>
  <c r="B7" i="55"/>
  <c r="B11" i="55"/>
  <c r="B15" i="55"/>
  <c r="B19" i="55"/>
  <c r="F35" i="55"/>
  <c r="J35" i="55"/>
  <c r="N35" i="55"/>
  <c r="R35" i="55"/>
  <c r="B33" i="55"/>
  <c r="C4" i="55"/>
  <c r="B6" i="55"/>
  <c r="I4" i="55"/>
  <c r="M4" i="55"/>
  <c r="Q4" i="55"/>
  <c r="B10" i="55"/>
  <c r="B14" i="55"/>
  <c r="B18" i="55"/>
  <c r="C35" i="55"/>
  <c r="G35" i="55"/>
  <c r="K35" i="55"/>
  <c r="O35" i="55"/>
  <c r="S35" i="55"/>
  <c r="B31" i="55"/>
  <c r="E4" i="55"/>
  <c r="B29" i="55"/>
  <c r="B35" i="55" l="1"/>
  <c r="B4" i="55"/>
  <c r="N10" i="18" l="1"/>
  <c r="O10" i="18"/>
  <c r="P10" i="18"/>
  <c r="N11" i="18"/>
  <c r="O11" i="18"/>
  <c r="P11" i="18"/>
  <c r="N12" i="18"/>
  <c r="O12" i="18"/>
  <c r="P12" i="18"/>
  <c r="N13" i="18"/>
  <c r="O13" i="18"/>
  <c r="P13" i="18"/>
  <c r="N14" i="18"/>
  <c r="O14" i="18"/>
  <c r="P14" i="18"/>
  <c r="N15" i="18"/>
  <c r="O15" i="18"/>
  <c r="P15" i="18"/>
  <c r="N16" i="18"/>
  <c r="O16" i="18"/>
  <c r="P16" i="18"/>
  <c r="N17" i="18"/>
  <c r="O17" i="18"/>
  <c r="P17" i="18"/>
  <c r="N18" i="18"/>
  <c r="O18" i="18"/>
  <c r="P18" i="18"/>
  <c r="N19" i="18"/>
  <c r="O19" i="18"/>
  <c r="P19" i="18"/>
  <c r="N20" i="18"/>
  <c r="O20" i="18"/>
  <c r="P20" i="18"/>
  <c r="N21" i="18"/>
  <c r="O21" i="18"/>
  <c r="P21" i="18"/>
  <c r="N22" i="18"/>
  <c r="O22" i="18"/>
  <c r="P22" i="18"/>
  <c r="N23" i="18"/>
  <c r="O23" i="18"/>
  <c r="P23" i="18"/>
  <c r="N24" i="18"/>
  <c r="O24" i="18"/>
  <c r="P24" i="18"/>
  <c r="Q10" i="18"/>
  <c r="C22" i="54"/>
  <c r="D22" i="54"/>
  <c r="E22" i="54"/>
  <c r="F22" i="54"/>
  <c r="P328" i="19" l="1"/>
  <c r="O328" i="19"/>
  <c r="N328" i="19"/>
  <c r="M328" i="19"/>
  <c r="P327" i="19"/>
  <c r="O327" i="19"/>
  <c r="N327" i="19"/>
  <c r="M327" i="19"/>
  <c r="P326" i="19"/>
  <c r="O326" i="19"/>
  <c r="N326" i="19"/>
  <c r="M326" i="19"/>
  <c r="P325" i="19"/>
  <c r="O325" i="19"/>
  <c r="N325" i="19"/>
  <c r="M325" i="19"/>
  <c r="P324" i="19"/>
  <c r="O324" i="19"/>
  <c r="N324" i="19"/>
  <c r="M324" i="19"/>
  <c r="P323" i="19"/>
  <c r="O323" i="19"/>
  <c r="N323" i="19"/>
  <c r="M323" i="19"/>
  <c r="P322" i="19"/>
  <c r="O322" i="19"/>
  <c r="N322" i="19"/>
  <c r="M322" i="19"/>
  <c r="P321" i="19"/>
  <c r="O321" i="19"/>
  <c r="N321" i="19"/>
  <c r="M321" i="19"/>
  <c r="P320" i="19"/>
  <c r="O320" i="19"/>
  <c r="N320" i="19"/>
  <c r="M320" i="19"/>
  <c r="P319" i="19"/>
  <c r="O319" i="19"/>
  <c r="N319" i="19"/>
  <c r="M319" i="19"/>
  <c r="P318" i="19"/>
  <c r="O318" i="19"/>
  <c r="N318" i="19"/>
  <c r="M318" i="19"/>
  <c r="P317" i="19"/>
  <c r="O317" i="19"/>
  <c r="N317" i="19"/>
  <c r="M317" i="19"/>
  <c r="P316" i="19"/>
  <c r="O316" i="19"/>
  <c r="N316" i="19"/>
  <c r="M316" i="19"/>
  <c r="P315" i="19"/>
  <c r="O315" i="19"/>
  <c r="N315" i="19"/>
  <c r="M315" i="19"/>
  <c r="P314" i="19"/>
  <c r="O314" i="19"/>
  <c r="N314" i="19"/>
  <c r="M314" i="19"/>
  <c r="G314" i="19"/>
  <c r="L314" i="19"/>
  <c r="G315" i="19"/>
  <c r="L315" i="19"/>
  <c r="G316" i="19"/>
  <c r="L316" i="19"/>
  <c r="G317" i="19"/>
  <c r="L317" i="19"/>
  <c r="L119" i="19"/>
  <c r="M119" i="19"/>
  <c r="N119" i="19"/>
  <c r="O119" i="19"/>
  <c r="P119" i="19"/>
  <c r="L120" i="19"/>
  <c r="M120" i="19"/>
  <c r="N120" i="19"/>
  <c r="O120" i="19"/>
  <c r="P120" i="19"/>
  <c r="L121" i="19"/>
  <c r="M121" i="19"/>
  <c r="N121" i="19"/>
  <c r="O121" i="19"/>
  <c r="P121" i="19"/>
  <c r="L122" i="19"/>
  <c r="M122" i="19"/>
  <c r="N122" i="19"/>
  <c r="O122" i="19"/>
  <c r="P122" i="19"/>
  <c r="E26" i="48"/>
  <c r="E27" i="48"/>
  <c r="E25" i="48"/>
  <c r="Q316" i="19" l="1"/>
  <c r="Q314" i="19"/>
  <c r="Q317" i="19"/>
  <c r="Q315" i="19"/>
  <c r="Q120" i="19"/>
  <c r="Q122" i="19"/>
  <c r="Q119" i="19"/>
  <c r="Q121" i="19"/>
  <c r="C26" i="52"/>
  <c r="B4" i="52"/>
  <c r="A4" i="52"/>
  <c r="C26" i="51"/>
  <c r="B4" i="51"/>
  <c r="A4" i="51"/>
  <c r="C26" i="50"/>
  <c r="B4" i="50"/>
  <c r="A4" i="50"/>
  <c r="P26" i="51" l="1"/>
  <c r="B4" i="49"/>
  <c r="A4" i="49"/>
  <c r="P26" i="49"/>
  <c r="D26" i="49"/>
  <c r="C26" i="49"/>
  <c r="P47" i="11"/>
  <c r="P48" i="11"/>
  <c r="P49" i="11"/>
  <c r="P10" i="10" l="1"/>
  <c r="K8" i="26"/>
  <c r="K9" i="26"/>
  <c r="K10" i="26"/>
  <c r="K11" i="26"/>
  <c r="K12" i="26"/>
  <c r="K13" i="26"/>
  <c r="K14" i="26"/>
  <c r="K15" i="26"/>
  <c r="W8" i="28"/>
  <c r="K25" i="28"/>
  <c r="L25" i="28"/>
  <c r="M25" i="28"/>
  <c r="N25" i="28"/>
  <c r="O25" i="28"/>
  <c r="P25" i="28"/>
  <c r="Q25" i="28"/>
  <c r="J10" i="28"/>
  <c r="J11" i="28"/>
  <c r="J12" i="28"/>
  <c r="J13" i="28"/>
  <c r="J14" i="28"/>
  <c r="J15" i="28"/>
  <c r="J16" i="28"/>
  <c r="F117" i="1" l="1"/>
  <c r="G117" i="1"/>
  <c r="H117" i="1"/>
  <c r="H91" i="1"/>
  <c r="G91" i="1"/>
  <c r="F91" i="1"/>
  <c r="H23" i="33"/>
  <c r="G23" i="33"/>
  <c r="F23" i="33"/>
  <c r="E23" i="33"/>
  <c r="D23" i="33"/>
  <c r="C23" i="33"/>
  <c r="A3" i="33"/>
  <c r="I91" i="1" l="1"/>
  <c r="G59" i="43" l="1"/>
  <c r="G41" i="43"/>
  <c r="G42" i="43"/>
  <c r="G43" i="43"/>
  <c r="G44" i="43"/>
  <c r="G45" i="43"/>
  <c r="G46" i="43"/>
  <c r="G47" i="43"/>
  <c r="G48" i="43"/>
  <c r="G49" i="43"/>
  <c r="G50" i="43"/>
  <c r="G51" i="43"/>
  <c r="G52" i="43"/>
  <c r="G53" i="43"/>
  <c r="G54" i="43"/>
  <c r="G40" i="43"/>
  <c r="H59" i="43"/>
  <c r="F59" i="43"/>
  <c r="A3" i="43" l="1"/>
  <c r="A5" i="43"/>
  <c r="G114" i="14"/>
  <c r="E114" i="14" l="1"/>
  <c r="E24" i="14" l="1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F25" i="13" l="1"/>
  <c r="G25" i="13"/>
  <c r="D152" i="11" l="1"/>
  <c r="E152" i="11"/>
  <c r="F152" i="11"/>
  <c r="G152" i="11"/>
  <c r="H152" i="11"/>
  <c r="I152" i="11"/>
  <c r="J152" i="11"/>
  <c r="K152" i="11"/>
  <c r="L152" i="11"/>
  <c r="M152" i="11"/>
  <c r="N152" i="11"/>
  <c r="O152" i="11"/>
  <c r="P152" i="11"/>
  <c r="C152" i="11"/>
  <c r="I124" i="1" l="1"/>
  <c r="N14" i="35" l="1"/>
  <c r="N15" i="35"/>
  <c r="N16" i="35"/>
  <c r="T16" i="35" s="1"/>
  <c r="T26" i="35" s="1"/>
  <c r="N17" i="35"/>
  <c r="N18" i="35"/>
  <c r="N19" i="35"/>
  <c r="N20" i="35"/>
  <c r="N21" i="35"/>
  <c r="N22" i="35"/>
  <c r="N23" i="35"/>
  <c r="N24" i="35"/>
  <c r="N25" i="35"/>
  <c r="N26" i="35" l="1"/>
  <c r="H22" i="40" l="1"/>
  <c r="J10" i="37"/>
  <c r="J11" i="37"/>
  <c r="J12" i="37"/>
  <c r="J13" i="37"/>
  <c r="J14" i="37"/>
  <c r="J15" i="37"/>
  <c r="J16" i="37"/>
  <c r="K25" i="18" l="1"/>
  <c r="J25" i="18"/>
  <c r="A4" i="43" l="1"/>
  <c r="A2" i="43"/>
  <c r="W23" i="43" l="1"/>
  <c r="V23" i="43"/>
  <c r="W22" i="43"/>
  <c r="V22" i="43"/>
  <c r="W21" i="43"/>
  <c r="V21" i="43"/>
  <c r="W20" i="43"/>
  <c r="V20" i="43"/>
  <c r="W19" i="43"/>
  <c r="V19" i="43"/>
  <c r="W18" i="43"/>
  <c r="V18" i="43"/>
  <c r="W17" i="43"/>
  <c r="V17" i="43"/>
  <c r="W16" i="43"/>
  <c r="V16" i="43"/>
  <c r="W15" i="43"/>
  <c r="V15" i="43"/>
  <c r="W14" i="43"/>
  <c r="V14" i="43"/>
  <c r="W13" i="43"/>
  <c r="V13" i="43"/>
  <c r="W12" i="43"/>
  <c r="V12" i="43"/>
  <c r="W11" i="43"/>
  <c r="V11" i="43"/>
  <c r="W10" i="43"/>
  <c r="V10" i="43"/>
  <c r="W9" i="43"/>
  <c r="V9" i="43"/>
  <c r="M24" i="43"/>
  <c r="L24" i="43"/>
  <c r="K24" i="43"/>
  <c r="O23" i="43"/>
  <c r="O22" i="43"/>
  <c r="O21" i="43"/>
  <c r="O20" i="43"/>
  <c r="O19" i="43"/>
  <c r="O18" i="43"/>
  <c r="O17" i="43"/>
  <c r="O16" i="43"/>
  <c r="O15" i="43"/>
  <c r="O14" i="43"/>
  <c r="O13" i="43"/>
  <c r="O12" i="43"/>
  <c r="O11" i="43"/>
  <c r="O10" i="43"/>
  <c r="O9" i="43"/>
  <c r="N9" i="43"/>
  <c r="O24" i="43" l="1"/>
  <c r="W24" i="43"/>
  <c r="V24" i="43"/>
  <c r="N24" i="43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99" i="14"/>
  <c r="E56" i="14" l="1"/>
  <c r="X10" i="13" l="1"/>
  <c r="N24" i="13" l="1"/>
  <c r="H24" i="13"/>
  <c r="N23" i="13"/>
  <c r="H23" i="13"/>
  <c r="N22" i="13"/>
  <c r="H22" i="13"/>
  <c r="N21" i="13"/>
  <c r="H21" i="13"/>
  <c r="N20" i="13"/>
  <c r="H20" i="13"/>
  <c r="N19" i="13"/>
  <c r="H19" i="13"/>
  <c r="N18" i="13"/>
  <c r="H18" i="13"/>
  <c r="N17" i="13"/>
  <c r="H17" i="13"/>
  <c r="N16" i="13"/>
  <c r="H16" i="13"/>
  <c r="N15" i="13"/>
  <c r="H15" i="13"/>
  <c r="N14" i="13"/>
  <c r="H14" i="13"/>
  <c r="N13" i="13"/>
  <c r="H13" i="13"/>
  <c r="N12" i="13"/>
  <c r="H12" i="13"/>
  <c r="N11" i="13"/>
  <c r="H11" i="13"/>
  <c r="N10" i="13"/>
  <c r="H10" i="13"/>
  <c r="E7" i="48" l="1"/>
  <c r="G26" i="35" l="1"/>
  <c r="D22" i="48" l="1"/>
  <c r="C22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 l="1"/>
  <c r="H11" i="40" l="1"/>
  <c r="H12" i="40"/>
  <c r="H14" i="40"/>
  <c r="H15" i="40"/>
  <c r="H16" i="40"/>
  <c r="H17" i="40"/>
  <c r="H18" i="40"/>
  <c r="H19" i="40"/>
  <c r="H20" i="40"/>
  <c r="H21" i="40"/>
  <c r="H23" i="40"/>
  <c r="H24" i="40"/>
  <c r="H25" i="40"/>
  <c r="I26" i="35" l="1"/>
  <c r="H26" i="35"/>
  <c r="E26" i="35"/>
  <c r="D26" i="35"/>
  <c r="C26" i="35"/>
  <c r="J25" i="35"/>
  <c r="F25" i="35"/>
  <c r="J24" i="35"/>
  <c r="F24" i="35"/>
  <c r="J23" i="35"/>
  <c r="F23" i="35"/>
  <c r="J22" i="35"/>
  <c r="F22" i="35"/>
  <c r="J21" i="35"/>
  <c r="F21" i="35"/>
  <c r="J20" i="35"/>
  <c r="F20" i="35"/>
  <c r="J19" i="35"/>
  <c r="F19" i="35"/>
  <c r="J18" i="35"/>
  <c r="F18" i="35"/>
  <c r="J17" i="35"/>
  <c r="F17" i="35"/>
  <c r="J16" i="35"/>
  <c r="F16" i="35"/>
  <c r="J15" i="35"/>
  <c r="F15" i="35"/>
  <c r="A4" i="35"/>
  <c r="J26" i="35" l="1"/>
  <c r="F26" i="35"/>
  <c r="L25" i="18" l="1"/>
  <c r="AG25" i="13" l="1"/>
  <c r="C70" i="14" l="1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69" i="14"/>
  <c r="C10" i="14" s="1"/>
  <c r="E55" i="43" l="1"/>
  <c r="D55" i="43"/>
  <c r="C55" i="43"/>
  <c r="H54" i="43"/>
  <c r="F54" i="43"/>
  <c r="H53" i="43"/>
  <c r="F53" i="43"/>
  <c r="H52" i="43"/>
  <c r="F52" i="43"/>
  <c r="H51" i="43"/>
  <c r="F51" i="43"/>
  <c r="H50" i="43"/>
  <c r="F50" i="43"/>
  <c r="H49" i="43"/>
  <c r="F49" i="43"/>
  <c r="H48" i="43"/>
  <c r="F48" i="43"/>
  <c r="H47" i="43"/>
  <c r="F47" i="43"/>
  <c r="H46" i="43"/>
  <c r="F46" i="43"/>
  <c r="H45" i="43"/>
  <c r="F45" i="43"/>
  <c r="H44" i="43"/>
  <c r="F44" i="43"/>
  <c r="H43" i="43"/>
  <c r="F43" i="43"/>
  <c r="H42" i="43"/>
  <c r="F42" i="43"/>
  <c r="H41" i="43"/>
  <c r="F41" i="43"/>
  <c r="H40" i="43"/>
  <c r="F40" i="43"/>
  <c r="G55" i="43" l="1"/>
  <c r="H55" i="43"/>
  <c r="F55" i="43"/>
  <c r="A7" i="1" l="1"/>
  <c r="I133" i="1"/>
  <c r="I139" i="1"/>
  <c r="I140" i="1"/>
  <c r="I141" i="1"/>
  <c r="AH25" i="13" l="1"/>
  <c r="AF25" i="13"/>
  <c r="AE25" i="13"/>
  <c r="AD25" i="13"/>
  <c r="X24" i="13" l="1"/>
  <c r="Y24" i="13"/>
  <c r="Z24" i="13"/>
  <c r="AA24" i="13"/>
  <c r="AB24" i="13"/>
  <c r="X11" i="13"/>
  <c r="Y11" i="13"/>
  <c r="Z11" i="13"/>
  <c r="AA11" i="13"/>
  <c r="AB11" i="13"/>
  <c r="X12" i="13"/>
  <c r="Y12" i="13"/>
  <c r="Z12" i="13"/>
  <c r="AA12" i="13"/>
  <c r="AB12" i="13"/>
  <c r="X13" i="13"/>
  <c r="Y13" i="13"/>
  <c r="Z13" i="13"/>
  <c r="AA13" i="13"/>
  <c r="AB13" i="13"/>
  <c r="X14" i="13"/>
  <c r="Y14" i="13"/>
  <c r="Z14" i="13"/>
  <c r="AA14" i="13"/>
  <c r="AB14" i="13"/>
  <c r="X15" i="13"/>
  <c r="Y15" i="13"/>
  <c r="Z15" i="13"/>
  <c r="AA15" i="13"/>
  <c r="AB15" i="13"/>
  <c r="X16" i="13"/>
  <c r="Y16" i="13"/>
  <c r="Z16" i="13"/>
  <c r="AA16" i="13"/>
  <c r="AB16" i="13"/>
  <c r="X17" i="13"/>
  <c r="Y17" i="13"/>
  <c r="Z17" i="13"/>
  <c r="AA17" i="13"/>
  <c r="AB17" i="13"/>
  <c r="X18" i="13"/>
  <c r="Y18" i="13"/>
  <c r="Z18" i="13"/>
  <c r="AA18" i="13"/>
  <c r="AB18" i="13"/>
  <c r="X19" i="13"/>
  <c r="Y19" i="13"/>
  <c r="Z19" i="13"/>
  <c r="AA19" i="13"/>
  <c r="AB19" i="13"/>
  <c r="X20" i="13"/>
  <c r="Y20" i="13"/>
  <c r="Z20" i="13"/>
  <c r="AA20" i="13"/>
  <c r="AB20" i="13"/>
  <c r="X21" i="13"/>
  <c r="Y21" i="13"/>
  <c r="Z21" i="13"/>
  <c r="AA21" i="13"/>
  <c r="AB21" i="13"/>
  <c r="X22" i="13"/>
  <c r="Y22" i="13"/>
  <c r="Z22" i="13"/>
  <c r="AA22" i="13"/>
  <c r="AB22" i="13"/>
  <c r="X23" i="13"/>
  <c r="Y23" i="13"/>
  <c r="Z23" i="13"/>
  <c r="AA23" i="13"/>
  <c r="AB23" i="13"/>
  <c r="Y10" i="13"/>
  <c r="Z10" i="13"/>
  <c r="AA10" i="13"/>
  <c r="AB10" i="13"/>
  <c r="AI24" i="13"/>
  <c r="AI23" i="13"/>
  <c r="AI22" i="13"/>
  <c r="AI21" i="13"/>
  <c r="AI20" i="13"/>
  <c r="AI19" i="13"/>
  <c r="AI18" i="13"/>
  <c r="AI17" i="13"/>
  <c r="AI16" i="13"/>
  <c r="AI1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S25" i="13"/>
  <c r="R25" i="13"/>
  <c r="Q25" i="13"/>
  <c r="P25" i="13"/>
  <c r="O25" i="13"/>
  <c r="E25" i="13"/>
  <c r="D25" i="13"/>
  <c r="C25" i="13"/>
  <c r="J25" i="13"/>
  <c r="K25" i="13"/>
  <c r="L25" i="13"/>
  <c r="M25" i="13"/>
  <c r="I25" i="13"/>
  <c r="H146" i="1"/>
  <c r="C146" i="1"/>
  <c r="T25" i="13" l="1"/>
  <c r="AC20" i="13"/>
  <c r="AJ20" i="13" s="1"/>
  <c r="AI25" i="13"/>
  <c r="H25" i="13"/>
  <c r="AC21" i="13"/>
  <c r="AJ21" i="13" s="1"/>
  <c r="AC17" i="13"/>
  <c r="AJ17" i="13" s="1"/>
  <c r="AB25" i="13"/>
  <c r="Z25" i="13"/>
  <c r="AC23" i="13"/>
  <c r="AJ23" i="13" s="1"/>
  <c r="AC22" i="13"/>
  <c r="AJ22" i="13" s="1"/>
  <c r="AC19" i="13"/>
  <c r="AJ19" i="13" s="1"/>
  <c r="AC18" i="13"/>
  <c r="AJ18" i="13" s="1"/>
  <c r="AC16" i="13"/>
  <c r="AJ16" i="13" s="1"/>
  <c r="AC15" i="13"/>
  <c r="AJ15" i="13" s="1"/>
  <c r="AC14" i="13"/>
  <c r="AJ14" i="13" s="1"/>
  <c r="AC12" i="13"/>
  <c r="AJ12" i="13" s="1"/>
  <c r="Y25" i="13"/>
  <c r="AC11" i="13"/>
  <c r="AJ11" i="13" s="1"/>
  <c r="AC10" i="13"/>
  <c r="AJ10" i="13" s="1"/>
  <c r="X25" i="13"/>
  <c r="AC13" i="13"/>
  <c r="AJ13" i="13" s="1"/>
  <c r="AA25" i="13"/>
  <c r="AC24" i="13"/>
  <c r="AJ24" i="13" s="1"/>
  <c r="N25" i="13"/>
  <c r="AC25" i="13" l="1"/>
  <c r="AJ25" i="13" s="1"/>
  <c r="J17" i="37" l="1"/>
  <c r="J18" i="37"/>
  <c r="J19" i="37"/>
  <c r="J20" i="37"/>
  <c r="J21" i="37"/>
  <c r="J22" i="37"/>
  <c r="J23" i="37"/>
  <c r="J24" i="37"/>
  <c r="J32" i="37"/>
  <c r="J33" i="37"/>
  <c r="J34" i="37"/>
  <c r="J35" i="37"/>
  <c r="J36" i="37"/>
  <c r="D24" i="44" l="1"/>
  <c r="C24" i="44"/>
  <c r="I25" i="18" l="1"/>
  <c r="P12" i="11" l="1"/>
  <c r="P13" i="11"/>
  <c r="P14" i="11"/>
  <c r="P15" i="11"/>
  <c r="P16" i="11"/>
  <c r="P17" i="11"/>
  <c r="P18" i="11"/>
  <c r="D56" i="14" l="1"/>
  <c r="F56" i="14"/>
  <c r="G56" i="14"/>
  <c r="H56" i="14"/>
  <c r="G282" i="19" l="1"/>
  <c r="L282" i="19"/>
  <c r="M282" i="19"/>
  <c r="N282" i="19"/>
  <c r="O282" i="19"/>
  <c r="P282" i="19"/>
  <c r="G283" i="19"/>
  <c r="L283" i="19"/>
  <c r="M283" i="19"/>
  <c r="N283" i="19"/>
  <c r="O283" i="19"/>
  <c r="P283" i="19"/>
  <c r="G284" i="19"/>
  <c r="L284" i="19"/>
  <c r="M284" i="19"/>
  <c r="N284" i="19"/>
  <c r="O284" i="19"/>
  <c r="P284" i="19"/>
  <c r="G285" i="19"/>
  <c r="L285" i="19"/>
  <c r="M285" i="19"/>
  <c r="N285" i="19"/>
  <c r="O285" i="19"/>
  <c r="P285" i="19"/>
  <c r="L54" i="19"/>
  <c r="M54" i="19"/>
  <c r="N54" i="19"/>
  <c r="O54" i="19"/>
  <c r="P54" i="19"/>
  <c r="L55" i="19"/>
  <c r="M55" i="19"/>
  <c r="N55" i="19"/>
  <c r="O55" i="19"/>
  <c r="P55" i="19"/>
  <c r="L56" i="19"/>
  <c r="M56" i="19"/>
  <c r="N56" i="19"/>
  <c r="O56" i="19"/>
  <c r="P56" i="19"/>
  <c r="L57" i="19"/>
  <c r="M57" i="19"/>
  <c r="N57" i="19"/>
  <c r="O57" i="19"/>
  <c r="P57" i="19"/>
  <c r="Q56" i="19" l="1"/>
  <c r="Q285" i="19"/>
  <c r="Q284" i="19"/>
  <c r="Q282" i="19"/>
  <c r="Q283" i="19"/>
  <c r="Q55" i="19"/>
  <c r="Q57" i="19"/>
  <c r="Q54" i="19"/>
  <c r="D24" i="46" l="1"/>
  <c r="C24" i="46"/>
  <c r="A3" i="46"/>
  <c r="D24" i="45"/>
  <c r="E24" i="45"/>
  <c r="G24" i="45"/>
  <c r="H24" i="45"/>
  <c r="I24" i="45"/>
  <c r="C24" i="45"/>
  <c r="A4" i="45"/>
  <c r="A4" i="44"/>
  <c r="O33" i="18"/>
  <c r="P33" i="18"/>
  <c r="Q33" i="18"/>
  <c r="O34" i="18"/>
  <c r="P34" i="18"/>
  <c r="Q34" i="18"/>
  <c r="N35" i="18"/>
  <c r="O35" i="18"/>
  <c r="P35" i="18"/>
  <c r="Q35" i="18"/>
  <c r="N36" i="18"/>
  <c r="O36" i="18"/>
  <c r="P36" i="18"/>
  <c r="Q36" i="18"/>
  <c r="H36" i="18"/>
  <c r="H35" i="18"/>
  <c r="H34" i="18"/>
  <c r="H33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C36" i="18"/>
  <c r="C35" i="18"/>
  <c r="C34" i="18"/>
  <c r="C33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M22" i="18" s="1"/>
  <c r="C23" i="18"/>
  <c r="C24" i="18"/>
  <c r="C10" i="18"/>
  <c r="N25" i="18"/>
  <c r="L249" i="19"/>
  <c r="M249" i="19"/>
  <c r="N249" i="19"/>
  <c r="O249" i="19"/>
  <c r="P249" i="19"/>
  <c r="L250" i="19"/>
  <c r="M250" i="19"/>
  <c r="N250" i="19"/>
  <c r="O250" i="19"/>
  <c r="P250" i="19"/>
  <c r="L251" i="19"/>
  <c r="M251" i="19"/>
  <c r="N251" i="19"/>
  <c r="O251" i="19"/>
  <c r="P251" i="19"/>
  <c r="L252" i="19"/>
  <c r="M252" i="19"/>
  <c r="N252" i="19"/>
  <c r="O252" i="19"/>
  <c r="P252" i="19"/>
  <c r="G54" i="19"/>
  <c r="G55" i="19"/>
  <c r="G56" i="19"/>
  <c r="G57" i="19"/>
  <c r="G33" i="43"/>
  <c r="F25" i="10"/>
  <c r="C133" i="11"/>
  <c r="D133" i="11"/>
  <c r="E133" i="11"/>
  <c r="C134" i="11"/>
  <c r="D134" i="11"/>
  <c r="E134" i="11"/>
  <c r="C135" i="11"/>
  <c r="D135" i="11"/>
  <c r="E135" i="11"/>
  <c r="C136" i="11"/>
  <c r="D136" i="11"/>
  <c r="E136" i="11"/>
  <c r="C137" i="11"/>
  <c r="D137" i="11"/>
  <c r="E137" i="11"/>
  <c r="C138" i="11"/>
  <c r="D138" i="11"/>
  <c r="E138" i="11"/>
  <c r="C139" i="11"/>
  <c r="D139" i="11"/>
  <c r="E139" i="11"/>
  <c r="C140" i="11"/>
  <c r="D140" i="11"/>
  <c r="E140" i="11"/>
  <c r="C141" i="11"/>
  <c r="D141" i="11"/>
  <c r="E141" i="11"/>
  <c r="C142" i="11"/>
  <c r="D142" i="11"/>
  <c r="E142" i="11"/>
  <c r="C143" i="11"/>
  <c r="D143" i="11"/>
  <c r="E143" i="11"/>
  <c r="C144" i="11"/>
  <c r="D144" i="11"/>
  <c r="E144" i="11"/>
  <c r="C145" i="11"/>
  <c r="D145" i="11"/>
  <c r="E145" i="11"/>
  <c r="C146" i="11"/>
  <c r="D146" i="11"/>
  <c r="E146" i="11"/>
  <c r="C147" i="11"/>
  <c r="D147" i="11"/>
  <c r="E147" i="11"/>
  <c r="F133" i="11"/>
  <c r="G133" i="11"/>
  <c r="H133" i="11"/>
  <c r="I133" i="11"/>
  <c r="J133" i="11"/>
  <c r="K133" i="11"/>
  <c r="L133" i="11"/>
  <c r="F134" i="11"/>
  <c r="G134" i="11"/>
  <c r="H134" i="11"/>
  <c r="I134" i="11"/>
  <c r="J134" i="11"/>
  <c r="K134" i="11"/>
  <c r="L134" i="11"/>
  <c r="F135" i="11"/>
  <c r="G135" i="11"/>
  <c r="H135" i="11"/>
  <c r="I135" i="11"/>
  <c r="J135" i="11"/>
  <c r="K135" i="11"/>
  <c r="L135" i="11"/>
  <c r="F136" i="11"/>
  <c r="G136" i="11"/>
  <c r="H136" i="11"/>
  <c r="I136" i="11"/>
  <c r="J136" i="11"/>
  <c r="K136" i="11"/>
  <c r="L136" i="11"/>
  <c r="F137" i="11"/>
  <c r="G137" i="11"/>
  <c r="H137" i="11"/>
  <c r="I137" i="11"/>
  <c r="J137" i="11"/>
  <c r="K137" i="11"/>
  <c r="L137" i="11"/>
  <c r="F138" i="11"/>
  <c r="G138" i="11"/>
  <c r="H138" i="11"/>
  <c r="I138" i="11"/>
  <c r="J138" i="11"/>
  <c r="K138" i="11"/>
  <c r="L138" i="11"/>
  <c r="F139" i="11"/>
  <c r="G139" i="11"/>
  <c r="H139" i="11"/>
  <c r="I139" i="11"/>
  <c r="J139" i="11"/>
  <c r="K139" i="11"/>
  <c r="L139" i="11"/>
  <c r="F140" i="11"/>
  <c r="G140" i="11"/>
  <c r="H140" i="11"/>
  <c r="I140" i="11"/>
  <c r="J140" i="11"/>
  <c r="K140" i="11"/>
  <c r="L140" i="11"/>
  <c r="F141" i="11"/>
  <c r="G141" i="11"/>
  <c r="H141" i="11"/>
  <c r="I141" i="11"/>
  <c r="J141" i="11"/>
  <c r="K141" i="11"/>
  <c r="L141" i="11"/>
  <c r="F142" i="11"/>
  <c r="G142" i="11"/>
  <c r="H142" i="11"/>
  <c r="I142" i="11"/>
  <c r="J142" i="11"/>
  <c r="K142" i="11"/>
  <c r="L142" i="11"/>
  <c r="F143" i="11"/>
  <c r="G143" i="11"/>
  <c r="H143" i="11"/>
  <c r="I143" i="11"/>
  <c r="J143" i="11"/>
  <c r="K143" i="11"/>
  <c r="L143" i="11"/>
  <c r="F144" i="11"/>
  <c r="G144" i="11"/>
  <c r="H144" i="11"/>
  <c r="I144" i="11"/>
  <c r="J144" i="11"/>
  <c r="K144" i="11"/>
  <c r="L144" i="11"/>
  <c r="F145" i="11"/>
  <c r="G145" i="11"/>
  <c r="H145" i="11"/>
  <c r="I145" i="11"/>
  <c r="J145" i="11"/>
  <c r="K145" i="11"/>
  <c r="L145" i="11"/>
  <c r="F146" i="11"/>
  <c r="G146" i="11"/>
  <c r="H146" i="11"/>
  <c r="I146" i="11"/>
  <c r="J146" i="11"/>
  <c r="K146" i="11"/>
  <c r="L146" i="11"/>
  <c r="F147" i="11"/>
  <c r="G147" i="11"/>
  <c r="H147" i="11"/>
  <c r="I147" i="11"/>
  <c r="J147" i="11"/>
  <c r="K147" i="11"/>
  <c r="L147" i="11"/>
  <c r="A3" i="19"/>
  <c r="A4" i="19"/>
  <c r="A5" i="19"/>
  <c r="A6" i="19"/>
  <c r="A7" i="19"/>
  <c r="A8" i="19"/>
  <c r="A9" i="19"/>
  <c r="A10" i="19"/>
  <c r="A11" i="19"/>
  <c r="A12" i="19"/>
  <c r="A13" i="19"/>
  <c r="C21" i="19"/>
  <c r="D21" i="19"/>
  <c r="E21" i="19"/>
  <c r="F21" i="19"/>
  <c r="H21" i="19"/>
  <c r="I21" i="19"/>
  <c r="J21" i="19"/>
  <c r="K21" i="19"/>
  <c r="R21" i="19"/>
  <c r="C22" i="19"/>
  <c r="D22" i="19"/>
  <c r="E22" i="19"/>
  <c r="F22" i="19"/>
  <c r="H22" i="19"/>
  <c r="I22" i="19"/>
  <c r="J22" i="19"/>
  <c r="K22" i="19"/>
  <c r="R22" i="19"/>
  <c r="C23" i="19"/>
  <c r="D23" i="19"/>
  <c r="E23" i="19"/>
  <c r="F23" i="19"/>
  <c r="H23" i="19"/>
  <c r="I23" i="19"/>
  <c r="J23" i="19"/>
  <c r="K23" i="19"/>
  <c r="R23" i="19"/>
  <c r="C24" i="19"/>
  <c r="D24" i="19"/>
  <c r="E24" i="19"/>
  <c r="F24" i="19"/>
  <c r="H24" i="19"/>
  <c r="I24" i="19"/>
  <c r="J24" i="19"/>
  <c r="K24" i="19"/>
  <c r="R24" i="19"/>
  <c r="C25" i="19"/>
  <c r="D25" i="19"/>
  <c r="E25" i="19"/>
  <c r="F25" i="19"/>
  <c r="H25" i="19"/>
  <c r="I25" i="19"/>
  <c r="J25" i="19"/>
  <c r="K25" i="19"/>
  <c r="R25" i="19"/>
  <c r="C26" i="19"/>
  <c r="D26" i="19"/>
  <c r="E26" i="19"/>
  <c r="F26" i="19"/>
  <c r="H26" i="19"/>
  <c r="I26" i="19"/>
  <c r="J26" i="19"/>
  <c r="K26" i="19"/>
  <c r="R26" i="19"/>
  <c r="C27" i="19"/>
  <c r="D27" i="19"/>
  <c r="E27" i="19"/>
  <c r="F27" i="19"/>
  <c r="H27" i="19"/>
  <c r="I27" i="19"/>
  <c r="J27" i="19"/>
  <c r="K27" i="19"/>
  <c r="R27" i="19"/>
  <c r="C28" i="19"/>
  <c r="D28" i="19"/>
  <c r="E28" i="19"/>
  <c r="F28" i="19"/>
  <c r="H28" i="19"/>
  <c r="I28" i="19"/>
  <c r="J28" i="19"/>
  <c r="K28" i="19"/>
  <c r="R28" i="19"/>
  <c r="C29" i="19"/>
  <c r="D29" i="19"/>
  <c r="E29" i="19"/>
  <c r="F29" i="19"/>
  <c r="H29" i="19"/>
  <c r="I29" i="19"/>
  <c r="J29" i="19"/>
  <c r="K29" i="19"/>
  <c r="R29" i="19"/>
  <c r="C30" i="19"/>
  <c r="D30" i="19"/>
  <c r="E30" i="19"/>
  <c r="F30" i="19"/>
  <c r="H30" i="19"/>
  <c r="I30" i="19"/>
  <c r="J30" i="19"/>
  <c r="K30" i="19"/>
  <c r="R30" i="19"/>
  <c r="C31" i="19"/>
  <c r="D31" i="19"/>
  <c r="E31" i="19"/>
  <c r="F31" i="19"/>
  <c r="H31" i="19"/>
  <c r="I31" i="19"/>
  <c r="J31" i="19"/>
  <c r="K31" i="19"/>
  <c r="R31" i="19"/>
  <c r="C32" i="19"/>
  <c r="D32" i="19"/>
  <c r="E32" i="19"/>
  <c r="F32" i="19"/>
  <c r="H32" i="19"/>
  <c r="I32" i="19"/>
  <c r="J32" i="19"/>
  <c r="K32" i="19"/>
  <c r="R32" i="19"/>
  <c r="C33" i="19"/>
  <c r="D33" i="19"/>
  <c r="E33" i="19"/>
  <c r="F33" i="19"/>
  <c r="H33" i="19"/>
  <c r="I33" i="19"/>
  <c r="J33" i="19"/>
  <c r="K33" i="19"/>
  <c r="R33" i="19"/>
  <c r="C34" i="19"/>
  <c r="D34" i="19"/>
  <c r="E34" i="19"/>
  <c r="F34" i="19"/>
  <c r="H34" i="19"/>
  <c r="I34" i="19"/>
  <c r="J34" i="19"/>
  <c r="K34" i="19"/>
  <c r="R34" i="19"/>
  <c r="C35" i="19"/>
  <c r="D35" i="19"/>
  <c r="E35" i="19"/>
  <c r="F35" i="19"/>
  <c r="H35" i="19"/>
  <c r="I35" i="19"/>
  <c r="J35" i="19"/>
  <c r="K35" i="19"/>
  <c r="R35" i="19"/>
  <c r="G58" i="19"/>
  <c r="L58" i="19"/>
  <c r="M58" i="19"/>
  <c r="N58" i="19"/>
  <c r="O58" i="19"/>
  <c r="P58" i="19"/>
  <c r="G59" i="19"/>
  <c r="L59" i="19"/>
  <c r="M59" i="19"/>
  <c r="N59" i="19"/>
  <c r="O59" i="19"/>
  <c r="P59" i="19"/>
  <c r="G60" i="19"/>
  <c r="L60" i="19"/>
  <c r="M60" i="19"/>
  <c r="N60" i="19"/>
  <c r="O60" i="19"/>
  <c r="P60" i="19"/>
  <c r="G61" i="19"/>
  <c r="L61" i="19"/>
  <c r="M61" i="19"/>
  <c r="N61" i="19"/>
  <c r="O61" i="19"/>
  <c r="P61" i="19"/>
  <c r="G62" i="19"/>
  <c r="L62" i="19"/>
  <c r="M62" i="19"/>
  <c r="N62" i="19"/>
  <c r="O62" i="19"/>
  <c r="P62" i="19"/>
  <c r="G63" i="19"/>
  <c r="L63" i="19"/>
  <c r="M63" i="19"/>
  <c r="N63" i="19"/>
  <c r="O63" i="19"/>
  <c r="P63" i="19"/>
  <c r="G64" i="19"/>
  <c r="L64" i="19"/>
  <c r="M64" i="19"/>
  <c r="N64" i="19"/>
  <c r="O64" i="19"/>
  <c r="P64" i="19"/>
  <c r="G65" i="19"/>
  <c r="L65" i="19"/>
  <c r="M65" i="19"/>
  <c r="N65" i="19"/>
  <c r="O65" i="19"/>
  <c r="P65" i="19"/>
  <c r="G66" i="19"/>
  <c r="L66" i="19"/>
  <c r="M66" i="19"/>
  <c r="N66" i="19"/>
  <c r="O66" i="19"/>
  <c r="P66" i="19"/>
  <c r="G67" i="19"/>
  <c r="L67" i="19"/>
  <c r="M67" i="19"/>
  <c r="N67" i="19"/>
  <c r="O67" i="19"/>
  <c r="P67" i="19"/>
  <c r="G68" i="19"/>
  <c r="L68" i="19"/>
  <c r="M68" i="19"/>
  <c r="N68" i="19"/>
  <c r="O68" i="19"/>
  <c r="P68" i="19"/>
  <c r="C69" i="19"/>
  <c r="D69" i="19"/>
  <c r="E69" i="19"/>
  <c r="F69" i="19"/>
  <c r="H69" i="19"/>
  <c r="I69" i="19"/>
  <c r="J69" i="19"/>
  <c r="K69" i="19"/>
  <c r="G87" i="19"/>
  <c r="L87" i="19"/>
  <c r="M87" i="19"/>
  <c r="N87" i="19"/>
  <c r="O87" i="19"/>
  <c r="P87" i="19"/>
  <c r="G88" i="19"/>
  <c r="L88" i="19"/>
  <c r="M88" i="19"/>
  <c r="N88" i="19"/>
  <c r="O88" i="19"/>
  <c r="P88" i="19"/>
  <c r="G89" i="19"/>
  <c r="L89" i="19"/>
  <c r="M89" i="19"/>
  <c r="N89" i="19"/>
  <c r="O89" i="19"/>
  <c r="P89" i="19"/>
  <c r="G90" i="19"/>
  <c r="L90" i="19"/>
  <c r="M90" i="19"/>
  <c r="N90" i="19"/>
  <c r="O90" i="19"/>
  <c r="P90" i="19"/>
  <c r="G91" i="19"/>
  <c r="L91" i="19"/>
  <c r="M91" i="19"/>
  <c r="N91" i="19"/>
  <c r="O91" i="19"/>
  <c r="P91" i="19"/>
  <c r="G92" i="19"/>
  <c r="L92" i="19"/>
  <c r="M92" i="19"/>
  <c r="N92" i="19"/>
  <c r="O92" i="19"/>
  <c r="P92" i="19"/>
  <c r="G93" i="19"/>
  <c r="L93" i="19"/>
  <c r="M93" i="19"/>
  <c r="N93" i="19"/>
  <c r="O93" i="19"/>
  <c r="P93" i="19"/>
  <c r="G94" i="19"/>
  <c r="L94" i="19"/>
  <c r="M94" i="19"/>
  <c r="N94" i="19"/>
  <c r="O94" i="19"/>
  <c r="P94" i="19"/>
  <c r="G95" i="19"/>
  <c r="L95" i="19"/>
  <c r="M95" i="19"/>
  <c r="N95" i="19"/>
  <c r="O95" i="19"/>
  <c r="P95" i="19"/>
  <c r="G96" i="19"/>
  <c r="L96" i="19"/>
  <c r="M96" i="19"/>
  <c r="N96" i="19"/>
  <c r="O96" i="19"/>
  <c r="P96" i="19"/>
  <c r="G97" i="19"/>
  <c r="L97" i="19"/>
  <c r="M97" i="19"/>
  <c r="N97" i="19"/>
  <c r="O97" i="19"/>
  <c r="P97" i="19"/>
  <c r="G98" i="19"/>
  <c r="L98" i="19"/>
  <c r="M98" i="19"/>
  <c r="N98" i="19"/>
  <c r="O98" i="19"/>
  <c r="P98" i="19"/>
  <c r="G99" i="19"/>
  <c r="L99" i="19"/>
  <c r="M99" i="19"/>
  <c r="N99" i="19"/>
  <c r="O99" i="19"/>
  <c r="P99" i="19"/>
  <c r="G100" i="19"/>
  <c r="L100" i="19"/>
  <c r="M100" i="19"/>
  <c r="N100" i="19"/>
  <c r="O100" i="19"/>
  <c r="P100" i="19"/>
  <c r="G101" i="19"/>
  <c r="L101" i="19"/>
  <c r="M101" i="19"/>
  <c r="N101" i="19"/>
  <c r="O101" i="19"/>
  <c r="P101" i="19"/>
  <c r="C102" i="19"/>
  <c r="D102" i="19"/>
  <c r="E102" i="19"/>
  <c r="F102" i="19"/>
  <c r="H102" i="19"/>
  <c r="I102" i="19"/>
  <c r="J102" i="19"/>
  <c r="K102" i="19"/>
  <c r="R102" i="19"/>
  <c r="G119" i="19"/>
  <c r="G120" i="19"/>
  <c r="G121" i="19"/>
  <c r="G122" i="19"/>
  <c r="G123" i="19"/>
  <c r="L123" i="19"/>
  <c r="M123" i="19"/>
  <c r="N123" i="19"/>
  <c r="O123" i="19"/>
  <c r="P123" i="19"/>
  <c r="G124" i="19"/>
  <c r="L124" i="19"/>
  <c r="M124" i="19"/>
  <c r="N124" i="19"/>
  <c r="O124" i="19"/>
  <c r="P124" i="19"/>
  <c r="G125" i="19"/>
  <c r="L125" i="19"/>
  <c r="M125" i="19"/>
  <c r="N125" i="19"/>
  <c r="O125" i="19"/>
  <c r="P125" i="19"/>
  <c r="G126" i="19"/>
  <c r="L126" i="19"/>
  <c r="M126" i="19"/>
  <c r="N126" i="19"/>
  <c r="O126" i="19"/>
  <c r="P126" i="19"/>
  <c r="G127" i="19"/>
  <c r="L127" i="19"/>
  <c r="M127" i="19"/>
  <c r="N127" i="19"/>
  <c r="O127" i="19"/>
  <c r="P127" i="19"/>
  <c r="G128" i="19"/>
  <c r="L128" i="19"/>
  <c r="M128" i="19"/>
  <c r="N128" i="19"/>
  <c r="O128" i="19"/>
  <c r="P128" i="19"/>
  <c r="G129" i="19"/>
  <c r="L129" i="19"/>
  <c r="M129" i="19"/>
  <c r="N129" i="19"/>
  <c r="O129" i="19"/>
  <c r="P129" i="19"/>
  <c r="G130" i="19"/>
  <c r="L130" i="19"/>
  <c r="M130" i="19"/>
  <c r="N130" i="19"/>
  <c r="O130" i="19"/>
  <c r="P130" i="19"/>
  <c r="G131" i="19"/>
  <c r="L131" i="19"/>
  <c r="M131" i="19"/>
  <c r="N131" i="19"/>
  <c r="O131" i="19"/>
  <c r="P131" i="19"/>
  <c r="G132" i="19"/>
  <c r="L132" i="19"/>
  <c r="M132" i="19"/>
  <c r="N132" i="19"/>
  <c r="O132" i="19"/>
  <c r="P132" i="19"/>
  <c r="G133" i="19"/>
  <c r="L133" i="19"/>
  <c r="M133" i="19"/>
  <c r="N133" i="19"/>
  <c r="O133" i="19"/>
  <c r="P133" i="19"/>
  <c r="C134" i="19"/>
  <c r="D134" i="19"/>
  <c r="E134" i="19"/>
  <c r="F134" i="19"/>
  <c r="H134" i="19"/>
  <c r="I134" i="19"/>
  <c r="J134" i="19"/>
  <c r="K134" i="19"/>
  <c r="R134" i="19"/>
  <c r="G151" i="19"/>
  <c r="L151" i="19"/>
  <c r="M151" i="19"/>
  <c r="N151" i="19"/>
  <c r="O151" i="19"/>
  <c r="P151" i="19"/>
  <c r="G152" i="19"/>
  <c r="L152" i="19"/>
  <c r="M152" i="19"/>
  <c r="N152" i="19"/>
  <c r="O152" i="19"/>
  <c r="P152" i="19"/>
  <c r="G153" i="19"/>
  <c r="L153" i="19"/>
  <c r="M153" i="19"/>
  <c r="N153" i="19"/>
  <c r="O153" i="19"/>
  <c r="P153" i="19"/>
  <c r="G154" i="19"/>
  <c r="L154" i="19"/>
  <c r="M154" i="19"/>
  <c r="N154" i="19"/>
  <c r="O154" i="19"/>
  <c r="P154" i="19"/>
  <c r="G155" i="19"/>
  <c r="L155" i="19"/>
  <c r="M155" i="19"/>
  <c r="N155" i="19"/>
  <c r="O155" i="19"/>
  <c r="P155" i="19"/>
  <c r="G156" i="19"/>
  <c r="L156" i="19"/>
  <c r="M156" i="19"/>
  <c r="N156" i="19"/>
  <c r="O156" i="19"/>
  <c r="P156" i="19"/>
  <c r="G157" i="19"/>
  <c r="L157" i="19"/>
  <c r="M157" i="19"/>
  <c r="N157" i="19"/>
  <c r="O157" i="19"/>
  <c r="P157" i="19"/>
  <c r="G158" i="19"/>
  <c r="L158" i="19"/>
  <c r="M158" i="19"/>
  <c r="N158" i="19"/>
  <c r="O158" i="19"/>
  <c r="P158" i="19"/>
  <c r="G159" i="19"/>
  <c r="L159" i="19"/>
  <c r="M159" i="19"/>
  <c r="N159" i="19"/>
  <c r="O159" i="19"/>
  <c r="P159" i="19"/>
  <c r="G160" i="19"/>
  <c r="L160" i="19"/>
  <c r="M160" i="19"/>
  <c r="N160" i="19"/>
  <c r="O160" i="19"/>
  <c r="P160" i="19"/>
  <c r="G161" i="19"/>
  <c r="L161" i="19"/>
  <c r="M161" i="19"/>
  <c r="N161" i="19"/>
  <c r="O161" i="19"/>
  <c r="P161" i="19"/>
  <c r="G162" i="19"/>
  <c r="L162" i="19"/>
  <c r="M162" i="19"/>
  <c r="N162" i="19"/>
  <c r="O162" i="19"/>
  <c r="P162" i="19"/>
  <c r="G163" i="19"/>
  <c r="L163" i="19"/>
  <c r="M163" i="19"/>
  <c r="N163" i="19"/>
  <c r="O163" i="19"/>
  <c r="P163" i="19"/>
  <c r="G164" i="19"/>
  <c r="L164" i="19"/>
  <c r="M164" i="19"/>
  <c r="N164" i="19"/>
  <c r="O164" i="19"/>
  <c r="P164" i="19"/>
  <c r="G165" i="19"/>
  <c r="L165" i="19"/>
  <c r="M165" i="19"/>
  <c r="N165" i="19"/>
  <c r="O165" i="19"/>
  <c r="P165" i="19"/>
  <c r="C166" i="19"/>
  <c r="D166" i="19"/>
  <c r="E166" i="19"/>
  <c r="F166" i="19"/>
  <c r="H166" i="19"/>
  <c r="I166" i="19"/>
  <c r="J166" i="19"/>
  <c r="K166" i="19"/>
  <c r="R166" i="19"/>
  <c r="G183" i="19"/>
  <c r="G184" i="19"/>
  <c r="G185" i="19"/>
  <c r="G186" i="19"/>
  <c r="G187" i="19"/>
  <c r="L187" i="19"/>
  <c r="M187" i="19"/>
  <c r="N187" i="19"/>
  <c r="O187" i="19"/>
  <c r="P187" i="19"/>
  <c r="G188" i="19"/>
  <c r="L188" i="19"/>
  <c r="M188" i="19"/>
  <c r="N188" i="19"/>
  <c r="O188" i="19"/>
  <c r="P188" i="19"/>
  <c r="G189" i="19"/>
  <c r="L189" i="19"/>
  <c r="M189" i="19"/>
  <c r="N189" i="19"/>
  <c r="O189" i="19"/>
  <c r="P189" i="19"/>
  <c r="G190" i="19"/>
  <c r="L190" i="19"/>
  <c r="M190" i="19"/>
  <c r="N190" i="19"/>
  <c r="O190" i="19"/>
  <c r="P190" i="19"/>
  <c r="G191" i="19"/>
  <c r="L191" i="19"/>
  <c r="M191" i="19"/>
  <c r="N191" i="19"/>
  <c r="O191" i="19"/>
  <c r="P191" i="19"/>
  <c r="G192" i="19"/>
  <c r="L192" i="19"/>
  <c r="M192" i="19"/>
  <c r="N192" i="19"/>
  <c r="O192" i="19"/>
  <c r="P192" i="19"/>
  <c r="G193" i="19"/>
  <c r="L193" i="19"/>
  <c r="M193" i="19"/>
  <c r="N193" i="19"/>
  <c r="O193" i="19"/>
  <c r="P193" i="19"/>
  <c r="G194" i="19"/>
  <c r="L194" i="19"/>
  <c r="M194" i="19"/>
  <c r="N194" i="19"/>
  <c r="O194" i="19"/>
  <c r="P194" i="19"/>
  <c r="G195" i="19"/>
  <c r="L195" i="19"/>
  <c r="M195" i="19"/>
  <c r="N195" i="19"/>
  <c r="O195" i="19"/>
  <c r="P195" i="19"/>
  <c r="G196" i="19"/>
  <c r="L196" i="19"/>
  <c r="M196" i="19"/>
  <c r="N196" i="19"/>
  <c r="O196" i="19"/>
  <c r="P196" i="19"/>
  <c r="G197" i="19"/>
  <c r="L197" i="19"/>
  <c r="M197" i="19"/>
  <c r="N197" i="19"/>
  <c r="O197" i="19"/>
  <c r="P197" i="19"/>
  <c r="C198" i="19"/>
  <c r="D198" i="19"/>
  <c r="E198" i="19"/>
  <c r="F198" i="19"/>
  <c r="H198" i="19"/>
  <c r="I198" i="19"/>
  <c r="J198" i="19"/>
  <c r="K198" i="19"/>
  <c r="R198" i="19"/>
  <c r="G216" i="19"/>
  <c r="L216" i="19"/>
  <c r="M216" i="19"/>
  <c r="N216" i="19"/>
  <c r="O216" i="19"/>
  <c r="P216" i="19"/>
  <c r="G217" i="19"/>
  <c r="L217" i="19"/>
  <c r="M217" i="19"/>
  <c r="N217" i="19"/>
  <c r="O217" i="19"/>
  <c r="P217" i="19"/>
  <c r="G218" i="19"/>
  <c r="L218" i="19"/>
  <c r="M218" i="19"/>
  <c r="N218" i="19"/>
  <c r="O218" i="19"/>
  <c r="P218" i="19"/>
  <c r="G219" i="19"/>
  <c r="L219" i="19"/>
  <c r="M219" i="19"/>
  <c r="N219" i="19"/>
  <c r="O219" i="19"/>
  <c r="P219" i="19"/>
  <c r="G220" i="19"/>
  <c r="L220" i="19"/>
  <c r="M220" i="19"/>
  <c r="N220" i="19"/>
  <c r="O220" i="19"/>
  <c r="P220" i="19"/>
  <c r="G221" i="19"/>
  <c r="L221" i="19"/>
  <c r="M221" i="19"/>
  <c r="N221" i="19"/>
  <c r="O221" i="19"/>
  <c r="P221" i="19"/>
  <c r="G222" i="19"/>
  <c r="L222" i="19"/>
  <c r="M222" i="19"/>
  <c r="N222" i="19"/>
  <c r="O222" i="19"/>
  <c r="P222" i="19"/>
  <c r="G223" i="19"/>
  <c r="L223" i="19"/>
  <c r="M223" i="19"/>
  <c r="N223" i="19"/>
  <c r="O223" i="19"/>
  <c r="P223" i="19"/>
  <c r="G224" i="19"/>
  <c r="L224" i="19"/>
  <c r="M224" i="19"/>
  <c r="N224" i="19"/>
  <c r="O224" i="19"/>
  <c r="P224" i="19"/>
  <c r="G225" i="19"/>
  <c r="L225" i="19"/>
  <c r="M225" i="19"/>
  <c r="N225" i="19"/>
  <c r="O225" i="19"/>
  <c r="P225" i="19"/>
  <c r="G226" i="19"/>
  <c r="L226" i="19"/>
  <c r="M226" i="19"/>
  <c r="N226" i="19"/>
  <c r="O226" i="19"/>
  <c r="P226" i="19"/>
  <c r="G227" i="19"/>
  <c r="L227" i="19"/>
  <c r="M227" i="19"/>
  <c r="N227" i="19"/>
  <c r="O227" i="19"/>
  <c r="P227" i="19"/>
  <c r="G228" i="19"/>
  <c r="L228" i="19"/>
  <c r="M228" i="19"/>
  <c r="N228" i="19"/>
  <c r="O228" i="19"/>
  <c r="P228" i="19"/>
  <c r="G229" i="19"/>
  <c r="L229" i="19"/>
  <c r="M229" i="19"/>
  <c r="N229" i="19"/>
  <c r="O229" i="19"/>
  <c r="P229" i="19"/>
  <c r="G230" i="19"/>
  <c r="L230" i="19"/>
  <c r="M230" i="19"/>
  <c r="N230" i="19"/>
  <c r="O230" i="19"/>
  <c r="P230" i="19"/>
  <c r="C231" i="19"/>
  <c r="D231" i="19"/>
  <c r="E231" i="19"/>
  <c r="F231" i="19"/>
  <c r="H231" i="19"/>
  <c r="I231" i="19"/>
  <c r="J231" i="19"/>
  <c r="K231" i="19"/>
  <c r="R231" i="19"/>
  <c r="V26" i="19" s="1"/>
  <c r="G249" i="19"/>
  <c r="G250" i="19"/>
  <c r="G251" i="19"/>
  <c r="G252" i="19"/>
  <c r="G253" i="19"/>
  <c r="L253" i="19"/>
  <c r="M253" i="19"/>
  <c r="N253" i="19"/>
  <c r="O253" i="19"/>
  <c r="P253" i="19"/>
  <c r="G254" i="19"/>
  <c r="L254" i="19"/>
  <c r="M254" i="19"/>
  <c r="N254" i="19"/>
  <c r="O254" i="19"/>
  <c r="P254" i="19"/>
  <c r="G255" i="19"/>
  <c r="L255" i="19"/>
  <c r="M255" i="19"/>
  <c r="N255" i="19"/>
  <c r="O255" i="19"/>
  <c r="P255" i="19"/>
  <c r="G256" i="19"/>
  <c r="L256" i="19"/>
  <c r="M256" i="19"/>
  <c r="N256" i="19"/>
  <c r="O256" i="19"/>
  <c r="P256" i="19"/>
  <c r="G257" i="19"/>
  <c r="L257" i="19"/>
  <c r="M257" i="19"/>
  <c r="N257" i="19"/>
  <c r="O257" i="19"/>
  <c r="P257" i="19"/>
  <c r="G258" i="19"/>
  <c r="L258" i="19"/>
  <c r="M258" i="19"/>
  <c r="N258" i="19"/>
  <c r="O258" i="19"/>
  <c r="P258" i="19"/>
  <c r="G259" i="19"/>
  <c r="L259" i="19"/>
  <c r="M259" i="19"/>
  <c r="N259" i="19"/>
  <c r="O259" i="19"/>
  <c r="P259" i="19"/>
  <c r="G260" i="19"/>
  <c r="L260" i="19"/>
  <c r="M260" i="19"/>
  <c r="N260" i="19"/>
  <c r="O260" i="19"/>
  <c r="P260" i="19"/>
  <c r="G261" i="19"/>
  <c r="L261" i="19"/>
  <c r="M261" i="19"/>
  <c r="N261" i="19"/>
  <c r="O261" i="19"/>
  <c r="P261" i="19"/>
  <c r="G262" i="19"/>
  <c r="L262" i="19"/>
  <c r="M262" i="19"/>
  <c r="N262" i="19"/>
  <c r="O262" i="19"/>
  <c r="P262" i="19"/>
  <c r="G263" i="19"/>
  <c r="L263" i="19"/>
  <c r="M263" i="19"/>
  <c r="N263" i="19"/>
  <c r="O263" i="19"/>
  <c r="P263" i="19"/>
  <c r="C264" i="19"/>
  <c r="D264" i="19"/>
  <c r="E264" i="19"/>
  <c r="F264" i="19"/>
  <c r="H264" i="19"/>
  <c r="I264" i="19"/>
  <c r="J264" i="19"/>
  <c r="K264" i="19"/>
  <c r="R264" i="19"/>
  <c r="V27" i="19" s="1"/>
  <c r="G286" i="19"/>
  <c r="L286" i="19"/>
  <c r="M286" i="19"/>
  <c r="N286" i="19"/>
  <c r="O286" i="19"/>
  <c r="P286" i="19"/>
  <c r="G287" i="19"/>
  <c r="L287" i="19"/>
  <c r="M287" i="19"/>
  <c r="N287" i="19"/>
  <c r="O287" i="19"/>
  <c r="P287" i="19"/>
  <c r="G288" i="19"/>
  <c r="L288" i="19"/>
  <c r="M288" i="19"/>
  <c r="N288" i="19"/>
  <c r="O288" i="19"/>
  <c r="P288" i="19"/>
  <c r="G289" i="19"/>
  <c r="L289" i="19"/>
  <c r="M289" i="19"/>
  <c r="N289" i="19"/>
  <c r="O289" i="19"/>
  <c r="P289" i="19"/>
  <c r="G290" i="19"/>
  <c r="L290" i="19"/>
  <c r="M290" i="19"/>
  <c r="N290" i="19"/>
  <c r="O290" i="19"/>
  <c r="P290" i="19"/>
  <c r="G291" i="19"/>
  <c r="L291" i="19"/>
  <c r="M291" i="19"/>
  <c r="N291" i="19"/>
  <c r="O291" i="19"/>
  <c r="P291" i="19"/>
  <c r="G292" i="19"/>
  <c r="L292" i="19"/>
  <c r="M292" i="19"/>
  <c r="N292" i="19"/>
  <c r="O292" i="19"/>
  <c r="P292" i="19"/>
  <c r="G293" i="19"/>
  <c r="L293" i="19"/>
  <c r="M293" i="19"/>
  <c r="N293" i="19"/>
  <c r="O293" i="19"/>
  <c r="P293" i="19"/>
  <c r="G294" i="19"/>
  <c r="L294" i="19"/>
  <c r="M294" i="19"/>
  <c r="N294" i="19"/>
  <c r="O294" i="19"/>
  <c r="P294" i="19"/>
  <c r="G295" i="19"/>
  <c r="L295" i="19"/>
  <c r="M295" i="19"/>
  <c r="N295" i="19"/>
  <c r="O295" i="19"/>
  <c r="P295" i="19"/>
  <c r="G296" i="19"/>
  <c r="L296" i="19"/>
  <c r="M296" i="19"/>
  <c r="N296" i="19"/>
  <c r="O296" i="19"/>
  <c r="P296" i="19"/>
  <c r="C297" i="19"/>
  <c r="D297" i="19"/>
  <c r="E297" i="19"/>
  <c r="F297" i="19"/>
  <c r="H297" i="19"/>
  <c r="I297" i="19"/>
  <c r="J297" i="19"/>
  <c r="K297" i="19"/>
  <c r="R297" i="19"/>
  <c r="G318" i="19"/>
  <c r="L318" i="19"/>
  <c r="G319" i="19"/>
  <c r="L319" i="19"/>
  <c r="G320" i="19"/>
  <c r="L320" i="19"/>
  <c r="G321" i="19"/>
  <c r="L321" i="19"/>
  <c r="G322" i="19"/>
  <c r="L322" i="19"/>
  <c r="G323" i="19"/>
  <c r="L323" i="19"/>
  <c r="G324" i="19"/>
  <c r="L324" i="19"/>
  <c r="G325" i="19"/>
  <c r="L325" i="19"/>
  <c r="G326" i="19"/>
  <c r="L326" i="19"/>
  <c r="G327" i="19"/>
  <c r="L327" i="19"/>
  <c r="G328" i="19"/>
  <c r="L328" i="19"/>
  <c r="C329" i="19"/>
  <c r="D329" i="19"/>
  <c r="E329" i="19"/>
  <c r="F329" i="19"/>
  <c r="H329" i="19"/>
  <c r="I329" i="19"/>
  <c r="J329" i="19"/>
  <c r="K329" i="19"/>
  <c r="R329" i="19"/>
  <c r="C348" i="19"/>
  <c r="D348" i="19"/>
  <c r="E348" i="19"/>
  <c r="F348" i="19"/>
  <c r="H348" i="19"/>
  <c r="I348" i="19"/>
  <c r="J348" i="19"/>
  <c r="K348" i="19"/>
  <c r="R348" i="19"/>
  <c r="C349" i="19"/>
  <c r="D349" i="19"/>
  <c r="E349" i="19"/>
  <c r="F349" i="19"/>
  <c r="H349" i="19"/>
  <c r="I349" i="19"/>
  <c r="J349" i="19"/>
  <c r="K349" i="19"/>
  <c r="R349" i="19"/>
  <c r="C350" i="19"/>
  <c r="D350" i="19"/>
  <c r="E350" i="19"/>
  <c r="F350" i="19"/>
  <c r="H350" i="19"/>
  <c r="I350" i="19"/>
  <c r="J350" i="19"/>
  <c r="K350" i="19"/>
  <c r="R350" i="19"/>
  <c r="C351" i="19"/>
  <c r="D351" i="19"/>
  <c r="E351" i="19"/>
  <c r="F351" i="19"/>
  <c r="H351" i="19"/>
  <c r="I351" i="19"/>
  <c r="J351" i="19"/>
  <c r="K351" i="19"/>
  <c r="R351" i="19"/>
  <c r="C352" i="19"/>
  <c r="D352" i="19"/>
  <c r="E352" i="19"/>
  <c r="F352" i="19"/>
  <c r="H352" i="19"/>
  <c r="I352" i="19"/>
  <c r="J352" i="19"/>
  <c r="K352" i="19"/>
  <c r="R352" i="19"/>
  <c r="C353" i="19"/>
  <c r="D353" i="19"/>
  <c r="E353" i="19"/>
  <c r="F353" i="19"/>
  <c r="H353" i="19"/>
  <c r="I353" i="19"/>
  <c r="J353" i="19"/>
  <c r="K353" i="19"/>
  <c r="R353" i="19"/>
  <c r="C354" i="19"/>
  <c r="D354" i="19"/>
  <c r="E354" i="19"/>
  <c r="F354" i="19"/>
  <c r="H354" i="19"/>
  <c r="I354" i="19"/>
  <c r="J354" i="19"/>
  <c r="K354" i="19"/>
  <c r="R354" i="19"/>
  <c r="C355" i="19"/>
  <c r="D355" i="19"/>
  <c r="E355" i="19"/>
  <c r="F355" i="19"/>
  <c r="H355" i="19"/>
  <c r="I355" i="19"/>
  <c r="J355" i="19"/>
  <c r="K355" i="19"/>
  <c r="R355" i="19"/>
  <c r="C356" i="19"/>
  <c r="D356" i="19"/>
  <c r="E356" i="19"/>
  <c r="F356" i="19"/>
  <c r="H356" i="19"/>
  <c r="I356" i="19"/>
  <c r="J356" i="19"/>
  <c r="K356" i="19"/>
  <c r="R356" i="19"/>
  <c r="C357" i="19"/>
  <c r="D357" i="19"/>
  <c r="E357" i="19"/>
  <c r="F357" i="19"/>
  <c r="H357" i="19"/>
  <c r="I357" i="19"/>
  <c r="J357" i="19"/>
  <c r="K357" i="19"/>
  <c r="R357" i="19"/>
  <c r="C358" i="19"/>
  <c r="D358" i="19"/>
  <c r="E358" i="19"/>
  <c r="F358" i="19"/>
  <c r="H358" i="19"/>
  <c r="I358" i="19"/>
  <c r="J358" i="19"/>
  <c r="K358" i="19"/>
  <c r="R358" i="19"/>
  <c r="C359" i="19"/>
  <c r="D359" i="19"/>
  <c r="E359" i="19"/>
  <c r="F359" i="19"/>
  <c r="H359" i="19"/>
  <c r="I359" i="19"/>
  <c r="J359" i="19"/>
  <c r="K359" i="19"/>
  <c r="R359" i="19"/>
  <c r="C360" i="19"/>
  <c r="D360" i="19"/>
  <c r="E360" i="19"/>
  <c r="F360" i="19"/>
  <c r="H360" i="19"/>
  <c r="I360" i="19"/>
  <c r="J360" i="19"/>
  <c r="K360" i="19"/>
  <c r="R360" i="19"/>
  <c r="C361" i="19"/>
  <c r="D361" i="19"/>
  <c r="E361" i="19"/>
  <c r="F361" i="19"/>
  <c r="H361" i="19"/>
  <c r="I361" i="19"/>
  <c r="J361" i="19"/>
  <c r="K361" i="19"/>
  <c r="R361" i="19"/>
  <c r="C362" i="19"/>
  <c r="D362" i="19"/>
  <c r="E362" i="19"/>
  <c r="F362" i="19"/>
  <c r="H362" i="19"/>
  <c r="I362" i="19"/>
  <c r="J362" i="19"/>
  <c r="K362" i="19"/>
  <c r="R362" i="19"/>
  <c r="A3" i="30"/>
  <c r="A5" i="28"/>
  <c r="G10" i="43"/>
  <c r="G11" i="43"/>
  <c r="G12" i="43"/>
  <c r="F13" i="43"/>
  <c r="D28" i="1"/>
  <c r="F11" i="43"/>
  <c r="F12" i="43"/>
  <c r="K16" i="26"/>
  <c r="K17" i="26"/>
  <c r="K18" i="26"/>
  <c r="K19" i="26"/>
  <c r="K20" i="26"/>
  <c r="K21" i="26"/>
  <c r="K22" i="26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J24" i="28"/>
  <c r="J23" i="28"/>
  <c r="J22" i="28"/>
  <c r="J21" i="28"/>
  <c r="J20" i="28"/>
  <c r="J19" i="28"/>
  <c r="J18" i="28"/>
  <c r="J17" i="28"/>
  <c r="G9" i="43"/>
  <c r="F10" i="43"/>
  <c r="F9" i="43"/>
  <c r="E24" i="43"/>
  <c r="D24" i="43"/>
  <c r="F19" i="14"/>
  <c r="G25" i="37"/>
  <c r="I26" i="27"/>
  <c r="D59" i="28"/>
  <c r="E59" i="28"/>
  <c r="F59" i="28"/>
  <c r="G59" i="28"/>
  <c r="H59" i="28"/>
  <c r="C59" i="28"/>
  <c r="G25" i="28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H14" i="34"/>
  <c r="I14" i="34" s="1"/>
  <c r="H15" i="34"/>
  <c r="I15" i="34" s="1"/>
  <c r="H13" i="34"/>
  <c r="I13" i="34" s="1"/>
  <c r="H11" i="34"/>
  <c r="I11" i="34" s="1"/>
  <c r="H12" i="34"/>
  <c r="I12" i="34" s="1"/>
  <c r="G24" i="39"/>
  <c r="G20" i="39"/>
  <c r="G18" i="39"/>
  <c r="G16" i="39"/>
  <c r="G14" i="39"/>
  <c r="G12" i="39"/>
  <c r="H26" i="39"/>
  <c r="C26" i="39"/>
  <c r="A5" i="39"/>
  <c r="K4" i="39"/>
  <c r="A4" i="39"/>
  <c r="A5" i="40"/>
  <c r="H23" i="34"/>
  <c r="I23" i="34" s="1"/>
  <c r="H19" i="34"/>
  <c r="I19" i="34" s="1"/>
  <c r="A4" i="34"/>
  <c r="A4" i="36"/>
  <c r="H25" i="37"/>
  <c r="F25" i="37"/>
  <c r="A4" i="37"/>
  <c r="H22" i="34"/>
  <c r="I22" i="34" s="1"/>
  <c r="H25" i="34"/>
  <c r="I25" i="34" s="1"/>
  <c r="H18" i="34"/>
  <c r="I18" i="34" s="1"/>
  <c r="H21" i="34"/>
  <c r="I21" i="34" s="1"/>
  <c r="H24" i="34"/>
  <c r="I24" i="34" s="1"/>
  <c r="F26" i="40"/>
  <c r="G15" i="39"/>
  <c r="G19" i="39"/>
  <c r="G23" i="39"/>
  <c r="G11" i="39"/>
  <c r="C25" i="36"/>
  <c r="C26" i="36" s="1"/>
  <c r="C25" i="37"/>
  <c r="E26" i="34"/>
  <c r="H17" i="34"/>
  <c r="I17" i="34" s="1"/>
  <c r="H20" i="34"/>
  <c r="I20" i="34" s="1"/>
  <c r="E26" i="40"/>
  <c r="E26" i="39"/>
  <c r="G13" i="39"/>
  <c r="G17" i="39"/>
  <c r="G21" i="39"/>
  <c r="G25" i="39"/>
  <c r="E25" i="37"/>
  <c r="D25" i="37"/>
  <c r="I25" i="37"/>
  <c r="D26" i="34"/>
  <c r="H16" i="34"/>
  <c r="I16" i="34" s="1"/>
  <c r="D26" i="39"/>
  <c r="F26" i="39"/>
  <c r="C26" i="34"/>
  <c r="G26" i="34"/>
  <c r="C26" i="40"/>
  <c r="G26" i="40"/>
  <c r="G22" i="39"/>
  <c r="F26" i="34"/>
  <c r="D26" i="40"/>
  <c r="A5" i="32"/>
  <c r="A4" i="31"/>
  <c r="F18" i="31"/>
  <c r="G12" i="31"/>
  <c r="G20" i="31"/>
  <c r="F11" i="31"/>
  <c r="F21" i="31"/>
  <c r="H19" i="31"/>
  <c r="G22" i="31"/>
  <c r="H16" i="31"/>
  <c r="G17" i="31"/>
  <c r="G21" i="31"/>
  <c r="G13" i="31"/>
  <c r="G16" i="31"/>
  <c r="G24" i="31"/>
  <c r="F13" i="31"/>
  <c r="G14" i="31"/>
  <c r="F15" i="31"/>
  <c r="G18" i="31"/>
  <c r="H20" i="31"/>
  <c r="C25" i="31"/>
  <c r="E25" i="31"/>
  <c r="D25" i="31"/>
  <c r="H15" i="31"/>
  <c r="F17" i="31"/>
  <c r="F19" i="31"/>
  <c r="F22" i="31"/>
  <c r="H23" i="31"/>
  <c r="H24" i="31"/>
  <c r="F10" i="31"/>
  <c r="H11" i="31"/>
  <c r="H12" i="31"/>
  <c r="H14" i="31"/>
  <c r="H21" i="31"/>
  <c r="F23" i="31"/>
  <c r="F14" i="31"/>
  <c r="H10" i="31"/>
  <c r="G11" i="31"/>
  <c r="F12" i="31"/>
  <c r="G15" i="31"/>
  <c r="F16" i="31"/>
  <c r="H18" i="31"/>
  <c r="G19" i="31"/>
  <c r="F20" i="31"/>
  <c r="H22" i="31"/>
  <c r="G23" i="31"/>
  <c r="F24" i="31"/>
  <c r="G10" i="31"/>
  <c r="H13" i="31"/>
  <c r="H17" i="31"/>
  <c r="A4" i="26"/>
  <c r="M26" i="27"/>
  <c r="K26" i="27"/>
  <c r="E26" i="27"/>
  <c r="C26" i="27"/>
  <c r="A4" i="27"/>
  <c r="A4" i="28"/>
  <c r="J23" i="26"/>
  <c r="P26" i="27"/>
  <c r="G23" i="26"/>
  <c r="I23" i="26"/>
  <c r="D23" i="26"/>
  <c r="H23" i="26"/>
  <c r="E25" i="28"/>
  <c r="F23" i="26"/>
  <c r="N26" i="27"/>
  <c r="H26" i="27"/>
  <c r="D26" i="27"/>
  <c r="J26" i="27"/>
  <c r="F26" i="27"/>
  <c r="E23" i="26"/>
  <c r="F25" i="28"/>
  <c r="D25" i="28"/>
  <c r="I25" i="28"/>
  <c r="C25" i="28"/>
  <c r="H25" i="28"/>
  <c r="C23" i="26"/>
  <c r="A7" i="11"/>
  <c r="F12" i="14"/>
  <c r="F11" i="14"/>
  <c r="F21" i="14"/>
  <c r="A6" i="11"/>
  <c r="A5" i="11"/>
  <c r="A5" i="14"/>
  <c r="A4" i="14"/>
  <c r="A3" i="14"/>
  <c r="A2" i="14"/>
  <c r="F114" i="14"/>
  <c r="H24" i="14"/>
  <c r="G24" i="14"/>
  <c r="F24" i="14"/>
  <c r="D24" i="14"/>
  <c r="C24" i="14"/>
  <c r="F23" i="14"/>
  <c r="H22" i="14"/>
  <c r="G22" i="14"/>
  <c r="D22" i="14"/>
  <c r="C22" i="14"/>
  <c r="H21" i="14"/>
  <c r="G21" i="14"/>
  <c r="D21" i="14"/>
  <c r="C21" i="14"/>
  <c r="H20" i="14"/>
  <c r="G20" i="14"/>
  <c r="F20" i="14"/>
  <c r="D20" i="14"/>
  <c r="C20" i="14"/>
  <c r="H19" i="14"/>
  <c r="G19" i="14"/>
  <c r="D19" i="14"/>
  <c r="C19" i="14"/>
  <c r="H18" i="14"/>
  <c r="G18" i="14"/>
  <c r="F18" i="14"/>
  <c r="D18" i="14"/>
  <c r="C18" i="14"/>
  <c r="H17" i="14"/>
  <c r="G17" i="14"/>
  <c r="F17" i="14"/>
  <c r="D17" i="14"/>
  <c r="C17" i="14"/>
  <c r="H16" i="14"/>
  <c r="G16" i="14"/>
  <c r="D16" i="14"/>
  <c r="C16" i="14"/>
  <c r="F15" i="14"/>
  <c r="H14" i="14"/>
  <c r="G14" i="14"/>
  <c r="F14" i="14"/>
  <c r="D14" i="14"/>
  <c r="C14" i="14"/>
  <c r="H13" i="14"/>
  <c r="G13" i="14"/>
  <c r="F13" i="14"/>
  <c r="D13" i="14"/>
  <c r="C13" i="14"/>
  <c r="H12" i="14"/>
  <c r="G12" i="14"/>
  <c r="D12" i="14"/>
  <c r="C12" i="14"/>
  <c r="H11" i="14"/>
  <c r="G11" i="14"/>
  <c r="D11" i="14"/>
  <c r="C11" i="14"/>
  <c r="H10" i="14"/>
  <c r="G10" i="14"/>
  <c r="D10" i="14"/>
  <c r="F22" i="14"/>
  <c r="D15" i="14"/>
  <c r="H15" i="14"/>
  <c r="F16" i="14"/>
  <c r="D23" i="14"/>
  <c r="H23" i="14"/>
  <c r="C15" i="14"/>
  <c r="G15" i="14"/>
  <c r="C23" i="14"/>
  <c r="G23" i="14"/>
  <c r="F10" i="14"/>
  <c r="D114" i="14"/>
  <c r="H114" i="14"/>
  <c r="C114" i="14"/>
  <c r="A4" i="18"/>
  <c r="A4" i="16"/>
  <c r="A4" i="13"/>
  <c r="A3" i="13"/>
  <c r="A4" i="11"/>
  <c r="A4" i="10"/>
  <c r="A3" i="4"/>
  <c r="A6" i="1"/>
  <c r="A5" i="1"/>
  <c r="A4" i="1"/>
  <c r="A3" i="1"/>
  <c r="E25" i="18"/>
  <c r="G58" i="1"/>
  <c r="F25" i="18"/>
  <c r="G25" i="18"/>
  <c r="C58" i="1"/>
  <c r="H58" i="1"/>
  <c r="F58" i="1"/>
  <c r="D62" i="11"/>
  <c r="O134" i="11"/>
  <c r="M141" i="11"/>
  <c r="N143" i="11"/>
  <c r="K27" i="11"/>
  <c r="M143" i="11"/>
  <c r="N134" i="11"/>
  <c r="M146" i="11"/>
  <c r="H84" i="14"/>
  <c r="I103" i="11"/>
  <c r="G103" i="11"/>
  <c r="E84" i="14"/>
  <c r="E25" i="14" s="1"/>
  <c r="H62" i="11"/>
  <c r="I62" i="11"/>
  <c r="K62" i="11"/>
  <c r="G62" i="11"/>
  <c r="J62" i="11"/>
  <c r="F62" i="11"/>
  <c r="N27" i="11"/>
  <c r="E62" i="11"/>
  <c r="G27" i="11"/>
  <c r="M136" i="11"/>
  <c r="N142" i="11"/>
  <c r="N144" i="11"/>
  <c r="O135" i="11"/>
  <c r="O144" i="11"/>
  <c r="O138" i="11"/>
  <c r="M145" i="11"/>
  <c r="M147" i="11"/>
  <c r="N138" i="11"/>
  <c r="N147" i="11"/>
  <c r="M142" i="11"/>
  <c r="D25" i="10"/>
  <c r="P22" i="11"/>
  <c r="M62" i="11"/>
  <c r="C62" i="11"/>
  <c r="D103" i="11"/>
  <c r="E103" i="11"/>
  <c r="N103" i="11"/>
  <c r="N133" i="11"/>
  <c r="M133" i="11"/>
  <c r="M103" i="11"/>
  <c r="H103" i="11"/>
  <c r="O27" i="11"/>
  <c r="L62" i="11"/>
  <c r="M27" i="11"/>
  <c r="G25" i="10"/>
  <c r="J27" i="11"/>
  <c r="H27" i="11"/>
  <c r="O145" i="11"/>
  <c r="M137" i="11"/>
  <c r="M139" i="11"/>
  <c r="N145" i="11"/>
  <c r="N135" i="11"/>
  <c r="O139" i="11"/>
  <c r="O141" i="11"/>
  <c r="M134" i="11"/>
  <c r="O136" i="11"/>
  <c r="C25" i="10"/>
  <c r="P23" i="11"/>
  <c r="P21" i="11"/>
  <c r="E27" i="11"/>
  <c r="O62" i="11"/>
  <c r="G84" i="14"/>
  <c r="J103" i="11"/>
  <c r="H25" i="10"/>
  <c r="L27" i="11"/>
  <c r="F27" i="11"/>
  <c r="N140" i="11"/>
  <c r="O146" i="11"/>
  <c r="O140" i="11"/>
  <c r="M140" i="11"/>
  <c r="N146" i="11"/>
  <c r="N136" i="11"/>
  <c r="O142" i="11"/>
  <c r="M138" i="11"/>
  <c r="P19" i="11"/>
  <c r="P24" i="11"/>
  <c r="P26" i="11"/>
  <c r="P25" i="11"/>
  <c r="N62" i="11"/>
  <c r="C103" i="11"/>
  <c r="O133" i="11"/>
  <c r="O103" i="11"/>
  <c r="C27" i="11"/>
  <c r="K103" i="11"/>
  <c r="L103" i="11"/>
  <c r="F103" i="11"/>
  <c r="C84" i="14"/>
  <c r="D84" i="14"/>
  <c r="I27" i="11"/>
  <c r="M135" i="11"/>
  <c r="N141" i="11"/>
  <c r="O147" i="11"/>
  <c r="O137" i="11"/>
  <c r="M144" i="11"/>
  <c r="N139" i="11"/>
  <c r="N137" i="11"/>
  <c r="O143" i="11"/>
  <c r="P20" i="11"/>
  <c r="D27" i="11"/>
  <c r="F84" i="14"/>
  <c r="F25" i="14" s="1"/>
  <c r="N354" i="19" l="1"/>
  <c r="N355" i="19"/>
  <c r="O353" i="19"/>
  <c r="M361" i="19"/>
  <c r="P357" i="19"/>
  <c r="O358" i="19"/>
  <c r="M360" i="19"/>
  <c r="J25" i="10"/>
  <c r="J25" i="28"/>
  <c r="M350" i="19"/>
  <c r="P354" i="19"/>
  <c r="M27" i="19"/>
  <c r="M26" i="19"/>
  <c r="L329" i="19"/>
  <c r="P31" i="19"/>
  <c r="N24" i="19"/>
  <c r="V22" i="19"/>
  <c r="P35" i="19"/>
  <c r="N21" i="19"/>
  <c r="M36" i="18"/>
  <c r="H25" i="31"/>
  <c r="I16" i="31" s="1"/>
  <c r="G25" i="31"/>
  <c r="M34" i="18"/>
  <c r="J148" i="11"/>
  <c r="M35" i="18"/>
  <c r="R25" i="28"/>
  <c r="J25" i="37"/>
  <c r="L69" i="19"/>
  <c r="O102" i="19"/>
  <c r="P32" i="19"/>
  <c r="N30" i="19"/>
  <c r="G297" i="19"/>
  <c r="O362" i="19"/>
  <c r="N359" i="19"/>
  <c r="P351" i="19"/>
  <c r="O22" i="19"/>
  <c r="P25" i="19"/>
  <c r="M20" i="18"/>
  <c r="M16" i="18"/>
  <c r="L148" i="11"/>
  <c r="K148" i="11"/>
  <c r="G148" i="11"/>
  <c r="I148" i="11"/>
  <c r="P103" i="11"/>
  <c r="I25" i="10"/>
  <c r="K23" i="26"/>
  <c r="O26" i="27"/>
  <c r="N350" i="19"/>
  <c r="M329" i="19"/>
  <c r="O350" i="19"/>
  <c r="N357" i="19"/>
  <c r="M352" i="19"/>
  <c r="N362" i="19"/>
  <c r="N33" i="19"/>
  <c r="O297" i="19"/>
  <c r="Q222" i="19"/>
  <c r="M13" i="18"/>
  <c r="Q25" i="18"/>
  <c r="P25" i="18"/>
  <c r="O25" i="18"/>
  <c r="M10" i="18"/>
  <c r="M33" i="18"/>
  <c r="M14" i="18"/>
  <c r="M19" i="18"/>
  <c r="M23" i="18"/>
  <c r="G25" i="14"/>
  <c r="H26" i="34"/>
  <c r="G24" i="43"/>
  <c r="G26" i="39"/>
  <c r="R363" i="19"/>
  <c r="V28" i="19" s="1"/>
  <c r="V29" i="19" s="1"/>
  <c r="Q326" i="19"/>
  <c r="V24" i="19"/>
  <c r="M297" i="19"/>
  <c r="N352" i="19"/>
  <c r="P348" i="19"/>
  <c r="Q296" i="19"/>
  <c r="M231" i="19"/>
  <c r="O27" i="19"/>
  <c r="V23" i="19"/>
  <c r="P198" i="19"/>
  <c r="Q159" i="19"/>
  <c r="G134" i="19"/>
  <c r="O31" i="19"/>
  <c r="M33" i="19"/>
  <c r="O34" i="19"/>
  <c r="M15" i="18"/>
  <c r="M17" i="18"/>
  <c r="M21" i="18"/>
  <c r="C25" i="18"/>
  <c r="M24" i="18"/>
  <c r="M11" i="18"/>
  <c r="M18" i="18"/>
  <c r="M12" i="18"/>
  <c r="F25" i="31"/>
  <c r="P62" i="11"/>
  <c r="F148" i="11"/>
  <c r="H148" i="11"/>
  <c r="E148" i="11"/>
  <c r="P137" i="11"/>
  <c r="P145" i="11"/>
  <c r="N148" i="11"/>
  <c r="M148" i="11"/>
  <c r="P142" i="11"/>
  <c r="P134" i="11"/>
  <c r="O148" i="11"/>
  <c r="P133" i="11"/>
  <c r="P27" i="11"/>
  <c r="D148" i="11"/>
  <c r="C148" i="11"/>
  <c r="P146" i="11"/>
  <c r="P138" i="11"/>
  <c r="P147" i="11"/>
  <c r="P144" i="11"/>
  <c r="P143" i="11"/>
  <c r="P141" i="11"/>
  <c r="P140" i="11"/>
  <c r="P139" i="11"/>
  <c r="P136" i="11"/>
  <c r="P135" i="11"/>
  <c r="E25" i="10"/>
  <c r="M10" i="10" s="1"/>
  <c r="G26" i="27"/>
  <c r="J24" i="45"/>
  <c r="F24" i="45"/>
  <c r="H26" i="40"/>
  <c r="I26" i="34"/>
  <c r="I21" i="1"/>
  <c r="I14" i="1"/>
  <c r="I23" i="1"/>
  <c r="I24" i="1"/>
  <c r="I20" i="1"/>
  <c r="H25" i="14"/>
  <c r="C25" i="14"/>
  <c r="D25" i="14"/>
  <c r="I58" i="1"/>
  <c r="I27" i="1"/>
  <c r="I26" i="1"/>
  <c r="I22" i="1"/>
  <c r="I18" i="1"/>
  <c r="I17" i="1"/>
  <c r="I19" i="1"/>
  <c r="I25" i="1"/>
  <c r="I13" i="1"/>
  <c r="I15" i="1"/>
  <c r="M353" i="19"/>
  <c r="O26" i="19"/>
  <c r="P29" i="19"/>
  <c r="M24" i="19"/>
  <c r="P21" i="19"/>
  <c r="Q328" i="19"/>
  <c r="Q323" i="19"/>
  <c r="Q321" i="19"/>
  <c r="O352" i="19"/>
  <c r="P349" i="19"/>
  <c r="P353" i="19"/>
  <c r="N351" i="19"/>
  <c r="Q319" i="19"/>
  <c r="Q318" i="19"/>
  <c r="P359" i="19"/>
  <c r="O356" i="19"/>
  <c r="P355" i="19"/>
  <c r="O23" i="19"/>
  <c r="P22" i="19"/>
  <c r="M21" i="19"/>
  <c r="N329" i="19"/>
  <c r="P329" i="19"/>
  <c r="G329" i="19"/>
  <c r="G361" i="19"/>
  <c r="Q327" i="19"/>
  <c r="Q325" i="19"/>
  <c r="Q324" i="19"/>
  <c r="Q322" i="19"/>
  <c r="Q320" i="19"/>
  <c r="O329" i="19"/>
  <c r="M358" i="19"/>
  <c r="P34" i="19"/>
  <c r="N297" i="19"/>
  <c r="G359" i="19"/>
  <c r="G352" i="19"/>
  <c r="L362" i="19"/>
  <c r="O361" i="19"/>
  <c r="P360" i="19"/>
  <c r="L359" i="19"/>
  <c r="L358" i="19"/>
  <c r="L356" i="19"/>
  <c r="L355" i="19"/>
  <c r="Q295" i="19"/>
  <c r="Q294" i="19"/>
  <c r="Q293" i="19"/>
  <c r="Q292" i="19"/>
  <c r="Q291" i="19"/>
  <c r="Q290" i="19"/>
  <c r="Q289" i="19"/>
  <c r="Q288" i="19"/>
  <c r="Q287" i="19"/>
  <c r="Q286" i="19"/>
  <c r="N360" i="19"/>
  <c r="L353" i="19"/>
  <c r="M348" i="19"/>
  <c r="N35" i="19"/>
  <c r="P33" i="19"/>
  <c r="M28" i="19"/>
  <c r="N27" i="19"/>
  <c r="N23" i="19"/>
  <c r="O359" i="19"/>
  <c r="P358" i="19"/>
  <c r="M357" i="19"/>
  <c r="N356" i="19"/>
  <c r="O355" i="19"/>
  <c r="M354" i="19"/>
  <c r="O351" i="19"/>
  <c r="O349" i="19"/>
  <c r="M362" i="19"/>
  <c r="M356" i="19"/>
  <c r="N349" i="19"/>
  <c r="P362" i="19"/>
  <c r="N361" i="19"/>
  <c r="P356" i="19"/>
  <c r="L351" i="19"/>
  <c r="L349" i="19"/>
  <c r="G362" i="19"/>
  <c r="G349" i="19"/>
  <c r="M32" i="19"/>
  <c r="N31" i="19"/>
  <c r="O30" i="19"/>
  <c r="G34" i="19"/>
  <c r="G24" i="19"/>
  <c r="G22" i="19"/>
  <c r="L23" i="19"/>
  <c r="L22" i="19"/>
  <c r="R36" i="19"/>
  <c r="Q249" i="19"/>
  <c r="Q263" i="19"/>
  <c r="L26" i="19"/>
  <c r="L25" i="19"/>
  <c r="L21" i="19"/>
  <c r="Q230" i="19"/>
  <c r="Q229" i="19"/>
  <c r="Q227" i="19"/>
  <c r="Q225" i="19"/>
  <c r="G31" i="19"/>
  <c r="N34" i="19"/>
  <c r="Q164" i="19"/>
  <c r="Q163" i="19"/>
  <c r="Q157" i="19"/>
  <c r="Q154" i="19"/>
  <c r="Q153" i="19"/>
  <c r="Q152" i="19"/>
  <c r="L35" i="19"/>
  <c r="O32" i="19"/>
  <c r="N29" i="19"/>
  <c r="O28" i="19"/>
  <c r="P28" i="19"/>
  <c r="Q131" i="19"/>
  <c r="M34" i="19"/>
  <c r="P24" i="19"/>
  <c r="Q127" i="19"/>
  <c r="Q130" i="19"/>
  <c r="Q123" i="19"/>
  <c r="D36" i="19"/>
  <c r="L30" i="19"/>
  <c r="G30" i="19"/>
  <c r="G28" i="19"/>
  <c r="G27" i="19"/>
  <c r="M35" i="19"/>
  <c r="L32" i="19"/>
  <c r="L24" i="19"/>
  <c r="Q97" i="19"/>
  <c r="Q95" i="19"/>
  <c r="Q92" i="19"/>
  <c r="Q91" i="19"/>
  <c r="N26" i="19"/>
  <c r="L34" i="19"/>
  <c r="L33" i="19"/>
  <c r="L31" i="19"/>
  <c r="L29" i="19"/>
  <c r="J36" i="19"/>
  <c r="E36" i="19"/>
  <c r="G23" i="19"/>
  <c r="G33" i="19"/>
  <c r="O25" i="19"/>
  <c r="O29" i="19"/>
  <c r="O33" i="19"/>
  <c r="M23" i="19"/>
  <c r="L28" i="19"/>
  <c r="K36" i="19"/>
  <c r="O24" i="19"/>
  <c r="H36" i="19"/>
  <c r="I36" i="19"/>
  <c r="N69" i="19"/>
  <c r="Q58" i="19"/>
  <c r="O35" i="19"/>
  <c r="N32" i="19"/>
  <c r="M29" i="19"/>
  <c r="P26" i="19"/>
  <c r="M25" i="19"/>
  <c r="N22" i="19"/>
  <c r="L27" i="19"/>
  <c r="G35" i="19"/>
  <c r="G25" i="19"/>
  <c r="P30" i="19"/>
  <c r="P69" i="19"/>
  <c r="G32" i="19"/>
  <c r="F36" i="19"/>
  <c r="G26" i="19"/>
  <c r="P23" i="19"/>
  <c r="N28" i="19"/>
  <c r="G21" i="19"/>
  <c r="G29" i="19"/>
  <c r="C36" i="19"/>
  <c r="Q68" i="19"/>
  <c r="Q67" i="19"/>
  <c r="Q66" i="19"/>
  <c r="Q65" i="19"/>
  <c r="Q64" i="19"/>
  <c r="Q61" i="19"/>
  <c r="M31" i="19"/>
  <c r="O21" i="19"/>
  <c r="M30" i="19"/>
  <c r="M22" i="19"/>
  <c r="P27" i="19"/>
  <c r="N25" i="19"/>
  <c r="O264" i="19"/>
  <c r="L264" i="19"/>
  <c r="N198" i="19"/>
  <c r="O360" i="19"/>
  <c r="L360" i="19"/>
  <c r="M359" i="19"/>
  <c r="N358" i="19"/>
  <c r="G358" i="19"/>
  <c r="O357" i="19"/>
  <c r="J363" i="19"/>
  <c r="C363" i="19"/>
  <c r="G351" i="19"/>
  <c r="F363" i="19"/>
  <c r="P350" i="19"/>
  <c r="O69" i="19"/>
  <c r="G69" i="19"/>
  <c r="M69" i="19"/>
  <c r="M264" i="19"/>
  <c r="Q250" i="19"/>
  <c r="M351" i="19"/>
  <c r="P352" i="19"/>
  <c r="K363" i="19"/>
  <c r="O348" i="19"/>
  <c r="G348" i="19"/>
  <c r="E363" i="19"/>
  <c r="L297" i="19"/>
  <c r="N231" i="19"/>
  <c r="L231" i="19"/>
  <c r="O198" i="19"/>
  <c r="G198" i="19"/>
  <c r="M166" i="19"/>
  <c r="G102" i="19"/>
  <c r="L361" i="19"/>
  <c r="P361" i="19"/>
  <c r="L357" i="19"/>
  <c r="L354" i="19"/>
  <c r="L352" i="19"/>
  <c r="L350" i="19"/>
  <c r="G350" i="19"/>
  <c r="I363" i="19"/>
  <c r="L348" i="19"/>
  <c r="G355" i="19"/>
  <c r="M355" i="19"/>
  <c r="O354" i="19"/>
  <c r="G353" i="19"/>
  <c r="N353" i="19"/>
  <c r="G360" i="19"/>
  <c r="H363" i="19"/>
  <c r="D363" i="19"/>
  <c r="N348" i="19"/>
  <c r="P297" i="19"/>
  <c r="G356" i="19"/>
  <c r="G354" i="19"/>
  <c r="G357" i="19"/>
  <c r="M349" i="19"/>
  <c r="Q261" i="19"/>
  <c r="Q260" i="19"/>
  <c r="Q259" i="19"/>
  <c r="Q254" i="19"/>
  <c r="Q253" i="19"/>
  <c r="G264" i="19"/>
  <c r="Q228" i="19"/>
  <c r="Q224" i="19"/>
  <c r="Q223" i="19"/>
  <c r="Q221" i="19"/>
  <c r="Q219" i="19"/>
  <c r="Q217" i="19"/>
  <c r="O231" i="19"/>
  <c r="G231" i="19"/>
  <c r="Q194" i="19"/>
  <c r="Q190" i="19"/>
  <c r="Q189" i="19"/>
  <c r="Q187" i="19"/>
  <c r="M198" i="19"/>
  <c r="Q155" i="19"/>
  <c r="N166" i="19"/>
  <c r="P166" i="19"/>
  <c r="L166" i="19"/>
  <c r="Q132" i="19"/>
  <c r="Q129" i="19"/>
  <c r="Q128" i="19"/>
  <c r="Q126" i="19"/>
  <c r="Q124" i="19"/>
  <c r="M134" i="19"/>
  <c r="O134" i="19"/>
  <c r="Q98" i="19"/>
  <c r="N102" i="19"/>
  <c r="Q94" i="19"/>
  <c r="L102" i="19"/>
  <c r="Q262" i="19"/>
  <c r="Q258" i="19"/>
  <c r="Q257" i="19"/>
  <c r="Q256" i="19"/>
  <c r="Q255" i="19"/>
  <c r="Q226" i="19"/>
  <c r="Q220" i="19"/>
  <c r="Q218" i="19"/>
  <c r="P231" i="19"/>
  <c r="Q216" i="19"/>
  <c r="Q197" i="19"/>
  <c r="Q196" i="19"/>
  <c r="Q195" i="19"/>
  <c r="Q193" i="19"/>
  <c r="Q192" i="19"/>
  <c r="Q191" i="19"/>
  <c r="Q188" i="19"/>
  <c r="L198" i="19"/>
  <c r="Q165" i="19"/>
  <c r="Q162" i="19"/>
  <c r="Q161" i="19"/>
  <c r="Q160" i="19"/>
  <c r="Q158" i="19"/>
  <c r="Q156" i="19"/>
  <c r="O166" i="19"/>
  <c r="G166" i="19"/>
  <c r="Q133" i="19"/>
  <c r="Q125" i="19"/>
  <c r="P134" i="19"/>
  <c r="L134" i="19"/>
  <c r="N134" i="19"/>
  <c r="Q101" i="19"/>
  <c r="Q100" i="19"/>
  <c r="Q99" i="19"/>
  <c r="Q96" i="19"/>
  <c r="Q93" i="19"/>
  <c r="Q90" i="19"/>
  <c r="Q89" i="19"/>
  <c r="Q88" i="19"/>
  <c r="Q87" i="19"/>
  <c r="Q63" i="19"/>
  <c r="Q62" i="19"/>
  <c r="Q60" i="19"/>
  <c r="Q59" i="19"/>
  <c r="Q252" i="19"/>
  <c r="Q251" i="19"/>
  <c r="Q151" i="19"/>
  <c r="P102" i="19"/>
  <c r="N264" i="19"/>
  <c r="M102" i="19"/>
  <c r="P264" i="19"/>
  <c r="F24" i="43"/>
  <c r="I22" i="31" l="1"/>
  <c r="I17" i="31"/>
  <c r="I11" i="31"/>
  <c r="I23" i="31"/>
  <c r="I20" i="31"/>
  <c r="I12" i="31"/>
  <c r="I19" i="31"/>
  <c r="I18" i="31"/>
  <c r="I14" i="31"/>
  <c r="I21" i="31"/>
  <c r="I24" i="31"/>
  <c r="I25" i="31"/>
  <c r="I13" i="31"/>
  <c r="I15" i="31"/>
  <c r="I10" i="31"/>
  <c r="V25" i="19"/>
  <c r="W22" i="19" s="1"/>
  <c r="M25" i="18"/>
  <c r="Q352" i="19"/>
  <c r="Q353" i="19"/>
  <c r="Q358" i="19"/>
  <c r="Q329" i="19"/>
  <c r="Q361" i="19"/>
  <c r="Q359" i="19"/>
  <c r="Q351" i="19"/>
  <c r="Q355" i="19"/>
  <c r="Q33" i="19"/>
  <c r="P148" i="11"/>
  <c r="T7" i="11" s="1"/>
  <c r="Q354" i="19"/>
  <c r="Q360" i="19"/>
  <c r="Q362" i="19"/>
  <c r="Q356" i="19"/>
  <c r="Q297" i="19"/>
  <c r="Q27" i="19"/>
  <c r="Q357" i="19"/>
  <c r="P363" i="19"/>
  <c r="Q231" i="19"/>
  <c r="Q34" i="19"/>
  <c r="Q29" i="19"/>
  <c r="Q166" i="19"/>
  <c r="Q24" i="19"/>
  <c r="Q32" i="19"/>
  <c r="Q28" i="19"/>
  <c r="L36" i="19"/>
  <c r="Q23" i="19"/>
  <c r="Q35" i="19"/>
  <c r="Q26" i="19"/>
  <c r="Q22" i="19"/>
  <c r="Q25" i="19"/>
  <c r="O36" i="19"/>
  <c r="Q21" i="19"/>
  <c r="Q102" i="19"/>
  <c r="M36" i="19"/>
  <c r="Q30" i="19"/>
  <c r="N36" i="19"/>
  <c r="G36" i="19"/>
  <c r="Q31" i="19"/>
  <c r="P36" i="19"/>
  <c r="Q264" i="19"/>
  <c r="Q348" i="19"/>
  <c r="N363" i="19"/>
  <c r="G363" i="19"/>
  <c r="Q198" i="19"/>
  <c r="Q349" i="19"/>
  <c r="M363" i="19"/>
  <c r="O363" i="19"/>
  <c r="Q134" i="19"/>
  <c r="L363" i="19"/>
  <c r="Q350" i="19"/>
  <c r="Q69" i="19"/>
  <c r="T9" i="11" l="1"/>
  <c r="T8" i="11"/>
  <c r="W23" i="19"/>
  <c r="W25" i="19"/>
  <c r="W24" i="19"/>
  <c r="Q36" i="19"/>
  <c r="Q36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I25" authorId="0" shapeId="0" xr:uid="{00000000-0006-0000-08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P1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47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88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33" authorId="0" shapeId="0" xr:uid="{00000000-0006-0000-0900-000004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I10" authorId="0" shapeId="0" xr:uid="{00000000-0006-0000-0A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  <author>Svein Opøien</author>
  </authors>
  <commentList>
    <comment ref="H11" authorId="0" shapeId="0" xr:uid="{00000000-0006-0000-1A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 shapeId="0" xr:uid="{00000000-0006-0000-1A00-000002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</authors>
  <commentList>
    <comment ref="G11" authorId="0" shapeId="0" xr:uid="{00000000-0006-0000-1C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AB6394CB-1279-4AB0-A5E1-6277BAEA2205}">
      <text>
        <r>
          <rPr>
            <sz val="10"/>
            <rFont val="Arial"/>
            <family val="2"/>
          </rPr>
          <t xml:space="preserve">tekst
</t>
        </r>
      </text>
    </comment>
    <comment ref="A5" authorId="0" shapeId="0" xr:uid="{0BDDF0C9-9151-4EDB-BD9A-94687FF63089}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<sst xmlns="http://schemas.openxmlformats.org/spreadsheetml/2006/main" count="3188" uniqueCount="628">
  <si>
    <t>Dette arket inneholder:</t>
  </si>
  <si>
    <t>Tabell 1 - 16 - A - Fysioterapitilbud i bydelen 1)</t>
  </si>
  <si>
    <t>Antall avtalte årsverk</t>
  </si>
  <si>
    <t>Antall stillinger</t>
  </si>
  <si>
    <t>Nr.</t>
  </si>
  <si>
    <t>Navn</t>
  </si>
  <si>
    <t>Fysio-terapeuter med driftsavtale</t>
  </si>
  <si>
    <t>Fast-lønnede fysio-terapeuter</t>
  </si>
  <si>
    <t>Turnus-kandidater</t>
  </si>
  <si>
    <t>Totalt antall årsverk fysio-terapeuter i bydelen</t>
  </si>
  <si>
    <t>Totalt antall stillinger fysio-terapeuter i bydelen</t>
  </si>
  <si>
    <t>Bydel Gamle Oslo</t>
  </si>
  <si>
    <t>Bydel Grünerløkka</t>
  </si>
  <si>
    <t xml:space="preserve"> 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</si>
  <si>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</si>
  <si>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</si>
  <si>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</si>
  <si>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</si>
  <si>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</si>
  <si>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</si>
  <si>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</si>
  <si>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</si>
  <si>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</si>
  <si>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</si>
  <si>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</si>
  <si>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</si>
  <si>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</si>
  <si>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pr 31.12.2021</t>
  </si>
  <si>
    <t>SUM pr 31.12.2020</t>
  </si>
  <si>
    <t>SUM pr 31.08.2020</t>
  </si>
  <si>
    <t>SUM pr 31.12.2019</t>
  </si>
  <si>
    <t>SUM pr 31.08.2019</t>
  </si>
  <si>
    <t>SUM pr 31.12.2018</t>
  </si>
  <si>
    <t>SUM pr 31.08.2018</t>
  </si>
  <si>
    <t>SUM pr 31.12.2017</t>
  </si>
  <si>
    <t>SUM pr 31.08.2017</t>
  </si>
  <si>
    <t>SUM pr. 31.12.2016</t>
  </si>
  <si>
    <t>SUM pr. 31.12.2015</t>
  </si>
  <si>
    <t>1) Alle fysioterpeuter i bydelen skal registreres, uavhenfig av Kostrafunksjon</t>
  </si>
  <si>
    <t>Tabell 1 - 16 - B - Psykologer i bydelen 1)</t>
  </si>
  <si>
    <t>Psykologer</t>
  </si>
  <si>
    <t>SUM pr. 31.12.2021</t>
  </si>
  <si>
    <t>SUM pr. 31.12.2020</t>
  </si>
  <si>
    <t>SUM pr. 31.08.2020</t>
  </si>
  <si>
    <t>SUM pr. 31.12.2019</t>
  </si>
  <si>
    <t>SUM pr. 31.08.2019</t>
  </si>
  <si>
    <t>SUM pr. 31.12.2018</t>
  </si>
  <si>
    <t>SUM pr. 31.12.2017</t>
  </si>
  <si>
    <t>1) Alle psykologer i bydelen skal registreres, uavhenfig av Kostrafunksjon</t>
  </si>
  <si>
    <t>Tabell 3 -1 - B - A1 - Beboere i institusjon som bydelen betaler for - pr. 31.12.  - Aldersfordeling</t>
  </si>
  <si>
    <t>Sum kvinner og menn</t>
  </si>
  <si>
    <t>Bydel</t>
  </si>
  <si>
    <t>0-17 år</t>
  </si>
  <si>
    <t>18-49 år</t>
  </si>
  <si>
    <t>50-66 år</t>
  </si>
  <si>
    <t>67-79 år</t>
  </si>
  <si>
    <t>80-89 år</t>
  </si>
  <si>
    <t>90 år +</t>
  </si>
  <si>
    <t>SUM</t>
  </si>
  <si>
    <t>LIV</t>
  </si>
  <si>
    <t>SUM 3. tertial 2022</t>
  </si>
  <si>
    <t>SUM 3. tertial 2021</t>
  </si>
  <si>
    <t>SUM 3. tertial 2020</t>
  </si>
  <si>
    <t>SUM 3. tertial 2019</t>
  </si>
  <si>
    <t>SUM 3. tertial 2018</t>
  </si>
  <si>
    <t>SUM 3. tertial 2017</t>
  </si>
  <si>
    <t>SUM 3. tertial 2016</t>
  </si>
  <si>
    <t>SUM 3. tertial 2015</t>
  </si>
  <si>
    <t>Tabell 3 -1 - B - A4 - Aldersfordeling for beboere i langtidsopphold i institusjon pr. 31.12</t>
  </si>
  <si>
    <t>Herunder tjenestene langtidsopphold i sykehjem, institusjonsplass psykiatri, spesialsykehjem for yngre, aldershjem, langtidsopphold i bosenter</t>
  </si>
  <si>
    <t xml:space="preserve">Tabell 3 -1 - B - A8 - Aldersfordeling for beboere med vedtak om korttidsopphold pr. 31.12.  </t>
  </si>
  <si>
    <t>Korttidsopphold-avlastning (eldre), Korttidsopphold - rullerende, korttidsopphold - rehabilitering, korttidsopphold- utredning/behandling, korrtidsopphold - annet</t>
  </si>
  <si>
    <t xml:space="preserve">Tabell 3 -1 - B - A9 - Aldersfordeling for beboere i barne- og avlastningsboliger pr. 31.12.  </t>
  </si>
  <si>
    <t>Barnebolger og avlastningsboliger</t>
  </si>
  <si>
    <t xml:space="preserve">Tabell 3 -1 - B - A6 - Aldersfordeling for beboere i boform m/heldøgns pleie og omsorg pr. 31.12.  </t>
  </si>
  <si>
    <t>Av sum kvinner og menn i institusjon - herav i boform m/heldøgns pleie og omsorg</t>
  </si>
  <si>
    <t>SUM 2. tertial 2020</t>
  </si>
  <si>
    <t>SUM 2. tertial 2019</t>
  </si>
  <si>
    <t>SUM 2. tertial 2018</t>
  </si>
  <si>
    <t>Tabell 3 -2 - B -  Saksbehandlingstider i pleie- og omsorgssektoren - institusjonstjenesten - hittil i år</t>
  </si>
  <si>
    <t>Saksbehandlingstid - antall dager</t>
  </si>
  <si>
    <t xml:space="preserve">For søknad om institusjons-plass </t>
  </si>
  <si>
    <t>herav for søknad om sykehjems-plass 2)</t>
  </si>
  <si>
    <t>herav for søknad om korttids-opphold 3)</t>
  </si>
  <si>
    <t>Andre typer institusjons-plass 1)</t>
  </si>
  <si>
    <t xml:space="preserve">  </t>
  </si>
  <si>
    <t>Gjennomsnitt 2021</t>
  </si>
  <si>
    <t>Gjennomsnitt 2020</t>
  </si>
  <si>
    <t>Gjennomsnitt 2019</t>
  </si>
  <si>
    <t>xxxx</t>
  </si>
  <si>
    <t>Gjennomsnitt 2018</t>
  </si>
  <si>
    <t>Gjennomsnitt 2017</t>
  </si>
  <si>
    <t>Gjennomsnitt 2016</t>
  </si>
  <si>
    <t>Gjennomsnitt 2015</t>
  </si>
  <si>
    <t>Gjennomsnitt 2014</t>
  </si>
  <si>
    <t>Gjennomsnitt 2013</t>
  </si>
  <si>
    <t>Kilde: Ledelses- og informasjonsverktøyet LIV</t>
  </si>
  <si>
    <t>*) Aritmetisk middelverdi</t>
  </si>
  <si>
    <t>2) Langtidsopphold i sykehjem (LIV tj. Nr 50)</t>
  </si>
  <si>
    <t>3) Alle typer korttidsopphold i helsehus</t>
  </si>
  <si>
    <t>Kun årsstatistikk</t>
  </si>
  <si>
    <t>Tabell 3-2-D  - Søknader og avslag på sykehjemsplass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</si>
  <si>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</si>
  <si>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</si>
  <si>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</si>
  <si>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</si>
  <si>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</si>
  <si>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</si>
  <si>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</si>
  <si>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</si>
  <si>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</si>
  <si>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</si>
  <si>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</si>
  <si>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Langtidsopphold</t>
  </si>
  <si>
    <t>Tidsbegrenset opphold</t>
  </si>
  <si>
    <t>Antall søknader om sykehjems-plass, overf. fra forrige år</t>
  </si>
  <si>
    <t>Antall søknader om sykehjems-plass i år</t>
  </si>
  <si>
    <t>Antall innvilgede søknader om sykehjems-plass</t>
  </si>
  <si>
    <t>Antall saker som er trukket</t>
  </si>
  <si>
    <t>Ant. saker som ikke er beh. av andre årsaker (dødfall mm)</t>
  </si>
  <si>
    <t>Antall avslåtte søknader om sykehjems-plass</t>
  </si>
  <si>
    <t>Antall saker fortsatt under behandling, overf. neste år</t>
  </si>
  <si>
    <t>Prosent innvilgede søknader</t>
  </si>
  <si>
    <t>Antall søknader om sykehjemsplass, overf. fra forrige år</t>
  </si>
  <si>
    <t>Antall søknader om sykehjemsplass i år</t>
  </si>
  <si>
    <t>Antall innvilgede søknader om sykehjemsplass</t>
  </si>
  <si>
    <t>Antall avslåtte søknader om sykehjemsplass</t>
  </si>
  <si>
    <t>xxx</t>
  </si>
  <si>
    <t>Tabell 3-2-D-1  - Søknader og avslag om plass etter sambogarantien</t>
  </si>
  <si>
    <t>Antall søknader, overf. fra forrige år</t>
  </si>
  <si>
    <t>Antall søknader i år</t>
  </si>
  <si>
    <t xml:space="preserve">Antall innvilgede søknader </t>
  </si>
  <si>
    <t>Antall avslåtte søknader om plass etter sambogarantien</t>
  </si>
  <si>
    <t>Antall klager etter avslag på sykehjemsplass i år som er trukket eller avsluttet fordi de ikke lenger er aktuelle</t>
  </si>
  <si>
    <t>Tabell 3-2-E-1 Saksbehandlingstid - klager etter avslag på søknad om sykehjemsplass i år</t>
  </si>
  <si>
    <t>Saksbehandlings-tid fra mottatt klage til nytt vedtak er fattet i bydelen</t>
  </si>
  <si>
    <t>Saksbehandlings-tid fra mottatt klage til saken er avgjort hos Fylkesmannen</t>
  </si>
  <si>
    <t xml:space="preserve">Gjennomsnitt 2021 </t>
  </si>
  <si>
    <t xml:space="preserve">Gjennomsnitt 2020 </t>
  </si>
  <si>
    <t xml:space="preserve">Gjennomsnitt 2019 </t>
  </si>
  <si>
    <t xml:space="preserve">Gjennomsnitt 2018 </t>
  </si>
  <si>
    <t xml:space="preserve">Gjennomsnitt 2017 </t>
  </si>
  <si>
    <t xml:space="preserve">Gjennomsnitt 2016 </t>
  </si>
  <si>
    <t xml:space="preserve">Gjennomsnitt 2015 </t>
  </si>
  <si>
    <t xml:space="preserve">Gjennomsnitt 2014 </t>
  </si>
  <si>
    <t xml:space="preserve">Gjennomsnitt 2013 </t>
  </si>
  <si>
    <t>Gjennomsnitt for bydeler som har registrert saksbehandlingstid</t>
  </si>
  <si>
    <t>3-2-F Alternativt tilbud til personer som har fått avslag på søknad om langtidsopphold i sykehjem</t>
  </si>
  <si>
    <t>Antall personer som har fått endelig avslag på søknad om langtids-opphold i sykehjem</t>
  </si>
  <si>
    <t>Herav antall som har fått vedtak om kun praktisk bistand</t>
  </si>
  <si>
    <t xml:space="preserve">Herav antall som har fått vedtak om kun hjemme-sykepleie </t>
  </si>
  <si>
    <t>Herav antall som har fått vedtak om både praktisk bistand og hjemme-sykepleie</t>
  </si>
  <si>
    <t xml:space="preserve">Herav antall som har fått vedtak om plass i dagopphold i institusjon (vedtak hjemlet i Lov om helse-tjenesten i kommunene) </t>
  </si>
  <si>
    <t>Herav antall som har fått vedtak om plass i dagsenter (ikke lov-hjemlet vedtak)</t>
  </si>
  <si>
    <t xml:space="preserve">Herav antall som har fått andre tilbud </t>
  </si>
  <si>
    <t>Sum antall personer som har fått alter-nativt tilbud 1)</t>
  </si>
  <si>
    <t>s</t>
  </si>
  <si>
    <t>1) Noen personer har fått flere enn et alternativt tilbud. Disse blir regnet med flere ganger.</t>
  </si>
  <si>
    <t>Tabell 3-3 - B - Gjennomsnittlig antall oppholdsdøgn i sykehjem for beboere som har avsluttet sitt opphold hittil i år.</t>
  </si>
  <si>
    <t>korttidsopphold</t>
  </si>
  <si>
    <t>Antall beboere som har avsluttet opphold (langtids) i sykehjem hittil i år</t>
  </si>
  <si>
    <t>Antall avsluttede opphold (korttids) hittil i år 1)</t>
  </si>
  <si>
    <t>Antall oppholds-døgn totalt for alle beboere som har avsluttet sitt langtids-opphold hittil i år 2)</t>
  </si>
  <si>
    <t>Gjennomsnittlig antall oppholds-døgn per beboer (langtid) 2)</t>
  </si>
  <si>
    <t>Gjennomsnittlig antall oppholds-døgn per opphold (korttid) 2)</t>
  </si>
  <si>
    <t>Antall beboere som har avsluttet opphold (korttids) i sykehjem hittil i år</t>
  </si>
  <si>
    <t>Antall oppholds-døgn totalt for alle beboere som har avsluttet sitt korttids-opphold hittil i år 2)</t>
  </si>
  <si>
    <t>Gjennomsnittlig antall oppholds-døgn per beboer (korttid) 2)</t>
  </si>
  <si>
    <t>1) Gjelder kun for korttidsopphold</t>
  </si>
  <si>
    <t>2) Rapporten teller bakover til førstegangsinnleggelsesdatoen på opphold som er påbegynt også tidligere år.  Dvs at rapporten viser</t>
  </si>
  <si>
    <t>gjennomsnittlig lengde for sykehjemsopphold som er avsluttet hittil i rapporteringsåret.</t>
  </si>
  <si>
    <t xml:space="preserve">Merk: Det er bare opphold som er avsluttet i inneværende år som kommer med i rapporten . Hvis sak/tjeneste revurderes, </t>
  </si>
  <si>
    <t>eller hvis brukeren har flyttet mellom ulike institusjoner (har flere tjester knyttet til samme sak), og tjenestene er sammenhengende,</t>
  </si>
  <si>
    <t>regnes det som et  opphold.</t>
  </si>
  <si>
    <t>% Kjøpt fra Sykehjemsetaten</t>
  </si>
  <si>
    <t>% Kjøpt fra andre innenbys/ utenbys</t>
  </si>
  <si>
    <t>Tabell 3-3 - C - 1- Antall  oppholdsdøgn totalt i institusjon fordelt på type opphold (Kostrafunksjon 253 - institusjonstjenester) - Kjøp fra SYE - hittil i år</t>
  </si>
  <si>
    <t>% Drevet av bydelen selv</t>
  </si>
  <si>
    <t>Tidsbegrenset opphold i sykehjem</t>
  </si>
  <si>
    <t>Langtidsopphold i sykehjem</t>
  </si>
  <si>
    <t>Opphold i aldershjem og andre boformer med heldøgns pleie</t>
  </si>
  <si>
    <t>Korttids-opphold (eksklusive korttids-opphold for re-habilitering)</t>
  </si>
  <si>
    <t>Korttids-opphold for re-habilitering</t>
  </si>
  <si>
    <t>Opphold i plass for for lindrende behand-ling</t>
  </si>
  <si>
    <t>Langtids-opphold - ordinært</t>
  </si>
  <si>
    <t>Langtids-opphold -  forsterket enhet for demens</t>
  </si>
  <si>
    <t>Langtids-opphold -  for-sterket  (psykiatri, rus)</t>
  </si>
  <si>
    <t>Langtids-opphold for-sterket - annet</t>
  </si>
  <si>
    <t>Langtids-opphold -  spesial (særskilt inngåtte kontrakter om enkelt-kjøp)</t>
  </si>
  <si>
    <t>Opphold i MRSA avdeling</t>
  </si>
  <si>
    <t>Langtids-opphold rus</t>
  </si>
  <si>
    <t>Opphold i andre boformer med heldøgns omsorg (og evt. pleie)</t>
  </si>
  <si>
    <t>Langtids-opphold i alders-hjem</t>
  </si>
  <si>
    <t>Opphold i barne og av-lastnings-bolig</t>
  </si>
  <si>
    <t>SUM totalt</t>
  </si>
  <si>
    <t>SUM 2010</t>
  </si>
  <si>
    <t>Ny tabell 2010</t>
  </si>
  <si>
    <t>Tabell 3-3 - C - 2- Antall  oppholdsdøgn totalt i institusjon fordelt på type opphold (Kostrafunksjon 253 - institusjonstjenester) - Kjøp fra andre innenbys/utenbys - hittil i år</t>
  </si>
  <si>
    <t>Langtids-opphold -  skjermet enhet for demens</t>
  </si>
  <si>
    <t>Sum 2021</t>
  </si>
  <si>
    <t>Sum 2020</t>
  </si>
  <si>
    <t>Sum 2019</t>
  </si>
  <si>
    <t>Tabell 3-3 - C - 3- Antall  oppholdsdøgn totalt i institusjon fordelt på type opphold (Kostrafunksjon 253 - institusjonstjenester) - Drevet av bydelene selv - hittil i år</t>
  </si>
  <si>
    <t xml:space="preserve">             </t>
  </si>
  <si>
    <t xml:space="preserve">    </t>
  </si>
  <si>
    <t>Tabell 3-3 - C - 4- Antall  oppholdsdøgn totalt i institusjon fordelt på type opphold (Kostrafunksjon 253 - institusjonstjenester) - SUM - hittil i år</t>
  </si>
  <si>
    <t>Opphold i sykehjem</t>
  </si>
  <si>
    <t>Tabell 3-4 - A - Egenbetaling for heldøgnsplasser i eldreomsorgsinstitusjoner som bydelen disponerer</t>
  </si>
  <si>
    <t>I hele 1000 kroner</t>
  </si>
  <si>
    <t>I hele kroner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</si>
  <si>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</si>
  <si>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</si>
  <si>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</si>
  <si>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</si>
  <si>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</si>
  <si>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</si>
  <si>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</si>
  <si>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Tabell 3 - 5 - A -  Brukere av hjemmetjenester pr. 31.12.   *)**)</t>
  </si>
  <si>
    <t>Tabell 3 - 5 - B -  Sum brukere av hjemmetjenester pr. 31.12. - antall med private tjenesteyter   *)</t>
  </si>
  <si>
    <t>Brukere av BARE helsetjeneste i hjemmet</t>
  </si>
  <si>
    <t>Brukere av BARE praktisk bistand</t>
  </si>
  <si>
    <t>Brukere av BEGGE tjenester</t>
  </si>
  <si>
    <t>Sum antall brukere</t>
  </si>
  <si>
    <t>Herav antall brukere som har valgt private tjensteytere for en eller flere av sine tjenester **</t>
  </si>
  <si>
    <t>Andel brukere som har valgt privat leverandør</t>
  </si>
  <si>
    <t>0-49 år</t>
  </si>
  <si>
    <t>90 år og over</t>
  </si>
  <si>
    <t>Sum</t>
  </si>
  <si>
    <t>* Inkluderer brukere som bor i boliger til pleie- og omsorgsformål</t>
  </si>
  <si>
    <t xml:space="preserve">** Hjemmetjenester er her helsetjeneste i hjemmet og/eller praktisk bistand. </t>
  </si>
  <si>
    <t>** Noen brukere med private tjenesteytere kan samtidig ha valgt kommunal leverandør av en av tjenestene helsetjeneste i hjemmet eller praktisk bistand.</t>
  </si>
  <si>
    <t>Praktisk bistand er tjenestene praktiskbistand til dagliglivets gjøremål, praktisk bistand- opplæringi dagliglivets gjøremål og brukerstyrt personlig assistanse (BPA)</t>
  </si>
  <si>
    <t xml:space="preserve"> 101 Hverdagsrehabilitering,  103 Medisinsk avstandsoppfølging, 106 Ambulerende rehabilitering og 110 Hjemmesykepleie stasjonær tjeneste i LIV</t>
  </si>
  <si>
    <t>Tabellen beregnes ved prosentformler</t>
  </si>
  <si>
    <t xml:space="preserve">Tabell 3 - 5 - B - A1 - Andel utførte timer av vedtatte timer i hjemmetjenestene </t>
  </si>
  <si>
    <t>Andel utførte timer praktisk bistand</t>
  </si>
  <si>
    <t>Herav praktisk bistand daglige gjøremål, egenomsorg og personlig stell</t>
  </si>
  <si>
    <t>Herav praktisk bistand til opplæring i daglige gjøremål 2)</t>
  </si>
  <si>
    <t>Herav brukerstyrt personlig assistanse (BPA) 2)</t>
  </si>
  <si>
    <t>Andel utførte timer helsetjenester i hjemmet 1)</t>
  </si>
  <si>
    <t>Herav psykisk helsarbeid</t>
  </si>
  <si>
    <t>1) Helsetjeneste ihjemmet er her tjenestene 1 Psykisk helsearbeid, 2 Sykepleie tilalvorlig syke, 3 Hjemmesykepleie, 15 Avklaring og mestring, 23 Klinisk ernæringsfysiolog, 49 Logoped, 91 Hjemmesykepleie natt, 101 Hverdagsrehabilitering, 103 Medisinsk avstandsoppfølging, 106 Ambulerende rehabilitering,  og 110 Hjemmesykepleie stasjonær tjeneste i LIV</t>
  </si>
  <si>
    <t xml:space="preserve">2) Mange leverandører av praktisk bistand -opplæring i dagliglivets gjøremål har ikke tilgang til Gerica og registrerer derfor ikke utført </t>
  </si>
  <si>
    <t xml:space="preserve">tid. Bydelene registrerer ikke utført tid for tjenesten brukerstyrt personlig assistanse, da assistenten ikke vil ha tilgang til fagsystemet Gerica. </t>
  </si>
  <si>
    <t>Utført tid er derfor her satt lik vedtatt tid for disse tjenestene.</t>
  </si>
  <si>
    <t>Tabell 3 - 5 - B - A2 - Antall vedtakstimer i hjemmetjenesten - hittil i år</t>
  </si>
  <si>
    <t xml:space="preserve"> Totalt antall vedtatte  timer praktisk bistand</t>
  </si>
  <si>
    <t xml:space="preserve">Herav praktisk bistand til opplæring i daglige gjøremål </t>
  </si>
  <si>
    <t xml:space="preserve">Herav brukerstyrt personlig assistanse (BPA) </t>
  </si>
  <si>
    <t>Antall vedtatte timer helsetjeneste i hjemmet 1)</t>
  </si>
  <si>
    <t xml:space="preserve">Herav psykisk helsarbeid </t>
  </si>
  <si>
    <t>Tabell 3 - 5 - B - A3 - Antall utførte timer i hjemmetjenesten - hittil i år</t>
  </si>
  <si>
    <t xml:space="preserve"> Totalt antall utførte  timer praktisk bistand</t>
  </si>
  <si>
    <t>Antall utførte timer helsetjeneste i hjemmet 1)</t>
  </si>
  <si>
    <t>Herav psykisk helsarbeid 2)</t>
  </si>
  <si>
    <t>Tabell 3 - 5 - B - A4- Antall utførte timer i hjemmetjenesten - herav utført av private leverandører - hittil i år</t>
  </si>
  <si>
    <t xml:space="preserve"> Totalt antall utførte  timer praktisk bistand utført av private leverandører</t>
  </si>
  <si>
    <t>Totalt antall utførte timer helsetjeneste utført av private leverandører 1)</t>
  </si>
  <si>
    <t>Tabell 3 - 5 - C Antall mottagere av hverdagsrehabilitering 1), antall vedtakstimer og antall utførte timer - hittil i år</t>
  </si>
  <si>
    <t>Antall mottagere av hverdags-rehabilitering</t>
  </si>
  <si>
    <t>Antall vedtakstimer</t>
  </si>
  <si>
    <t>Antall utførte timer</t>
  </si>
  <si>
    <t>Andel utførte av vedtatte timer</t>
  </si>
  <si>
    <t>Gj.snittlig antall utførte vedtakstimer pr mottager</t>
  </si>
  <si>
    <t>Antall mottagere av avklaring og mestring</t>
  </si>
  <si>
    <t xml:space="preserve">Antall mottagere </t>
  </si>
  <si>
    <t xml:space="preserve">Bydel Frogner </t>
  </si>
  <si>
    <t xml:space="preserve">Bydel Ullern </t>
  </si>
  <si>
    <t xml:space="preserve">Bydel Bjerke </t>
  </si>
  <si>
    <t xml:space="preserve">Bydel Grorud </t>
  </si>
  <si>
    <t>1) Bistand til opplæring av funksjons- og mestringsevne i dagliglivets gjøremål i brukers hjem eller nærmiljø</t>
  </si>
  <si>
    <t>Antall mottagere av aktivitetstid</t>
  </si>
  <si>
    <t>Gj.snittlig antall vedtatte timer pr mottager hittil i år</t>
  </si>
  <si>
    <t>Gj.snittlig antall utførte vedtakstimer pr mottager hittil i år</t>
  </si>
  <si>
    <t>SUM 3. tertial 2014</t>
  </si>
  <si>
    <t>SUM 3. tertial 2013</t>
  </si>
  <si>
    <t>Tabell 3 -7 - A1 -  Saksbehandlingstider i pleie- og omsorgssektoren - hjemmetjenester hittil i år</t>
  </si>
  <si>
    <t>Iverksettingstid - antall dager</t>
  </si>
  <si>
    <t>Ny tabell fra 31.12.2007.</t>
  </si>
  <si>
    <t>Kilde: Ledelses og informasjonsverktøyet LIV</t>
  </si>
  <si>
    <t>1) Tj.nr 3 Hjemmesykepleie, 91 hjemmesykepleie natt, 110 hjemmesykepleie stasjonær</t>
  </si>
  <si>
    <t>Tabell 3-7 A -  Brukerundersøkelse og kvalitetsmåling i hjemmetjenesten</t>
  </si>
  <si>
    <t xml:space="preserve">Brukerundersøkelse i hjemmesykepleien </t>
  </si>
  <si>
    <t xml:space="preserve">Brukerundersøkelse i praktisk bistand 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</si>
  <si>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</si>
  <si>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</si>
  <si>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</si>
  <si>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</si>
  <si>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</si>
  <si>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>Tabell 3-8-A - Antall personer som har hatt dagsenter/dagsopphold/dagtilbud og totalt antall vedtakstimer, fordelt på type tjeneste - hittil i år</t>
  </si>
  <si>
    <t>Antall personer</t>
  </si>
  <si>
    <t>Antall vedtakstimer pr person</t>
  </si>
  <si>
    <t xml:space="preserve">Sum dag-senter/-dag-tilbud </t>
  </si>
  <si>
    <t>Dag-senter  - gerica-tjeneste dag-re-habilitering (tj.nr 25)1)</t>
  </si>
  <si>
    <t>Gerica-tjeneste Dag-senter (tj.nr. 26) 2)</t>
  </si>
  <si>
    <t>Gerica-tjeneste Dag-senter for fysisk funksjons-hemmede (tj.nr. 27)2)</t>
  </si>
  <si>
    <t>Gerica-tjeneste Dagtilbud for psykisk utviklings-hemmede (tj.nr. 28) 2)</t>
  </si>
  <si>
    <t>Dagsenter  - gerica-tjeneste dag-re-habilitering (tj.nr 25) 1)</t>
  </si>
  <si>
    <t>Gerica-tjeneste Dag-senter(tj. 26) 2)</t>
  </si>
  <si>
    <t>Gerica-tjeneste Dag-senter for fysisk funksjons-hemmede (tj. 27) 2)</t>
  </si>
  <si>
    <t>Gerica-tjeneste Dagtilbud for psykisk utviklings-hemmede (tj. 28) 2)</t>
  </si>
  <si>
    <t>Dagsenter  - gerica-tjeneste dag-re-habilitering 1)</t>
  </si>
  <si>
    <t>Gerica-tjeneste Dag-senter 2)</t>
  </si>
  <si>
    <t>Gerica-tjeneste Dag-senter for fysisk funksjons-hemmede 2)</t>
  </si>
  <si>
    <t>Gerica-tjeneste Dagtilbud for psykisk utviklings-hemmede 2)</t>
  </si>
  <si>
    <t>Bydel Frogner 3)</t>
  </si>
  <si>
    <t>Bydel Vestre Aker 3)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</si>
  <si>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</si>
  <si>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</si>
  <si>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</si>
  <si>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3) Enkelte bydeler fører ikke timevedtak for tjenesten dagrehabilitering</t>
  </si>
  <si>
    <t>Tabell 3 -8 - A-2 - Dagaktivitetstilbud for demente - hittil i år</t>
  </si>
  <si>
    <t>Sum 2. tertial 2020</t>
  </si>
  <si>
    <t>Sum 2. tertial 2019</t>
  </si>
  <si>
    <t>Sum 2018</t>
  </si>
  <si>
    <t>Tjenesten skal fra 01.01.2020 registreres som tjeneste 116 Dagaktivitetstilbud for personer med demenssykdom (lovhjemlet vedtak)</t>
  </si>
  <si>
    <t>Personer som hadde tjenesten før 01.01.2020 og som fortsatt har tjenesten skal gis nytt lovhjemlet vedtak.</t>
  </si>
  <si>
    <t>1) Dagaktivitetstilbud som bydelen selv driver i egen regi</t>
  </si>
  <si>
    <t>2)  F.eks. grønn omsorg tilbudet ved  Hauger gård og dagaktivitetstilbud for personer med demenssykdom ved sykehjem (SYE)</t>
  </si>
  <si>
    <t>3-8-B Trygghetsalarmer og velferdsteknologi pr. 31.12.</t>
  </si>
  <si>
    <t>Personer med trygghetsalarmer</t>
  </si>
  <si>
    <t>Personer med GPS - lokaliseringsteknologi</t>
  </si>
  <si>
    <t>Personer med elektronisk medisineringsstøtte</t>
  </si>
  <si>
    <t>Personer med innstallerte e-låser</t>
  </si>
  <si>
    <t>Personer med digitalt tilsyn</t>
  </si>
  <si>
    <t>Personer med vedtak om medisinsk avstandsoppfølging</t>
  </si>
  <si>
    <t>Sum pr 31.12.21</t>
  </si>
  <si>
    <t>Ny tabell 2021</t>
  </si>
  <si>
    <t>Antall mottagere av hjemmesykepleie 67 år og over som er kartlagt for ernæringsmessig risiko</t>
  </si>
  <si>
    <t>Antall mottagere av hjemmesykepleie 67 år og over</t>
  </si>
  <si>
    <t xml:space="preserve">Andel mottagere av hjemmesykepleie som er kartlagt for ernæringsmessig risiko </t>
  </si>
  <si>
    <t>Tabell 3 -9 - A1 -  Beboere med vedtak om bolig til pleie og omsorgsformål - sum alle aldersgrupper - pr. 31.12.  *)</t>
  </si>
  <si>
    <t>Antall beboere - menn</t>
  </si>
  <si>
    <t>Antall beboere - kvinner</t>
  </si>
  <si>
    <t>Antall beboere - Sum menn og kvinner</t>
  </si>
  <si>
    <t>Eldre</t>
  </si>
  <si>
    <t>Funk-sjons-hem-mede</t>
  </si>
  <si>
    <t>Ut-viklings-hem-mede</t>
  </si>
  <si>
    <t>Personer med psykiske lidelser</t>
  </si>
  <si>
    <t xml:space="preserve">Sum </t>
  </si>
  <si>
    <t>-herav beboere med Omsorg+ bolig</t>
  </si>
  <si>
    <t>Aldersfordeling - beboere i Omsorg +</t>
  </si>
  <si>
    <t>Antall</t>
  </si>
  <si>
    <t>Andel</t>
  </si>
  <si>
    <t>Omsorg + 67-79</t>
  </si>
  <si>
    <t>Omsorg + 80 år +</t>
  </si>
  <si>
    <t>*) Kommunalt eide eller disponerte boenheter, hvor beboer betaler husleie og strøm selv.</t>
  </si>
  <si>
    <t>Tabell 3 -9 - A2 -  Beboere med vedtak om bolig til pleie og omsorgsformål - antall 0 - 17 år - pr. 31.12.  *)</t>
  </si>
  <si>
    <t>Tabell 3 -9 - A3 -  Beboere med vedtak om bolig til pleie og omsorgsformål - antall 18 - 49 år - pr. 31.12*)</t>
  </si>
  <si>
    <t>Tabell 3 -9 - A4 -  Beboere med vedtak om bolig til pleie og omsorgsformål - antall 50 - 66 år - pr. 31.12.  *)</t>
  </si>
  <si>
    <t>Tabell 3 -9 - A5 -  Beboere med vedtak om bolig til pleie og omsorgsformål - antall 67 - 74 år - pr. 31.12.  *)</t>
  </si>
  <si>
    <t>Tabell 3 -9 - A6 -  Beboere med vedtak om bolig til pleie og omsorgsformål - antall 75 - 79 år - pr. 31.12.  *)</t>
  </si>
  <si>
    <t>Tabell 3 -9 - A7 -  Beboere med vedtak om bolig til pleie og omsorgsformål - antall 80 - 84 år - pr. 31.12.  *)</t>
  </si>
  <si>
    <t>Tabell 3 -9 - A8 -  Beboere med vedtak om bolig til pleie og omsorgsformål - antall 85 - 89 år - pr. 31.12.  *)</t>
  </si>
  <si>
    <t>Tabell 3 -9 - A9 -  Beboere med vedtak om bolig til pleie og omsorgsformål - antall 90 - 94 år - pr. 31.12.  *)</t>
  </si>
  <si>
    <t>* Ny tabell 2. tertial 2015</t>
  </si>
  <si>
    <t>Tabell 3 -9 - A10 -  Beboere med vedtak om bolig til pleie og omsorgsformål - antall ≥ 95 år - pr. 31.12.  *)</t>
  </si>
  <si>
    <t>Tabell 3 -9 - A11 -  Beboere med vedtak om bolig til pleie og omsorgsformål - sum antall  ≥ 90 år - pr. 31.12.  *)</t>
  </si>
  <si>
    <t xml:space="preserve">Tabell 3 -9 -B - Søknader og avslag på søknad om bolig i Omsorg+ </t>
  </si>
  <si>
    <t>Antall søknader om bolig omsorg +, overf. fra forrige år</t>
  </si>
  <si>
    <t>Antall søknader om bolig omsrog+ i år</t>
  </si>
  <si>
    <t>Antall innvilgede søknader om bolig omsorg+</t>
  </si>
  <si>
    <t>Antall saker som av andre årsaker ikke er beh. (dødsfall mm)</t>
  </si>
  <si>
    <t>Antall avslåtte søknader om bolg omsorg+</t>
  </si>
  <si>
    <t>Sum 2017</t>
  </si>
  <si>
    <t>Sum 2016</t>
  </si>
  <si>
    <t>Sum 2015</t>
  </si>
  <si>
    <t>Sum 2014</t>
  </si>
  <si>
    <t>Sum 2013</t>
  </si>
  <si>
    <t xml:space="preserve">Tabell 3-9-C Klager etter avslag på søknad om Omsorg+ </t>
  </si>
  <si>
    <t>Antall klager etter avslag på bolig i Omsorg+ i år som fortsatt er under behandling hos Oslo klagenemd</t>
  </si>
  <si>
    <t>Tabell 3 -10 - A - Personer med utviklingshemming registrert i bydelen (som bydelen har øk. Ansv. for) pr. 31.12</t>
  </si>
  <si>
    <t>Antall totalt</t>
  </si>
  <si>
    <t>Herav antall med vedtak</t>
  </si>
  <si>
    <t>0-15 år</t>
  </si>
  <si>
    <t>16-49 år</t>
  </si>
  <si>
    <t>50 år og over</t>
  </si>
  <si>
    <t>Sum 16 år og over med vedtak</t>
  </si>
  <si>
    <t>Bydel ullern</t>
  </si>
  <si>
    <t xml:space="preserve">SUM </t>
  </si>
  <si>
    <t>Tabell 3 -11 - A -  Boforhold for utviklingshemmede pr. 31.12.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</si>
  <si>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</si>
  <si>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</si>
  <si>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</si>
  <si>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</si>
  <si>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</si>
  <si>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</si>
  <si>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</si>
  <si>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</si>
  <si>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</si>
  <si>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</si>
  <si>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</si>
  <si>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</si>
  <si>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</si>
  <si>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</si>
  <si>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</si>
  <si>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Bydel Ullern 1)</t>
  </si>
  <si>
    <t>1) I Bydel Ullern er tre personer over 21 år med utviklingshemming på sykehjem</t>
  </si>
  <si>
    <t>Tabell 3 -14 - A1 -  Eldresentre - personell og årsverk pr. 31.12.</t>
  </si>
  <si>
    <t>Tabell 3 -14 - A2 -  Eldresentre - brukere pr. 31.12.</t>
  </si>
  <si>
    <t>Antall årsverk</t>
  </si>
  <si>
    <t>Inngått driftsavtale</t>
  </si>
  <si>
    <t>Fast ansatte</t>
  </si>
  <si>
    <t>Frivillige</t>
  </si>
  <si>
    <t>Sum årsverk</t>
  </si>
  <si>
    <t>Antall hjemler</t>
  </si>
  <si>
    <t>Senter 1</t>
  </si>
  <si>
    <t>Senter 2</t>
  </si>
  <si>
    <t>Senter 3</t>
  </si>
  <si>
    <t>Senter 4</t>
  </si>
  <si>
    <t>Senter 5</t>
  </si>
  <si>
    <t>Senter 6</t>
  </si>
  <si>
    <t>Nei</t>
  </si>
  <si>
    <t>Ja</t>
  </si>
  <si>
    <t>ja</t>
  </si>
  <si>
    <t>nei</t>
  </si>
  <si>
    <t>Inngåtte driftsavtaler -  Nei - betyr ofte kommunal tjeneste der det ikke inngås driftsavtaler.</t>
  </si>
  <si>
    <t>3-14-C ORGANISERING AV SENIORVEILEDERTJENESTE I BYDELEN</t>
  </si>
  <si>
    <t>Er tilknyttet eldre-senteret</t>
  </si>
  <si>
    <t>Er tilknyttet hjemmetjenesten</t>
  </si>
  <si>
    <t>Er ikke etablert</t>
  </si>
  <si>
    <t xml:space="preserve">Årsverk </t>
  </si>
  <si>
    <t xml:space="preserve">Bydel Søndre Nordstrand </t>
  </si>
  <si>
    <t>Sum pr 31.12.2021</t>
  </si>
  <si>
    <t>Sum pr 31.12.2020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</si>
  <si>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</si>
  <si>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</si>
  <si>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</si>
  <si>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</si>
  <si>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</si>
  <si>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</si>
  <si>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</si>
  <si>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</si>
  <si>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</si>
  <si>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</si>
  <si>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</si>
  <si>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</si>
  <si>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</si>
  <si>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</si>
  <si>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</si>
  <si>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</si>
  <si>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67-74 år</t>
  </si>
  <si>
    <t>75-79 år</t>
  </si>
  <si>
    <t>80-84 år</t>
  </si>
  <si>
    <t>85-89 år</t>
  </si>
  <si>
    <t>90-94 år</t>
  </si>
  <si>
    <t>95+ år</t>
  </si>
  <si>
    <t>Oslo i alt</t>
  </si>
  <si>
    <t>Bydel St.Hanshaugen</t>
  </si>
  <si>
    <t>Kilde: Oslo kommunes statistikkbank- Folkemengden etter administrativ bydel og alder</t>
  </si>
  <si>
    <t>SUM pr 31.12.2022</t>
  </si>
  <si>
    <t>SUM pr. 31.12.2022</t>
  </si>
  <si>
    <t>SUM 2022</t>
  </si>
  <si>
    <t>Sum 2022</t>
  </si>
  <si>
    <t>Bydel St. Hanshaugen 1)</t>
  </si>
  <si>
    <t>1) Bydel St.Hanshaugen hadde ingen søknader om Omsorg + i 2022</t>
  </si>
  <si>
    <t>1) Aldershjem, barnebolig, avlastning- bolig, bosenter, institusjon eller bolig med heldøgns omsorgstjeneste, institusjonsplass psykiatri (LIV tj. Nr 31, 51, 54, 55, 56, 57)</t>
  </si>
  <si>
    <t>Gjennomsnitt 2022</t>
  </si>
  <si>
    <t>Tabell 3-7-E</t>
  </si>
  <si>
    <t xml:space="preserve">Klager på vedtak om BPA (brukerstyrt personlig assistanse) </t>
  </si>
  <si>
    <t>Antall vedtak omgjort av bydelen som følge av klage 2)</t>
  </si>
  <si>
    <t>Antall klager som er anket videre til Statsforvalter 3)</t>
  </si>
  <si>
    <t>Antall vedtak omgjort av Statsforvalter som følge av klage 4)</t>
  </si>
  <si>
    <t>Sum antall vedtak omgjort som følge av klage 5)</t>
  </si>
  <si>
    <t>Antall klager på vedtak om BPA som fortsatt er under behandling i bydelen</t>
  </si>
  <si>
    <t>Antall klager på vedtak om BPA som er trukket eller avsluttet fordi de ikke lenger er aktuelle</t>
  </si>
  <si>
    <t>Antall klager på vedtak om BPA som fortsatt er under behandling hos Statsforvalter</t>
  </si>
  <si>
    <t>Tabell 3-7-D</t>
  </si>
  <si>
    <t xml:space="preserve">Klager på vedtak om praktisk bistand - opplæring i daglige gjøremål </t>
  </si>
  <si>
    <t>Antall klager på vedtak om praktisk bistand- opplæring som fortsatt er under behandling i bydelen</t>
  </si>
  <si>
    <t>Antall klager på vedtak om praktisk bistand- opplæring som er trukket eller avsluttet fordi de ikke lenger er aktuelle</t>
  </si>
  <si>
    <t>Antall klager på vedtak om praktisk bistand- opplæring  som fortsatt er under behandling hos Statsforvalter</t>
  </si>
  <si>
    <t>Tabell 3-7-C</t>
  </si>
  <si>
    <t xml:space="preserve">Klager på vedtak om praktisk bistand - daglige gjøremål </t>
  </si>
  <si>
    <t>Antall klager på vedtak om praktisk bistand- daglige gjøremål som fortsatt er under behandling i bydelen</t>
  </si>
  <si>
    <t>Antall klager på vedtak om praktisk bistand- daglige gjøremål som er trukket eller avsluttet fordi de ikke lenger er aktuelle</t>
  </si>
  <si>
    <t>Antall klager på vedtak om praktisk bistand- daglige gjøremål som fortsatt er under behandling hos Statsforvalter</t>
  </si>
  <si>
    <t>Tabell 3-7-B</t>
  </si>
  <si>
    <t xml:space="preserve">Klager på vedtak om helsetjenester i hjemmet </t>
  </si>
  <si>
    <t>Antall klager på vedtak om helsetjenester i hjemmet som fortsatt er under behandling i bydelen</t>
  </si>
  <si>
    <t>Antall klager på vedtak om helsetjenester i hjemmet som er trukket eller avsluttet fordi de ikke lenger er aktuelle</t>
  </si>
  <si>
    <t>Antall klager på vedtak om helsetjenester i hjemmet som fortsatt er under behandling hos Statsforvalter</t>
  </si>
  <si>
    <t>Sum pr 31.12.22</t>
  </si>
  <si>
    <t>Kilde: Oslo kommunes ledelses- og informasjonsverktøy LIV</t>
  </si>
  <si>
    <t>Sum pr 31.12.2022</t>
  </si>
  <si>
    <t>Kilde (fra 2019): Ledelses- og informasjonsverktøyet LIV</t>
  </si>
  <si>
    <t>For søknad om praktisk bistand-daglige gjøremål 1)</t>
  </si>
  <si>
    <t>For søknad om praktisk bistand 1)</t>
  </si>
  <si>
    <t>For søknad om hjemme-sykepleie 2)</t>
  </si>
  <si>
    <t>1) Tj. nr. 4 Praktisk bistand</t>
  </si>
  <si>
    <t>&lt;5</t>
  </si>
  <si>
    <t>Kriteriebefolkningen i bydelene etter alder per 1.1.2023*</t>
  </si>
  <si>
    <t>Netto justering - institusjon m/ utenbys og Omsorg +</t>
  </si>
  <si>
    <t>I alt</t>
  </si>
  <si>
    <t>1-5 år</t>
  </si>
  <si>
    <t>6-12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</si>
  <si>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</si>
  <si>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</si>
  <si>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</si>
  <si>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</si>
  <si>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</si>
  <si>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95 år +</t>
  </si>
  <si>
    <t>67-79</t>
  </si>
  <si>
    <t>80-89</t>
  </si>
  <si>
    <t>90+ år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</si>
  <si>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</si>
  <si>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</si>
  <si>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</si>
  <si>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</si>
  <si>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</si>
  <si>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</si>
  <si>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</si>
  <si>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</si>
  <si>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</si>
  <si>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</si>
  <si>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</si>
  <si>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</si>
  <si>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</si>
  <si>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</si>
  <si>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</si>
  <si>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</si>
  <si>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* Etter korreksjon for befolkning 67 år og over i institusjon og Omsorg+. Det er 59 utenbys beboere som bydelene er betalingsansvarlig for, jf. sum Netto justering - institusjon m/ utenbys og Omsorg +</t>
  </si>
  <si>
    <t>Blant utenbys beboere på institusjon er det 16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</si>
  <si>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Utenbys beboere 67+ år med adresse "uoppgitt Oslo"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</si>
  <si>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</si>
  <si>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</si>
  <si>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</si>
  <si>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</si>
  <si>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</si>
  <si>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</si>
  <si>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</si>
  <si>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</si>
  <si>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</si>
  <si>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</si>
  <si>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Geografi</t>
  </si>
  <si>
    <t>Dagaktivitetstilbud for demente</t>
  </si>
  <si>
    <t xml:space="preserve">Dagaktivitetstilbud for demente </t>
  </si>
  <si>
    <t>SUM 2023</t>
  </si>
  <si>
    <t>Sum 2023</t>
  </si>
  <si>
    <t>SUM pr 31.12.2023</t>
  </si>
  <si>
    <t>SUM pr. 31.12.2023</t>
  </si>
  <si>
    <t>Resultatet i 2023 for bydelene totalt er likt som i 2022. Dette er tilfeldig, da de enkelte bydelers resultat varierer fra 2022 til 2023.</t>
  </si>
  <si>
    <t>SUM 3. tertial 2023</t>
  </si>
  <si>
    <t>Antall klager etter avslag på sykehjemsplass mottatt hittil i år 1)</t>
  </si>
  <si>
    <t>Antall klager som er ferdig behandlet hittil i år</t>
  </si>
  <si>
    <t>Antall klager som er avvist av statsforvalter 4)</t>
  </si>
  <si>
    <t>Antall klager der Statsforvalter opphever vedtaket som sendes tilbake til bydel for ny behandling 4)</t>
  </si>
  <si>
    <t>Antall klager der Statsforvalteren har opprettholdt vedtaket 4)</t>
  </si>
  <si>
    <t>Antall klager etter avslag på sykehjemsplass i år som fortsatt er under behandling i bydelen</t>
  </si>
  <si>
    <t>Antall klager etter avslag på sykehjemsplass i år som fortsatt er under behandling hos Statsforvalter</t>
  </si>
  <si>
    <t>Tabell 3 -2 - E - Klager etter avslag på langtids sykehjemsplass i år</t>
  </si>
  <si>
    <t>Ny tabell 31.12.2023</t>
  </si>
  <si>
    <t>Andel vedtak omgjort som følge av klage</t>
  </si>
  <si>
    <t>Tabell 3 -2 - E - Klager etter avslag på tidsbegrenset opphold i sykehjem i år</t>
  </si>
  <si>
    <t>Sum pr 31.12.2023</t>
  </si>
  <si>
    <t>Gjennomsnitt 2023</t>
  </si>
  <si>
    <t>Helsetjeneste i hjemmet er her her tjenestene 1 Psykisk helsearbeid, 3 Hjemmesykepleie, 15 Avklaring og mestring, 23 Klinisk ernæringsfysiolog, 49 Logoped, 91 Hjemmesykepleie natt,</t>
  </si>
  <si>
    <t>Tabell 3-2-G  - Søknader og avslag på avlastningsplass i institusjon</t>
  </si>
  <si>
    <t>Antall søknader om avlastning i institusjon, overf. fra forrige år</t>
  </si>
  <si>
    <t>Antall søknader om avlastning i institusjon i år</t>
  </si>
  <si>
    <t>Antall innvilgede søknader om avlastning i institusjon</t>
  </si>
  <si>
    <t>Antall avslåtte søknader omavlastning i institusjon</t>
  </si>
  <si>
    <t>Avlastning i institusjon</t>
  </si>
  <si>
    <t>Antall klager på vedtak om helsetjenester i hjemmet mottatt hittil i år 1)</t>
  </si>
  <si>
    <t>Ny tabell 2023</t>
  </si>
  <si>
    <t>Andel ferdig behandlede klager på vedtak som er omgjort som følge av klage</t>
  </si>
  <si>
    <t>Antall klager på vedtak om praktisk bistand- daglige gjøremål mottatt hittil i år1)</t>
  </si>
  <si>
    <t>Antall klager på vedtak om praktisk bistand- opplæring mottatt hittil i år 1)</t>
  </si>
  <si>
    <t>Antall klager på vedtak om BPA mottatt hittil i år 1)</t>
  </si>
  <si>
    <t>Sum pr 31.12.23</t>
  </si>
  <si>
    <t>Antall klager på vedtak om Omsorg + mottatt hittil i år 1)</t>
  </si>
  <si>
    <t>Antall klager som er anket videre til Oslo klagenemd 3)</t>
  </si>
  <si>
    <t>Antall vedtak omgjort av Oslo klagenemd som følge av klage 4)</t>
  </si>
  <si>
    <t>Antall klager etter avslag på bolig i Omsorg + i år som fortsatt er under behandling i bydelen</t>
  </si>
  <si>
    <t>Antall klager etter avslag på Omsorg + i år som er trukket eller avsluttet fordi de ikke lenger er aktuelle</t>
  </si>
  <si>
    <t>Antall personer med vedtak om bolig i Omsorg + som venter på å få tildelt bolig 1)</t>
  </si>
  <si>
    <t>Tabell 3-9-D Antall personer på venteliste på bolig i Omsorg + - per 31.12</t>
  </si>
  <si>
    <t xml:space="preserve">Herav: Antall personer som har ventet 1-2 måneder på å få tildelt bolig i Omsorg + </t>
  </si>
  <si>
    <t xml:space="preserve">Herav: Antall personer som har ventet mer enn 2 måneder på å få tildelt bolig i Omsorg + </t>
  </si>
  <si>
    <t>Omsorg + 0-66</t>
  </si>
  <si>
    <t>Omsorg + 80 -84 år</t>
  </si>
  <si>
    <t>Omsorg + 85 - 89 år</t>
  </si>
  <si>
    <t>Omsorg + 90 år +</t>
  </si>
  <si>
    <t>Kriteriebefolkningen i bydelene etter alder per 1.1.2024</t>
  </si>
  <si>
    <t>Sum 2024</t>
  </si>
  <si>
    <t>Endring 2024-2023</t>
  </si>
  <si>
    <t>SUM 3. tertial 2024</t>
  </si>
  <si>
    <t>Sum per 31.12.2024</t>
  </si>
  <si>
    <t>Sum per 31.08.2024</t>
  </si>
  <si>
    <t>Sum per 31.12.2023</t>
  </si>
  <si>
    <t>SUM 2024</t>
  </si>
  <si>
    <t>Antall ubehandlede klager på vedtak per 31.12.2023 overført til 2024 1)</t>
  </si>
  <si>
    <t xml:space="preserve">1) Bydelene bes om å rapportere for antall klager på avslag på søknad om sykehjemsplass. </t>
  </si>
  <si>
    <t xml:space="preserve">2) Bydelene bes om å rapportere for antall vedtak om avslag på søknad om sykehjemsplass som er omgjort av bydelen selv som følge av klage. </t>
  </si>
  <si>
    <t xml:space="preserve">3) Bydelene bes her om å rapportere antall klager på avslag om sykehjemsplass som er anket videre til Statsforvalter. </t>
  </si>
  <si>
    <t>4) Bydelene bes om å rapportere for resultatet av statsforvalters behandling av klager på vedtak om sykehjemsplass</t>
  </si>
  <si>
    <t>5) Sum antall omgjorte vedtak er summen av klager omgjort av bydelene eller Statsforvalter</t>
  </si>
  <si>
    <t>SUM pr 31.12.2024</t>
  </si>
  <si>
    <t>SUM pr. 31.12.2024</t>
  </si>
  <si>
    <t>Data for 2023 og 2024 vil bli tilgjengelig i nye LIV på et senere tidspunkt.</t>
  </si>
  <si>
    <t>Gjennomsnitt 2024</t>
  </si>
  <si>
    <t>52,5</t>
  </si>
  <si>
    <t>Herav antall som har fått vedak om tids-begrenset opphold i sykehjem</t>
  </si>
  <si>
    <t>år</t>
  </si>
  <si>
    <t>Varighet langtidsopphold</t>
  </si>
  <si>
    <t>Snitt bydeler</t>
  </si>
  <si>
    <t>Gj.sn. egenbetaling per plass</t>
  </si>
  <si>
    <t>Brukte filtre:
Year er 2024
Month/Year er Des 2024
Date er 31. desember 2024</t>
  </si>
  <si>
    <t>Utført tid registreres i liten grad for tjenesten psykisk helsearbeid. Utført tid er derfor satt lik vedtatt tid også her.</t>
  </si>
  <si>
    <t>Tabell 3 - 5 - D Antall mottagere av avklaring og mestring, antall vedtakstimer og antall utførte timer - hittil i år</t>
  </si>
  <si>
    <t>Tabell 3 - 5 - F  Antall mottagere av aktivitetstid, antall vedtakstimer og antall utførte timer - hittil i år</t>
  </si>
  <si>
    <t>Tabell 3 - 5 - E Antall unike mottagere av hverdagsrehabilitering og/eller avklaring og mestring og/eller ambulerende rehabilitering 1), antall vedtakstimer og antall utførte timer - hittil i år</t>
  </si>
  <si>
    <t>Resultater 2023 og 2024 vil trolig bli tilgengelig i nye LIV i løpet av 2025.</t>
  </si>
  <si>
    <t>Antall ubehandlede klager på vedtak om helsetjenester i hjemmet pr 31.12.2023 overført til 2024 1)</t>
  </si>
  <si>
    <t>Antall ubehandlede klager på vedtak om praktisk bistand- daglige gjøremål per. 31.12.2023 overført til 2024 1)</t>
  </si>
  <si>
    <t>Antall ubehandlede klager på vedtak om praktisk bistand- opplæring per 31.12.2023 overført til 2024 1)</t>
  </si>
  <si>
    <t>Antall ubehandlede klager på vedtak om BPA per 31.12.2023 overført til 2024 1)</t>
  </si>
  <si>
    <t>Rapporteres annet hvert år .</t>
  </si>
  <si>
    <t>Siste undersøkelse ble gjennomført i 2023.</t>
  </si>
  <si>
    <t>Sum pr 31.12.24</t>
  </si>
  <si>
    <t>Antall ubehandlede klager på vedtak om Omsorg +  per 31.12.2023 overført til 2024 1)</t>
  </si>
  <si>
    <t xml:space="preserve">Nei </t>
  </si>
  <si>
    <t xml:space="preserve">JA </t>
  </si>
  <si>
    <t xml:space="preserve">ja </t>
  </si>
  <si>
    <t>JA</t>
  </si>
  <si>
    <t>*</t>
  </si>
  <si>
    <t>Sum pr 31.12.2024</t>
  </si>
  <si>
    <t>Tab 3-8-C Antall mottagere av helsetjenester 67 år og over som er kartlagt for ernæringsmessig risiko - per 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</si>
</sst>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 * #,##0.00_ ;_ * \-#,##0.00_ ;_ * &quot;-&quot;??_ ;_ @_ "/>
    <numFmt numFmtId="166" formatCode="0.0&quot; &quot;%"/>
    <numFmt numFmtId="167" formatCode="0&quot; &quot;%"/>
    <numFmt numFmtId="168" formatCode="0.0"/>
    <numFmt numFmtId="169" formatCode="&quot; &quot;#,##0&quot; &quot;;&quot; (&quot;#,##0&quot;)&quot;;&quot; -&quot;00&quot; &quot;;&quot; &quot;@&quot; &quot;"/>
    <numFmt numFmtId="170" formatCode="&quot; &quot;#,##0.00&quot; &quot;;&quot; (&quot;#,##0.00&quot;)&quot;;&quot; -&quot;00&quot; &quot;;&quot; &quot;@&quot; &quot;"/>
    <numFmt numFmtId="171" formatCode="#,##0.0"/>
    <numFmt numFmtId="172" formatCode="#,##0;&quot;-&quot;#,##0"/>
    <numFmt numFmtId="173" formatCode="&quot; &quot;#,##0.0&quot; &quot;;&quot; (&quot;#,##0.0&quot;)&quot;;&quot; -&quot;00&quot; &quot;;&quot; &quot;@&quot; &quot;"/>
    <numFmt numFmtId="174" formatCode="&quot; &quot;#,##0.0&quot; &quot;;&quot; (&quot;#,##0.0&quot;)&quot;;&quot; -&quot;00.0&quot; &quot;;&quot; &quot;@&quot; &quot;"/>
  </numFmts>
  <fonts count="67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1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color rgb="FFFF0000"/>
      <name val="Times New Roman"/>
      <family val="1"/>
    </font>
    <font>
      <b/>
      <sz val="11"/>
      <color rgb="FFFF0000"/>
      <name val="Arial"/>
      <family val="2"/>
    </font>
    <font>
      <sz val="8"/>
      <name val="Times New Roman"/>
      <family val="1"/>
    </font>
    <font>
      <sz val="11"/>
      <color rgb="FF000000"/>
      <name val="Calibri"/>
      <family val="2"/>
    </font>
    <font>
      <b/>
      <sz val="12"/>
      <name val="Arial"/>
      <family val="2"/>
    </font>
    <font>
      <i/>
      <sz val="9"/>
      <color rgb="FF000000"/>
      <name val="Arial"/>
      <family val="2"/>
    </font>
    <font>
      <sz val="10"/>
      <color indexed="12"/>
      <name val="Times New Roman"/>
      <family val="1"/>
    </font>
    <font>
      <sz val="9"/>
      <color rgb="FF666666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  <font>
      <i/>
      <sz val="11"/>
      <color rgb="FF000000"/>
      <name val="Arial"/>
      <family val="2"/>
    </font>
    <font>
      <b/>
      <sz val="10"/>
      <color theme="1"/>
      <name val="Arial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9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</fills>
  <borders count="2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71">
    <xf numFmtId="0" fontId="0" fillId="0" borderId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2" borderId="0" applyNumberFormat="0" applyFont="0" applyBorder="0" applyAlignment="0" applyProtection="0"/>
    <xf numFmtId="0" fontId="10" fillId="0" borderId="0" applyNumberFormat="0" applyFont="0" applyBorder="0" applyProtection="0"/>
    <xf numFmtId="167" fontId="10" fillId="0" borderId="0" applyFont="0" applyFill="0" applyBorder="0" applyAlignment="0" applyProtection="0"/>
    <xf numFmtId="0" fontId="11" fillId="0" borderId="0" applyNumberFormat="0" applyBorder="0" applyProtection="0"/>
    <xf numFmtId="0" fontId="21" fillId="0" borderId="0"/>
    <xf numFmtId="170" fontId="10" fillId="0" borderId="0" applyFont="0" applyFill="0" applyBorder="0" applyAlignment="0" applyProtection="0"/>
    <xf numFmtId="0" fontId="9" fillId="0" borderId="0"/>
    <xf numFmtId="0" fontId="25" fillId="0" borderId="0"/>
    <xf numFmtId="9" fontId="25" fillId="0" borderId="0" applyFont="0" applyFill="0" applyBorder="0" applyAlignment="0" applyProtection="0"/>
    <xf numFmtId="0" fontId="20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1" fillId="0" borderId="0"/>
    <xf numFmtId="9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5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39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165" fontId="2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9" fontId="25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 applyNumberFormat="0" applyFont="0" applyBorder="0" applyProtection="0"/>
    <xf numFmtId="0" fontId="10" fillId="0" borderId="0" applyNumberFormat="0" applyFont="0" applyBorder="0" applyProtection="0"/>
    <xf numFmtId="0" fontId="11" fillId="0" borderId="0" applyNumberFormat="0" applyBorder="0" applyProtection="0"/>
    <xf numFmtId="172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5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7" fillId="0" borderId="0" applyNumberFormat="0" applyBorder="0" applyAlignment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53" fillId="10" borderId="0" applyNumberFormat="0" applyBorder="0" applyAlignment="0" applyProtection="0"/>
    <xf numFmtId="0" fontId="53" fillId="13" borderId="0" applyNumberFormat="0" applyBorder="0" applyAlignment="0" applyProtection="0"/>
    <xf numFmtId="0" fontId="53" fillId="16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3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40" fillId="0" borderId="0"/>
    <xf numFmtId="0" fontId="64" fillId="0" borderId="0"/>
  </cellStyleXfs>
  <cellXfs count="1679"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/>
    <xf numFmtId="0" fontId="12" fillId="3" borderId="0" xfId="0" applyFont="1" applyFill="1" applyAlignment="1">
      <alignment horizontal="left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3" fontId="12" fillId="0" borderId="1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3" fontId="12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wrapText="1"/>
    </xf>
    <xf numFmtId="0" fontId="12" fillId="0" borderId="11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wrapText="1"/>
    </xf>
    <xf numFmtId="0" fontId="16" fillId="0" borderId="0" xfId="0" applyFont="1"/>
    <xf numFmtId="0" fontId="16" fillId="0" borderId="32" xfId="0" applyFont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38" xfId="0" applyFont="1" applyBorder="1" applyAlignment="1">
      <alignment horizontal="center" wrapText="1"/>
    </xf>
    <xf numFmtId="3" fontId="12" fillId="0" borderId="17" xfId="0" applyNumberFormat="1" applyFont="1" applyBorder="1"/>
    <xf numFmtId="3" fontId="16" fillId="0" borderId="0" xfId="0" applyNumberFormat="1" applyFont="1"/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42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6" fillId="0" borderId="45" xfId="0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0" fontId="16" fillId="0" borderId="0" xfId="0" applyFont="1" applyAlignment="1">
      <alignment wrapText="1"/>
    </xf>
    <xf numFmtId="3" fontId="12" fillId="0" borderId="51" xfId="0" applyNumberFormat="1" applyFont="1" applyBorder="1"/>
    <xf numFmtId="0" fontId="23" fillId="0" borderId="0" xfId="0" applyFont="1"/>
    <xf numFmtId="0" fontId="23" fillId="0" borderId="0" xfId="0" applyFont="1" applyAlignment="1">
      <alignment horizontal="left" vertical="center"/>
    </xf>
    <xf numFmtId="0" fontId="16" fillId="0" borderId="60" xfId="0" applyFont="1" applyBorder="1" applyAlignment="1">
      <alignment horizontal="center"/>
    </xf>
    <xf numFmtId="0" fontId="16" fillId="0" borderId="80" xfId="0" applyFont="1" applyBorder="1" applyAlignment="1">
      <alignment wrapText="1"/>
    </xf>
    <xf numFmtId="0" fontId="16" fillId="0" borderId="82" xfId="0" applyFont="1" applyBorder="1" applyAlignment="1">
      <alignment horizontal="center"/>
    </xf>
    <xf numFmtId="0" fontId="16" fillId="0" borderId="93" xfId="0" applyFont="1" applyBorder="1" applyAlignment="1">
      <alignment horizontal="center" wrapText="1"/>
    </xf>
    <xf numFmtId="0" fontId="16" fillId="0" borderId="94" xfId="0" applyFont="1" applyBorder="1" applyAlignment="1">
      <alignment horizontal="center" wrapText="1"/>
    </xf>
    <xf numFmtId="0" fontId="16" fillId="0" borderId="97" xfId="0" applyFont="1" applyBorder="1" applyAlignment="1">
      <alignment horizontal="center" wrapText="1"/>
    </xf>
    <xf numFmtId="0" fontId="16" fillId="0" borderId="98" xfId="0" applyFont="1" applyBorder="1" applyAlignment="1">
      <alignment horizontal="center" wrapText="1"/>
    </xf>
    <xf numFmtId="0" fontId="12" fillId="0" borderId="99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82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9" xfId="0" applyFont="1" applyBorder="1" applyAlignment="1">
      <alignment wrapText="1"/>
    </xf>
    <xf numFmtId="0" fontId="12" fillId="0" borderId="84" xfId="0" applyFont="1" applyBorder="1" applyAlignment="1">
      <alignment horizontal="center"/>
    </xf>
    <xf numFmtId="0" fontId="16" fillId="0" borderId="109" xfId="0" applyFont="1" applyBorder="1" applyAlignment="1">
      <alignment horizontal="center" wrapText="1"/>
    </xf>
    <xf numFmtId="0" fontId="12" fillId="0" borderId="106" xfId="0" applyFont="1" applyBorder="1" applyAlignment="1">
      <alignment horizontal="center"/>
    </xf>
    <xf numFmtId="169" fontId="12" fillId="0" borderId="47" xfId="1" applyNumberFormat="1" applyFont="1" applyBorder="1"/>
    <xf numFmtId="169" fontId="12" fillId="0" borderId="52" xfId="1" applyNumberFormat="1" applyFont="1" applyBorder="1"/>
    <xf numFmtId="169" fontId="12" fillId="0" borderId="54" xfId="1" applyNumberFormat="1" applyFont="1" applyBorder="1"/>
    <xf numFmtId="169" fontId="12" fillId="0" borderId="55" xfId="1" applyNumberFormat="1" applyFont="1" applyBorder="1"/>
    <xf numFmtId="0" fontId="16" fillId="0" borderId="111" xfId="0" applyFont="1" applyBorder="1" applyAlignment="1">
      <alignment horizontal="center" wrapText="1"/>
    </xf>
    <xf numFmtId="0" fontId="26" fillId="0" borderId="0" xfId="0" applyFont="1"/>
    <xf numFmtId="169" fontId="16" fillId="0" borderId="120" xfId="1" applyNumberFormat="1" applyFont="1" applyBorder="1" applyAlignment="1">
      <alignment horizontal="center" wrapText="1"/>
    </xf>
    <xf numFmtId="169" fontId="16" fillId="0" borderId="118" xfId="1" applyNumberFormat="1" applyFont="1" applyBorder="1" applyAlignment="1">
      <alignment horizontal="center" wrapText="1"/>
    </xf>
    <xf numFmtId="169" fontId="16" fillId="0" borderId="121" xfId="1" applyNumberFormat="1" applyFont="1" applyBorder="1" applyAlignment="1">
      <alignment horizontal="center" wrapText="1"/>
    </xf>
    <xf numFmtId="169" fontId="16" fillId="0" borderId="122" xfId="1" applyNumberFormat="1" applyFont="1" applyBorder="1" applyAlignment="1">
      <alignment horizontal="center" wrapText="1"/>
    </xf>
    <xf numFmtId="0" fontId="12" fillId="0" borderId="90" xfId="0" applyFont="1" applyBorder="1" applyAlignment="1">
      <alignment wrapText="1"/>
    </xf>
    <xf numFmtId="3" fontId="12" fillId="0" borderId="86" xfId="0" applyNumberFormat="1" applyFont="1" applyBorder="1"/>
    <xf numFmtId="3" fontId="12" fillId="0" borderId="87" xfId="0" applyNumberFormat="1" applyFont="1" applyBorder="1"/>
    <xf numFmtId="0" fontId="16" fillId="0" borderId="93" xfId="0" applyFont="1" applyBorder="1" applyAlignment="1">
      <alignment horizontal="left" vertical="center"/>
    </xf>
    <xf numFmtId="0" fontId="27" fillId="0" borderId="0" xfId="0" applyFont="1"/>
    <xf numFmtId="3" fontId="12" fillId="0" borderId="85" xfId="0" applyNumberFormat="1" applyFont="1" applyBorder="1"/>
    <xf numFmtId="169" fontId="16" fillId="0" borderId="49" xfId="1" applyNumberFormat="1" applyFont="1" applyBorder="1"/>
    <xf numFmtId="0" fontId="12" fillId="0" borderId="47" xfId="0" applyFont="1" applyBorder="1"/>
    <xf numFmtId="0" fontId="12" fillId="0" borderId="54" xfId="0" applyFont="1" applyBorder="1"/>
    <xf numFmtId="0" fontId="12" fillId="0" borderId="53" xfId="0" applyFont="1" applyBorder="1"/>
    <xf numFmtId="0" fontId="12" fillId="2" borderId="0" xfId="0" applyFont="1" applyFill="1"/>
    <xf numFmtId="0" fontId="29" fillId="0" borderId="0" xfId="0" applyFont="1"/>
    <xf numFmtId="0" fontId="20" fillId="0" borderId="48" xfId="0" applyFont="1" applyBorder="1" applyAlignment="1">
      <alignment horizontal="right"/>
    </xf>
    <xf numFmtId="0" fontId="20" fillId="0" borderId="51" xfId="0" applyFont="1" applyBorder="1" applyAlignment="1">
      <alignment horizontal="right"/>
    </xf>
    <xf numFmtId="0" fontId="20" fillId="0" borderId="53" xfId="0" applyFont="1" applyBorder="1" applyAlignment="1">
      <alignment horizontal="right"/>
    </xf>
    <xf numFmtId="0" fontId="30" fillId="0" borderId="0" xfId="0" applyFont="1"/>
    <xf numFmtId="0" fontId="12" fillId="0" borderId="148" xfId="0" applyFont="1" applyBorder="1" applyAlignment="1">
      <alignment horizontal="center"/>
    </xf>
    <xf numFmtId="0" fontId="12" fillId="0" borderId="149" xfId="0" applyFont="1" applyBorder="1" applyAlignment="1">
      <alignment horizontal="center"/>
    </xf>
    <xf numFmtId="0" fontId="0" fillId="0" borderId="123" xfId="0" applyBorder="1"/>
    <xf numFmtId="0" fontId="12" fillId="0" borderId="151" xfId="0" applyFont="1" applyBorder="1" applyAlignment="1">
      <alignment wrapText="1"/>
    </xf>
    <xf numFmtId="0" fontId="12" fillId="0" borderId="52" xfId="0" applyFont="1" applyBorder="1"/>
    <xf numFmtId="0" fontId="28" fillId="0" borderId="0" xfId="0" applyFont="1"/>
    <xf numFmtId="0" fontId="16" fillId="0" borderId="44" xfId="0" applyFont="1" applyBorder="1" applyAlignment="1">
      <alignment horizontal="center" wrapText="1"/>
    </xf>
    <xf numFmtId="0" fontId="29" fillId="0" borderId="0" xfId="0" applyFont="1" applyAlignment="1">
      <alignment horizontal="left"/>
    </xf>
    <xf numFmtId="1" fontId="12" fillId="0" borderId="40" xfId="0" applyNumberFormat="1" applyFont="1" applyBorder="1"/>
    <xf numFmtId="1" fontId="12" fillId="0" borderId="47" xfId="0" applyNumberFormat="1" applyFont="1" applyBorder="1"/>
    <xf numFmtId="1" fontId="12" fillId="0" borderId="19" xfId="0" applyNumberFormat="1" applyFont="1" applyBorder="1"/>
    <xf numFmtId="1" fontId="12" fillId="0" borderId="25" xfId="0" applyNumberFormat="1" applyFont="1" applyBorder="1"/>
    <xf numFmtId="0" fontId="12" fillId="5" borderId="0" xfId="0" applyFont="1" applyFill="1"/>
    <xf numFmtId="0" fontId="12" fillId="0" borderId="50" xfId="0" applyFont="1" applyBorder="1"/>
    <xf numFmtId="0" fontId="12" fillId="0" borderId="71" xfId="0" applyFont="1" applyBorder="1"/>
    <xf numFmtId="0" fontId="12" fillId="0" borderId="72" xfId="0" applyFont="1" applyBorder="1"/>
    <xf numFmtId="0" fontId="16" fillId="0" borderId="117" xfId="0" applyFont="1" applyBorder="1" applyAlignment="1">
      <alignment horizontal="center" wrapText="1"/>
    </xf>
    <xf numFmtId="0" fontId="16" fillId="0" borderId="157" xfId="0" applyFont="1" applyBorder="1" applyAlignment="1">
      <alignment horizontal="center" wrapText="1"/>
    </xf>
    <xf numFmtId="0" fontId="16" fillId="0" borderId="122" xfId="0" applyFont="1" applyBorder="1" applyAlignment="1">
      <alignment horizontal="center" wrapText="1"/>
    </xf>
    <xf numFmtId="0" fontId="29" fillId="0" borderId="0" xfId="0" applyFont="1" applyAlignment="1">
      <alignment horizontal="left" vertical="center"/>
    </xf>
    <xf numFmtId="0" fontId="12" fillId="0" borderId="51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6" fillId="0" borderId="159" xfId="0" applyFont="1" applyBorder="1" applyAlignment="1">
      <alignment horizontal="center" wrapText="1"/>
    </xf>
    <xf numFmtId="0" fontId="12" fillId="0" borderId="48" xfId="0" applyFont="1" applyBorder="1" applyAlignment="1">
      <alignment horizontal="center"/>
    </xf>
    <xf numFmtId="0" fontId="12" fillId="0" borderId="70" xfId="0" applyFont="1" applyBorder="1" applyAlignment="1">
      <alignment wrapText="1"/>
    </xf>
    <xf numFmtId="0" fontId="12" fillId="0" borderId="71" xfId="0" applyFont="1" applyBorder="1" applyAlignment="1">
      <alignment wrapText="1"/>
    </xf>
    <xf numFmtId="0" fontId="12" fillId="0" borderId="72" xfId="0" applyFont="1" applyBorder="1" applyAlignment="1">
      <alignment wrapText="1"/>
    </xf>
    <xf numFmtId="0" fontId="12" fillId="0" borderId="60" xfId="0" applyFont="1" applyBorder="1" applyAlignment="1">
      <alignment horizontal="center"/>
    </xf>
    <xf numFmtId="0" fontId="12" fillId="0" borderId="68" xfId="0" applyFont="1" applyBorder="1" applyAlignment="1">
      <alignment wrapText="1"/>
    </xf>
    <xf numFmtId="3" fontId="12" fillId="0" borderId="91" xfId="0" applyNumberFormat="1" applyFont="1" applyBorder="1"/>
    <xf numFmtId="3" fontId="12" fillId="0" borderId="88" xfId="0" applyNumberFormat="1" applyFont="1" applyBorder="1"/>
    <xf numFmtId="0" fontId="3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3" fillId="0" borderId="93" xfId="0" applyFont="1" applyBorder="1" applyAlignment="1">
      <alignment horizontal="center" wrapText="1"/>
    </xf>
    <xf numFmtId="0" fontId="13" fillId="0" borderId="94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97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111" xfId="0" applyFont="1" applyBorder="1" applyAlignment="1">
      <alignment horizontal="center" wrapText="1"/>
    </xf>
    <xf numFmtId="0" fontId="13" fillId="0" borderId="112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13" fillId="0" borderId="116" xfId="0" applyFont="1" applyBorder="1" applyAlignment="1">
      <alignment horizontal="center" wrapText="1"/>
    </xf>
    <xf numFmtId="0" fontId="0" fillId="0" borderId="99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63" xfId="0" applyBorder="1" applyAlignment="1">
      <alignment horizontal="center"/>
    </xf>
    <xf numFmtId="0" fontId="0" fillId="0" borderId="16" xfId="0" applyBorder="1" applyAlignment="1">
      <alignment wrapText="1"/>
    </xf>
    <xf numFmtId="168" fontId="0" fillId="0" borderId="52" xfId="0" applyNumberFormat="1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106" xfId="0" applyBorder="1" applyAlignment="1">
      <alignment horizontal="center"/>
    </xf>
    <xf numFmtId="0" fontId="0" fillId="0" borderId="22" xfId="0" applyBorder="1" applyAlignment="1">
      <alignment wrapText="1"/>
    </xf>
    <xf numFmtId="0" fontId="0" fillId="0" borderId="48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168" fontId="0" fillId="0" borderId="5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31" fillId="0" borderId="93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32" fillId="0" borderId="99" xfId="0" applyFont="1" applyBorder="1" applyAlignment="1">
      <alignment horizontal="center"/>
    </xf>
    <xf numFmtId="0" fontId="32" fillId="0" borderId="10" xfId="0" applyFont="1" applyBorder="1" applyAlignment="1">
      <alignment wrapText="1"/>
    </xf>
    <xf numFmtId="0" fontId="32" fillId="0" borderId="63" xfId="0" applyFont="1" applyBorder="1" applyAlignment="1">
      <alignment horizontal="center"/>
    </xf>
    <xf numFmtId="0" fontId="32" fillId="0" borderId="16" xfId="0" applyFont="1" applyBorder="1" applyAlignment="1">
      <alignment wrapText="1"/>
    </xf>
    <xf numFmtId="0" fontId="32" fillId="0" borderId="82" xfId="0" applyFont="1" applyBorder="1" applyAlignment="1">
      <alignment horizontal="center"/>
    </xf>
    <xf numFmtId="0" fontId="32" fillId="0" borderId="20" xfId="0" applyFont="1" applyBorder="1" applyAlignment="1">
      <alignment wrapText="1"/>
    </xf>
    <xf numFmtId="0" fontId="32" fillId="0" borderId="22" xfId="0" applyFont="1" applyBorder="1" applyAlignment="1">
      <alignment wrapText="1"/>
    </xf>
    <xf numFmtId="0" fontId="32" fillId="0" borderId="51" xfId="0" applyFont="1" applyBorder="1" applyAlignment="1">
      <alignment horizontal="center"/>
    </xf>
    <xf numFmtId="0" fontId="32" fillId="0" borderId="53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32" fillId="2" borderId="0" xfId="0" applyFont="1" applyFill="1"/>
    <xf numFmtId="0" fontId="31" fillId="0" borderId="1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32" fillId="0" borderId="9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1" fillId="0" borderId="48" xfId="0" applyFont="1" applyBorder="1" applyAlignment="1">
      <alignment horizontal="center"/>
    </xf>
    <xf numFmtId="0" fontId="31" fillId="0" borderId="0" xfId="0" applyFont="1"/>
    <xf numFmtId="169" fontId="32" fillId="0" borderId="54" xfId="1" applyNumberFormat="1" applyFont="1" applyBorder="1" applyAlignment="1">
      <alignment horizontal="center"/>
    </xf>
    <xf numFmtId="0" fontId="31" fillId="2" borderId="0" xfId="0" applyFont="1" applyFill="1"/>
    <xf numFmtId="0" fontId="31" fillId="0" borderId="0" xfId="0" applyFont="1" applyAlignment="1">
      <alignment horizontal="left"/>
    </xf>
    <xf numFmtId="0" fontId="31" fillId="0" borderId="35" xfId="0" applyFont="1" applyBorder="1" applyAlignment="1">
      <alignment horizontal="center" wrapText="1"/>
    </xf>
    <xf numFmtId="0" fontId="31" fillId="0" borderId="145" xfId="0" applyFont="1" applyBorder="1" applyAlignment="1">
      <alignment horizontal="center" wrapText="1"/>
    </xf>
    <xf numFmtId="0" fontId="31" fillId="0" borderId="34" xfId="0" applyFont="1" applyBorder="1" applyAlignment="1">
      <alignment horizontal="center" wrapText="1"/>
    </xf>
    <xf numFmtId="0" fontId="32" fillId="0" borderId="49" xfId="0" applyFont="1" applyBorder="1"/>
    <xf numFmtId="0" fontId="32" fillId="0" borderId="50" xfId="0" applyFont="1" applyBorder="1"/>
    <xf numFmtId="0" fontId="32" fillId="0" borderId="54" xfId="0" applyFont="1" applyBorder="1"/>
    <xf numFmtId="0" fontId="31" fillId="0" borderId="53" xfId="0" applyFont="1" applyBorder="1" applyAlignment="1">
      <alignment horizontal="center"/>
    </xf>
    <xf numFmtId="0" fontId="32" fillId="0" borderId="136" xfId="0" applyFont="1" applyBorder="1"/>
    <xf numFmtId="0" fontId="31" fillId="0" borderId="0" xfId="0" applyFont="1" applyAlignment="1">
      <alignment horizontal="center"/>
    </xf>
    <xf numFmtId="0" fontId="31" fillId="0" borderId="45" xfId="0" applyFont="1" applyBorder="1" applyAlignment="1">
      <alignment horizontal="center" wrapText="1"/>
    </xf>
    <xf numFmtId="0" fontId="31" fillId="0" borderId="32" xfId="0" applyFont="1" applyBorder="1" applyAlignment="1">
      <alignment horizontal="center" wrapText="1"/>
    </xf>
    <xf numFmtId="0" fontId="34" fillId="0" borderId="0" xfId="0" applyFont="1"/>
    <xf numFmtId="3" fontId="32" fillId="0" borderId="0" xfId="0" applyNumberFormat="1" applyFont="1"/>
    <xf numFmtId="0" fontId="13" fillId="0" borderId="1" xfId="0" applyFont="1" applyBorder="1" applyAlignment="1">
      <alignment horizontal="left" vertical="center"/>
    </xf>
    <xf numFmtId="0" fontId="13" fillId="0" borderId="7" xfId="0" applyFont="1" applyBorder="1" applyAlignment="1">
      <alignment horizontal="center" wrapText="1"/>
    </xf>
    <xf numFmtId="0" fontId="13" fillId="0" borderId="42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0" fillId="0" borderId="41" xfId="0" applyBorder="1" applyAlignment="1">
      <alignment wrapText="1"/>
    </xf>
    <xf numFmtId="0" fontId="31" fillId="0" borderId="33" xfId="0" applyFont="1" applyBorder="1" applyAlignment="1">
      <alignment horizontal="center" wrapText="1"/>
    </xf>
    <xf numFmtId="3" fontId="32" fillId="0" borderId="4" xfId="0" applyNumberFormat="1" applyFont="1" applyBorder="1"/>
    <xf numFmtId="3" fontId="32" fillId="0" borderId="44" xfId="0" applyNumberFormat="1" applyFont="1" applyBorder="1"/>
    <xf numFmtId="0" fontId="12" fillId="0" borderId="166" xfId="0" applyFont="1" applyBorder="1" applyAlignment="1">
      <alignment horizontal="center"/>
    </xf>
    <xf numFmtId="0" fontId="12" fillId="0" borderId="166" xfId="0" applyFont="1" applyBorder="1" applyAlignment="1">
      <alignment wrapText="1"/>
    </xf>
    <xf numFmtId="0" fontId="12" fillId="0" borderId="151" xfId="0" applyFont="1" applyBorder="1" applyAlignment="1">
      <alignment horizontal="center"/>
    </xf>
    <xf numFmtId="0" fontId="12" fillId="0" borderId="167" xfId="0" applyFont="1" applyBorder="1" applyAlignment="1">
      <alignment wrapText="1"/>
    </xf>
    <xf numFmtId="3" fontId="35" fillId="0" borderId="63" xfId="0" applyNumberFormat="1" applyFont="1" applyBorder="1"/>
    <xf numFmtId="3" fontId="26" fillId="0" borderId="47" xfId="0" applyNumberFormat="1" applyFont="1" applyBorder="1"/>
    <xf numFmtId="3" fontId="26" fillId="0" borderId="52" xfId="0" applyNumberFormat="1" applyFont="1" applyBorder="1"/>
    <xf numFmtId="3" fontId="26" fillId="0" borderId="54" xfId="0" applyNumberFormat="1" applyFont="1" applyBorder="1"/>
    <xf numFmtId="3" fontId="26" fillId="0" borderId="55" xfId="0" applyNumberFormat="1" applyFont="1" applyBorder="1"/>
    <xf numFmtId="0" fontId="31" fillId="0" borderId="60" xfId="0" applyFont="1" applyBorder="1" applyAlignment="1">
      <alignment horizontal="center"/>
    </xf>
    <xf numFmtId="0" fontId="31" fillId="0" borderId="80" xfId="0" applyFont="1" applyBorder="1" applyAlignment="1">
      <alignment wrapText="1"/>
    </xf>
    <xf numFmtId="0" fontId="31" fillId="0" borderId="81" xfId="0" applyFont="1" applyBorder="1"/>
    <xf numFmtId="0" fontId="31" fillId="0" borderId="61" xfId="0" applyFont="1" applyBorder="1"/>
    <xf numFmtId="0" fontId="31" fillId="0" borderId="80" xfId="0" applyFont="1" applyBorder="1"/>
    <xf numFmtId="0" fontId="31" fillId="0" borderId="62" xfId="0" applyFont="1" applyBorder="1"/>
    <xf numFmtId="3" fontId="31" fillId="0" borderId="0" xfId="0" applyNumberFormat="1" applyFont="1"/>
    <xf numFmtId="0" fontId="32" fillId="0" borderId="84" xfId="0" applyFont="1" applyBorder="1" applyAlignment="1">
      <alignment horizontal="center"/>
    </xf>
    <xf numFmtId="0" fontId="32" fillId="0" borderId="85" xfId="0" applyFont="1" applyBorder="1" applyAlignment="1">
      <alignment wrapText="1"/>
    </xf>
    <xf numFmtId="0" fontId="32" fillId="0" borderId="86" xfId="0" applyFont="1" applyBorder="1"/>
    <xf numFmtId="0" fontId="32" fillId="0" borderId="87" xfId="0" applyFont="1" applyBorder="1"/>
    <xf numFmtId="0" fontId="32" fillId="0" borderId="85" xfId="0" applyFont="1" applyBorder="1"/>
    <xf numFmtId="0" fontId="32" fillId="0" borderId="105" xfId="0" applyFont="1" applyBorder="1"/>
    <xf numFmtId="0" fontId="31" fillId="0" borderId="0" xfId="0" applyFont="1" applyAlignment="1">
      <alignment wrapText="1"/>
    </xf>
    <xf numFmtId="0" fontId="31" fillId="0" borderId="94" xfId="0" applyFont="1" applyBorder="1" applyAlignment="1">
      <alignment horizontal="center" wrapText="1"/>
    </xf>
    <xf numFmtId="0" fontId="32" fillId="0" borderId="65" xfId="0" applyFont="1" applyBorder="1" applyAlignment="1">
      <alignment horizontal="center"/>
    </xf>
    <xf numFmtId="0" fontId="32" fillId="0" borderId="69" xfId="0" applyFont="1" applyBorder="1" applyAlignment="1">
      <alignment wrapText="1"/>
    </xf>
    <xf numFmtId="1" fontId="32" fillId="0" borderId="107" xfId="0" applyNumberFormat="1" applyFont="1" applyBorder="1"/>
    <xf numFmtId="0" fontId="32" fillId="0" borderId="18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169" fontId="12" fillId="0" borderId="49" xfId="1" applyNumberFormat="1" applyFont="1" applyBorder="1"/>
    <xf numFmtId="0" fontId="12" fillId="0" borderId="136" xfId="0" applyFont="1" applyBorder="1"/>
    <xf numFmtId="3" fontId="32" fillId="0" borderId="47" xfId="0" applyNumberFormat="1" applyFont="1" applyBorder="1"/>
    <xf numFmtId="3" fontId="32" fillId="0" borderId="52" xfId="0" applyNumberFormat="1" applyFont="1" applyBorder="1"/>
    <xf numFmtId="3" fontId="32" fillId="0" borderId="54" xfId="0" applyNumberFormat="1" applyFont="1" applyBorder="1"/>
    <xf numFmtId="3" fontId="32" fillId="0" borderId="55" xfId="0" applyNumberFormat="1" applyFont="1" applyBorder="1"/>
    <xf numFmtId="3" fontId="32" fillId="0" borderId="48" xfId="0" applyNumberFormat="1" applyFont="1" applyBorder="1"/>
    <xf numFmtId="3" fontId="32" fillId="0" borderId="51" xfId="0" applyNumberFormat="1" applyFont="1" applyBorder="1"/>
    <xf numFmtId="0" fontId="12" fillId="0" borderId="168" xfId="0" applyFont="1" applyBorder="1" applyAlignment="1">
      <alignment horizontal="center"/>
    </xf>
    <xf numFmtId="3" fontId="32" fillId="0" borderId="143" xfId="0" applyNumberFormat="1" applyFont="1" applyBorder="1"/>
    <xf numFmtId="3" fontId="32" fillId="0" borderId="136" xfId="0" applyNumberFormat="1" applyFont="1" applyBorder="1"/>
    <xf numFmtId="3" fontId="12" fillId="0" borderId="47" xfId="0" applyNumberFormat="1" applyFont="1" applyBorder="1"/>
    <xf numFmtId="3" fontId="12" fillId="0" borderId="54" xfId="0" applyNumberFormat="1" applyFont="1" applyBorder="1"/>
    <xf numFmtId="0" fontId="12" fillId="0" borderId="47" xfId="0" applyFont="1" applyBorder="1" applyAlignment="1">
      <alignment wrapText="1"/>
    </xf>
    <xf numFmtId="0" fontId="32" fillId="0" borderId="41" xfId="0" applyFont="1" applyBorder="1"/>
    <xf numFmtId="0" fontId="32" fillId="0" borderId="41" xfId="0" applyFont="1" applyBorder="1" applyAlignment="1">
      <alignment wrapText="1"/>
    </xf>
    <xf numFmtId="1" fontId="32" fillId="0" borderId="15" xfId="0" applyNumberFormat="1" applyFont="1" applyBorder="1"/>
    <xf numFmtId="1" fontId="32" fillId="0" borderId="17" xfId="0" applyNumberFormat="1" applyFont="1" applyBorder="1"/>
    <xf numFmtId="1" fontId="32" fillId="0" borderId="18" xfId="5" applyNumberFormat="1" applyFont="1" applyBorder="1"/>
    <xf numFmtId="1" fontId="32" fillId="0" borderId="16" xfId="5" applyNumberFormat="1" applyFont="1" applyBorder="1"/>
    <xf numFmtId="0" fontId="32" fillId="0" borderId="97" xfId="0" applyFont="1" applyBorder="1" applyAlignment="1">
      <alignment horizontal="center"/>
    </xf>
    <xf numFmtId="0" fontId="32" fillId="0" borderId="4" xfId="0" applyFont="1" applyBorder="1"/>
    <xf numFmtId="0" fontId="32" fillId="0" borderId="44" xfId="0" applyFont="1" applyBorder="1"/>
    <xf numFmtId="0" fontId="32" fillId="0" borderId="116" xfId="0" applyFont="1" applyBorder="1"/>
    <xf numFmtId="1" fontId="32" fillId="0" borderId="46" xfId="5" applyNumberFormat="1" applyFont="1" applyBorder="1" applyAlignment="1">
      <alignment horizontal="right"/>
    </xf>
    <xf numFmtId="1" fontId="32" fillId="0" borderId="66" xfId="0" applyNumberFormat="1" applyFont="1" applyBorder="1"/>
    <xf numFmtId="1" fontId="32" fillId="0" borderId="69" xfId="5" applyNumberFormat="1" applyFont="1" applyBorder="1"/>
    <xf numFmtId="1" fontId="32" fillId="0" borderId="115" xfId="5" applyNumberFormat="1" applyFont="1" applyBorder="1" applyAlignment="1">
      <alignment horizontal="right"/>
    </xf>
    <xf numFmtId="1" fontId="32" fillId="0" borderId="55" xfId="0" applyNumberFormat="1" applyFont="1" applyBorder="1"/>
    <xf numFmtId="1" fontId="32" fillId="0" borderId="50" xfId="0" applyNumberFormat="1" applyFont="1" applyBorder="1"/>
    <xf numFmtId="0" fontId="31" fillId="0" borderId="117" xfId="0" applyFont="1" applyBorder="1" applyAlignment="1">
      <alignment horizontal="center" wrapText="1"/>
    </xf>
    <xf numFmtId="0" fontId="31" fillId="0" borderId="169" xfId="0" applyFont="1" applyBorder="1" applyAlignment="1">
      <alignment horizontal="center" wrapText="1"/>
    </xf>
    <xf numFmtId="0" fontId="31" fillId="0" borderId="43" xfId="0" applyFont="1" applyBorder="1" applyAlignment="1">
      <alignment horizontal="center" wrapText="1"/>
    </xf>
    <xf numFmtId="0" fontId="31" fillId="0" borderId="157" xfId="0" applyFont="1" applyBorder="1" applyAlignment="1">
      <alignment horizontal="center" wrapText="1"/>
    </xf>
    <xf numFmtId="0" fontId="31" fillId="0" borderId="38" xfId="0" applyFont="1" applyBorder="1" applyAlignment="1">
      <alignment horizontal="center" wrapText="1"/>
    </xf>
    <xf numFmtId="0" fontId="20" fillId="0" borderId="0" xfId="19" applyFont="1" applyAlignment="1">
      <alignment horizontal="right"/>
    </xf>
    <xf numFmtId="0" fontId="20" fillId="0" borderId="0" xfId="138" applyFont="1" applyAlignment="1">
      <alignment horizontal="right"/>
    </xf>
    <xf numFmtId="0" fontId="20" fillId="0" borderId="0" xfId="44" applyFont="1" applyAlignment="1">
      <alignment horizontal="right"/>
    </xf>
    <xf numFmtId="0" fontId="16" fillId="0" borderId="49" xfId="0" applyFont="1" applyBorder="1" applyAlignment="1">
      <alignment wrapText="1"/>
    </xf>
    <xf numFmtId="0" fontId="12" fillId="0" borderId="54" xfId="0" applyFont="1" applyBorder="1" applyAlignment="1">
      <alignment wrapText="1"/>
    </xf>
    <xf numFmtId="0" fontId="16" fillId="0" borderId="48" xfId="0" applyFont="1" applyBorder="1" applyAlignment="1">
      <alignment horizontal="center"/>
    </xf>
    <xf numFmtId="0" fontId="12" fillId="0" borderId="136" xfId="0" applyFont="1" applyBorder="1" applyAlignment="1">
      <alignment wrapText="1"/>
    </xf>
    <xf numFmtId="3" fontId="32" fillId="0" borderId="49" xfId="0" applyNumberFormat="1" applyFont="1" applyBorder="1"/>
    <xf numFmtId="3" fontId="32" fillId="0" borderId="50" xfId="0" applyNumberFormat="1" applyFont="1" applyBorder="1"/>
    <xf numFmtId="0" fontId="12" fillId="0" borderId="142" xfId="0" applyFont="1" applyBorder="1" applyAlignment="1">
      <alignment horizontal="center"/>
    </xf>
    <xf numFmtId="0" fontId="32" fillId="0" borderId="142" xfId="0" applyFont="1" applyBorder="1" applyAlignment="1">
      <alignment horizontal="center"/>
    </xf>
    <xf numFmtId="168" fontId="0" fillId="0" borderId="142" xfId="0" applyNumberFormat="1" applyBorder="1" applyAlignment="1">
      <alignment horizontal="center"/>
    </xf>
    <xf numFmtId="0" fontId="20" fillId="0" borderId="0" xfId="58" applyFont="1" applyAlignment="1">
      <alignment horizontal="right"/>
    </xf>
    <xf numFmtId="0" fontId="0" fillId="0" borderId="60" xfId="0" applyBorder="1" applyAlignment="1">
      <alignment horizontal="center"/>
    </xf>
    <xf numFmtId="0" fontId="13" fillId="0" borderId="80" xfId="0" applyFont="1" applyBorder="1" applyAlignment="1">
      <alignment wrapText="1"/>
    </xf>
    <xf numFmtId="3" fontId="31" fillId="0" borderId="81" xfId="0" applyNumberFormat="1" applyFont="1" applyBorder="1"/>
    <xf numFmtId="3" fontId="31" fillId="0" borderId="61" xfId="0" applyNumberFormat="1" applyFont="1" applyBorder="1"/>
    <xf numFmtId="0" fontId="0" fillId="0" borderId="97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wrapText="1"/>
    </xf>
    <xf numFmtId="3" fontId="32" fillId="0" borderId="86" xfId="0" applyNumberFormat="1" applyFont="1" applyBorder="1"/>
    <xf numFmtId="3" fontId="32" fillId="0" borderId="87" xfId="0" applyNumberFormat="1" applyFont="1" applyBorder="1"/>
    <xf numFmtId="3" fontId="32" fillId="0" borderId="92" xfId="0" applyNumberFormat="1" applyFont="1" applyBorder="1"/>
    <xf numFmtId="0" fontId="0" fillId="0" borderId="0" xfId="0" applyAlignment="1">
      <alignment wrapText="1"/>
    </xf>
    <xf numFmtId="3" fontId="29" fillId="0" borderId="0" xfId="0" applyNumberFormat="1" applyFont="1"/>
    <xf numFmtId="0" fontId="24" fillId="0" borderId="1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wrapText="1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wrapText="1"/>
    </xf>
    <xf numFmtId="0" fontId="23" fillId="0" borderId="11" xfId="0" applyFont="1" applyBorder="1" applyAlignment="1">
      <alignment horizontal="center"/>
    </xf>
    <xf numFmtId="0" fontId="23" fillId="0" borderId="20" xfId="0" applyFont="1" applyBorder="1" applyAlignment="1">
      <alignment wrapText="1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wrapText="1"/>
    </xf>
    <xf numFmtId="0" fontId="22" fillId="0" borderId="0" xfId="0" applyFont="1" applyAlignment="1">
      <alignment horizontal="left" vertical="center"/>
    </xf>
    <xf numFmtId="0" fontId="24" fillId="0" borderId="93" xfId="0" applyFont="1" applyBorder="1" applyAlignment="1">
      <alignment horizontal="center" wrapText="1"/>
    </xf>
    <xf numFmtId="0" fontId="24" fillId="0" borderId="94" xfId="0" applyFont="1" applyBorder="1" applyAlignment="1">
      <alignment horizontal="center" wrapText="1"/>
    </xf>
    <xf numFmtId="0" fontId="24" fillId="0" borderId="97" xfId="0" applyFont="1" applyBorder="1" applyAlignment="1">
      <alignment horizontal="center" wrapText="1"/>
    </xf>
    <xf numFmtId="0" fontId="23" fillId="0" borderId="99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0" fontId="23" fillId="0" borderId="82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69" xfId="0" applyFont="1" applyBorder="1" applyAlignment="1">
      <alignment wrapText="1"/>
    </xf>
    <xf numFmtId="0" fontId="32" fillId="0" borderId="106" xfId="0" applyFont="1" applyBorder="1" applyAlignment="1">
      <alignment horizontal="center"/>
    </xf>
    <xf numFmtId="0" fontId="32" fillId="0" borderId="174" xfId="0" applyFont="1" applyBorder="1"/>
    <xf numFmtId="0" fontId="31" fillId="0" borderId="70" xfId="0" applyFont="1" applyBorder="1" applyAlignment="1">
      <alignment wrapText="1"/>
    </xf>
    <xf numFmtId="0" fontId="32" fillId="0" borderId="174" xfId="0" applyFont="1" applyBorder="1" applyAlignment="1">
      <alignment wrapText="1"/>
    </xf>
    <xf numFmtId="0" fontId="32" fillId="0" borderId="71" xfId="0" applyFont="1" applyBorder="1" applyAlignment="1">
      <alignment wrapText="1"/>
    </xf>
    <xf numFmtId="0" fontId="32" fillId="0" borderId="72" xfId="0" applyFont="1" applyBorder="1" applyAlignment="1">
      <alignment wrapText="1"/>
    </xf>
    <xf numFmtId="0" fontId="32" fillId="0" borderId="175" xfId="0" applyFont="1" applyBorder="1"/>
    <xf numFmtId="0" fontId="31" fillId="0" borderId="73" xfId="0" applyFont="1" applyBorder="1"/>
    <xf numFmtId="0" fontId="32" fillId="0" borderId="176" xfId="0" applyFont="1" applyBorder="1"/>
    <xf numFmtId="0" fontId="32" fillId="0" borderId="147" xfId="0" applyFont="1" applyBorder="1"/>
    <xf numFmtId="0" fontId="32" fillId="0" borderId="161" xfId="0" applyFont="1" applyBorder="1"/>
    <xf numFmtId="3" fontId="32" fillId="0" borderId="53" xfId="0" applyNumberFormat="1" applyFont="1" applyBorder="1"/>
    <xf numFmtId="169" fontId="12" fillId="0" borderId="48" xfId="1" applyNumberFormat="1" applyFont="1" applyBorder="1"/>
    <xf numFmtId="1" fontId="32" fillId="0" borderId="46" xfId="0" applyNumberFormat="1" applyFont="1" applyBorder="1"/>
    <xf numFmtId="1" fontId="32" fillId="0" borderId="115" xfId="0" applyNumberFormat="1" applyFont="1" applyBorder="1"/>
    <xf numFmtId="0" fontId="31" fillId="0" borderId="134" xfId="0" applyFont="1" applyBorder="1" applyAlignment="1">
      <alignment horizontal="center" wrapText="1"/>
    </xf>
    <xf numFmtId="0" fontId="12" fillId="0" borderId="62" xfId="0" applyFont="1" applyBorder="1" applyAlignment="1">
      <alignment wrapText="1"/>
    </xf>
    <xf numFmtId="0" fontId="12" fillId="0" borderId="64" xfId="0" applyFont="1" applyBorder="1" applyAlignment="1">
      <alignment wrapText="1"/>
    </xf>
    <xf numFmtId="0" fontId="12" fillId="0" borderId="89" xfId="0" applyFont="1" applyBorder="1" applyAlignment="1">
      <alignment wrapText="1"/>
    </xf>
    <xf numFmtId="0" fontId="12" fillId="0" borderId="67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1" fontId="12" fillId="0" borderId="54" xfId="0" applyNumberFormat="1" applyFont="1" applyBorder="1"/>
    <xf numFmtId="1" fontId="16" fillId="0" borderId="50" xfId="0" applyNumberFormat="1" applyFont="1" applyBorder="1"/>
    <xf numFmtId="1" fontId="12" fillId="0" borderId="55" xfId="0" applyNumberFormat="1" applyFont="1" applyBorder="1"/>
    <xf numFmtId="0" fontId="12" fillId="0" borderId="101" xfId="0" applyFont="1" applyBorder="1" applyAlignment="1">
      <alignment horizontal="center"/>
    </xf>
    <xf numFmtId="3" fontId="12" fillId="0" borderId="53" xfId="0" applyNumberFormat="1" applyFont="1" applyBorder="1"/>
    <xf numFmtId="0" fontId="12" fillId="0" borderId="31" xfId="0" applyFont="1" applyBorder="1" applyAlignment="1">
      <alignment horizontal="center"/>
    </xf>
    <xf numFmtId="0" fontId="12" fillId="0" borderId="153" xfId="0" applyFont="1" applyBorder="1" applyAlignment="1">
      <alignment wrapText="1"/>
    </xf>
    <xf numFmtId="0" fontId="41" fillId="0" borderId="0" xfId="0" applyFont="1"/>
    <xf numFmtId="0" fontId="32" fillId="0" borderId="76" xfId="0" applyFont="1" applyBorder="1" applyAlignment="1">
      <alignment horizontal="center"/>
    </xf>
    <xf numFmtId="0" fontId="32" fillId="0" borderId="78" xfId="0" applyFont="1" applyBorder="1"/>
    <xf numFmtId="0" fontId="31" fillId="0" borderId="97" xfId="0" applyFont="1" applyBorder="1" applyAlignment="1">
      <alignment horizontal="center" wrapText="1"/>
    </xf>
    <xf numFmtId="0" fontId="33" fillId="0" borderId="124" xfId="0" applyFont="1" applyBorder="1" applyAlignment="1">
      <alignment wrapText="1"/>
    </xf>
    <xf numFmtId="0" fontId="33" fillId="0" borderId="125" xfId="0" applyFont="1" applyBorder="1" applyAlignment="1">
      <alignment wrapText="1"/>
    </xf>
    <xf numFmtId="0" fontId="42" fillId="0" borderId="48" xfId="0" applyFont="1" applyBorder="1" applyAlignment="1">
      <alignment horizontal="right"/>
    </xf>
    <xf numFmtId="0" fontId="42" fillId="0" borderId="50" xfId="0" applyFont="1" applyBorder="1" applyAlignment="1">
      <alignment horizontal="right"/>
    </xf>
    <xf numFmtId="0" fontId="42" fillId="0" borderId="51" xfId="0" applyFont="1" applyBorder="1" applyAlignment="1">
      <alignment horizontal="right"/>
    </xf>
    <xf numFmtId="0" fontId="42" fillId="0" borderId="52" xfId="0" applyFont="1" applyBorder="1" applyAlignment="1">
      <alignment horizontal="right"/>
    </xf>
    <xf numFmtId="1" fontId="42" fillId="0" borderId="51" xfId="0" applyNumberFormat="1" applyFont="1" applyBorder="1" applyAlignment="1">
      <alignment horizontal="right"/>
    </xf>
    <xf numFmtId="0" fontId="43" fillId="0" borderId="0" xfId="0" applyFont="1"/>
    <xf numFmtId="0" fontId="33" fillId="0" borderId="0" xfId="0" applyFont="1"/>
    <xf numFmtId="0" fontId="22" fillId="0" borderId="0" xfId="7" applyFont="1"/>
    <xf numFmtId="0" fontId="23" fillId="0" borderId="0" xfId="59" applyFont="1"/>
    <xf numFmtId="3" fontId="23" fillId="0" borderId="0" xfId="59" applyNumberFormat="1" applyFont="1"/>
    <xf numFmtId="3" fontId="25" fillId="0" borderId="0" xfId="0" applyNumberFormat="1" applyFont="1"/>
    <xf numFmtId="1" fontId="25" fillId="0" borderId="0" xfId="0" applyNumberFormat="1" applyFont="1"/>
    <xf numFmtId="0" fontId="24" fillId="0" borderId="0" xfId="0" applyFont="1"/>
    <xf numFmtId="0" fontId="42" fillId="0" borderId="101" xfId="0" applyFont="1" applyBorder="1" applyAlignment="1">
      <alignment horizontal="right"/>
    </xf>
    <xf numFmtId="0" fontId="42" fillId="0" borderId="103" xfId="0" applyFont="1" applyBorder="1" applyAlignment="1">
      <alignment horizontal="right"/>
    </xf>
    <xf numFmtId="0" fontId="24" fillId="0" borderId="78" xfId="0" applyFont="1" applyBorder="1" applyAlignment="1">
      <alignment horizontal="center" wrapText="1"/>
    </xf>
    <xf numFmtId="3" fontId="32" fillId="0" borderId="171" xfId="0" applyNumberFormat="1" applyFont="1" applyBorder="1"/>
    <xf numFmtId="3" fontId="32" fillId="0" borderId="175" xfId="0" applyNumberFormat="1" applyFont="1" applyBorder="1"/>
    <xf numFmtId="3" fontId="32" fillId="0" borderId="132" xfId="0" applyNumberFormat="1" applyFont="1" applyBorder="1"/>
    <xf numFmtId="3" fontId="32" fillId="0" borderId="133" xfId="0" applyNumberFormat="1" applyFont="1" applyBorder="1"/>
    <xf numFmtId="3" fontId="32" fillId="0" borderId="176" xfId="0" applyNumberFormat="1" applyFont="1" applyBorder="1"/>
    <xf numFmtId="0" fontId="32" fillId="0" borderId="176" xfId="0" applyFont="1" applyBorder="1" applyAlignment="1">
      <alignment wrapText="1"/>
    </xf>
    <xf numFmtId="0" fontId="32" fillId="0" borderId="74" xfId="0" applyFont="1" applyBorder="1" applyAlignment="1">
      <alignment wrapText="1"/>
    </xf>
    <xf numFmtId="0" fontId="32" fillId="0" borderId="75" xfId="0" applyFont="1" applyBorder="1" applyAlignment="1">
      <alignment wrapText="1"/>
    </xf>
    <xf numFmtId="3" fontId="16" fillId="0" borderId="50" xfId="1" applyNumberFormat="1" applyFont="1" applyBorder="1"/>
    <xf numFmtId="169" fontId="16" fillId="0" borderId="134" xfId="1" applyNumberFormat="1" applyFont="1" applyBorder="1" applyAlignment="1">
      <alignment horizontal="center" wrapText="1"/>
    </xf>
    <xf numFmtId="1" fontId="12" fillId="0" borderId="73" xfId="1" applyNumberFormat="1" applyFont="1" applyBorder="1"/>
    <xf numFmtId="1" fontId="12" fillId="0" borderId="74" xfId="1" applyNumberFormat="1" applyFont="1" applyBorder="1"/>
    <xf numFmtId="0" fontId="0" fillId="0" borderId="71" xfId="0" applyBorder="1"/>
    <xf numFmtId="0" fontId="0" fillId="0" borderId="72" xfId="0" applyBorder="1"/>
    <xf numFmtId="168" fontId="0" fillId="0" borderId="51" xfId="0" applyNumberFormat="1" applyBorder="1" applyAlignment="1">
      <alignment horizontal="center"/>
    </xf>
    <xf numFmtId="168" fontId="0" fillId="0" borderId="53" xfId="0" applyNumberFormat="1" applyBorder="1" applyAlignment="1">
      <alignment horizontal="center"/>
    </xf>
    <xf numFmtId="0" fontId="32" fillId="0" borderId="0" xfId="0" applyFont="1" applyAlignment="1">
      <alignment horizontal="left" vertical="top"/>
    </xf>
    <xf numFmtId="0" fontId="12" fillId="0" borderId="174" xfId="0" applyFont="1" applyBorder="1" applyAlignment="1">
      <alignment wrapText="1"/>
    </xf>
    <xf numFmtId="0" fontId="12" fillId="0" borderId="55" xfId="0" applyFont="1" applyBorder="1"/>
    <xf numFmtId="0" fontId="16" fillId="0" borderId="70" xfId="0" applyFont="1" applyBorder="1" applyAlignment="1">
      <alignment wrapText="1"/>
    </xf>
    <xf numFmtId="0" fontId="32" fillId="0" borderId="187" xfId="0" applyFont="1" applyBorder="1"/>
    <xf numFmtId="3" fontId="32" fillId="0" borderId="71" xfId="0" applyNumberFormat="1" applyFont="1" applyBorder="1"/>
    <xf numFmtId="0" fontId="16" fillId="0" borderId="121" xfId="0" applyFont="1" applyBorder="1" applyAlignment="1">
      <alignment horizontal="center" wrapText="1"/>
    </xf>
    <xf numFmtId="169" fontId="12" fillId="0" borderId="51" xfId="1" applyNumberFormat="1" applyFont="1" applyBorder="1"/>
    <xf numFmtId="169" fontId="12" fillId="0" borderId="53" xfId="1" applyNumberFormat="1" applyFont="1" applyBorder="1"/>
    <xf numFmtId="167" fontId="12" fillId="0" borderId="58" xfId="2" applyFont="1" applyBorder="1"/>
    <xf numFmtId="9" fontId="44" fillId="0" borderId="48" xfId="17" applyFont="1" applyFill="1" applyBorder="1" applyAlignment="1" applyProtection="1">
      <alignment horizontal="center"/>
    </xf>
    <xf numFmtId="9" fontId="44" fillId="0" borderId="51" xfId="17" applyFont="1" applyFill="1" applyBorder="1" applyAlignment="1" applyProtection="1">
      <alignment horizontal="center"/>
      <protection locked="0"/>
    </xf>
    <xf numFmtId="9" fontId="44" fillId="0" borderId="51" xfId="437" applyFont="1" applyFill="1" applyBorder="1" applyAlignment="1" applyProtection="1">
      <alignment horizontal="center"/>
      <protection locked="0"/>
    </xf>
    <xf numFmtId="9" fontId="44" fillId="0" borderId="53" xfId="437" applyFont="1" applyFill="1" applyBorder="1" applyAlignment="1" applyProtection="1">
      <alignment horizontal="center"/>
      <protection locked="0"/>
    </xf>
    <xf numFmtId="0" fontId="44" fillId="0" borderId="70" xfId="0" applyFont="1" applyBorder="1" applyAlignment="1">
      <alignment horizontal="center"/>
    </xf>
    <xf numFmtId="49" fontId="44" fillId="0" borderId="71" xfId="0" applyNumberFormat="1" applyFont="1" applyBorder="1" applyAlignment="1" applyProtection="1">
      <alignment horizontal="center"/>
      <protection locked="0"/>
    </xf>
    <xf numFmtId="49" fontId="44" fillId="0" borderId="72" xfId="0" applyNumberFormat="1" applyFont="1" applyBorder="1" applyAlignment="1" applyProtection="1">
      <alignment horizontal="center"/>
      <protection locked="0"/>
    </xf>
    <xf numFmtId="3" fontId="17" fillId="0" borderId="49" xfId="0" applyNumberFormat="1" applyFont="1" applyBorder="1"/>
    <xf numFmtId="3" fontId="17" fillId="0" borderId="50" xfId="0" applyNumberFormat="1" applyFont="1" applyBorder="1"/>
    <xf numFmtId="3" fontId="17" fillId="0" borderId="48" xfId="0" applyNumberFormat="1" applyFont="1" applyBorder="1"/>
    <xf numFmtId="3" fontId="26" fillId="0" borderId="53" xfId="0" applyNumberFormat="1" applyFont="1" applyBorder="1"/>
    <xf numFmtId="3" fontId="26" fillId="0" borderId="72" xfId="0" applyNumberFormat="1" applyFont="1" applyBorder="1"/>
    <xf numFmtId="1" fontId="12" fillId="0" borderId="136" xfId="0" applyNumberFormat="1" applyFont="1" applyBorder="1"/>
    <xf numFmtId="1" fontId="12" fillId="0" borderId="143" xfId="0" applyNumberFormat="1" applyFont="1" applyBorder="1"/>
    <xf numFmtId="0" fontId="12" fillId="0" borderId="54" xfId="0" applyFont="1" applyBorder="1" applyAlignment="1">
      <alignment horizontal="center"/>
    </xf>
    <xf numFmtId="0" fontId="20" fillId="0" borderId="47" xfId="0" applyFont="1" applyBorder="1"/>
    <xf numFmtId="0" fontId="20" fillId="0" borderId="50" xfId="0" applyFont="1" applyBorder="1"/>
    <xf numFmtId="0" fontId="20" fillId="0" borderId="51" xfId="0" applyFont="1" applyBorder="1"/>
    <xf numFmtId="0" fontId="20" fillId="0" borderId="52" xfId="0" applyFont="1" applyBorder="1"/>
    <xf numFmtId="0" fontId="20" fillId="0" borderId="53" xfId="0" applyFont="1" applyBorder="1"/>
    <xf numFmtId="0" fontId="20" fillId="0" borderId="54" xfId="0" applyFont="1" applyBorder="1"/>
    <xf numFmtId="0" fontId="20" fillId="0" borderId="55" xfId="0" applyFont="1" applyBorder="1"/>
    <xf numFmtId="1" fontId="32" fillId="0" borderId="52" xfId="0" applyNumberFormat="1" applyFont="1" applyBorder="1" applyAlignment="1">
      <alignment horizontal="center"/>
    </xf>
    <xf numFmtId="1" fontId="32" fillId="0" borderId="55" xfId="0" applyNumberFormat="1" applyFont="1" applyBorder="1" applyAlignment="1">
      <alignment horizontal="center"/>
    </xf>
    <xf numFmtId="0" fontId="22" fillId="6" borderId="0" xfId="7" applyFont="1" applyFill="1"/>
    <xf numFmtId="0" fontId="25" fillId="6" borderId="0" xfId="7" applyFont="1" applyFill="1" applyAlignment="1">
      <alignment horizontal="center"/>
    </xf>
    <xf numFmtId="0" fontId="25" fillId="0" borderId="0" xfId="0" applyFont="1"/>
    <xf numFmtId="0" fontId="22" fillId="0" borderId="0" xfId="0" applyFont="1"/>
    <xf numFmtId="1" fontId="24" fillId="0" borderId="0" xfId="7" applyNumberFormat="1" applyFont="1" applyAlignment="1">
      <alignment horizontal="right" vertical="center"/>
    </xf>
    <xf numFmtId="1" fontId="16" fillId="0" borderId="50" xfId="1" applyNumberFormat="1" applyFont="1" applyBorder="1"/>
    <xf numFmtId="0" fontId="13" fillId="0" borderId="70" xfId="0" applyFont="1" applyBorder="1"/>
    <xf numFmtId="0" fontId="20" fillId="0" borderId="50" xfId="0" applyFont="1" applyBorder="1" applyAlignment="1">
      <alignment horizontal="right"/>
    </xf>
    <xf numFmtId="0" fontId="20" fillId="0" borderId="52" xfId="0" applyFont="1" applyBorder="1" applyAlignment="1">
      <alignment horizontal="right"/>
    </xf>
    <xf numFmtId="0" fontId="20" fillId="0" borderId="55" xfId="0" applyFont="1" applyBorder="1" applyAlignment="1">
      <alignment horizontal="right"/>
    </xf>
    <xf numFmtId="1" fontId="12" fillId="0" borderId="75" xfId="1" applyNumberFormat="1" applyFont="1" applyBorder="1"/>
    <xf numFmtId="0" fontId="20" fillId="0" borderId="0" xfId="0" applyFont="1" applyAlignment="1">
      <alignment horizontal="right"/>
    </xf>
    <xf numFmtId="0" fontId="12" fillId="0" borderId="190" xfId="0" applyFont="1" applyBorder="1" applyAlignment="1">
      <alignment wrapText="1"/>
    </xf>
    <xf numFmtId="0" fontId="12" fillId="0" borderId="101" xfId="0" applyFont="1" applyBorder="1"/>
    <xf numFmtId="0" fontId="12" fillId="0" borderId="102" xfId="0" applyFont="1" applyBorder="1"/>
    <xf numFmtId="0" fontId="12" fillId="0" borderId="103" xfId="0" applyFont="1" applyBorder="1"/>
    <xf numFmtId="0" fontId="12" fillId="0" borderId="191" xfId="0" applyFont="1" applyBorder="1"/>
    <xf numFmtId="0" fontId="32" fillId="0" borderId="160" xfId="0" applyFont="1" applyBorder="1" applyAlignment="1">
      <alignment horizontal="center"/>
    </xf>
    <xf numFmtId="0" fontId="32" fillId="0" borderId="188" xfId="0" applyFont="1" applyBorder="1" applyAlignment="1">
      <alignment wrapText="1"/>
    </xf>
    <xf numFmtId="0" fontId="32" fillId="0" borderId="188" xfId="0" applyFont="1" applyBorder="1"/>
    <xf numFmtId="0" fontId="16" fillId="0" borderId="192" xfId="0" applyFont="1" applyBorder="1" applyAlignment="1">
      <alignment horizontal="center" wrapText="1"/>
    </xf>
    <xf numFmtId="0" fontId="12" fillId="0" borderId="193" xfId="0" applyFont="1" applyBorder="1" applyAlignment="1">
      <alignment horizontal="center"/>
    </xf>
    <xf numFmtId="3" fontId="32" fillId="0" borderId="72" xfId="0" applyNumberFormat="1" applyFont="1" applyBorder="1"/>
    <xf numFmtId="3" fontId="32" fillId="0" borderId="174" xfId="0" applyNumberFormat="1" applyFont="1" applyBorder="1"/>
    <xf numFmtId="3" fontId="32" fillId="0" borderId="142" xfId="0" applyNumberFormat="1" applyFont="1" applyBorder="1"/>
    <xf numFmtId="3" fontId="32" fillId="0" borderId="140" xfId="0" applyNumberFormat="1" applyFont="1" applyBorder="1"/>
    <xf numFmtId="3" fontId="32" fillId="0" borderId="170" xfId="0" applyNumberFormat="1" applyFont="1" applyBorder="1"/>
    <xf numFmtId="3" fontId="32" fillId="0" borderId="141" xfId="0" applyNumberFormat="1" applyFont="1" applyBorder="1"/>
    <xf numFmtId="0" fontId="16" fillId="0" borderId="194" xfId="0" applyFont="1" applyBorder="1" applyAlignment="1">
      <alignment horizontal="center" wrapText="1"/>
    </xf>
    <xf numFmtId="0" fontId="16" fillId="0" borderId="195" xfId="0" applyFont="1" applyBorder="1" applyAlignment="1">
      <alignment horizontal="center" wrapText="1"/>
    </xf>
    <xf numFmtId="0" fontId="16" fillId="0" borderId="196" xfId="0" applyFont="1" applyBorder="1" applyAlignment="1">
      <alignment horizontal="center" wrapText="1"/>
    </xf>
    <xf numFmtId="0" fontId="16" fillId="0" borderId="197" xfId="0" applyFont="1" applyBorder="1" applyAlignment="1">
      <alignment horizontal="center" wrapText="1"/>
    </xf>
    <xf numFmtId="0" fontId="16" fillId="0" borderId="198" xfId="0" applyFont="1" applyBorder="1" applyAlignment="1">
      <alignment horizontal="center" wrapText="1"/>
    </xf>
    <xf numFmtId="0" fontId="16" fillId="0" borderId="199" xfId="0" applyFont="1" applyBorder="1" applyAlignment="1">
      <alignment horizontal="center" wrapText="1"/>
    </xf>
    <xf numFmtId="0" fontId="16" fillId="0" borderId="182" xfId="0" applyFont="1" applyBorder="1" applyAlignment="1">
      <alignment horizontal="center" wrapText="1"/>
    </xf>
    <xf numFmtId="0" fontId="16" fillId="0" borderId="200" xfId="0" applyFont="1" applyBorder="1" applyAlignment="1">
      <alignment horizontal="center" wrapText="1"/>
    </xf>
    <xf numFmtId="0" fontId="12" fillId="0" borderId="146" xfId="0" applyFont="1" applyBorder="1" applyAlignment="1">
      <alignment horizontal="center"/>
    </xf>
    <xf numFmtId="168" fontId="0" fillId="0" borderId="71" xfId="0" applyNumberFormat="1" applyBorder="1" applyAlignment="1">
      <alignment horizontal="center"/>
    </xf>
    <xf numFmtId="168" fontId="0" fillId="0" borderId="72" xfId="0" applyNumberFormat="1" applyBorder="1" applyAlignment="1">
      <alignment horizontal="center"/>
    </xf>
    <xf numFmtId="3" fontId="26" fillId="0" borderId="51" xfId="0" applyNumberFormat="1" applyFont="1" applyBorder="1"/>
    <xf numFmtId="3" fontId="26" fillId="0" borderId="71" xfId="0" applyNumberFormat="1" applyFont="1" applyBorder="1"/>
    <xf numFmtId="0" fontId="12" fillId="0" borderId="201" xfId="0" applyFont="1" applyBorder="1" applyAlignment="1">
      <alignment wrapText="1"/>
    </xf>
    <xf numFmtId="168" fontId="12" fillId="0" borderId="47" xfId="0" applyNumberFormat="1" applyFont="1" applyBorder="1"/>
    <xf numFmtId="171" fontId="12" fillId="0" borderId="47" xfId="0" applyNumberFormat="1" applyFont="1" applyBorder="1"/>
    <xf numFmtId="168" fontId="12" fillId="0" borderId="54" xfId="0" applyNumberFormat="1" applyFont="1" applyBorder="1"/>
    <xf numFmtId="171" fontId="12" fillId="0" borderId="54" xfId="0" applyNumberFormat="1" applyFont="1" applyBorder="1"/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horizontal="center" vertical="center"/>
    </xf>
    <xf numFmtId="0" fontId="31" fillId="0" borderId="126" xfId="0" applyFont="1" applyBorder="1" applyAlignment="1">
      <alignment horizontal="center" wrapText="1"/>
    </xf>
    <xf numFmtId="0" fontId="32" fillId="0" borderId="90" xfId="0" applyFont="1" applyBorder="1" applyAlignment="1">
      <alignment wrapText="1"/>
    </xf>
    <xf numFmtId="1" fontId="32" fillId="0" borderId="201" xfId="5" applyNumberFormat="1" applyFont="1" applyBorder="1"/>
    <xf numFmtId="0" fontId="31" fillId="0" borderId="130" xfId="0" applyFont="1" applyBorder="1" applyAlignment="1">
      <alignment horizontal="center" wrapText="1"/>
    </xf>
    <xf numFmtId="0" fontId="32" fillId="0" borderId="60" xfId="0" applyFont="1" applyBorder="1" applyAlignment="1">
      <alignment horizontal="center"/>
    </xf>
    <xf numFmtId="0" fontId="32" fillId="0" borderId="68" xfId="0" applyFont="1" applyBorder="1" applyAlignment="1">
      <alignment wrapText="1"/>
    </xf>
    <xf numFmtId="0" fontId="32" fillId="0" borderId="201" xfId="0" applyFont="1" applyBorder="1" applyAlignment="1">
      <alignment wrapText="1"/>
    </xf>
    <xf numFmtId="0" fontId="16" fillId="0" borderId="51" xfId="0" applyFont="1" applyBorder="1" applyAlignment="1">
      <alignment horizontal="center"/>
    </xf>
    <xf numFmtId="3" fontId="12" fillId="0" borderId="52" xfId="0" applyNumberFormat="1" applyFont="1" applyBorder="1"/>
    <xf numFmtId="0" fontId="16" fillId="0" borderId="53" xfId="0" applyFont="1" applyBorder="1" applyAlignment="1">
      <alignment horizontal="center"/>
    </xf>
    <xf numFmtId="3" fontId="12" fillId="0" borderId="55" xfId="0" applyNumberFormat="1" applyFont="1" applyBorder="1"/>
    <xf numFmtId="3" fontId="12" fillId="0" borderId="136" xfId="0" applyNumberFormat="1" applyFont="1" applyBorder="1"/>
    <xf numFmtId="1" fontId="32" fillId="0" borderId="52" xfId="0" applyNumberFormat="1" applyFont="1" applyBorder="1"/>
    <xf numFmtId="1" fontId="32" fillId="0" borderId="131" xfId="0" applyNumberFormat="1" applyFont="1" applyBorder="1"/>
    <xf numFmtId="1" fontId="32" fillId="0" borderId="132" xfId="0" applyNumberFormat="1" applyFont="1" applyBorder="1"/>
    <xf numFmtId="1" fontId="32" fillId="0" borderId="133" xfId="0" applyNumberFormat="1" applyFont="1" applyBorder="1"/>
    <xf numFmtId="1" fontId="32" fillId="0" borderId="48" xfId="0" applyNumberFormat="1" applyFont="1" applyBorder="1"/>
    <xf numFmtId="1" fontId="32" fillId="0" borderId="51" xfId="0" applyNumberFormat="1" applyFont="1" applyBorder="1"/>
    <xf numFmtId="1" fontId="32" fillId="0" borderId="53" xfId="0" applyNumberFormat="1" applyFont="1" applyBorder="1"/>
    <xf numFmtId="168" fontId="12" fillId="0" borderId="136" xfId="0" applyNumberFormat="1" applyFont="1" applyBorder="1"/>
    <xf numFmtId="171" fontId="12" fillId="0" borderId="136" xfId="0" applyNumberFormat="1" applyFont="1" applyBorder="1"/>
    <xf numFmtId="3" fontId="16" fillId="0" borderId="11" xfId="0" applyNumberFormat="1" applyFont="1" applyBorder="1"/>
    <xf numFmtId="3" fontId="16" fillId="0" borderId="12" xfId="0" applyNumberFormat="1" applyFont="1" applyBorder="1"/>
    <xf numFmtId="3" fontId="16" fillId="0" borderId="13" xfId="0" applyNumberFormat="1" applyFont="1" applyBorder="1"/>
    <xf numFmtId="0" fontId="16" fillId="0" borderId="136" xfId="0" applyFont="1" applyBorder="1"/>
    <xf numFmtId="3" fontId="12" fillId="0" borderId="16" xfId="0" applyNumberFormat="1" applyFont="1" applyBorder="1"/>
    <xf numFmtId="3" fontId="31" fillId="0" borderId="12" xfId="0" applyNumberFormat="1" applyFont="1" applyBorder="1"/>
    <xf numFmtId="3" fontId="31" fillId="0" borderId="89" xfId="0" applyNumberFormat="1" applyFont="1" applyBorder="1"/>
    <xf numFmtId="3" fontId="43" fillId="0" borderId="48" xfId="0" applyNumberFormat="1" applyFont="1" applyBorder="1"/>
    <xf numFmtId="3" fontId="43" fillId="0" borderId="50" xfId="0" applyNumberFormat="1" applyFont="1" applyBorder="1"/>
    <xf numFmtId="3" fontId="43" fillId="0" borderId="51" xfId="0" applyNumberFormat="1" applyFont="1" applyBorder="1"/>
    <xf numFmtId="3" fontId="43" fillId="0" borderId="52" xfId="0" applyNumberFormat="1" applyFont="1" applyBorder="1"/>
    <xf numFmtId="3" fontId="43" fillId="0" borderId="53" xfId="0" applyNumberFormat="1" applyFont="1" applyBorder="1"/>
    <xf numFmtId="3" fontId="43" fillId="0" borderId="55" xfId="0" applyNumberFormat="1" applyFont="1" applyBorder="1"/>
    <xf numFmtId="0" fontId="20" fillId="0" borderId="131" xfId="0" applyFont="1" applyBorder="1" applyAlignment="1">
      <alignment horizontal="right"/>
    </xf>
    <xf numFmtId="0" fontId="20" fillId="0" borderId="132" xfId="0" applyFont="1" applyBorder="1" applyAlignment="1">
      <alignment horizontal="right"/>
    </xf>
    <xf numFmtId="0" fontId="20" fillId="0" borderId="133" xfId="0" applyFont="1" applyBorder="1" applyAlignment="1">
      <alignment horizontal="right"/>
    </xf>
    <xf numFmtId="0" fontId="44" fillId="0" borderId="50" xfId="0" applyFont="1" applyBorder="1" applyAlignment="1">
      <alignment horizontal="center"/>
    </xf>
    <xf numFmtId="49" fontId="44" fillId="0" borderId="52" xfId="0" applyNumberFormat="1" applyFont="1" applyBorder="1" applyAlignment="1" applyProtection="1">
      <alignment horizontal="center"/>
      <protection locked="0"/>
    </xf>
    <xf numFmtId="49" fontId="44" fillId="0" borderId="55" xfId="0" applyNumberFormat="1" applyFont="1" applyBorder="1" applyAlignment="1" applyProtection="1">
      <alignment horizontal="center"/>
      <protection locked="0"/>
    </xf>
    <xf numFmtId="1" fontId="16" fillId="0" borderId="48" xfId="1" applyNumberFormat="1" applyFont="1" applyBorder="1"/>
    <xf numFmtId="1" fontId="16" fillId="0" borderId="49" xfId="1" applyNumberFormat="1" applyFont="1" applyBorder="1"/>
    <xf numFmtId="1" fontId="32" fillId="4" borderId="9" xfId="0" applyNumberFormat="1" applyFont="1" applyFill="1" applyBorder="1"/>
    <xf numFmtId="1" fontId="32" fillId="4" borderId="27" xfId="0" applyNumberFormat="1" applyFont="1" applyFill="1" applyBorder="1"/>
    <xf numFmtId="1" fontId="32" fillId="4" borderId="26" xfId="5" applyNumberFormat="1" applyFont="1" applyFill="1" applyBorder="1"/>
    <xf numFmtId="1" fontId="32" fillId="4" borderId="10" xfId="5" applyNumberFormat="1" applyFont="1" applyFill="1" applyBorder="1"/>
    <xf numFmtId="1" fontId="32" fillId="4" borderId="79" xfId="5" applyNumberFormat="1" applyFont="1" applyFill="1" applyBorder="1"/>
    <xf numFmtId="1" fontId="32" fillId="4" borderId="15" xfId="0" applyNumberFormat="1" applyFont="1" applyFill="1" applyBorder="1"/>
    <xf numFmtId="1" fontId="32" fillId="4" borderId="17" xfId="0" applyNumberFormat="1" applyFont="1" applyFill="1" applyBorder="1"/>
    <xf numFmtId="1" fontId="32" fillId="4" borderId="18" xfId="5" applyNumberFormat="1" applyFont="1" applyFill="1" applyBorder="1"/>
    <xf numFmtId="1" fontId="32" fillId="4" borderId="16" xfId="5" applyNumberFormat="1" applyFont="1" applyFill="1" applyBorder="1"/>
    <xf numFmtId="1" fontId="32" fillId="4" borderId="46" xfId="5" applyNumberFormat="1" applyFont="1" applyFill="1" applyBorder="1"/>
    <xf numFmtId="1" fontId="32" fillId="4" borderId="21" xfId="0" applyNumberFormat="1" applyFont="1" applyFill="1" applyBorder="1"/>
    <xf numFmtId="1" fontId="32" fillId="4" borderId="23" xfId="0" applyNumberFormat="1" applyFont="1" applyFill="1" applyBorder="1"/>
    <xf numFmtId="1" fontId="32" fillId="4" borderId="24" xfId="5" applyNumberFormat="1" applyFont="1" applyFill="1" applyBorder="1"/>
    <xf numFmtId="1" fontId="32" fillId="4" borderId="22" xfId="5" applyNumberFormat="1" applyFont="1" applyFill="1" applyBorder="1"/>
    <xf numFmtId="1" fontId="32" fillId="4" borderId="115" xfId="5" applyNumberFormat="1" applyFont="1" applyFill="1" applyBorder="1"/>
    <xf numFmtId="0" fontId="45" fillId="0" borderId="0" xfId="0" applyFont="1"/>
    <xf numFmtId="1" fontId="16" fillId="0" borderId="136" xfId="0" applyNumberFormat="1" applyFont="1" applyBorder="1"/>
    <xf numFmtId="1" fontId="24" fillId="0" borderId="50" xfId="0" applyNumberFormat="1" applyFont="1" applyBorder="1"/>
    <xf numFmtId="1" fontId="24" fillId="0" borderId="52" xfId="0" applyNumberFormat="1" applyFont="1" applyBorder="1"/>
    <xf numFmtId="1" fontId="24" fillId="0" borderId="103" xfId="0" applyNumberFormat="1" applyFont="1" applyBorder="1"/>
    <xf numFmtId="1" fontId="23" fillId="0" borderId="40" xfId="0" applyNumberFormat="1" applyFont="1" applyBorder="1"/>
    <xf numFmtId="1" fontId="23" fillId="0" borderId="28" xfId="0" applyNumberFormat="1" applyFont="1" applyBorder="1"/>
    <xf numFmtId="1" fontId="23" fillId="0" borderId="19" xfId="0" applyNumberFormat="1" applyFont="1" applyBorder="1"/>
    <xf numFmtId="1" fontId="23" fillId="0" borderId="30" xfId="0" applyNumberFormat="1" applyFont="1" applyBorder="1"/>
    <xf numFmtId="1" fontId="23" fillId="0" borderId="25" xfId="0" applyNumberFormat="1" applyFont="1" applyBorder="1"/>
    <xf numFmtId="1" fontId="23" fillId="0" borderId="37" xfId="0" applyNumberFormat="1" applyFont="1" applyBorder="1"/>
    <xf numFmtId="3" fontId="24" fillId="0" borderId="165" xfId="0" applyNumberFormat="1" applyFont="1" applyBorder="1"/>
    <xf numFmtId="3" fontId="24" fillId="0" borderId="56" xfId="0" applyNumberFormat="1" applyFont="1" applyBorder="1"/>
    <xf numFmtId="3" fontId="23" fillId="0" borderId="29" xfId="0" applyNumberFormat="1" applyFont="1" applyBorder="1"/>
    <xf numFmtId="3" fontId="23" fillId="0" borderId="83" xfId="0" applyNumberFormat="1" applyFont="1" applyBorder="1"/>
    <xf numFmtId="0" fontId="33" fillId="0" borderId="159" xfId="0" applyFont="1" applyBorder="1" applyAlignment="1">
      <alignment wrapText="1"/>
    </xf>
    <xf numFmtId="0" fontId="33" fillId="0" borderId="112" xfId="0" applyFont="1" applyBorder="1" applyAlignment="1">
      <alignment wrapText="1"/>
    </xf>
    <xf numFmtId="0" fontId="12" fillId="0" borderId="174" xfId="0" applyFont="1" applyBorder="1"/>
    <xf numFmtId="0" fontId="0" fillId="0" borderId="142" xfId="0" applyBorder="1" applyAlignment="1">
      <alignment horizontal="center"/>
    </xf>
    <xf numFmtId="0" fontId="0" fillId="0" borderId="174" xfId="0" applyBorder="1"/>
    <xf numFmtId="168" fontId="0" fillId="0" borderId="174" xfId="0" applyNumberFormat="1" applyBorder="1" applyAlignment="1">
      <alignment horizontal="center"/>
    </xf>
    <xf numFmtId="168" fontId="0" fillId="0" borderId="143" xfId="0" applyNumberFormat="1" applyBorder="1" applyAlignment="1">
      <alignment horizontal="center"/>
    </xf>
    <xf numFmtId="3" fontId="26" fillId="0" borderId="142" xfId="0" applyNumberFormat="1" applyFont="1" applyBorder="1"/>
    <xf numFmtId="3" fontId="26" fillId="0" borderId="136" xfId="0" applyNumberFormat="1" applyFont="1" applyBorder="1"/>
    <xf numFmtId="3" fontId="26" fillId="0" borderId="174" xfId="0" applyNumberFormat="1" applyFont="1" applyBorder="1"/>
    <xf numFmtId="3" fontId="26" fillId="0" borderId="143" xfId="0" applyNumberFormat="1" applyFont="1" applyBorder="1"/>
    <xf numFmtId="0" fontId="13" fillId="0" borderId="76" xfId="0" applyFont="1" applyBorder="1" applyAlignment="1">
      <alignment horizontal="left" vertical="center"/>
    </xf>
    <xf numFmtId="0" fontId="0" fillId="0" borderId="77" xfId="0" applyBorder="1"/>
    <xf numFmtId="0" fontId="13" fillId="0" borderId="202" xfId="0" applyFont="1" applyBorder="1" applyAlignment="1">
      <alignment horizontal="center" wrapText="1"/>
    </xf>
    <xf numFmtId="0" fontId="22" fillId="0" borderId="111" xfId="0" applyFont="1" applyBorder="1" applyAlignment="1">
      <alignment horizontal="center" wrapText="1"/>
    </xf>
    <xf numFmtId="0" fontId="25" fillId="0" borderId="0" xfId="0" applyFont="1" applyProtection="1">
      <protection locked="0"/>
    </xf>
    <xf numFmtId="0" fontId="13" fillId="0" borderId="130" xfId="0" applyFont="1" applyBorder="1" applyAlignment="1">
      <alignment horizontal="center" wrapText="1"/>
    </xf>
    <xf numFmtId="0" fontId="0" fillId="0" borderId="71" xfId="0" applyBorder="1" applyAlignment="1">
      <alignment wrapText="1"/>
    </xf>
    <xf numFmtId="0" fontId="0" fillId="0" borderId="72" xfId="0" applyBorder="1" applyAlignment="1">
      <alignment wrapText="1"/>
    </xf>
    <xf numFmtId="0" fontId="13" fillId="0" borderId="135" xfId="0" applyFont="1" applyBorder="1"/>
    <xf numFmtId="0" fontId="22" fillId="0" borderId="172" xfId="0" applyFont="1" applyBorder="1" applyAlignment="1">
      <alignment horizontal="center" wrapText="1"/>
    </xf>
    <xf numFmtId="169" fontId="12" fillId="0" borderId="0" xfId="0" applyNumberFormat="1" applyFont="1"/>
    <xf numFmtId="1" fontId="0" fillId="0" borderId="175" xfId="0" applyNumberFormat="1" applyBorder="1"/>
    <xf numFmtId="1" fontId="0" fillId="0" borderId="136" xfId="0" applyNumberFormat="1" applyBorder="1"/>
    <xf numFmtId="1" fontId="0" fillId="0" borderId="143" xfId="0" applyNumberFormat="1" applyBorder="1"/>
    <xf numFmtId="173" fontId="0" fillId="0" borderId="142" xfId="1" applyNumberFormat="1" applyFont="1" applyBorder="1"/>
    <xf numFmtId="173" fontId="0" fillId="0" borderId="136" xfId="1" applyNumberFormat="1" applyFont="1" applyBorder="1"/>
    <xf numFmtId="173" fontId="0" fillId="0" borderId="143" xfId="1" applyNumberFormat="1" applyFont="1" applyBorder="1"/>
    <xf numFmtId="173" fontId="12" fillId="0" borderId="51" xfId="1" applyNumberFormat="1" applyFont="1" applyBorder="1"/>
    <xf numFmtId="173" fontId="12" fillId="0" borderId="47" xfId="1" applyNumberFormat="1" applyFont="1" applyBorder="1"/>
    <xf numFmtId="173" fontId="12" fillId="0" borderId="52" xfId="1" applyNumberFormat="1" applyFont="1" applyBorder="1"/>
    <xf numFmtId="169" fontId="12" fillId="0" borderId="132" xfId="1" applyNumberFormat="1" applyFont="1" applyBorder="1"/>
    <xf numFmtId="173" fontId="12" fillId="0" borderId="53" xfId="1" applyNumberFormat="1" applyFont="1" applyBorder="1"/>
    <xf numFmtId="173" fontId="12" fillId="0" borderId="54" xfId="1" applyNumberFormat="1" applyFont="1" applyBorder="1"/>
    <xf numFmtId="173" fontId="12" fillId="0" borderId="55" xfId="1" applyNumberFormat="1" applyFont="1" applyBorder="1"/>
    <xf numFmtId="169" fontId="12" fillId="0" borderId="133" xfId="1" applyNumberFormat="1" applyFont="1" applyBorder="1"/>
    <xf numFmtId="0" fontId="13" fillId="0" borderId="48" xfId="0" applyFont="1" applyBorder="1" applyAlignment="1">
      <alignment horizontal="center"/>
    </xf>
    <xf numFmtId="0" fontId="13" fillId="0" borderId="70" xfId="0" applyFont="1" applyBorder="1" applyAlignment="1">
      <alignment wrapText="1"/>
    </xf>
    <xf numFmtId="0" fontId="12" fillId="0" borderId="111" xfId="0" applyFont="1" applyBorder="1"/>
    <xf numFmtId="3" fontId="12" fillId="0" borderId="48" xfId="0" applyNumberFormat="1" applyFont="1" applyBorder="1"/>
    <xf numFmtId="3" fontId="12" fillId="0" borderId="49" xfId="0" applyNumberFormat="1" applyFont="1" applyBorder="1"/>
    <xf numFmtId="3" fontId="12" fillId="0" borderId="50" xfId="0" applyNumberFormat="1" applyFont="1" applyBorder="1"/>
    <xf numFmtId="1" fontId="12" fillId="0" borderId="47" xfId="1" applyNumberFormat="1" applyFont="1" applyBorder="1"/>
    <xf numFmtId="1" fontId="12" fillId="0" borderId="51" xfId="1" applyNumberFormat="1" applyFont="1" applyBorder="1"/>
    <xf numFmtId="1" fontId="12" fillId="0" borderId="52" xfId="1" applyNumberFormat="1" applyFont="1" applyBorder="1"/>
    <xf numFmtId="1" fontId="12" fillId="0" borderId="53" xfId="1" applyNumberFormat="1" applyFont="1" applyBorder="1"/>
    <xf numFmtId="1" fontId="12" fillId="0" borderId="54" xfId="1" applyNumberFormat="1" applyFont="1" applyBorder="1"/>
    <xf numFmtId="1" fontId="12" fillId="0" borderId="55" xfId="1" applyNumberFormat="1" applyFont="1" applyBorder="1"/>
    <xf numFmtId="0" fontId="16" fillId="0" borderId="127" xfId="0" applyFont="1" applyBorder="1" applyAlignment="1">
      <alignment horizontal="center" wrapText="1"/>
    </xf>
    <xf numFmtId="0" fontId="16" fillId="0" borderId="169" xfId="0" applyFont="1" applyBorder="1" applyAlignment="1">
      <alignment horizontal="center" wrapText="1"/>
    </xf>
    <xf numFmtId="167" fontId="12" fillId="0" borderId="138" xfId="2" applyFont="1" applyBorder="1"/>
    <xf numFmtId="0" fontId="16" fillId="0" borderId="68" xfId="0" applyFont="1" applyBorder="1" applyAlignment="1">
      <alignment wrapText="1"/>
    </xf>
    <xf numFmtId="167" fontId="16" fillId="0" borderId="137" xfId="2" applyFont="1" applyBorder="1"/>
    <xf numFmtId="1" fontId="16" fillId="0" borderId="73" xfId="1" applyNumberFormat="1" applyFont="1" applyBorder="1"/>
    <xf numFmtId="0" fontId="32" fillId="0" borderId="139" xfId="0" applyFont="1" applyBorder="1"/>
    <xf numFmtId="0" fontId="32" fillId="0" borderId="170" xfId="0" applyFont="1" applyBorder="1"/>
    <xf numFmtId="3" fontId="31" fillId="0" borderId="11" xfId="0" applyNumberFormat="1" applyFont="1" applyBorder="1"/>
    <xf numFmtId="3" fontId="43" fillId="0" borderId="47" xfId="0" applyNumberFormat="1" applyFont="1" applyBorder="1"/>
    <xf numFmtId="3" fontId="43" fillId="0" borderId="49" xfId="0" applyNumberFormat="1" applyFont="1" applyBorder="1"/>
    <xf numFmtId="3" fontId="43" fillId="0" borderId="54" xfId="0" applyNumberFormat="1" applyFont="1" applyBorder="1"/>
    <xf numFmtId="170" fontId="32" fillId="0" borderId="0" xfId="1" applyFont="1" applyFill="1" applyBorder="1"/>
    <xf numFmtId="3" fontId="32" fillId="0" borderId="160" xfId="0" applyNumberFormat="1" applyFont="1" applyBorder="1"/>
    <xf numFmtId="3" fontId="32" fillId="0" borderId="161" xfId="0" applyNumberFormat="1" applyFont="1" applyBorder="1"/>
    <xf numFmtId="3" fontId="32" fillId="0" borderId="155" xfId="0" applyNumberFormat="1" applyFont="1" applyBorder="1"/>
    <xf numFmtId="0" fontId="31" fillId="0" borderId="166" xfId="0" applyFont="1" applyBorder="1" applyAlignment="1">
      <alignment wrapText="1"/>
    </xf>
    <xf numFmtId="3" fontId="32" fillId="0" borderId="110" xfId="0" applyNumberFormat="1" applyFont="1" applyBorder="1"/>
    <xf numFmtId="0" fontId="32" fillId="0" borderId="151" xfId="0" applyFont="1" applyBorder="1" applyAlignment="1">
      <alignment wrapText="1"/>
    </xf>
    <xf numFmtId="0" fontId="16" fillId="0" borderId="166" xfId="0" applyFont="1" applyBorder="1" applyAlignment="1">
      <alignment horizontal="center"/>
    </xf>
    <xf numFmtId="3" fontId="31" fillId="0" borderId="48" xfId="0" applyNumberFormat="1" applyFont="1" applyBorder="1"/>
    <xf numFmtId="3" fontId="31" fillId="0" borderId="49" xfId="0" applyNumberFormat="1" applyFont="1" applyBorder="1"/>
    <xf numFmtId="3" fontId="31" fillId="0" borderId="70" xfId="0" applyNumberFormat="1" applyFont="1" applyBorder="1"/>
    <xf numFmtId="3" fontId="31" fillId="0" borderId="50" xfId="0" applyNumberFormat="1" applyFont="1" applyBorder="1"/>
    <xf numFmtId="3" fontId="31" fillId="0" borderId="131" xfId="0" applyNumberFormat="1" applyFont="1" applyBorder="1"/>
    <xf numFmtId="3" fontId="31" fillId="0" borderId="104" xfId="0" applyNumberFormat="1" applyFont="1" applyBorder="1"/>
    <xf numFmtId="0" fontId="13" fillId="0" borderId="0" xfId="0" applyFont="1"/>
    <xf numFmtId="3" fontId="0" fillId="0" borderId="0" xfId="0" applyNumberFormat="1"/>
    <xf numFmtId="0" fontId="16" fillId="0" borderId="158" xfId="0" applyFont="1" applyBorder="1" applyAlignment="1">
      <alignment horizontal="center" wrapText="1"/>
    </xf>
    <xf numFmtId="0" fontId="31" fillId="0" borderId="111" xfId="0" applyFont="1" applyBorder="1" applyAlignment="1">
      <alignment horizontal="center" wrapText="1"/>
    </xf>
    <xf numFmtId="0" fontId="32" fillId="0" borderId="48" xfId="0" applyFont="1" applyBorder="1" applyAlignment="1">
      <alignment horizontal="center"/>
    </xf>
    <xf numFmtId="0" fontId="31" fillId="0" borderId="142" xfId="0" applyFont="1" applyBorder="1" applyAlignment="1">
      <alignment horizontal="center"/>
    </xf>
    <xf numFmtId="3" fontId="12" fillId="0" borderId="101" xfId="0" applyNumberFormat="1" applyFont="1" applyBorder="1"/>
    <xf numFmtId="3" fontId="12" fillId="0" borderId="102" xfId="0" applyNumberFormat="1" applyFont="1" applyBorder="1"/>
    <xf numFmtId="3" fontId="12" fillId="0" borderId="103" xfId="0" applyNumberFormat="1" applyFont="1" applyBorder="1"/>
    <xf numFmtId="3" fontId="16" fillId="0" borderId="50" xfId="0" applyNumberFormat="1" applyFont="1" applyBorder="1"/>
    <xf numFmtId="0" fontId="16" fillId="0" borderId="156" xfId="0" applyFont="1" applyBorder="1" applyAlignment="1">
      <alignment horizontal="center" wrapText="1"/>
    </xf>
    <xf numFmtId="0" fontId="12" fillId="0" borderId="206" xfId="0" applyFont="1" applyBorder="1" applyAlignment="1">
      <alignment horizontal="center"/>
    </xf>
    <xf numFmtId="0" fontId="12" fillId="0" borderId="207" xfId="0" applyFont="1" applyBorder="1" applyAlignment="1">
      <alignment horizontal="center"/>
    </xf>
    <xf numFmtId="0" fontId="12" fillId="0" borderId="144" xfId="0" applyFont="1" applyBorder="1" applyAlignment="1">
      <alignment horizontal="center"/>
    </xf>
    <xf numFmtId="0" fontId="12" fillId="0" borderId="208" xfId="0" applyFont="1" applyBorder="1" applyAlignment="1">
      <alignment horizontal="center"/>
    </xf>
    <xf numFmtId="0" fontId="12" fillId="0" borderId="186" xfId="0" applyFont="1" applyBorder="1" applyAlignment="1">
      <alignment horizontal="center"/>
    </xf>
    <xf numFmtId="0" fontId="16" fillId="0" borderId="145" xfId="0" applyFont="1" applyBorder="1" applyAlignment="1">
      <alignment horizontal="center" wrapText="1"/>
    </xf>
    <xf numFmtId="1" fontId="12" fillId="0" borderId="175" xfId="0" applyNumberFormat="1" applyFont="1" applyBorder="1"/>
    <xf numFmtId="1" fontId="12" fillId="0" borderId="133" xfId="0" applyNumberFormat="1" applyFont="1" applyBorder="1"/>
    <xf numFmtId="0" fontId="16" fillId="0" borderId="209" xfId="0" applyFont="1" applyBorder="1" applyAlignment="1">
      <alignment horizontal="center" wrapText="1"/>
    </xf>
    <xf numFmtId="0" fontId="16" fillId="0" borderId="73" xfId="0" applyFont="1" applyBorder="1" applyAlignment="1">
      <alignment wrapText="1"/>
    </xf>
    <xf numFmtId="0" fontId="12" fillId="0" borderId="176" xfId="0" applyFont="1" applyBorder="1" applyAlignment="1">
      <alignment wrapText="1"/>
    </xf>
    <xf numFmtId="0" fontId="12" fillId="0" borderId="75" xfId="0" applyFont="1" applyBorder="1" applyAlignment="1">
      <alignment wrapText="1"/>
    </xf>
    <xf numFmtId="169" fontId="16" fillId="0" borderId="73" xfId="1" applyNumberFormat="1" applyFont="1" applyBorder="1"/>
    <xf numFmtId="1" fontId="43" fillId="4" borderId="9" xfId="0" applyNumberFormat="1" applyFont="1" applyFill="1" applyBorder="1"/>
    <xf numFmtId="1" fontId="43" fillId="4" borderId="27" xfId="0" applyNumberFormat="1" applyFont="1" applyFill="1" applyBorder="1"/>
    <xf numFmtId="1" fontId="43" fillId="4" borderId="26" xfId="5" applyNumberFormat="1" applyFont="1" applyFill="1" applyBorder="1"/>
    <xf numFmtId="1" fontId="43" fillId="4" borderId="10" xfId="5" applyNumberFormat="1" applyFont="1" applyFill="1" applyBorder="1"/>
    <xf numFmtId="3" fontId="32" fillId="0" borderId="147" xfId="0" applyNumberFormat="1" applyFont="1" applyBorder="1"/>
    <xf numFmtId="0" fontId="32" fillId="0" borderId="147" xfId="0" applyFont="1" applyBorder="1" applyAlignment="1">
      <alignment wrapText="1"/>
    </xf>
    <xf numFmtId="3" fontId="32" fillId="0" borderId="187" xfId="0" applyNumberFormat="1" applyFont="1" applyBorder="1"/>
    <xf numFmtId="3" fontId="32" fillId="0" borderId="188" xfId="0" applyNumberFormat="1" applyFont="1" applyBorder="1"/>
    <xf numFmtId="3" fontId="32" fillId="0" borderId="105" xfId="0" applyNumberFormat="1" applyFont="1" applyBorder="1"/>
    <xf numFmtId="169" fontId="16" fillId="0" borderId="48" xfId="1" applyNumberFormat="1" applyFont="1" applyBorder="1"/>
    <xf numFmtId="3" fontId="16" fillId="0" borderId="49" xfId="1" applyNumberFormat="1" applyFont="1" applyBorder="1"/>
    <xf numFmtId="0" fontId="16" fillId="0" borderId="171" xfId="0" applyFont="1" applyBorder="1" applyAlignment="1">
      <alignment horizontal="center" wrapText="1"/>
    </xf>
    <xf numFmtId="0" fontId="16" fillId="0" borderId="76" xfId="0" applyFont="1" applyBorder="1" applyAlignment="1">
      <alignment horizontal="center" wrapText="1"/>
    </xf>
    <xf numFmtId="0" fontId="16" fillId="0" borderId="77" xfId="0" applyFont="1" applyBorder="1" applyAlignment="1">
      <alignment horizontal="center" wrapText="1"/>
    </xf>
    <xf numFmtId="3" fontId="46" fillId="0" borderId="0" xfId="18" applyNumberFormat="1" applyFont="1" applyBorder="1"/>
    <xf numFmtId="3" fontId="46" fillId="0" borderId="189" xfId="18" applyNumberFormat="1" applyFont="1" applyBorder="1"/>
    <xf numFmtId="0" fontId="46" fillId="0" borderId="135" xfId="0" applyFont="1" applyBorder="1"/>
    <xf numFmtId="167" fontId="13" fillId="0" borderId="0" xfId="2" applyFont="1" applyFill="1"/>
    <xf numFmtId="167" fontId="0" fillId="0" borderId="0" xfId="2" applyFont="1" applyFill="1"/>
    <xf numFmtId="167" fontId="12" fillId="0" borderId="0" xfId="2" applyFont="1"/>
    <xf numFmtId="173" fontId="10" fillId="0" borderId="142" xfId="1" applyNumberFormat="1" applyFont="1" applyBorder="1"/>
    <xf numFmtId="173" fontId="10" fillId="0" borderId="136" xfId="1" applyNumberFormat="1" applyFont="1" applyBorder="1"/>
    <xf numFmtId="173" fontId="10" fillId="0" borderId="143" xfId="1" applyNumberFormat="1" applyFont="1" applyBorder="1"/>
    <xf numFmtId="1" fontId="12" fillId="0" borderId="142" xfId="1" applyNumberFormat="1" applyFont="1" applyBorder="1"/>
    <xf numFmtId="1" fontId="12" fillId="0" borderId="136" xfId="1" applyNumberFormat="1" applyFont="1" applyBorder="1"/>
    <xf numFmtId="1" fontId="12" fillId="0" borderId="143" xfId="1" applyNumberFormat="1" applyFont="1" applyBorder="1"/>
    <xf numFmtId="167" fontId="12" fillId="0" borderId="59" xfId="2" applyFont="1" applyBorder="1"/>
    <xf numFmtId="1" fontId="12" fillId="0" borderId="176" xfId="1" applyNumberFormat="1" applyFont="1" applyBorder="1"/>
    <xf numFmtId="0" fontId="16" fillId="0" borderId="142" xfId="0" applyFont="1" applyBorder="1"/>
    <xf numFmtId="167" fontId="32" fillId="0" borderId="0" xfId="2" applyFont="1"/>
    <xf numFmtId="0" fontId="20" fillId="0" borderId="0" xfId="44" applyFont="1" applyAlignment="1">
      <alignment horizontal="left" vertical="top"/>
    </xf>
    <xf numFmtId="0" fontId="16" fillId="0" borderId="124" xfId="0" applyFont="1" applyBorder="1" applyAlignment="1">
      <alignment horizontal="center"/>
    </xf>
    <xf numFmtId="0" fontId="16" fillId="0" borderId="172" xfId="0" applyFont="1" applyBorder="1" applyAlignment="1">
      <alignment horizontal="center" wrapText="1"/>
    </xf>
    <xf numFmtId="3" fontId="12" fillId="0" borderId="143" xfId="0" applyNumberFormat="1" applyFont="1" applyBorder="1"/>
    <xf numFmtId="1" fontId="12" fillId="0" borderId="0" xfId="0" applyNumberFormat="1" applyFont="1"/>
    <xf numFmtId="0" fontId="0" fillId="0" borderId="174" xfId="0" applyBorder="1" applyAlignment="1">
      <alignment wrapText="1"/>
    </xf>
    <xf numFmtId="1" fontId="32" fillId="0" borderId="142" xfId="0" applyNumberFormat="1" applyFont="1" applyBorder="1"/>
    <xf numFmtId="1" fontId="32" fillId="0" borderId="143" xfId="0" applyNumberFormat="1" applyFont="1" applyBorder="1"/>
    <xf numFmtId="1" fontId="32" fillId="0" borderId="175" xfId="0" applyNumberFormat="1" applyFont="1" applyBorder="1"/>
    <xf numFmtId="0" fontId="13" fillId="0" borderId="145" xfId="0" applyFont="1" applyBorder="1" applyAlignment="1">
      <alignment horizontal="center" wrapText="1"/>
    </xf>
    <xf numFmtId="0" fontId="13" fillId="0" borderId="162" xfId="0" applyFont="1" applyBorder="1" applyAlignment="1">
      <alignment horizontal="center" wrapText="1"/>
    </xf>
    <xf numFmtId="0" fontId="13" fillId="0" borderId="180" xfId="0" applyFont="1" applyBorder="1" applyAlignment="1">
      <alignment horizontal="center" wrapText="1"/>
    </xf>
    <xf numFmtId="3" fontId="32" fillId="0" borderId="116" xfId="0" applyNumberFormat="1" applyFont="1" applyBorder="1"/>
    <xf numFmtId="1" fontId="12" fillId="0" borderId="48" xfId="1" applyNumberFormat="1" applyFont="1" applyBorder="1"/>
    <xf numFmtId="1" fontId="12" fillId="0" borderId="49" xfId="1" applyNumberFormat="1" applyFont="1" applyBorder="1"/>
    <xf numFmtId="1" fontId="12" fillId="0" borderId="50" xfId="1" applyNumberFormat="1" applyFont="1" applyBorder="1"/>
    <xf numFmtId="1" fontId="12" fillId="0" borderId="160" xfId="1" applyNumberFormat="1" applyFont="1" applyBorder="1"/>
    <xf numFmtId="1" fontId="12" fillId="0" borderId="161" xfId="1" applyNumberFormat="1" applyFont="1" applyBorder="1"/>
    <xf numFmtId="0" fontId="16" fillId="0" borderId="174" xfId="0" applyFont="1" applyBorder="1"/>
    <xf numFmtId="167" fontId="12" fillId="0" borderId="176" xfId="2" applyFont="1" applyBorder="1"/>
    <xf numFmtId="167" fontId="16" fillId="0" borderId="176" xfId="2" applyFont="1" applyBorder="1"/>
    <xf numFmtId="167" fontId="12" fillId="0" borderId="74" xfId="2" applyFont="1" applyBorder="1"/>
    <xf numFmtId="167" fontId="12" fillId="0" borderId="75" xfId="2" applyFont="1" applyBorder="1"/>
    <xf numFmtId="167" fontId="16" fillId="0" borderId="0" xfId="2" applyFont="1" applyAlignment="1">
      <alignment horizontal="center" wrapText="1"/>
    </xf>
    <xf numFmtId="0" fontId="20" fillId="0" borderId="142" xfId="0" applyFont="1" applyBorder="1"/>
    <xf numFmtId="0" fontId="20" fillId="0" borderId="136" xfId="0" applyFont="1" applyBorder="1"/>
    <xf numFmtId="0" fontId="20" fillId="0" borderId="143" xfId="0" applyFont="1" applyBorder="1"/>
    <xf numFmtId="0" fontId="16" fillId="0" borderId="135" xfId="0" applyFont="1" applyBorder="1" applyAlignment="1">
      <alignment horizontal="center"/>
    </xf>
    <xf numFmtId="0" fontId="16" fillId="0" borderId="212" xfId="0" applyFont="1" applyBorder="1" applyAlignment="1">
      <alignment wrapText="1"/>
    </xf>
    <xf numFmtId="3" fontId="16" fillId="0" borderId="124" xfId="0" applyNumberFormat="1" applyFont="1" applyBorder="1"/>
    <xf numFmtId="3" fontId="16" fillId="0" borderId="154" xfId="0" applyNumberFormat="1" applyFont="1" applyBorder="1"/>
    <xf numFmtId="3" fontId="16" fillId="0" borderId="125" xfId="0" applyNumberFormat="1" applyFont="1" applyBorder="1"/>
    <xf numFmtId="1" fontId="0" fillId="0" borderId="0" xfId="0" applyNumberFormat="1"/>
    <xf numFmtId="3" fontId="23" fillId="0" borderId="14" xfId="0" applyNumberFormat="1" applyFont="1" applyBorder="1"/>
    <xf numFmtId="0" fontId="24" fillId="0" borderId="111" xfId="0" applyFont="1" applyBorder="1" applyAlignment="1">
      <alignment horizontal="center" wrapText="1"/>
    </xf>
    <xf numFmtId="0" fontId="24" fillId="0" borderId="159" xfId="0" applyFont="1" applyBorder="1" applyAlignment="1">
      <alignment horizontal="center" wrapText="1"/>
    </xf>
    <xf numFmtId="0" fontId="24" fillId="0" borderId="112" xfId="0" applyFont="1" applyBorder="1" applyAlignment="1">
      <alignment horizontal="center" wrapText="1"/>
    </xf>
    <xf numFmtId="3" fontId="12" fillId="4" borderId="47" xfId="0" applyNumberFormat="1" applyFont="1" applyFill="1" applyBorder="1"/>
    <xf numFmtId="3" fontId="12" fillId="4" borderId="48" xfId="0" applyNumberFormat="1" applyFont="1" applyFill="1" applyBorder="1"/>
    <xf numFmtId="3" fontId="12" fillId="4" borderId="49" xfId="0" applyNumberFormat="1" applyFont="1" applyFill="1" applyBorder="1"/>
    <xf numFmtId="3" fontId="12" fillId="4" borderId="50" xfId="0" applyNumberFormat="1" applyFont="1" applyFill="1" applyBorder="1"/>
    <xf numFmtId="3" fontId="12" fillId="4" borderId="51" xfId="0" applyNumberFormat="1" applyFont="1" applyFill="1" applyBorder="1"/>
    <xf numFmtId="3" fontId="12" fillId="4" borderId="52" xfId="0" applyNumberFormat="1" applyFont="1" applyFill="1" applyBorder="1"/>
    <xf numFmtId="3" fontId="12" fillId="4" borderId="53" xfId="0" applyNumberFormat="1" applyFont="1" applyFill="1" applyBorder="1"/>
    <xf numFmtId="3" fontId="12" fillId="4" borderId="54" xfId="0" applyNumberFormat="1" applyFont="1" applyFill="1" applyBorder="1"/>
    <xf numFmtId="3" fontId="12" fillId="4" borderId="55" xfId="0" applyNumberFormat="1" applyFont="1" applyFill="1" applyBorder="1"/>
    <xf numFmtId="0" fontId="12" fillId="0" borderId="213" xfId="0" applyFont="1" applyBorder="1" applyAlignment="1">
      <alignment horizontal="center"/>
    </xf>
    <xf numFmtId="0" fontId="12" fillId="0" borderId="141" xfId="0" applyFont="1" applyBorder="1"/>
    <xf numFmtId="3" fontId="16" fillId="0" borderId="48" xfId="1" applyNumberFormat="1" applyFont="1" applyBorder="1"/>
    <xf numFmtId="169" fontId="12" fillId="0" borderId="70" xfId="1" applyNumberFormat="1" applyFont="1" applyBorder="1"/>
    <xf numFmtId="169" fontId="12" fillId="0" borderId="71" xfId="1" applyNumberFormat="1" applyFont="1" applyBorder="1"/>
    <xf numFmtId="0" fontId="12" fillId="0" borderId="0" xfId="0" applyFont="1" applyAlignment="1">
      <alignment horizontal="left" vertical="top"/>
    </xf>
    <xf numFmtId="0" fontId="12" fillId="0" borderId="211" xfId="0" applyFont="1" applyBorder="1" applyAlignment="1">
      <alignment horizontal="center"/>
    </xf>
    <xf numFmtId="0" fontId="16" fillId="0" borderId="128" xfId="0" applyFont="1" applyBorder="1" applyAlignment="1">
      <alignment horizontal="center" wrapText="1"/>
    </xf>
    <xf numFmtId="0" fontId="12" fillId="0" borderId="211" xfId="0" applyFont="1" applyBorder="1" applyAlignment="1">
      <alignment wrapText="1"/>
    </xf>
    <xf numFmtId="0" fontId="12" fillId="0" borderId="193" xfId="0" applyFont="1" applyBorder="1" applyAlignment="1">
      <alignment wrapText="1"/>
    </xf>
    <xf numFmtId="167" fontId="20" fillId="0" borderId="73" xfId="2" applyFont="1" applyBorder="1" applyAlignment="1" applyProtection="1">
      <alignment horizontal="right"/>
    </xf>
    <xf numFmtId="167" fontId="20" fillId="0" borderId="176" xfId="2" applyFont="1" applyBorder="1" applyAlignment="1" applyProtection="1">
      <alignment horizontal="right"/>
    </xf>
    <xf numFmtId="167" fontId="20" fillId="0" borderId="147" xfId="2" applyFont="1" applyBorder="1" applyAlignment="1" applyProtection="1">
      <alignment horizontal="right"/>
    </xf>
    <xf numFmtId="168" fontId="12" fillId="0" borderId="73" xfId="1" applyNumberFormat="1" applyFont="1" applyBorder="1"/>
    <xf numFmtId="168" fontId="12" fillId="0" borderId="74" xfId="1" applyNumberFormat="1" applyFont="1" applyBorder="1"/>
    <xf numFmtId="168" fontId="12" fillId="0" borderId="75" xfId="1" applyNumberFormat="1" applyFont="1" applyBorder="1"/>
    <xf numFmtId="169" fontId="16" fillId="0" borderId="0" xfId="0" applyNumberFormat="1" applyFont="1"/>
    <xf numFmtId="0" fontId="32" fillId="0" borderId="11" xfId="0" applyFont="1" applyBorder="1"/>
    <xf numFmtId="0" fontId="32" fillId="0" borderId="12" xfId="0" applyFont="1" applyBorder="1"/>
    <xf numFmtId="0" fontId="32" fillId="0" borderId="20" xfId="0" applyFont="1" applyBorder="1"/>
    <xf numFmtId="0" fontId="32" fillId="0" borderId="13" xfId="0" applyFont="1" applyBorder="1"/>
    <xf numFmtId="0" fontId="31" fillId="0" borderId="62" xfId="0" applyFont="1" applyBorder="1" applyAlignment="1">
      <alignment horizontal="right"/>
    </xf>
    <xf numFmtId="0" fontId="13" fillId="0" borderId="113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13" fillId="0" borderId="114" xfId="0" applyFont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0" borderId="33" xfId="0" applyFont="1" applyBorder="1" applyAlignment="1">
      <alignment horizontal="center" wrapText="1"/>
    </xf>
    <xf numFmtId="169" fontId="10" fillId="0" borderId="143" xfId="1" applyNumberFormat="1" applyFont="1" applyBorder="1"/>
    <xf numFmtId="173" fontId="0" fillId="0" borderId="0" xfId="0" applyNumberFormat="1"/>
    <xf numFmtId="0" fontId="12" fillId="0" borderId="48" xfId="0" applyFont="1" applyBorder="1" applyAlignment="1">
      <alignment horizontal="left" vertical="center"/>
    </xf>
    <xf numFmtId="0" fontId="16" fillId="0" borderId="49" xfId="0" applyFont="1" applyBorder="1" applyAlignment="1">
      <alignment horizontal="center" wrapText="1"/>
    </xf>
    <xf numFmtId="0" fontId="16" fillId="0" borderId="101" xfId="0" applyFont="1" applyBorder="1" applyAlignment="1">
      <alignment horizontal="center" wrapText="1"/>
    </xf>
    <xf numFmtId="0" fontId="16" fillId="0" borderId="102" xfId="0" applyFont="1" applyBorder="1" applyAlignment="1">
      <alignment horizontal="center" wrapText="1"/>
    </xf>
    <xf numFmtId="3" fontId="20" fillId="0" borderId="49" xfId="0" applyNumberFormat="1" applyFont="1" applyBorder="1" applyAlignment="1">
      <alignment horizontal="right"/>
    </xf>
    <xf numFmtId="0" fontId="20" fillId="0" borderId="49" xfId="0" applyFont="1" applyBorder="1" applyAlignment="1">
      <alignment horizontal="right"/>
    </xf>
    <xf numFmtId="3" fontId="20" fillId="0" borderId="47" xfId="0" applyNumberFormat="1" applyFont="1" applyBorder="1" applyAlignment="1">
      <alignment horizontal="right"/>
    </xf>
    <xf numFmtId="0" fontId="20" fillId="0" borderId="47" xfId="0" applyFont="1" applyBorder="1" applyAlignment="1">
      <alignment horizontal="right"/>
    </xf>
    <xf numFmtId="3" fontId="20" fillId="0" borderId="54" xfId="0" applyNumberFormat="1" applyFont="1" applyBorder="1" applyAlignment="1">
      <alignment horizontal="right"/>
    </xf>
    <xf numFmtId="0" fontId="20" fillId="0" borderId="54" xfId="0" applyFont="1" applyBorder="1" applyAlignment="1">
      <alignment horizontal="right"/>
    </xf>
    <xf numFmtId="0" fontId="16" fillId="0" borderId="160" xfId="0" applyFont="1" applyBorder="1" applyAlignment="1">
      <alignment wrapText="1"/>
    </xf>
    <xf numFmtId="1" fontId="13" fillId="0" borderId="161" xfId="0" applyNumberFormat="1" applyFont="1" applyBorder="1"/>
    <xf numFmtId="0" fontId="12" fillId="0" borderId="219" xfId="0" applyFont="1" applyBorder="1" applyAlignment="1">
      <alignment wrapText="1"/>
    </xf>
    <xf numFmtId="0" fontId="12" fillId="0" borderId="213" xfId="0" applyFont="1" applyBorder="1"/>
    <xf numFmtId="0" fontId="12" fillId="0" borderId="214" xfId="0" applyFont="1" applyBorder="1"/>
    <xf numFmtId="0" fontId="12" fillId="0" borderId="203" xfId="0" applyFont="1" applyBorder="1"/>
    <xf numFmtId="0" fontId="12" fillId="0" borderId="116" xfId="0" applyFont="1" applyBorder="1"/>
    <xf numFmtId="0" fontId="32" fillId="0" borderId="211" xfId="0" applyFont="1" applyBorder="1" applyAlignment="1">
      <alignment wrapText="1"/>
    </xf>
    <xf numFmtId="3" fontId="32" fillId="0" borderId="129" xfId="0" applyNumberFormat="1" applyFont="1" applyBorder="1"/>
    <xf numFmtId="167" fontId="10" fillId="0" borderId="0" xfId="2" applyFont="1" applyFill="1"/>
    <xf numFmtId="3" fontId="20" fillId="0" borderId="48" xfId="0" applyNumberFormat="1" applyFont="1" applyBorder="1" applyAlignment="1">
      <alignment horizontal="right"/>
    </xf>
    <xf numFmtId="0" fontId="0" fillId="0" borderId="47" xfId="0" applyBorder="1" applyAlignment="1">
      <alignment wrapText="1"/>
    </xf>
    <xf numFmtId="1" fontId="0" fillId="0" borderId="47" xfId="0" applyNumberFormat="1" applyBorder="1" applyAlignment="1">
      <alignment horizontal="right"/>
    </xf>
    <xf numFmtId="169" fontId="10" fillId="0" borderId="47" xfId="1" applyNumberFormat="1" applyFont="1" applyBorder="1" applyAlignment="1">
      <alignment horizontal="right"/>
    </xf>
    <xf numFmtId="0" fontId="0" fillId="0" borderId="54" xfId="0" applyBorder="1" applyAlignment="1">
      <alignment wrapText="1"/>
    </xf>
    <xf numFmtId="1" fontId="0" fillId="0" borderId="54" xfId="0" applyNumberFormat="1" applyBorder="1" applyAlignment="1">
      <alignment horizontal="right"/>
    </xf>
    <xf numFmtId="169" fontId="10" fillId="0" borderId="54" xfId="1" applyNumberFormat="1" applyFont="1" applyBorder="1" applyAlignment="1">
      <alignment horizontal="right"/>
    </xf>
    <xf numFmtId="0" fontId="28" fillId="0" borderId="109" xfId="0" applyFont="1" applyBorder="1" applyAlignment="1">
      <alignment vertical="top"/>
    </xf>
    <xf numFmtId="0" fontId="31" fillId="0" borderId="124" xfId="0" applyFont="1" applyBorder="1" applyAlignment="1">
      <alignment horizontal="center" wrapText="1"/>
    </xf>
    <xf numFmtId="0" fontId="31" fillId="0" borderId="212" xfId="0" applyFont="1" applyBorder="1" applyAlignment="1">
      <alignment horizontal="center" wrapText="1"/>
    </xf>
    <xf numFmtId="1" fontId="12" fillId="0" borderId="142" xfId="0" applyNumberFormat="1" applyFont="1" applyBorder="1"/>
    <xf numFmtId="0" fontId="12" fillId="0" borderId="75" xfId="0" applyFont="1" applyBorder="1"/>
    <xf numFmtId="3" fontId="16" fillId="0" borderId="136" xfId="0" applyNumberFormat="1" applyFont="1" applyBorder="1"/>
    <xf numFmtId="168" fontId="16" fillId="0" borderId="136" xfId="0" applyNumberFormat="1" applyFont="1" applyBorder="1"/>
    <xf numFmtId="0" fontId="28" fillId="0" borderId="142" xfId="0" applyFont="1" applyBorder="1"/>
    <xf numFmtId="0" fontId="28" fillId="0" borderId="136" xfId="0" applyFont="1" applyBorder="1"/>
    <xf numFmtId="0" fontId="28" fillId="0" borderId="143" xfId="0" applyFont="1" applyBorder="1"/>
    <xf numFmtId="0" fontId="31" fillId="0" borderId="73" xfId="0" applyFont="1" applyBorder="1" applyAlignment="1">
      <alignment vertical="top" wrapText="1"/>
    </xf>
    <xf numFmtId="0" fontId="32" fillId="0" borderId="176" xfId="0" applyFont="1" applyBorder="1" applyAlignment="1">
      <alignment vertical="top" wrapText="1"/>
    </xf>
    <xf numFmtId="0" fontId="32" fillId="0" borderId="168" xfId="0" applyFont="1" applyBorder="1" applyAlignment="1">
      <alignment horizontal="center"/>
    </xf>
    <xf numFmtId="0" fontId="32" fillId="0" borderId="148" xfId="0" applyFont="1" applyBorder="1" applyAlignment="1">
      <alignment horizontal="center"/>
    </xf>
    <xf numFmtId="0" fontId="32" fillId="0" borderId="149" xfId="0" applyFont="1" applyBorder="1" applyAlignment="1">
      <alignment horizontal="center"/>
    </xf>
    <xf numFmtId="0" fontId="32" fillId="0" borderId="147" xfId="0" applyFont="1" applyBorder="1" applyAlignment="1">
      <alignment vertical="top" wrapText="1"/>
    </xf>
    <xf numFmtId="169" fontId="16" fillId="0" borderId="136" xfId="1" applyNumberFormat="1" applyFont="1" applyBorder="1"/>
    <xf numFmtId="0" fontId="0" fillId="0" borderId="47" xfId="0" applyBorder="1"/>
    <xf numFmtId="0" fontId="0" fillId="0" borderId="49" xfId="0" applyBorder="1"/>
    <xf numFmtId="0" fontId="0" fillId="0" borderId="54" xfId="0" applyBorder="1"/>
    <xf numFmtId="0" fontId="16" fillId="0" borderId="220" xfId="0" applyFont="1" applyBorder="1" applyAlignment="1">
      <alignment horizontal="center" wrapText="1"/>
    </xf>
    <xf numFmtId="3" fontId="48" fillId="0" borderId="70" xfId="0" applyNumberFormat="1" applyFont="1" applyBorder="1"/>
    <xf numFmtId="0" fontId="13" fillId="0" borderId="136" xfId="0" applyFont="1" applyBorder="1" applyAlignment="1">
      <alignment wrapText="1"/>
    </xf>
    <xf numFmtId="1" fontId="13" fillId="0" borderId="136" xfId="0" applyNumberFormat="1" applyFont="1" applyBorder="1" applyAlignment="1">
      <alignment horizontal="right"/>
    </xf>
    <xf numFmtId="169" fontId="13" fillId="0" borderId="136" xfId="1" applyNumberFormat="1" applyFont="1" applyBorder="1" applyAlignment="1">
      <alignment horizontal="right"/>
    </xf>
    <xf numFmtId="0" fontId="0" fillId="0" borderId="136" xfId="0" applyBorder="1" applyAlignment="1">
      <alignment wrapText="1"/>
    </xf>
    <xf numFmtId="1" fontId="0" fillId="0" borderId="136" xfId="0" applyNumberFormat="1" applyBorder="1" applyAlignment="1">
      <alignment horizontal="right"/>
    </xf>
    <xf numFmtId="169" fontId="10" fillId="0" borderId="136" xfId="1" applyNumberFormat="1" applyFont="1" applyBorder="1" applyAlignment="1">
      <alignment horizontal="right"/>
    </xf>
    <xf numFmtId="0" fontId="49" fillId="0" borderId="0" xfId="0" applyFont="1"/>
    <xf numFmtId="0" fontId="24" fillId="0" borderId="205" xfId="0" applyFont="1" applyBorder="1" applyAlignment="1">
      <alignment horizontal="center" wrapText="1"/>
    </xf>
    <xf numFmtId="0" fontId="24" fillId="0" borderId="172" xfId="0" applyFont="1" applyBorder="1" applyAlignment="1">
      <alignment horizontal="center" wrapText="1"/>
    </xf>
    <xf numFmtId="0" fontId="24" fillId="0" borderId="214" xfId="0" applyFont="1" applyBorder="1" applyAlignment="1">
      <alignment horizontal="center" wrapText="1"/>
    </xf>
    <xf numFmtId="0" fontId="24" fillId="0" borderId="203" xfId="0" applyFont="1" applyBorder="1" applyAlignment="1">
      <alignment horizontal="center" wrapText="1"/>
    </xf>
    <xf numFmtId="0" fontId="24" fillId="0" borderId="213" xfId="0" applyFont="1" applyBorder="1" applyAlignment="1">
      <alignment horizontal="center" wrapText="1"/>
    </xf>
    <xf numFmtId="0" fontId="24" fillId="0" borderId="116" xfId="0" applyFont="1" applyBorder="1" applyAlignment="1">
      <alignment horizontal="center" wrapText="1"/>
    </xf>
    <xf numFmtId="167" fontId="0" fillId="0" borderId="140" xfId="2" applyFont="1" applyBorder="1"/>
    <xf numFmtId="167" fontId="0" fillId="0" borderId="191" xfId="2" applyFont="1" applyBorder="1"/>
    <xf numFmtId="167" fontId="0" fillId="0" borderId="170" xfId="2" applyFont="1" applyBorder="1"/>
    <xf numFmtId="0" fontId="25" fillId="0" borderId="136" xfId="0" applyFont="1" applyBorder="1" applyAlignment="1">
      <alignment horizontal="right"/>
    </xf>
    <xf numFmtId="0" fontId="25" fillId="0" borderId="47" xfId="0" applyFont="1" applyBorder="1" applyAlignment="1">
      <alignment horizontal="right"/>
    </xf>
    <xf numFmtId="0" fontId="25" fillId="0" borderId="102" xfId="0" applyFont="1" applyBorder="1" applyAlignment="1">
      <alignment horizontal="right"/>
    </xf>
    <xf numFmtId="1" fontId="16" fillId="0" borderId="175" xfId="0" applyNumberFormat="1" applyFont="1" applyBorder="1"/>
    <xf numFmtId="0" fontId="12" fillId="0" borderId="223" xfId="0" applyFont="1" applyBorder="1" applyAlignment="1">
      <alignment wrapText="1"/>
    </xf>
    <xf numFmtId="168" fontId="12" fillId="0" borderId="47" xfId="0" applyNumberFormat="1" applyFont="1" applyBorder="1" applyAlignment="1">
      <alignment horizontal="center"/>
    </xf>
    <xf numFmtId="168" fontId="12" fillId="0" borderId="0" xfId="0" applyNumberFormat="1" applyFont="1" applyAlignment="1">
      <alignment horizontal="center"/>
    </xf>
    <xf numFmtId="3" fontId="31" fillId="0" borderId="136" xfId="0" applyNumberFormat="1" applyFont="1" applyBorder="1"/>
    <xf numFmtId="3" fontId="31" fillId="0" borderId="143" xfId="0" applyNumberFormat="1" applyFont="1" applyBorder="1"/>
    <xf numFmtId="3" fontId="31" fillId="0" borderId="142" xfId="0" applyNumberFormat="1" applyFont="1" applyBorder="1"/>
    <xf numFmtId="3" fontId="31" fillId="0" borderId="129" xfId="0" applyNumberFormat="1" applyFont="1" applyBorder="1"/>
    <xf numFmtId="3" fontId="32" fillId="0" borderId="139" xfId="0" applyNumberFormat="1" applyFont="1" applyBorder="1"/>
    <xf numFmtId="168" fontId="0" fillId="0" borderId="0" xfId="0" applyNumberFormat="1"/>
    <xf numFmtId="3" fontId="35" fillId="0" borderId="174" xfId="0" applyNumberFormat="1" applyFont="1" applyBorder="1"/>
    <xf numFmtId="0" fontId="50" fillId="0" borderId="0" xfId="0" applyFont="1"/>
    <xf numFmtId="167" fontId="12" fillId="0" borderId="139" xfId="2" applyFont="1" applyBorder="1"/>
    <xf numFmtId="167" fontId="12" fillId="0" borderId="170" xfId="2" applyFont="1" applyBorder="1"/>
    <xf numFmtId="167" fontId="12" fillId="0" borderId="105" xfId="2" applyFont="1" applyBorder="1"/>
    <xf numFmtId="3" fontId="20" fillId="0" borderId="50" xfId="0" applyNumberFormat="1" applyFont="1" applyBorder="1" applyAlignment="1">
      <alignment horizontal="right"/>
    </xf>
    <xf numFmtId="3" fontId="20" fillId="0" borderId="52" xfId="0" applyNumberFormat="1" applyFont="1" applyBorder="1" applyAlignment="1">
      <alignment horizontal="right"/>
    </xf>
    <xf numFmtId="3" fontId="20" fillId="0" borderId="55" xfId="0" applyNumberFormat="1" applyFont="1" applyBorder="1" applyAlignment="1">
      <alignment horizontal="right"/>
    </xf>
    <xf numFmtId="1" fontId="16" fillId="0" borderId="142" xfId="0" applyNumberFormat="1" applyFont="1" applyBorder="1"/>
    <xf numFmtId="1" fontId="12" fillId="0" borderId="170" xfId="0" applyNumberFormat="1" applyFont="1" applyBorder="1"/>
    <xf numFmtId="171" fontId="16" fillId="0" borderId="136" xfId="0" applyNumberFormat="1" applyFont="1" applyBorder="1"/>
    <xf numFmtId="0" fontId="16" fillId="0" borderId="224" xfId="0" applyFont="1" applyBorder="1" applyAlignment="1">
      <alignment horizontal="center" wrapText="1"/>
    </xf>
    <xf numFmtId="174" fontId="10" fillId="0" borderId="142" xfId="1" applyNumberFormat="1" applyFont="1" applyBorder="1"/>
    <xf numFmtId="174" fontId="10" fillId="0" borderId="51" xfId="1" applyNumberFormat="1" applyFont="1" applyBorder="1"/>
    <xf numFmtId="174" fontId="0" fillId="0" borderId="53" xfId="1" applyNumberFormat="1" applyFont="1" applyBorder="1"/>
    <xf numFmtId="169" fontId="10" fillId="0" borderId="52" xfId="1" applyNumberFormat="1" applyFont="1" applyBorder="1"/>
    <xf numFmtId="169" fontId="0" fillId="0" borderId="55" xfId="1" applyNumberFormat="1" applyFont="1" applyBorder="1"/>
    <xf numFmtId="1" fontId="32" fillId="0" borderId="47" xfId="0" applyNumberFormat="1" applyFont="1" applyBorder="1" applyAlignment="1">
      <alignment horizontal="center"/>
    </xf>
    <xf numFmtId="1" fontId="32" fillId="0" borderId="54" xfId="0" applyNumberFormat="1" applyFont="1" applyBorder="1" applyAlignment="1">
      <alignment horizontal="center"/>
    </xf>
    <xf numFmtId="1" fontId="13" fillId="0" borderId="0" xfId="0" applyNumberFormat="1" applyFont="1"/>
    <xf numFmtId="3" fontId="20" fillId="0" borderId="51" xfId="0" applyNumberFormat="1" applyFont="1" applyBorder="1" applyAlignment="1">
      <alignment horizontal="right"/>
    </xf>
    <xf numFmtId="3" fontId="20" fillId="0" borderId="53" xfId="0" applyNumberFormat="1" applyFont="1" applyBorder="1" applyAlignment="1">
      <alignment horizontal="right"/>
    </xf>
    <xf numFmtId="0" fontId="24" fillId="0" borderId="152" xfId="0" applyFont="1" applyBorder="1" applyAlignment="1">
      <alignment horizontal="center" wrapText="1"/>
    </xf>
    <xf numFmtId="0" fontId="16" fillId="0" borderId="192" xfId="0" applyFont="1" applyBorder="1" applyAlignment="1">
      <alignment horizontal="left" vertical="center"/>
    </xf>
    <xf numFmtId="0" fontId="12" fillId="0" borderId="176" xfId="0" applyFont="1" applyBorder="1" applyAlignment="1">
      <alignment horizontal="center"/>
    </xf>
    <xf numFmtId="0" fontId="12" fillId="0" borderId="147" xfId="0" applyFont="1" applyBorder="1" applyAlignment="1">
      <alignment horizontal="center"/>
    </xf>
    <xf numFmtId="3" fontId="31" fillId="0" borderId="175" xfId="0" applyNumberFormat="1" applyFont="1" applyBorder="1"/>
    <xf numFmtId="0" fontId="31" fillId="0" borderId="172" xfId="0" applyFont="1" applyBorder="1" applyAlignment="1">
      <alignment wrapText="1"/>
    </xf>
    <xf numFmtId="3" fontId="32" fillId="0" borderId="74" xfId="0" applyNumberFormat="1" applyFont="1" applyBorder="1"/>
    <xf numFmtId="0" fontId="16" fillId="0" borderId="221" xfId="0" applyFont="1" applyBorder="1" applyAlignment="1">
      <alignment horizontal="center" wrapText="1"/>
    </xf>
    <xf numFmtId="0" fontId="16" fillId="0" borderId="163" xfId="0" applyFont="1" applyBorder="1" applyAlignment="1">
      <alignment horizontal="center" wrapText="1"/>
    </xf>
    <xf numFmtId="0" fontId="16" fillId="0" borderId="179" xfId="0" applyFont="1" applyBorder="1" applyAlignment="1">
      <alignment horizontal="center" wrapText="1"/>
    </xf>
    <xf numFmtId="0" fontId="16" fillId="0" borderId="210" xfId="0" applyFont="1" applyBorder="1" applyAlignment="1">
      <alignment horizontal="center" wrapText="1"/>
    </xf>
    <xf numFmtId="0" fontId="16" fillId="0" borderId="164" xfId="0" applyFont="1" applyBorder="1" applyAlignment="1">
      <alignment horizontal="center" wrapText="1"/>
    </xf>
    <xf numFmtId="0" fontId="12" fillId="0" borderId="73" xfId="0" applyFont="1" applyBorder="1" applyAlignment="1">
      <alignment horizontal="center"/>
    </xf>
    <xf numFmtId="3" fontId="32" fillId="4" borderId="48" xfId="0" applyNumberFormat="1" applyFont="1" applyFill="1" applyBorder="1"/>
    <xf numFmtId="3" fontId="32" fillId="4" borderId="49" xfId="0" applyNumberFormat="1" applyFont="1" applyFill="1" applyBorder="1"/>
    <xf numFmtId="3" fontId="32" fillId="4" borderId="70" xfId="0" applyNumberFormat="1" applyFont="1" applyFill="1" applyBorder="1"/>
    <xf numFmtId="3" fontId="32" fillId="4" borderId="50" xfId="0" applyNumberFormat="1" applyFont="1" applyFill="1" applyBorder="1"/>
    <xf numFmtId="3" fontId="32" fillId="4" borderId="131" xfId="0" applyNumberFormat="1" applyFont="1" applyFill="1" applyBorder="1"/>
    <xf numFmtId="3" fontId="32" fillId="4" borderId="104" xfId="0" applyNumberFormat="1" applyFont="1" applyFill="1" applyBorder="1"/>
    <xf numFmtId="3" fontId="32" fillId="4" borderId="51" xfId="0" applyNumberFormat="1" applyFont="1" applyFill="1" applyBorder="1"/>
    <xf numFmtId="3" fontId="32" fillId="4" borderId="47" xfId="0" applyNumberFormat="1" applyFont="1" applyFill="1" applyBorder="1"/>
    <xf numFmtId="3" fontId="32" fillId="4" borderId="71" xfId="0" applyNumberFormat="1" applyFont="1" applyFill="1" applyBorder="1"/>
    <xf numFmtId="3" fontId="32" fillId="4" borderId="52" xfId="0" applyNumberFormat="1" applyFont="1" applyFill="1" applyBorder="1"/>
    <xf numFmtId="3" fontId="32" fillId="4" borderId="132" xfId="0" applyNumberFormat="1" applyFont="1" applyFill="1" applyBorder="1"/>
    <xf numFmtId="3" fontId="32" fillId="4" borderId="110" xfId="0" applyNumberFormat="1" applyFont="1" applyFill="1" applyBorder="1"/>
    <xf numFmtId="3" fontId="32" fillId="4" borderId="53" xfId="0" applyNumberFormat="1" applyFont="1" applyFill="1" applyBorder="1"/>
    <xf numFmtId="3" fontId="32" fillId="4" borderId="54" xfId="0" applyNumberFormat="1" applyFont="1" applyFill="1" applyBorder="1"/>
    <xf numFmtId="3" fontId="32" fillId="4" borderId="72" xfId="0" applyNumberFormat="1" applyFont="1" applyFill="1" applyBorder="1"/>
    <xf numFmtId="3" fontId="32" fillId="4" borderId="55" xfId="0" applyNumberFormat="1" applyFont="1" applyFill="1" applyBorder="1"/>
    <xf numFmtId="3" fontId="32" fillId="4" borderId="133" xfId="0" applyNumberFormat="1" applyFont="1" applyFill="1" applyBorder="1"/>
    <xf numFmtId="3" fontId="32" fillId="4" borderId="178" xfId="0" applyNumberFormat="1" applyFont="1" applyFill="1" applyBorder="1"/>
    <xf numFmtId="167" fontId="13" fillId="0" borderId="0" xfId="2" applyFont="1"/>
    <xf numFmtId="0" fontId="51" fillId="0" borderId="0" xfId="0" applyFont="1" applyAlignment="1">
      <alignment horizontal="left" vertical="top"/>
    </xf>
    <xf numFmtId="169" fontId="12" fillId="0" borderId="50" xfId="1" applyNumberFormat="1" applyFont="1" applyBorder="1"/>
    <xf numFmtId="167" fontId="12" fillId="0" borderId="137" xfId="2" applyFont="1" applyBorder="1"/>
    <xf numFmtId="0" fontId="49" fillId="0" borderId="0" xfId="0" applyFont="1" applyAlignment="1">
      <alignment horizontal="left"/>
    </xf>
    <xf numFmtId="3" fontId="26" fillId="0" borderId="175" xfId="0" applyNumberFormat="1" applyFont="1" applyBorder="1"/>
    <xf numFmtId="0" fontId="13" fillId="0" borderId="124" xfId="0" applyFont="1" applyBorder="1" applyAlignment="1">
      <alignment horizontal="center" wrapText="1"/>
    </xf>
    <xf numFmtId="0" fontId="12" fillId="0" borderId="48" xfId="0" applyFont="1" applyBorder="1"/>
    <xf numFmtId="0" fontId="12" fillId="0" borderId="49" xfId="0" applyFont="1" applyBorder="1"/>
    <xf numFmtId="0" fontId="12" fillId="0" borderId="142" xfId="0" applyFont="1" applyBorder="1"/>
    <xf numFmtId="0" fontId="12" fillId="0" borderId="143" xfId="0" applyFont="1" applyBorder="1"/>
    <xf numFmtId="0" fontId="12" fillId="0" borderId="160" xfId="0" applyFont="1" applyBorder="1"/>
    <xf numFmtId="0" fontId="12" fillId="0" borderId="161" xfId="0" applyFont="1" applyBorder="1"/>
    <xf numFmtId="0" fontId="12" fillId="0" borderId="155" xfId="0" applyFont="1" applyBorder="1"/>
    <xf numFmtId="1" fontId="12" fillId="0" borderId="176" xfId="0" applyNumberFormat="1" applyFont="1" applyBorder="1"/>
    <xf numFmtId="1" fontId="12" fillId="0" borderId="49" xfId="0" applyNumberFormat="1" applyFont="1" applyBorder="1"/>
    <xf numFmtId="1" fontId="12" fillId="0" borderId="50" xfId="0" applyNumberFormat="1" applyFont="1" applyBorder="1"/>
    <xf numFmtId="1" fontId="12" fillId="0" borderId="161" xfId="0" applyNumberFormat="1" applyFont="1" applyBorder="1"/>
    <xf numFmtId="1" fontId="12" fillId="0" borderId="155" xfId="0" applyNumberFormat="1" applyFont="1" applyBorder="1"/>
    <xf numFmtId="0" fontId="20" fillId="0" borderId="48" xfId="0" applyFont="1" applyBorder="1"/>
    <xf numFmtId="0" fontId="20" fillId="0" borderId="49" xfId="0" applyFont="1" applyBorder="1"/>
    <xf numFmtId="0" fontId="32" fillId="0" borderId="0" xfId="0" applyFont="1" applyAlignment="1">
      <alignment horizontal="right"/>
    </xf>
    <xf numFmtId="0" fontId="31" fillId="0" borderId="112" xfId="0" applyFont="1" applyBorder="1" applyAlignment="1">
      <alignment horizontal="center" wrapText="1"/>
    </xf>
    <xf numFmtId="0" fontId="33" fillId="0" borderId="228" xfId="0" applyFont="1" applyBorder="1" applyAlignment="1">
      <alignment wrapText="1"/>
    </xf>
    <xf numFmtId="3" fontId="47" fillId="0" borderId="0" xfId="0" applyNumberFormat="1" applyFont="1"/>
    <xf numFmtId="0" fontId="47" fillId="0" borderId="0" xfId="0" applyFont="1"/>
    <xf numFmtId="0" fontId="31" fillId="0" borderId="136" xfId="0" applyFont="1" applyBorder="1"/>
    <xf numFmtId="0" fontId="12" fillId="0" borderId="140" xfId="0" applyFont="1" applyBorder="1"/>
    <xf numFmtId="173" fontId="13" fillId="0" borderId="142" xfId="1" applyNumberFormat="1" applyFont="1" applyBorder="1"/>
    <xf numFmtId="173" fontId="13" fillId="0" borderId="136" xfId="1" applyNumberFormat="1" applyFont="1" applyBorder="1"/>
    <xf numFmtId="173" fontId="13" fillId="0" borderId="143" xfId="1" applyNumberFormat="1" applyFont="1" applyBorder="1"/>
    <xf numFmtId="1" fontId="13" fillId="0" borderId="175" xfId="0" applyNumberFormat="1" applyFont="1" applyBorder="1"/>
    <xf numFmtId="1" fontId="13" fillId="0" borderId="136" xfId="0" applyNumberFormat="1" applyFont="1" applyBorder="1"/>
    <xf numFmtId="1" fontId="13" fillId="0" borderId="143" xfId="0" applyNumberFormat="1" applyFont="1" applyBorder="1"/>
    <xf numFmtId="0" fontId="22" fillId="0" borderId="159" xfId="0" applyFont="1" applyBorder="1" applyAlignment="1">
      <alignment horizontal="center" wrapText="1"/>
    </xf>
    <xf numFmtId="0" fontId="22" fillId="0" borderId="112" xfId="0" applyFont="1" applyBorder="1" applyAlignment="1">
      <alignment horizontal="center" wrapText="1"/>
    </xf>
    <xf numFmtId="174" fontId="13" fillId="0" borderId="142" xfId="1" applyNumberFormat="1" applyFont="1" applyBorder="1"/>
    <xf numFmtId="169" fontId="13" fillId="0" borderId="143" xfId="1" applyNumberFormat="1" applyFont="1" applyBorder="1"/>
    <xf numFmtId="0" fontId="54" fillId="2" borderId="0" xfId="0" applyFont="1" applyFill="1"/>
    <xf numFmtId="0" fontId="54" fillId="0" borderId="0" xfId="0" applyFont="1"/>
    <xf numFmtId="0" fontId="54" fillId="0" borderId="0" xfId="0" applyFont="1" applyAlignment="1">
      <alignment horizontal="left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left" vertical="center"/>
    </xf>
    <xf numFmtId="0" fontId="55" fillId="0" borderId="49" xfId="0" applyFont="1" applyBorder="1" applyAlignment="1">
      <alignment wrapText="1"/>
    </xf>
    <xf numFmtId="0" fontId="54" fillId="0" borderId="136" xfId="0" applyFont="1" applyBorder="1" applyAlignment="1">
      <alignment wrapText="1"/>
    </xf>
    <xf numFmtId="0" fontId="54" fillId="0" borderId="161" xfId="0" applyFont="1" applyBorder="1" applyAlignment="1">
      <alignment wrapText="1"/>
    </xf>
    <xf numFmtId="0" fontId="54" fillId="0" borderId="54" xfId="0" applyFont="1" applyBorder="1" applyAlignment="1">
      <alignment wrapText="1"/>
    </xf>
    <xf numFmtId="0" fontId="55" fillId="0" borderId="1" xfId="0" applyFont="1" applyBorder="1" applyAlignment="1">
      <alignment horizontal="center" wrapText="1"/>
    </xf>
    <xf numFmtId="0" fontId="55" fillId="0" borderId="2" xfId="0" applyFont="1" applyBorder="1" applyAlignment="1">
      <alignment horizontal="center" wrapText="1"/>
    </xf>
    <xf numFmtId="0" fontId="55" fillId="0" borderId="0" xfId="0" applyFont="1" applyAlignment="1">
      <alignment horizontal="center" wrapText="1"/>
    </xf>
    <xf numFmtId="167" fontId="55" fillId="0" borderId="50" xfId="2" applyFont="1" applyBorder="1" applyAlignment="1">
      <alignment horizontal="center"/>
    </xf>
    <xf numFmtId="167" fontId="54" fillId="0" borderId="143" xfId="2" applyFont="1" applyBorder="1" applyAlignment="1">
      <alignment horizontal="center"/>
    </xf>
    <xf numFmtId="167" fontId="54" fillId="0" borderId="155" xfId="2" applyFont="1" applyBorder="1" applyAlignment="1">
      <alignment horizontal="center"/>
    </xf>
    <xf numFmtId="167" fontId="54" fillId="0" borderId="136" xfId="2" applyFont="1" applyBorder="1" applyAlignment="1">
      <alignment horizontal="center"/>
    </xf>
    <xf numFmtId="167" fontId="54" fillId="0" borderId="161" xfId="2" applyFont="1" applyBorder="1" applyAlignment="1">
      <alignment horizontal="center"/>
    </xf>
    <xf numFmtId="167" fontId="54" fillId="0" borderId="54" xfId="2" applyFont="1" applyBorder="1" applyAlignment="1">
      <alignment horizontal="center"/>
    </xf>
    <xf numFmtId="0" fontId="55" fillId="0" borderId="4" xfId="0" applyFont="1" applyBorder="1" applyAlignment="1">
      <alignment horizontal="center" wrapText="1"/>
    </xf>
    <xf numFmtId="0" fontId="55" fillId="0" borderId="5" xfId="0" applyFont="1" applyBorder="1" applyAlignment="1">
      <alignment horizontal="center" wrapText="1"/>
    </xf>
    <xf numFmtId="0" fontId="55" fillId="0" borderId="35" xfId="0" applyFont="1" applyBorder="1" applyAlignment="1">
      <alignment horizontal="center" wrapText="1"/>
    </xf>
    <xf numFmtId="0" fontId="55" fillId="0" borderId="39" xfId="0" applyFont="1" applyBorder="1" applyAlignment="1">
      <alignment horizontal="center" wrapText="1"/>
    </xf>
    <xf numFmtId="0" fontId="54" fillId="0" borderId="9" xfId="0" applyFont="1" applyBorder="1" applyAlignment="1">
      <alignment horizontal="center"/>
    </xf>
    <xf numFmtId="0" fontId="54" fillId="0" borderId="10" xfId="0" applyFont="1" applyBorder="1" applyAlignment="1">
      <alignment wrapText="1"/>
    </xf>
    <xf numFmtId="167" fontId="54" fillId="0" borderId="216" xfId="2" applyFont="1" applyBorder="1" applyAlignment="1">
      <alignment horizontal="center"/>
    </xf>
    <xf numFmtId="167" fontId="54" fillId="0" borderId="40" xfId="2" applyFont="1" applyBorder="1" applyAlignment="1">
      <alignment horizontal="center"/>
    </xf>
    <xf numFmtId="0" fontId="54" fillId="0" borderId="15" xfId="0" applyFont="1" applyBorder="1" applyAlignment="1">
      <alignment horizontal="center"/>
    </xf>
    <xf numFmtId="0" fontId="54" fillId="0" borderId="16" xfId="0" applyFont="1" applyBorder="1" applyAlignment="1">
      <alignment wrapText="1"/>
    </xf>
    <xf numFmtId="167" fontId="54" fillId="0" borderId="217" xfId="2" applyFont="1" applyBorder="1" applyAlignment="1">
      <alignment horizontal="center"/>
    </xf>
    <xf numFmtId="167" fontId="54" fillId="0" borderId="19" xfId="2" applyFont="1" applyBorder="1" applyAlignment="1">
      <alignment horizontal="center"/>
    </xf>
    <xf numFmtId="0" fontId="54" fillId="0" borderId="11" xfId="0" applyFont="1" applyBorder="1" applyAlignment="1">
      <alignment horizontal="center"/>
    </xf>
    <xf numFmtId="0" fontId="54" fillId="0" borderId="20" xfId="0" applyFont="1" applyBorder="1" applyAlignment="1">
      <alignment wrapText="1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wrapText="1"/>
    </xf>
    <xf numFmtId="167" fontId="54" fillId="0" borderId="218" xfId="2" applyFont="1" applyBorder="1" applyAlignment="1">
      <alignment horizontal="center"/>
    </xf>
    <xf numFmtId="167" fontId="54" fillId="0" borderId="25" xfId="2" applyFont="1" applyBorder="1" applyAlignment="1">
      <alignment horizontal="center"/>
    </xf>
    <xf numFmtId="0" fontId="55" fillId="0" borderId="48" xfId="0" applyFont="1" applyBorder="1" applyAlignment="1">
      <alignment horizontal="center"/>
    </xf>
    <xf numFmtId="169" fontId="55" fillId="0" borderId="175" xfId="1" applyNumberFormat="1" applyFont="1" applyBorder="1" applyAlignment="1">
      <alignment horizontal="center"/>
    </xf>
    <xf numFmtId="169" fontId="55" fillId="0" borderId="136" xfId="1" applyNumberFormat="1" applyFont="1" applyBorder="1" applyAlignment="1">
      <alignment horizontal="center"/>
    </xf>
    <xf numFmtId="0" fontId="55" fillId="0" borderId="0" xfId="0" applyFont="1"/>
    <xf numFmtId="0" fontId="54" fillId="0" borderId="142" xfId="0" applyFont="1" applyBorder="1" applyAlignment="1">
      <alignment horizontal="center"/>
    </xf>
    <xf numFmtId="169" fontId="54" fillId="0" borderId="136" xfId="1" applyNumberFormat="1" applyFont="1" applyBorder="1" applyAlignment="1">
      <alignment horizontal="center"/>
    </xf>
    <xf numFmtId="169" fontId="54" fillId="0" borderId="175" xfId="1" applyNumberFormat="1" applyFont="1" applyBorder="1" applyAlignment="1">
      <alignment horizontal="center"/>
    </xf>
    <xf numFmtId="169" fontId="54" fillId="0" borderId="0" xfId="0" applyNumberFormat="1" applyFont="1"/>
    <xf numFmtId="0" fontId="54" fillId="0" borderId="160" xfId="0" applyFont="1" applyBorder="1" applyAlignment="1">
      <alignment horizontal="center"/>
    </xf>
    <xf numFmtId="169" fontId="54" fillId="0" borderId="161" xfId="1" applyNumberFormat="1" applyFont="1" applyBorder="1" applyAlignment="1">
      <alignment horizontal="center"/>
    </xf>
    <xf numFmtId="169" fontId="54" fillId="0" borderId="187" xfId="1" applyNumberFormat="1" applyFont="1" applyBorder="1" applyAlignment="1">
      <alignment horizontal="center"/>
    </xf>
    <xf numFmtId="0" fontId="54" fillId="0" borderId="53" xfId="0" applyFont="1" applyBorder="1" applyAlignment="1">
      <alignment horizontal="center"/>
    </xf>
    <xf numFmtId="169" fontId="54" fillId="0" borderId="54" xfId="1" applyNumberFormat="1" applyFont="1" applyBorder="1" applyAlignment="1">
      <alignment horizontal="center"/>
    </xf>
    <xf numFmtId="167" fontId="54" fillId="0" borderId="55" xfId="2" applyFont="1" applyBorder="1" applyAlignment="1">
      <alignment horizontal="center"/>
    </xf>
    <xf numFmtId="0" fontId="55" fillId="0" borderId="117" xfId="0" applyFont="1" applyBorder="1" applyAlignment="1">
      <alignment horizontal="center" wrapText="1"/>
    </xf>
    <xf numFmtId="0" fontId="55" fillId="0" borderId="118" xfId="0" applyFont="1" applyBorder="1" applyAlignment="1">
      <alignment horizontal="center" wrapText="1"/>
    </xf>
    <xf numFmtId="0" fontId="55" fillId="0" borderId="157" xfId="0" applyFont="1" applyBorder="1" applyAlignment="1">
      <alignment horizontal="center" wrapText="1"/>
    </xf>
    <xf numFmtId="0" fontId="55" fillId="0" borderId="158" xfId="0" applyFont="1" applyBorder="1" applyAlignment="1">
      <alignment horizontal="center" wrapText="1"/>
    </xf>
    <xf numFmtId="0" fontId="54" fillId="0" borderId="63" xfId="0" applyFont="1" applyBorder="1" applyAlignment="1">
      <alignment horizontal="center"/>
    </xf>
    <xf numFmtId="3" fontId="54" fillId="0" borderId="142" xfId="0" applyNumberFormat="1" applyFont="1" applyBorder="1" applyAlignment="1">
      <alignment vertical="center"/>
    </xf>
    <xf numFmtId="3" fontId="54" fillId="0" borderId="136" xfId="0" applyNumberFormat="1" applyFont="1" applyBorder="1" applyAlignment="1">
      <alignment vertical="center"/>
    </xf>
    <xf numFmtId="3" fontId="54" fillId="0" borderId="143" xfId="0" applyNumberFormat="1" applyFont="1" applyBorder="1" applyAlignment="1">
      <alignment vertical="center"/>
    </xf>
    <xf numFmtId="0" fontId="54" fillId="0" borderId="82" xfId="0" applyFont="1" applyBorder="1" applyAlignment="1">
      <alignment horizontal="center"/>
    </xf>
    <xf numFmtId="0" fontId="54" fillId="0" borderId="0" xfId="0" applyFont="1" applyAlignment="1">
      <alignment vertical="top"/>
    </xf>
    <xf numFmtId="0" fontId="55" fillId="0" borderId="70" xfId="0" applyFont="1" applyBorder="1" applyAlignment="1">
      <alignment wrapText="1"/>
    </xf>
    <xf numFmtId="3" fontId="55" fillId="0" borderId="142" xfId="0" applyNumberFormat="1" applyFont="1" applyBorder="1" applyAlignment="1">
      <alignment vertical="center"/>
    </xf>
    <xf numFmtId="3" fontId="55" fillId="0" borderId="136" xfId="0" applyNumberFormat="1" applyFont="1" applyBorder="1" applyAlignment="1">
      <alignment vertical="center"/>
    </xf>
    <xf numFmtId="3" fontId="55" fillId="0" borderId="143" xfId="0" applyNumberFormat="1" applyFont="1" applyBorder="1" applyAlignment="1">
      <alignment vertical="center"/>
    </xf>
    <xf numFmtId="0" fontId="54" fillId="0" borderId="174" xfId="0" applyFont="1" applyBorder="1" applyAlignment="1">
      <alignment wrapText="1"/>
    </xf>
    <xf numFmtId="0" fontId="54" fillId="0" borderId="51" xfId="0" applyFont="1" applyBorder="1" applyAlignment="1">
      <alignment horizontal="center"/>
    </xf>
    <xf numFmtId="0" fontId="54" fillId="0" borderId="71" xfId="0" applyFont="1" applyBorder="1" applyAlignment="1">
      <alignment wrapText="1"/>
    </xf>
    <xf numFmtId="3" fontId="54" fillId="0" borderId="51" xfId="0" applyNumberFormat="1" applyFont="1" applyBorder="1" applyAlignment="1">
      <alignment vertical="center"/>
    </xf>
    <xf numFmtId="3" fontId="54" fillId="0" borderId="47" xfId="0" applyNumberFormat="1" applyFont="1" applyBorder="1" applyAlignment="1">
      <alignment vertical="center"/>
    </xf>
    <xf numFmtId="3" fontId="54" fillId="0" borderId="52" xfId="0" applyNumberFormat="1" applyFont="1" applyBorder="1" applyAlignment="1">
      <alignment vertical="center"/>
    </xf>
    <xf numFmtId="0" fontId="55" fillId="0" borderId="53" xfId="0" applyFont="1" applyBorder="1" applyAlignment="1">
      <alignment horizontal="center"/>
    </xf>
    <xf numFmtId="0" fontId="54" fillId="0" borderId="72" xfId="0" applyFont="1" applyBorder="1" applyAlignment="1">
      <alignment wrapText="1"/>
    </xf>
    <xf numFmtId="3" fontId="54" fillId="0" borderId="53" xfId="0" applyNumberFormat="1" applyFont="1" applyBorder="1" applyAlignment="1">
      <alignment vertical="center"/>
    </xf>
    <xf numFmtId="3" fontId="54" fillId="0" borderId="54" xfId="0" applyNumberFormat="1" applyFont="1" applyBorder="1" applyAlignment="1">
      <alignment vertical="center"/>
    </xf>
    <xf numFmtId="3" fontId="54" fillId="0" borderId="55" xfId="0" applyNumberFormat="1" applyFont="1" applyBorder="1" applyAlignment="1">
      <alignment vertical="center"/>
    </xf>
    <xf numFmtId="0" fontId="42" fillId="0" borderId="47" xfId="0" applyFont="1" applyBorder="1" applyAlignment="1">
      <alignment horizontal="right"/>
    </xf>
    <xf numFmtId="0" fontId="42" fillId="0" borderId="49" xfId="0" applyFont="1" applyBorder="1" applyAlignment="1">
      <alignment horizontal="right"/>
    </xf>
    <xf numFmtId="3" fontId="42" fillId="0" borderId="50" xfId="0" applyNumberFormat="1" applyFont="1" applyBorder="1" applyAlignment="1">
      <alignment horizontal="right"/>
    </xf>
    <xf numFmtId="3" fontId="42" fillId="0" borderId="52" xfId="0" applyNumberFormat="1" applyFont="1" applyBorder="1" applyAlignment="1">
      <alignment horizontal="right"/>
    </xf>
    <xf numFmtId="0" fontId="42" fillId="0" borderId="53" xfId="0" applyFont="1" applyBorder="1" applyAlignment="1">
      <alignment horizontal="right"/>
    </xf>
    <xf numFmtId="0" fontId="42" fillId="0" borderId="54" xfId="0" applyFont="1" applyBorder="1" applyAlignment="1">
      <alignment horizontal="right"/>
    </xf>
    <xf numFmtId="3" fontId="42" fillId="0" borderId="55" xfId="0" applyNumberFormat="1" applyFont="1" applyBorder="1" applyAlignment="1">
      <alignment horizontal="right"/>
    </xf>
    <xf numFmtId="0" fontId="31" fillId="0" borderId="175" xfId="0" applyFont="1" applyBorder="1"/>
    <xf numFmtId="0" fontId="31" fillId="0" borderId="174" xfId="0" applyFont="1" applyBorder="1"/>
    <xf numFmtId="0" fontId="32" fillId="0" borderId="70" xfId="0" applyFont="1" applyBorder="1"/>
    <xf numFmtId="0" fontId="32" fillId="0" borderId="71" xfId="0" applyFont="1" applyBorder="1"/>
    <xf numFmtId="3" fontId="31" fillId="0" borderId="176" xfId="0" applyNumberFormat="1" applyFont="1" applyBorder="1"/>
    <xf numFmtId="168" fontId="57" fillId="0" borderId="49" xfId="0" applyNumberFormat="1" applyFont="1" applyBorder="1" applyAlignment="1">
      <alignment horizontal="center"/>
    </xf>
    <xf numFmtId="168" fontId="57" fillId="0" borderId="136" xfId="0" applyNumberFormat="1" applyFont="1" applyBorder="1" applyAlignment="1">
      <alignment horizontal="center"/>
    </xf>
    <xf numFmtId="168" fontId="57" fillId="0" borderId="50" xfId="0" applyNumberFormat="1" applyFont="1" applyBorder="1" applyAlignment="1">
      <alignment horizontal="center"/>
    </xf>
    <xf numFmtId="168" fontId="57" fillId="0" borderId="143" xfId="0" applyNumberFormat="1" applyFont="1" applyBorder="1" applyAlignment="1">
      <alignment horizontal="center"/>
    </xf>
    <xf numFmtId="168" fontId="57" fillId="0" borderId="48" xfId="0" applyNumberFormat="1" applyFont="1" applyBorder="1" applyAlignment="1">
      <alignment horizontal="center"/>
    </xf>
    <xf numFmtId="168" fontId="57" fillId="0" borderId="142" xfId="0" applyNumberFormat="1" applyFont="1" applyBorder="1" applyAlignment="1">
      <alignment horizontal="center"/>
    </xf>
    <xf numFmtId="0" fontId="16" fillId="0" borderId="112" xfId="0" applyFont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0" fillId="0" borderId="136" xfId="0" applyBorder="1" applyAlignment="1">
      <alignment horizontal="center"/>
    </xf>
    <xf numFmtId="0" fontId="13" fillId="0" borderId="154" xfId="0" applyFont="1" applyBorder="1" applyAlignment="1">
      <alignment horizontal="center" wrapText="1"/>
    </xf>
    <xf numFmtId="0" fontId="0" fillId="0" borderId="102" xfId="0" applyBorder="1" applyAlignment="1">
      <alignment horizontal="center"/>
    </xf>
    <xf numFmtId="0" fontId="0" fillId="0" borderId="124" xfId="0" applyBorder="1" applyAlignment="1">
      <alignment horizontal="center"/>
    </xf>
    <xf numFmtId="0" fontId="13" fillId="0" borderId="154" xfId="0" applyFont="1" applyBorder="1" applyAlignment="1">
      <alignment wrapText="1"/>
    </xf>
    <xf numFmtId="0" fontId="0" fillId="5" borderId="0" xfId="0" applyFill="1"/>
    <xf numFmtId="0" fontId="28" fillId="0" borderId="159" xfId="0" applyFont="1" applyBorder="1" applyAlignment="1">
      <alignment wrapText="1"/>
    </xf>
    <xf numFmtId="1" fontId="13" fillId="0" borderId="161" xfId="0" applyNumberFormat="1" applyFont="1" applyBorder="1" applyAlignment="1">
      <alignment horizontal="right"/>
    </xf>
    <xf numFmtId="3" fontId="20" fillId="0" borderId="47" xfId="18" applyNumberFormat="1" applyFont="1" applyBorder="1" applyAlignment="1">
      <alignment horizontal="right" wrapText="1"/>
    </xf>
    <xf numFmtId="0" fontId="0" fillId="0" borderId="190" xfId="0" applyBorder="1" applyAlignment="1">
      <alignment wrapText="1"/>
    </xf>
    <xf numFmtId="3" fontId="20" fillId="0" borderId="48" xfId="18" applyNumberFormat="1" applyFont="1" applyBorder="1" applyAlignment="1">
      <alignment horizontal="right" wrapText="1"/>
    </xf>
    <xf numFmtId="3" fontId="20" fillId="0" borderId="49" xfId="18" applyNumberFormat="1" applyFont="1" applyBorder="1" applyAlignment="1">
      <alignment horizontal="right" wrapText="1"/>
    </xf>
    <xf numFmtId="3" fontId="20" fillId="0" borderId="50" xfId="18" applyNumberFormat="1" applyFont="1" applyBorder="1" applyAlignment="1">
      <alignment horizontal="right" wrapText="1"/>
    </xf>
    <xf numFmtId="3" fontId="20" fillId="0" borderId="51" xfId="18" applyNumberFormat="1" applyFont="1" applyBorder="1" applyAlignment="1">
      <alignment horizontal="right" wrapText="1"/>
    </xf>
    <xf numFmtId="3" fontId="20" fillId="0" borderId="52" xfId="18" applyNumberFormat="1" applyFont="1" applyBorder="1" applyAlignment="1">
      <alignment horizontal="right" wrapText="1"/>
    </xf>
    <xf numFmtId="3" fontId="20" fillId="0" borderId="53" xfId="18" applyNumberFormat="1" applyFont="1" applyBorder="1" applyAlignment="1">
      <alignment horizontal="right" wrapText="1"/>
    </xf>
    <xf numFmtId="3" fontId="20" fillId="0" borderId="54" xfId="18" applyNumberFormat="1" applyFont="1" applyBorder="1" applyAlignment="1">
      <alignment horizontal="right" wrapText="1"/>
    </xf>
    <xf numFmtId="3" fontId="20" fillId="0" borderId="55" xfId="18" applyNumberFormat="1" applyFont="1" applyBorder="1" applyAlignment="1">
      <alignment horizontal="right" wrapText="1"/>
    </xf>
    <xf numFmtId="0" fontId="16" fillId="0" borderId="77" xfId="0" applyFont="1" applyBorder="1" applyAlignment="1">
      <alignment horizontal="center"/>
    </xf>
    <xf numFmtId="167" fontId="0" fillId="0" borderId="0" xfId="2" applyFont="1"/>
    <xf numFmtId="0" fontId="13" fillId="0" borderId="49" xfId="0" applyFont="1" applyBorder="1"/>
    <xf numFmtId="166" fontId="13" fillId="0" borderId="50" xfId="2" applyNumberFormat="1" applyFont="1" applyBorder="1"/>
    <xf numFmtId="166" fontId="10" fillId="0" borderId="52" xfId="2" applyNumberFormat="1" applyFont="1" applyBorder="1"/>
    <xf numFmtId="166" fontId="10" fillId="0" borderId="55" xfId="2" applyNumberFormat="1" applyFont="1" applyBorder="1"/>
    <xf numFmtId="0" fontId="0" fillId="0" borderId="213" xfId="0" applyBorder="1" applyAlignment="1">
      <alignment horizontal="center"/>
    </xf>
    <xf numFmtId="0" fontId="0" fillId="0" borderId="219" xfId="0" applyBorder="1"/>
    <xf numFmtId="0" fontId="22" fillId="0" borderId="76" xfId="0" applyFont="1" applyBorder="1" applyAlignment="1">
      <alignment vertical="top" wrapText="1"/>
    </xf>
    <xf numFmtId="0" fontId="22" fillId="0" borderId="154" xfId="0" applyFont="1" applyBorder="1" applyAlignment="1">
      <alignment vertical="top" wrapText="1"/>
    </xf>
    <xf numFmtId="0" fontId="22" fillId="0" borderId="125" xfId="0" applyFont="1" applyBorder="1" applyAlignment="1" applyProtection="1">
      <alignment vertical="top" wrapText="1"/>
      <protection locked="0"/>
    </xf>
    <xf numFmtId="0" fontId="12" fillId="0" borderId="186" xfId="0" applyFont="1" applyBorder="1" applyAlignment="1">
      <alignment wrapText="1"/>
    </xf>
    <xf numFmtId="0" fontId="12" fillId="0" borderId="148" xfId="0" applyFont="1" applyBorder="1" applyAlignment="1">
      <alignment wrapText="1"/>
    </xf>
    <xf numFmtId="0" fontId="12" fillId="0" borderId="149" xfId="0" applyFont="1" applyBorder="1" applyAlignment="1">
      <alignment wrapText="1"/>
    </xf>
    <xf numFmtId="3" fontId="12" fillId="0" borderId="60" xfId="0" applyNumberFormat="1" applyFont="1" applyBorder="1"/>
    <xf numFmtId="3" fontId="12" fillId="0" borderId="61" xfId="0" applyNumberFormat="1" applyFont="1" applyBorder="1"/>
    <xf numFmtId="3" fontId="12" fillId="0" borderId="62" xfId="0" applyNumberFormat="1" applyFont="1" applyBorder="1"/>
    <xf numFmtId="3" fontId="12" fillId="0" borderId="82" xfId="0" applyNumberFormat="1" applyFont="1" applyBorder="1"/>
    <xf numFmtId="3" fontId="12" fillId="0" borderId="89" xfId="0" applyNumberFormat="1" applyFont="1" applyBorder="1"/>
    <xf numFmtId="3" fontId="12" fillId="0" borderId="84" xfId="0" applyNumberFormat="1" applyFont="1" applyBorder="1"/>
    <xf numFmtId="3" fontId="12" fillId="0" borderId="92" xfId="0" applyNumberFormat="1" applyFont="1" applyBorder="1"/>
    <xf numFmtId="0" fontId="13" fillId="0" borderId="48" xfId="0" applyFont="1" applyBorder="1"/>
    <xf numFmtId="168" fontId="13" fillId="0" borderId="50" xfId="0" applyNumberFormat="1" applyFont="1" applyBorder="1"/>
    <xf numFmtId="3" fontId="17" fillId="0" borderId="142" xfId="0" applyNumberFormat="1" applyFont="1" applyBorder="1"/>
    <xf numFmtId="3" fontId="35" fillId="0" borderId="47" xfId="0" applyNumberFormat="1" applyFont="1" applyBorder="1"/>
    <xf numFmtId="3" fontId="35" fillId="0" borderId="49" xfId="0" applyNumberFormat="1" applyFont="1" applyBorder="1"/>
    <xf numFmtId="3" fontId="35" fillId="0" borderId="50" xfId="0" applyNumberFormat="1" applyFont="1" applyBorder="1"/>
    <xf numFmtId="3" fontId="35" fillId="0" borderId="52" xfId="0" applyNumberFormat="1" applyFont="1" applyBorder="1"/>
    <xf numFmtId="3" fontId="35" fillId="0" borderId="54" xfId="0" applyNumberFormat="1" applyFont="1" applyBorder="1"/>
    <xf numFmtId="3" fontId="35" fillId="0" borderId="55" xfId="0" applyNumberFormat="1" applyFont="1" applyBorder="1"/>
    <xf numFmtId="0" fontId="32" fillId="0" borderId="0" xfId="0" applyFont="1" applyAlignment="1">
      <alignment vertical="top" wrapText="1"/>
    </xf>
    <xf numFmtId="3" fontId="26" fillId="0" borderId="0" xfId="0" applyNumberFormat="1" applyFont="1"/>
    <xf numFmtId="0" fontId="59" fillId="0" borderId="0" xfId="0" applyFont="1" applyAlignment="1">
      <alignment horizontal="left" vertical="top"/>
    </xf>
    <xf numFmtId="168" fontId="25" fillId="0" borderId="50" xfId="0" applyNumberFormat="1" applyFont="1" applyBorder="1" applyAlignment="1">
      <alignment horizontal="center"/>
    </xf>
    <xf numFmtId="1" fontId="16" fillId="0" borderId="142" xfId="1" applyNumberFormat="1" applyFont="1" applyBorder="1"/>
    <xf numFmtId="1" fontId="16" fillId="0" borderId="136" xfId="1" applyNumberFormat="1" applyFont="1" applyBorder="1"/>
    <xf numFmtId="1" fontId="16" fillId="0" borderId="143" xfId="1" applyNumberFormat="1" applyFont="1" applyBorder="1"/>
    <xf numFmtId="168" fontId="12" fillId="0" borderId="139" xfId="1" applyNumberFormat="1" applyFont="1" applyBorder="1"/>
    <xf numFmtId="1" fontId="12" fillId="0" borderId="140" xfId="1" applyNumberFormat="1" applyFont="1" applyBorder="1"/>
    <xf numFmtId="1" fontId="12" fillId="0" borderId="141" xfId="1" applyNumberFormat="1" applyFont="1" applyBorder="1"/>
    <xf numFmtId="167" fontId="16" fillId="0" borderId="59" xfId="2" applyFont="1" applyBorder="1"/>
    <xf numFmtId="167" fontId="12" fillId="0" borderId="73" xfId="2" applyFont="1" applyBorder="1"/>
    <xf numFmtId="1" fontId="24" fillId="0" borderId="57" xfId="59" applyNumberFormat="1" applyFont="1" applyBorder="1" applyAlignment="1">
      <alignment vertical="center"/>
    </xf>
    <xf numFmtId="1" fontId="24" fillId="26" borderId="58" xfId="7" applyNumberFormat="1" applyFont="1" applyFill="1" applyBorder="1" applyAlignment="1">
      <alignment horizontal="right" vertical="center"/>
    </xf>
    <xf numFmtId="1" fontId="24" fillId="0" borderId="58" xfId="7" applyNumberFormat="1" applyFont="1" applyBorder="1" applyAlignment="1">
      <alignment horizontal="right" vertical="center"/>
    </xf>
    <xf numFmtId="0" fontId="24" fillId="0" borderId="59" xfId="59" applyFont="1" applyBorder="1" applyAlignment="1">
      <alignment vertical="center"/>
    </xf>
    <xf numFmtId="3" fontId="24" fillId="26" borderId="58" xfId="13" applyNumberFormat="1" applyFont="1" applyFill="1" applyBorder="1" applyAlignment="1">
      <alignment horizontal="right" vertical="center"/>
    </xf>
    <xf numFmtId="3" fontId="24" fillId="0" borderId="58" xfId="13" applyNumberFormat="1" applyFont="1" applyBorder="1" applyAlignment="1">
      <alignment horizontal="right" vertical="center"/>
    </xf>
    <xf numFmtId="0" fontId="24" fillId="0" borderId="0" xfId="469" applyFont="1"/>
    <xf numFmtId="3" fontId="24" fillId="26" borderId="0" xfId="13" applyNumberFormat="1" applyFont="1" applyFill="1" applyBorder="1" applyAlignment="1"/>
    <xf numFmtId="3" fontId="23" fillId="0" borderId="0" xfId="13" applyNumberFormat="1" applyFont="1" applyBorder="1" applyAlignment="1">
      <alignment horizontal="right"/>
    </xf>
    <xf numFmtId="3" fontId="23" fillId="6" borderId="0" xfId="13" applyNumberFormat="1" applyFont="1" applyFill="1" applyBorder="1" applyAlignment="1">
      <alignment horizontal="right"/>
    </xf>
    <xf numFmtId="0" fontId="24" fillId="0" borderId="59" xfId="0" applyFont="1" applyBorder="1"/>
    <xf numFmtId="0" fontId="24" fillId="0" borderId="59" xfId="469" applyFont="1" applyBorder="1"/>
    <xf numFmtId="3" fontId="24" fillId="26" borderId="59" xfId="13" applyNumberFormat="1" applyFont="1" applyFill="1" applyBorder="1" applyAlignment="1"/>
    <xf numFmtId="3" fontId="23" fillId="0" borderId="59" xfId="13" applyNumberFormat="1" applyFont="1" applyBorder="1" applyAlignment="1">
      <alignment horizontal="right"/>
    </xf>
    <xf numFmtId="3" fontId="29" fillId="0" borderId="59" xfId="13" applyNumberFormat="1" applyFont="1" applyBorder="1" applyAlignment="1">
      <alignment horizontal="right"/>
    </xf>
    <xf numFmtId="0" fontId="56" fillId="0" borderId="0" xfId="0" applyFont="1"/>
    <xf numFmtId="0" fontId="60" fillId="0" borderId="0" xfId="0" applyFont="1"/>
    <xf numFmtId="3" fontId="23" fillId="0" borderId="0" xfId="13" applyNumberFormat="1" applyFont="1" applyFill="1" applyBorder="1" applyAlignment="1">
      <alignment horizontal="right"/>
    </xf>
    <xf numFmtId="0" fontId="25" fillId="0" borderId="58" xfId="0" applyFont="1" applyBorder="1" applyAlignment="1">
      <alignment wrapText="1"/>
    </xf>
    <xf numFmtId="3" fontId="25" fillId="0" borderId="58" xfId="0" applyNumberFormat="1" applyFont="1" applyBorder="1"/>
    <xf numFmtId="3" fontId="23" fillId="0" borderId="58" xfId="13" applyNumberFormat="1" applyFont="1" applyFill="1" applyBorder="1" applyAlignment="1">
      <alignment horizontal="right"/>
    </xf>
    <xf numFmtId="3" fontId="25" fillId="0" borderId="47" xfId="0" applyNumberFormat="1" applyFont="1" applyBorder="1"/>
    <xf numFmtId="1" fontId="24" fillId="0" borderId="47" xfId="7" applyNumberFormat="1" applyFont="1" applyBorder="1" applyAlignment="1">
      <alignment horizontal="right" vertical="center"/>
    </xf>
    <xf numFmtId="3" fontId="22" fillId="0" borderId="47" xfId="0" applyNumberFormat="1" applyFont="1" applyBorder="1"/>
    <xf numFmtId="3" fontId="22" fillId="6" borderId="47" xfId="0" applyNumberFormat="1" applyFont="1" applyFill="1" applyBorder="1"/>
    <xf numFmtId="168" fontId="13" fillId="0" borderId="142" xfId="0" applyNumberFormat="1" applyFont="1" applyBorder="1" applyAlignment="1">
      <alignment horizontal="center"/>
    </xf>
    <xf numFmtId="168" fontId="22" fillId="0" borderId="174" xfId="0" applyNumberFormat="1" applyFont="1" applyBorder="1" applyAlignment="1">
      <alignment horizontal="center"/>
    </xf>
    <xf numFmtId="168" fontId="22" fillId="0" borderId="143" xfId="0" applyNumberFormat="1" applyFont="1" applyBorder="1" applyAlignment="1">
      <alignment horizontal="center"/>
    </xf>
    <xf numFmtId="168" fontId="25" fillId="0" borderId="47" xfId="0" applyNumberFormat="1" applyFont="1" applyBorder="1" applyAlignment="1">
      <alignment horizontal="center"/>
    </xf>
    <xf numFmtId="168" fontId="58" fillId="0" borderId="47" xfId="0" applyNumberFormat="1" applyFont="1" applyBorder="1" applyAlignment="1">
      <alignment horizontal="center"/>
    </xf>
    <xf numFmtId="168" fontId="25" fillId="0" borderId="48" xfId="0" applyNumberFormat="1" applyFont="1" applyBorder="1" applyAlignment="1">
      <alignment horizontal="center"/>
    </xf>
    <xf numFmtId="168" fontId="25" fillId="0" borderId="49" xfId="0" applyNumberFormat="1" applyFont="1" applyBorder="1" applyAlignment="1">
      <alignment horizontal="center"/>
    </xf>
    <xf numFmtId="168" fontId="25" fillId="0" borderId="51" xfId="0" applyNumberFormat="1" applyFont="1" applyBorder="1" applyAlignment="1">
      <alignment horizontal="center"/>
    </xf>
    <xf numFmtId="168" fontId="25" fillId="0" borderId="52" xfId="0" applyNumberFormat="1" applyFont="1" applyBorder="1" applyAlignment="1">
      <alignment horizontal="center"/>
    </xf>
    <xf numFmtId="168" fontId="58" fillId="0" borderId="51" xfId="0" applyNumberFormat="1" applyFont="1" applyBorder="1" applyAlignment="1">
      <alignment horizontal="center"/>
    </xf>
    <xf numFmtId="168" fontId="58" fillId="0" borderId="53" xfId="0" applyNumberFormat="1" applyFont="1" applyBorder="1" applyAlignment="1">
      <alignment horizontal="center"/>
    </xf>
    <xf numFmtId="168" fontId="25" fillId="0" borderId="54" xfId="0" applyNumberFormat="1" applyFont="1" applyBorder="1" applyAlignment="1">
      <alignment horizontal="center"/>
    </xf>
    <xf numFmtId="168" fontId="58" fillId="0" borderId="54" xfId="0" applyNumberFormat="1" applyFont="1" applyBorder="1" applyAlignment="1">
      <alignment horizontal="center"/>
    </xf>
    <xf numFmtId="168" fontId="25" fillId="0" borderId="55" xfId="0" applyNumberFormat="1" applyFont="1" applyBorder="1" applyAlignment="1">
      <alignment horizontal="center"/>
    </xf>
    <xf numFmtId="169" fontId="57" fillId="0" borderId="49" xfId="1" applyNumberFormat="1" applyFont="1" applyBorder="1"/>
    <xf numFmtId="169" fontId="57" fillId="0" borderId="47" xfId="1" applyNumberFormat="1" applyFont="1" applyBorder="1"/>
    <xf numFmtId="169" fontId="57" fillId="0" borderId="54" xfId="1" applyNumberFormat="1" applyFont="1" applyBorder="1"/>
    <xf numFmtId="3" fontId="61" fillId="0" borderId="49" xfId="1" applyNumberFormat="1" applyFont="1" applyBorder="1"/>
    <xf numFmtId="3" fontId="57" fillId="0" borderId="50" xfId="1" applyNumberFormat="1" applyFont="1" applyBorder="1"/>
    <xf numFmtId="3" fontId="57" fillId="0" borderId="143" xfId="1" applyNumberFormat="1" applyFont="1" applyBorder="1"/>
    <xf numFmtId="3" fontId="57" fillId="0" borderId="155" xfId="1" applyNumberFormat="1" applyFont="1" applyBorder="1"/>
    <xf numFmtId="3" fontId="61" fillId="0" borderId="50" xfId="1" applyNumberFormat="1" applyFont="1" applyBorder="1"/>
    <xf numFmtId="169" fontId="57" fillId="0" borderId="48" xfId="1" applyNumberFormat="1" applyFont="1" applyFill="1" applyBorder="1"/>
    <xf numFmtId="169" fontId="57" fillId="0" borderId="142" xfId="1" applyNumberFormat="1" applyFont="1" applyFill="1" applyBorder="1"/>
    <xf numFmtId="169" fontId="57" fillId="0" borderId="160" xfId="1" applyNumberFormat="1" applyFont="1" applyFill="1" applyBorder="1"/>
    <xf numFmtId="169" fontId="61" fillId="0" borderId="49" xfId="1" applyNumberFormat="1" applyFont="1" applyBorder="1"/>
    <xf numFmtId="168" fontId="16" fillId="0" borderId="60" xfId="0" applyNumberFormat="1" applyFont="1" applyBorder="1" applyAlignment="1">
      <alignment horizontal="center"/>
    </xf>
    <xf numFmtId="168" fontId="12" fillId="0" borderId="82" xfId="0" applyNumberFormat="1" applyFont="1" applyBorder="1" applyAlignment="1">
      <alignment horizontal="center"/>
    </xf>
    <xf numFmtId="0" fontId="20" fillId="0" borderId="0" xfId="0" applyFont="1" applyAlignment="1">
      <alignment horizontal="right" wrapText="1"/>
    </xf>
    <xf numFmtId="3" fontId="20" fillId="0" borderId="0" xfId="0" applyNumberFormat="1" applyFont="1" applyAlignment="1">
      <alignment horizontal="right"/>
    </xf>
    <xf numFmtId="169" fontId="55" fillId="0" borderId="0" xfId="0" applyNumberFormat="1" applyFont="1"/>
    <xf numFmtId="0" fontId="13" fillId="0" borderId="152" xfId="0" applyFont="1" applyBorder="1" applyAlignment="1">
      <alignment horizontal="left" wrapText="1"/>
    </xf>
    <xf numFmtId="0" fontId="13" fillId="0" borderId="109" xfId="0" applyFont="1" applyBorder="1" applyAlignment="1">
      <alignment horizontal="center" wrapText="1"/>
    </xf>
    <xf numFmtId="0" fontId="0" fillId="0" borderId="166" xfId="0" applyBorder="1" applyAlignment="1">
      <alignment horizontal="center"/>
    </xf>
    <xf numFmtId="0" fontId="0" fillId="0" borderId="151" xfId="0" applyBorder="1" applyAlignment="1">
      <alignment horizontal="center"/>
    </xf>
    <xf numFmtId="0" fontId="0" fillId="0" borderId="211" xfId="0" applyBorder="1" applyAlignment="1">
      <alignment horizontal="center"/>
    </xf>
    <xf numFmtId="0" fontId="0" fillId="0" borderId="167" xfId="0" applyBorder="1" applyAlignment="1">
      <alignment horizontal="center"/>
    </xf>
    <xf numFmtId="0" fontId="13" fillId="0" borderId="93" xfId="0" applyFont="1" applyBorder="1" applyAlignment="1">
      <alignment horizontal="center"/>
    </xf>
    <xf numFmtId="0" fontId="13" fillId="0" borderId="135" xfId="0" applyFont="1" applyBorder="1" applyAlignment="1">
      <alignment horizontal="left" wrapText="1"/>
    </xf>
    <xf numFmtId="0" fontId="13" fillId="0" borderId="172" xfId="0" applyFont="1" applyBorder="1" applyAlignment="1">
      <alignment horizontal="center" wrapText="1"/>
    </xf>
    <xf numFmtId="0" fontId="0" fillId="0" borderId="166" xfId="0" applyBorder="1" applyAlignment="1">
      <alignment wrapText="1"/>
    </xf>
    <xf numFmtId="3" fontId="0" fillId="0" borderId="73" xfId="1" applyNumberFormat="1" applyFont="1" applyBorder="1" applyAlignment="1">
      <alignment horizontal="right"/>
    </xf>
    <xf numFmtId="0" fontId="0" fillId="0" borderId="151" xfId="0" applyBorder="1" applyAlignment="1">
      <alignment wrapText="1"/>
    </xf>
    <xf numFmtId="3" fontId="0" fillId="0" borderId="74" xfId="1" applyNumberFormat="1" applyFont="1" applyBorder="1" applyAlignment="1">
      <alignment horizontal="right"/>
    </xf>
    <xf numFmtId="0" fontId="0" fillId="0" borderId="211" xfId="0" applyBorder="1" applyAlignment="1">
      <alignment wrapText="1"/>
    </xf>
    <xf numFmtId="0" fontId="0" fillId="0" borderId="167" xfId="0" applyBorder="1" applyAlignment="1">
      <alignment wrapText="1"/>
    </xf>
    <xf numFmtId="3" fontId="0" fillId="0" borderId="75" xfId="1" applyNumberFormat="1" applyFont="1" applyBorder="1" applyAlignment="1">
      <alignment horizontal="right"/>
    </xf>
    <xf numFmtId="0" fontId="13" fillId="0" borderId="47" xfId="0" applyFont="1" applyBorder="1" applyAlignment="1">
      <alignment wrapText="1"/>
    </xf>
    <xf numFmtId="3" fontId="31" fillId="0" borderId="47" xfId="0" applyNumberFormat="1" applyFont="1" applyBorder="1"/>
    <xf numFmtId="3" fontId="43" fillId="0" borderId="70" xfId="0" applyNumberFormat="1" applyFont="1" applyBorder="1"/>
    <xf numFmtId="3" fontId="43" fillId="0" borderId="71" xfId="0" applyNumberFormat="1" applyFont="1" applyBorder="1"/>
    <xf numFmtId="3" fontId="43" fillId="0" borderId="72" xfId="0" applyNumberFormat="1" applyFont="1" applyBorder="1"/>
    <xf numFmtId="0" fontId="13" fillId="0" borderId="158" xfId="0" applyFont="1" applyBorder="1" applyAlignment="1">
      <alignment horizontal="center" wrapText="1"/>
    </xf>
    <xf numFmtId="3" fontId="22" fillId="0" borderId="159" xfId="0" applyNumberFormat="1" applyFont="1" applyBorder="1" applyAlignment="1">
      <alignment wrapText="1"/>
    </xf>
    <xf numFmtId="3" fontId="22" fillId="0" borderId="112" xfId="0" applyNumberFormat="1" applyFont="1" applyBorder="1" applyAlignment="1">
      <alignment wrapText="1"/>
    </xf>
    <xf numFmtId="166" fontId="54" fillId="0" borderId="0" xfId="2" applyNumberFormat="1" applyFont="1"/>
    <xf numFmtId="171" fontId="0" fillId="0" borderId="0" xfId="0" applyNumberFormat="1"/>
    <xf numFmtId="3" fontId="20" fillId="0" borderId="73" xfId="0" applyNumberFormat="1" applyFont="1" applyBorder="1" applyAlignment="1">
      <alignment horizontal="right"/>
    </xf>
    <xf numFmtId="3" fontId="20" fillId="0" borderId="74" xfId="0" applyNumberFormat="1" applyFont="1" applyBorder="1" applyAlignment="1">
      <alignment horizontal="right"/>
    </xf>
    <xf numFmtId="3" fontId="20" fillId="0" borderId="75" xfId="0" applyNumberFormat="1" applyFont="1" applyBorder="1" applyAlignment="1">
      <alignment horizontal="right"/>
    </xf>
    <xf numFmtId="0" fontId="22" fillId="0" borderId="0" xfId="0" applyFont="1" applyAlignment="1">
      <alignment horizontal="center" wrapText="1"/>
    </xf>
    <xf numFmtId="169" fontId="13" fillId="0" borderId="0" xfId="1" applyNumberFormat="1" applyFont="1" applyBorder="1"/>
    <xf numFmtId="174" fontId="10" fillId="0" borderId="0" xfId="1" applyNumberFormat="1" applyFont="1" applyBorder="1"/>
    <xf numFmtId="0" fontId="31" fillId="27" borderId="124" xfId="0" applyFont="1" applyFill="1" applyBorder="1" applyAlignment="1">
      <alignment horizontal="center" wrapText="1"/>
    </xf>
    <xf numFmtId="0" fontId="31" fillId="27" borderId="154" xfId="0" applyFont="1" applyFill="1" applyBorder="1" applyAlignment="1">
      <alignment horizontal="center" wrapText="1"/>
    </xf>
    <xf numFmtId="0" fontId="28" fillId="27" borderId="159" xfId="0" applyFont="1" applyFill="1" applyBorder="1" applyAlignment="1">
      <alignment wrapText="1"/>
    </xf>
    <xf numFmtId="0" fontId="28" fillId="27" borderId="112" xfId="0" applyFont="1" applyFill="1" applyBorder="1" applyAlignment="1">
      <alignment wrapText="1"/>
    </xf>
    <xf numFmtId="0" fontId="43" fillId="0" borderId="47" xfId="0" applyFont="1" applyBorder="1" applyAlignment="1">
      <alignment horizontal="right"/>
    </xf>
    <xf numFmtId="0" fontId="43" fillId="0" borderId="48" xfId="0" applyFont="1" applyBorder="1" applyAlignment="1">
      <alignment horizontal="right"/>
    </xf>
    <xf numFmtId="0" fontId="43" fillId="0" borderId="49" xfId="0" applyFont="1" applyBorder="1" applyAlignment="1">
      <alignment horizontal="right"/>
    </xf>
    <xf numFmtId="0" fontId="43" fillId="0" borderId="50" xfId="0" applyFont="1" applyBorder="1" applyAlignment="1">
      <alignment horizontal="right"/>
    </xf>
    <xf numFmtId="0" fontId="43" fillId="0" borderId="51" xfId="0" applyFont="1" applyBorder="1" applyAlignment="1">
      <alignment horizontal="right"/>
    </xf>
    <xf numFmtId="0" fontId="43" fillId="0" borderId="52" xfId="0" applyFont="1" applyBorder="1" applyAlignment="1">
      <alignment horizontal="right"/>
    </xf>
    <xf numFmtId="0" fontId="43" fillId="0" borderId="53" xfId="0" applyFont="1" applyBorder="1" applyAlignment="1">
      <alignment horizontal="right"/>
    </xf>
    <xf numFmtId="0" fontId="43" fillId="0" borderId="54" xfId="0" applyFont="1" applyBorder="1" applyAlignment="1">
      <alignment horizontal="right"/>
    </xf>
    <xf numFmtId="0" fontId="43" fillId="0" borderId="55" xfId="0" applyFont="1" applyBorder="1" applyAlignment="1">
      <alignment horizontal="right"/>
    </xf>
    <xf numFmtId="0" fontId="62" fillId="0" borderId="0" xfId="0" applyFont="1" applyAlignment="1">
      <alignment horizontal="left"/>
    </xf>
    <xf numFmtId="0" fontId="43" fillId="0" borderId="70" xfId="0" applyFont="1" applyBorder="1" applyAlignment="1">
      <alignment horizontal="right"/>
    </xf>
    <xf numFmtId="0" fontId="43" fillId="0" borderId="71" xfId="0" applyFont="1" applyBorder="1" applyAlignment="1">
      <alignment horizontal="right"/>
    </xf>
    <xf numFmtId="0" fontId="43" fillId="0" borderId="72" xfId="0" applyFont="1" applyBorder="1" applyAlignment="1">
      <alignment horizontal="right"/>
    </xf>
    <xf numFmtId="0" fontId="43" fillId="0" borderId="131" xfId="0" applyFont="1" applyBorder="1" applyAlignment="1">
      <alignment horizontal="right"/>
    </xf>
    <xf numFmtId="0" fontId="43" fillId="0" borderId="132" xfId="0" applyFont="1" applyBorder="1" applyAlignment="1">
      <alignment horizontal="right"/>
    </xf>
    <xf numFmtId="0" fontId="43" fillId="0" borderId="133" xfId="0" applyFont="1" applyBorder="1" applyAlignment="1">
      <alignment horizontal="right"/>
    </xf>
    <xf numFmtId="0" fontId="31" fillId="0" borderId="135" xfId="0" applyFont="1" applyBorder="1"/>
    <xf numFmtId="0" fontId="28" fillId="27" borderId="205" xfId="0" applyFont="1" applyFill="1" applyBorder="1" applyAlignment="1">
      <alignment wrapText="1"/>
    </xf>
    <xf numFmtId="0" fontId="28" fillId="27" borderId="228" xfId="0" applyFont="1" applyFill="1" applyBorder="1" applyAlignment="1">
      <alignment wrapText="1"/>
    </xf>
    <xf numFmtId="0" fontId="28" fillId="27" borderId="76" xfId="0" applyFont="1" applyFill="1" applyBorder="1" applyAlignment="1">
      <alignment wrapText="1"/>
    </xf>
    <xf numFmtId="0" fontId="31" fillId="0" borderId="124" xfId="0" applyFont="1" applyBorder="1" applyAlignment="1">
      <alignment horizontal="center"/>
    </xf>
    <xf numFmtId="0" fontId="31" fillId="0" borderId="212" xfId="0" applyFont="1" applyBorder="1" applyAlignment="1">
      <alignment wrapText="1"/>
    </xf>
    <xf numFmtId="0" fontId="31" fillId="0" borderId="124" xfId="0" applyFont="1" applyBorder="1"/>
    <xf numFmtId="0" fontId="31" fillId="0" borderId="154" xfId="0" applyFont="1" applyBorder="1"/>
    <xf numFmtId="0" fontId="31" fillId="0" borderId="125" xfId="0" applyFont="1" applyBorder="1"/>
    <xf numFmtId="0" fontId="31" fillId="0" borderId="77" xfId="0" applyFont="1" applyBorder="1"/>
    <xf numFmtId="0" fontId="31" fillId="0" borderId="78" xfId="0" applyFont="1" applyBorder="1"/>
    <xf numFmtId="0" fontId="31" fillId="0" borderId="76" xfId="0" applyFont="1" applyBorder="1"/>
    <xf numFmtId="0" fontId="31" fillId="0" borderId="212" xfId="0" applyFont="1" applyBorder="1"/>
    <xf numFmtId="0" fontId="28" fillId="27" borderId="172" xfId="0" applyFont="1" applyFill="1" applyBorder="1" applyAlignment="1">
      <alignment wrapText="1"/>
    </xf>
    <xf numFmtId="167" fontId="41" fillId="0" borderId="147" xfId="2" applyFont="1" applyFill="1" applyBorder="1" applyAlignment="1">
      <alignment horizontal="right"/>
    </xf>
    <xf numFmtId="0" fontId="0" fillId="0" borderId="142" xfId="0" applyBorder="1"/>
    <xf numFmtId="0" fontId="0" fillId="0" borderId="136" xfId="0" applyBorder="1"/>
    <xf numFmtId="168" fontId="0" fillId="0" borderId="143" xfId="0" applyNumberFormat="1" applyBorder="1"/>
    <xf numFmtId="168" fontId="20" fillId="0" borderId="52" xfId="0" applyNumberFormat="1" applyFont="1" applyBorder="1" applyAlignment="1">
      <alignment horizontal="right"/>
    </xf>
    <xf numFmtId="168" fontId="20" fillId="0" borderId="55" xfId="0" applyNumberFormat="1" applyFont="1" applyBorder="1" applyAlignment="1">
      <alignment horizontal="right"/>
    </xf>
    <xf numFmtId="0" fontId="0" fillId="0" borderId="48" xfId="0" applyBorder="1"/>
    <xf numFmtId="0" fontId="0" fillId="0" borderId="160" xfId="0" applyBorder="1"/>
    <xf numFmtId="0" fontId="0" fillId="0" borderId="161" xfId="0" applyBorder="1"/>
    <xf numFmtId="0" fontId="12" fillId="0" borderId="159" xfId="0" applyFont="1" applyBorder="1"/>
    <xf numFmtId="0" fontId="12" fillId="0" borderId="205" xfId="0" applyFont="1" applyBorder="1"/>
    <xf numFmtId="0" fontId="12" fillId="0" borderId="190" xfId="0" applyFont="1" applyBorder="1"/>
    <xf numFmtId="3" fontId="16" fillId="0" borderId="70" xfId="1" applyNumberFormat="1" applyFont="1" applyBorder="1"/>
    <xf numFmtId="0" fontId="12" fillId="0" borderId="172" xfId="0" applyFont="1" applyBorder="1"/>
    <xf numFmtId="0" fontId="12" fillId="0" borderId="229" xfId="0" applyFont="1" applyBorder="1"/>
    <xf numFmtId="3" fontId="16" fillId="0" borderId="136" xfId="1" applyNumberFormat="1" applyFont="1" applyBorder="1"/>
    <xf numFmtId="0" fontId="55" fillId="0" borderId="122" xfId="0" applyFont="1" applyBorder="1" applyAlignment="1">
      <alignment horizontal="center" wrapText="1"/>
    </xf>
    <xf numFmtId="0" fontId="54" fillId="0" borderId="60" xfId="0" applyFont="1" applyBorder="1" applyAlignment="1">
      <alignment horizontal="center"/>
    </xf>
    <xf numFmtId="0" fontId="54" fillId="0" borderId="68" xfId="0" applyFont="1" applyBorder="1" applyAlignment="1">
      <alignment wrapText="1"/>
    </xf>
    <xf numFmtId="0" fontId="54" fillId="0" borderId="65" xfId="0" applyFont="1" applyBorder="1" applyAlignment="1">
      <alignment horizontal="center"/>
    </xf>
    <xf numFmtId="0" fontId="54" fillId="0" borderId="69" xfId="0" applyFont="1" applyBorder="1" applyAlignment="1">
      <alignment wrapText="1"/>
    </xf>
    <xf numFmtId="3" fontId="42" fillId="0" borderId="139" xfId="0" applyNumberFormat="1" applyFont="1" applyBorder="1" applyAlignment="1">
      <alignment horizontal="right"/>
    </xf>
    <xf numFmtId="3" fontId="42" fillId="0" borderId="140" xfId="0" applyNumberFormat="1" applyFont="1" applyBorder="1" applyAlignment="1">
      <alignment horizontal="right"/>
    </xf>
    <xf numFmtId="3" fontId="42" fillId="0" borderId="141" xfId="0" applyNumberFormat="1" applyFont="1" applyBorder="1" applyAlignment="1">
      <alignment horizontal="right"/>
    </xf>
    <xf numFmtId="0" fontId="32" fillId="0" borderId="143" xfId="0" applyFont="1" applyBorder="1"/>
    <xf numFmtId="0" fontId="32" fillId="0" borderId="155" xfId="0" applyFont="1" applyBorder="1"/>
    <xf numFmtId="0" fontId="31" fillId="0" borderId="42" xfId="0" applyFont="1" applyBorder="1" applyAlignment="1">
      <alignment horizontal="center" wrapText="1"/>
    </xf>
    <xf numFmtId="0" fontId="31" fillId="0" borderId="172" xfId="0" applyFont="1" applyBorder="1" applyAlignment="1">
      <alignment horizontal="center" wrapText="1"/>
    </xf>
    <xf numFmtId="3" fontId="12" fillId="0" borderId="63" xfId="0" applyNumberFormat="1" applyFont="1" applyBorder="1"/>
    <xf numFmtId="3" fontId="12" fillId="0" borderId="65" xfId="0" applyNumberFormat="1" applyFont="1" applyBorder="1"/>
    <xf numFmtId="3" fontId="12" fillId="0" borderId="66" xfId="0" applyNumberFormat="1" applyFont="1" applyBorder="1"/>
    <xf numFmtId="169" fontId="16" fillId="0" borderId="139" xfId="1" applyNumberFormat="1" applyFont="1" applyBorder="1"/>
    <xf numFmtId="169" fontId="16" fillId="0" borderId="140" xfId="1" applyNumberFormat="1" applyFont="1" applyBorder="1"/>
    <xf numFmtId="169" fontId="16" fillId="0" borderId="141" xfId="1" applyNumberFormat="1" applyFont="1" applyBorder="1"/>
    <xf numFmtId="169" fontId="16" fillId="0" borderId="137" xfId="1" applyNumberFormat="1" applyFont="1" applyBorder="1"/>
    <xf numFmtId="169" fontId="16" fillId="0" borderId="58" xfId="1" applyNumberFormat="1" applyFont="1" applyBorder="1"/>
    <xf numFmtId="169" fontId="16" fillId="0" borderId="138" xfId="1" applyNumberFormat="1" applyFont="1" applyBorder="1"/>
    <xf numFmtId="169" fontId="61" fillId="0" borderId="136" xfId="1" applyNumberFormat="1" applyFont="1" applyBorder="1"/>
    <xf numFmtId="169" fontId="57" fillId="0" borderId="136" xfId="1" applyNumberFormat="1" applyFont="1" applyBorder="1"/>
    <xf numFmtId="3" fontId="57" fillId="0" borderId="136" xfId="1" applyNumberFormat="1" applyFont="1" applyBorder="1"/>
    <xf numFmtId="0" fontId="57" fillId="0" borderId="0" xfId="0" applyFont="1" applyAlignment="1">
      <alignment horizontal="left"/>
    </xf>
    <xf numFmtId="0" fontId="57" fillId="0" borderId="0" xfId="0" applyFont="1"/>
    <xf numFmtId="0" fontId="63" fillId="0" borderId="0" xfId="0" applyFont="1" applyAlignment="1">
      <alignment horizontal="left" vertical="center"/>
    </xf>
    <xf numFmtId="0" fontId="57" fillId="4" borderId="0" xfId="0" applyFont="1" applyFill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63" fillId="0" borderId="0" xfId="0" applyFont="1" applyAlignment="1">
      <alignment vertical="center"/>
    </xf>
    <xf numFmtId="0" fontId="61" fillId="0" borderId="93" xfId="0" applyFont="1" applyBorder="1" applyAlignment="1">
      <alignment horizontal="center" wrapText="1"/>
    </xf>
    <xf numFmtId="0" fontId="61" fillId="0" borderId="173" xfId="0" applyFont="1" applyBorder="1" applyAlignment="1">
      <alignment horizontal="center" wrapText="1"/>
    </xf>
    <xf numFmtId="169" fontId="61" fillId="0" borderId="204" xfId="1" applyNumberFormat="1" applyFont="1" applyBorder="1" applyAlignment="1">
      <alignment horizontal="center" wrapText="1"/>
    </xf>
    <xf numFmtId="169" fontId="61" fillId="0" borderId="118" xfId="1" applyNumberFormat="1" applyFont="1" applyBorder="1" applyAlignment="1">
      <alignment horizontal="center" wrapText="1"/>
    </xf>
    <xf numFmtId="169" fontId="61" fillId="0" borderId="121" xfId="1" applyNumberFormat="1" applyFont="1" applyBorder="1" applyAlignment="1">
      <alignment horizontal="center" wrapText="1"/>
    </xf>
    <xf numFmtId="169" fontId="61" fillId="0" borderId="158" xfId="1" applyNumberFormat="1" applyFont="1" applyBorder="1" applyAlignment="1">
      <alignment horizontal="center" wrapText="1"/>
    </xf>
    <xf numFmtId="169" fontId="61" fillId="0" borderId="123" xfId="1" applyNumberFormat="1" applyFont="1" applyBorder="1" applyAlignment="1">
      <alignment horizontal="center" wrapText="1"/>
    </xf>
    <xf numFmtId="0" fontId="57" fillId="0" borderId="99" xfId="0" applyFont="1" applyBorder="1" applyAlignment="1">
      <alignment horizontal="center"/>
    </xf>
    <xf numFmtId="0" fontId="57" fillId="0" borderId="20" xfId="0" applyFont="1" applyBorder="1" applyAlignment="1">
      <alignment wrapText="1"/>
    </xf>
    <xf numFmtId="167" fontId="57" fillId="7" borderId="48" xfId="2" applyFont="1" applyFill="1" applyBorder="1"/>
    <xf numFmtId="167" fontId="57" fillId="7" borderId="49" xfId="2" applyFont="1" applyFill="1" applyBorder="1"/>
    <xf numFmtId="167" fontId="57" fillId="7" borderId="50" xfId="2" applyFont="1" applyFill="1" applyBorder="1"/>
    <xf numFmtId="167" fontId="57" fillId="7" borderId="131" xfId="2" applyFont="1" applyFill="1" applyBorder="1"/>
    <xf numFmtId="0" fontId="57" fillId="0" borderId="63" xfId="0" applyFont="1" applyBorder="1" applyAlignment="1">
      <alignment horizontal="center"/>
    </xf>
    <xf numFmtId="0" fontId="57" fillId="0" borderId="16" xfId="0" applyFont="1" applyBorder="1" applyAlignment="1">
      <alignment wrapText="1"/>
    </xf>
    <xf numFmtId="167" fontId="57" fillId="7" borderId="51" xfId="2" applyFont="1" applyFill="1" applyBorder="1"/>
    <xf numFmtId="167" fontId="57" fillId="7" borderId="47" xfId="2" applyFont="1" applyFill="1" applyBorder="1"/>
    <xf numFmtId="167" fontId="57" fillId="7" borderId="52" xfId="2" applyFont="1" applyFill="1" applyBorder="1"/>
    <xf numFmtId="167" fontId="57" fillId="7" borderId="132" xfId="2" applyFont="1" applyFill="1" applyBorder="1"/>
    <xf numFmtId="0" fontId="57" fillId="0" borderId="82" xfId="0" applyFont="1" applyBorder="1" applyAlignment="1">
      <alignment horizontal="center"/>
    </xf>
    <xf numFmtId="0" fontId="57" fillId="0" borderId="106" xfId="0" applyFont="1" applyBorder="1" applyAlignment="1">
      <alignment horizontal="center"/>
    </xf>
    <xf numFmtId="0" fontId="57" fillId="0" borderId="22" xfId="0" applyFont="1" applyBorder="1" applyAlignment="1">
      <alignment wrapText="1"/>
    </xf>
    <xf numFmtId="167" fontId="57" fillId="7" borderId="101" xfId="2" applyFont="1" applyFill="1" applyBorder="1"/>
    <xf numFmtId="167" fontId="57" fillId="7" borderId="102" xfId="2" applyFont="1" applyFill="1" applyBorder="1"/>
    <xf numFmtId="167" fontId="57" fillId="7" borderId="103" xfId="2" applyFont="1" applyFill="1" applyBorder="1"/>
    <xf numFmtId="167" fontId="57" fillId="7" borderId="177" xfId="2" applyFont="1" applyFill="1" applyBorder="1"/>
    <xf numFmtId="0" fontId="61" fillId="0" borderId="0" xfId="0" applyFont="1"/>
    <xf numFmtId="0" fontId="61" fillId="0" borderId="48" xfId="0" applyFont="1" applyBorder="1" applyAlignment="1">
      <alignment horizontal="center"/>
    </xf>
    <xf numFmtId="0" fontId="61" fillId="0" borderId="49" xfId="0" applyFont="1" applyBorder="1" applyAlignment="1">
      <alignment wrapText="1"/>
    </xf>
    <xf numFmtId="167" fontId="61" fillId="0" borderId="49" xfId="2" applyFont="1" applyBorder="1"/>
    <xf numFmtId="169" fontId="57" fillId="0" borderId="0" xfId="0" applyNumberFormat="1" applyFont="1"/>
    <xf numFmtId="0" fontId="57" fillId="0" borderId="136" xfId="0" applyFont="1" applyBorder="1" applyAlignment="1">
      <alignment wrapText="1"/>
    </xf>
    <xf numFmtId="0" fontId="57" fillId="0" borderId="51" xfId="0" applyFont="1" applyBorder="1" applyAlignment="1">
      <alignment horizontal="center"/>
    </xf>
    <xf numFmtId="0" fontId="57" fillId="0" borderId="47" xfId="0" applyFont="1" applyBorder="1" applyAlignment="1">
      <alignment wrapText="1"/>
    </xf>
    <xf numFmtId="167" fontId="57" fillId="0" borderId="47" xfId="2" applyFont="1" applyBorder="1"/>
    <xf numFmtId="167" fontId="57" fillId="0" borderId="52" xfId="2" applyFont="1" applyBorder="1"/>
    <xf numFmtId="0" fontId="57" fillId="0" borderId="53" xfId="0" applyFont="1" applyBorder="1" applyAlignment="1">
      <alignment horizontal="center"/>
    </xf>
    <xf numFmtId="0" fontId="57" fillId="0" borderId="54" xfId="0" applyFont="1" applyBorder="1" applyAlignment="1">
      <alignment wrapText="1"/>
    </xf>
    <xf numFmtId="167" fontId="57" fillId="0" borderId="54" xfId="2" applyFont="1" applyBorder="1"/>
    <xf numFmtId="167" fontId="57" fillId="0" borderId="55" xfId="2" applyFont="1" applyBorder="1"/>
    <xf numFmtId="0" fontId="57" fillId="0" borderId="0" xfId="0" applyFont="1" applyAlignment="1">
      <alignment vertical="top"/>
    </xf>
    <xf numFmtId="0" fontId="57" fillId="0" borderId="0" xfId="0" applyFont="1" applyAlignment="1">
      <alignment horizontal="left" vertical="top"/>
    </xf>
    <xf numFmtId="169" fontId="57" fillId="0" borderId="0" xfId="1" applyNumberFormat="1" applyFont="1"/>
    <xf numFmtId="0" fontId="57" fillId="0" borderId="0" xfId="0" applyFont="1" applyAlignment="1">
      <alignment horizontal="center"/>
    </xf>
    <xf numFmtId="0" fontId="61" fillId="0" borderId="76" xfId="0" applyFont="1" applyBorder="1" applyAlignment="1">
      <alignment horizontal="center" wrapText="1"/>
    </xf>
    <xf numFmtId="0" fontId="61" fillId="0" borderId="220" xfId="0" applyFont="1" applyBorder="1" applyAlignment="1">
      <alignment horizontal="center" wrapText="1"/>
    </xf>
    <xf numFmtId="169" fontId="61" fillId="0" borderId="210" xfId="1" applyNumberFormat="1" applyFont="1" applyBorder="1" applyAlignment="1">
      <alignment horizontal="center" wrapText="1"/>
    </xf>
    <xf numFmtId="169" fontId="61" fillId="0" borderId="221" xfId="1" applyNumberFormat="1" applyFont="1" applyBorder="1" applyAlignment="1">
      <alignment horizontal="center" wrapText="1"/>
    </xf>
    <xf numFmtId="169" fontId="61" fillId="0" borderId="222" xfId="1" applyNumberFormat="1" applyFont="1" applyBorder="1" applyAlignment="1">
      <alignment horizontal="center" wrapText="1"/>
    </xf>
    <xf numFmtId="169" fontId="61" fillId="0" borderId="179" xfId="1" applyNumberFormat="1" applyFont="1" applyBorder="1" applyAlignment="1">
      <alignment horizontal="center" wrapText="1"/>
    </xf>
    <xf numFmtId="169" fontId="61" fillId="0" borderId="162" xfId="1" applyNumberFormat="1" applyFont="1" applyBorder="1" applyAlignment="1">
      <alignment horizontal="center" wrapText="1"/>
    </xf>
    <xf numFmtId="169" fontId="61" fillId="0" borderId="78" xfId="1" applyNumberFormat="1" applyFont="1" applyBorder="1" applyAlignment="1">
      <alignment horizontal="center" wrapText="1"/>
    </xf>
    <xf numFmtId="0" fontId="57" fillId="0" borderId="0" xfId="0" applyFont="1" applyAlignment="1">
      <alignment wrapText="1"/>
    </xf>
    <xf numFmtId="169" fontId="57" fillId="0" borderId="50" xfId="1" applyNumberFormat="1" applyFont="1" applyBorder="1"/>
    <xf numFmtId="169" fontId="57" fillId="0" borderId="52" xfId="1" applyNumberFormat="1" applyFont="1" applyBorder="1"/>
    <xf numFmtId="169" fontId="57" fillId="0" borderId="55" xfId="1" applyNumberFormat="1" applyFont="1" applyBorder="1"/>
    <xf numFmtId="0" fontId="61" fillId="0" borderId="111" xfId="0" applyFont="1" applyBorder="1" applyAlignment="1">
      <alignment horizontal="center"/>
    </xf>
    <xf numFmtId="169" fontId="61" fillId="0" borderId="214" xfId="1" applyNumberFormat="1" applyFont="1" applyBorder="1"/>
    <xf numFmtId="169" fontId="61" fillId="0" borderId="219" xfId="1" applyNumberFormat="1" applyFont="1" applyBorder="1"/>
    <xf numFmtId="169" fontId="61" fillId="0" borderId="213" xfId="1" applyNumberFormat="1" applyFont="1" applyBorder="1"/>
    <xf numFmtId="169" fontId="61" fillId="0" borderId="203" xfId="1" applyNumberFormat="1" applyFont="1" applyBorder="1"/>
    <xf numFmtId="167" fontId="57" fillId="0" borderId="0" xfId="2" applyFont="1"/>
    <xf numFmtId="0" fontId="57" fillId="0" borderId="47" xfId="0" applyFont="1" applyBorder="1" applyAlignment="1">
      <alignment horizontal="center"/>
    </xf>
    <xf numFmtId="0" fontId="61" fillId="0" borderId="0" xfId="0" applyFont="1" applyAlignment="1">
      <alignment horizontal="center" wrapText="1"/>
    </xf>
    <xf numFmtId="0" fontId="57" fillId="0" borderId="60" xfId="0" applyFont="1" applyBorder="1" applyAlignment="1">
      <alignment horizontal="center"/>
    </xf>
    <xf numFmtId="0" fontId="57" fillId="0" borderId="68" xfId="0" applyFont="1" applyBorder="1" applyAlignment="1">
      <alignment wrapText="1"/>
    </xf>
    <xf numFmtId="0" fontId="57" fillId="0" borderId="65" xfId="0" applyFont="1" applyBorder="1" applyAlignment="1">
      <alignment horizontal="center"/>
    </xf>
    <xf numFmtId="0" fontId="57" fillId="0" borderId="69" xfId="0" applyFont="1" applyBorder="1" applyAlignment="1">
      <alignment wrapText="1"/>
    </xf>
    <xf numFmtId="0" fontId="61" fillId="0" borderId="136" xfId="0" applyFont="1" applyBorder="1" applyAlignment="1">
      <alignment horizontal="center"/>
    </xf>
    <xf numFmtId="0" fontId="57" fillId="0" borderId="136" xfId="0" applyFont="1" applyBorder="1" applyAlignment="1">
      <alignment horizontal="center"/>
    </xf>
    <xf numFmtId="0" fontId="61" fillId="0" borderId="127" xfId="0" applyFont="1" applyBorder="1" applyAlignment="1">
      <alignment horizontal="center" wrapText="1"/>
    </xf>
    <xf numFmtId="0" fontId="61" fillId="0" borderId="119" xfId="0" applyFont="1" applyBorder="1" applyAlignment="1">
      <alignment horizontal="center" wrapText="1"/>
    </xf>
    <xf numFmtId="169" fontId="61" fillId="0" borderId="120" xfId="1" applyNumberFormat="1" applyFont="1" applyBorder="1" applyAlignment="1">
      <alignment horizontal="center" wrapText="1"/>
    </xf>
    <xf numFmtId="169" fontId="61" fillId="0" borderId="122" xfId="1" applyNumberFormat="1" applyFont="1" applyBorder="1" applyAlignment="1">
      <alignment horizontal="center" wrapText="1"/>
    </xf>
    <xf numFmtId="0" fontId="57" fillId="0" borderId="79" xfId="0" applyFont="1" applyBorder="1" applyAlignment="1">
      <alignment horizontal="center"/>
    </xf>
    <xf numFmtId="0" fontId="57" fillId="0" borderId="226" xfId="0" applyFont="1" applyBorder="1" applyAlignment="1">
      <alignment wrapText="1"/>
    </xf>
    <xf numFmtId="0" fontId="57" fillId="0" borderId="46" xfId="0" applyFont="1" applyBorder="1" applyAlignment="1">
      <alignment horizontal="center"/>
    </xf>
    <xf numFmtId="0" fontId="57" fillId="0" borderId="217" xfId="0" applyFont="1" applyBorder="1" applyAlignment="1">
      <alignment wrapText="1"/>
    </xf>
    <xf numFmtId="0" fontId="57" fillId="0" borderId="227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218" xfId="0" applyFont="1" applyBorder="1" applyAlignment="1">
      <alignment wrapText="1"/>
    </xf>
    <xf numFmtId="1" fontId="12" fillId="0" borderId="155" xfId="1" applyNumberFormat="1" applyFont="1" applyBorder="1"/>
    <xf numFmtId="168" fontId="25" fillId="0" borderId="174" xfId="0" applyNumberFormat="1" applyFont="1" applyBorder="1" applyAlignment="1">
      <alignment horizontal="center"/>
    </xf>
    <xf numFmtId="168" fontId="25" fillId="0" borderId="143" xfId="0" applyNumberFormat="1" applyFont="1" applyBorder="1" applyAlignment="1">
      <alignment horizontal="center"/>
    </xf>
    <xf numFmtId="0" fontId="55" fillId="0" borderId="192" xfId="0" applyFont="1" applyBorder="1" applyAlignment="1">
      <alignment horizontal="center" wrapText="1"/>
    </xf>
    <xf numFmtId="0" fontId="55" fillId="0" borderId="124" xfId="0" applyFont="1" applyBorder="1" applyAlignment="1">
      <alignment horizontal="center" wrapText="1"/>
    </xf>
    <xf numFmtId="0" fontId="55" fillId="0" borderId="154" xfId="0" applyFont="1" applyBorder="1" applyAlignment="1">
      <alignment horizontal="center" wrapText="1"/>
    </xf>
    <xf numFmtId="0" fontId="55" fillId="0" borderId="125" xfId="0" applyFont="1" applyBorder="1" applyAlignment="1">
      <alignment horizontal="center" wrapText="1"/>
    </xf>
    <xf numFmtId="167" fontId="54" fillId="0" borderId="129" xfId="2" applyFont="1" applyBorder="1" applyAlignment="1">
      <alignment horizontal="center"/>
    </xf>
    <xf numFmtId="167" fontId="54" fillId="0" borderId="110" xfId="2" applyFont="1" applyBorder="1" applyAlignment="1">
      <alignment horizontal="center"/>
    </xf>
    <xf numFmtId="167" fontId="54" fillId="0" borderId="178" xfId="2" applyFont="1" applyBorder="1" applyAlignment="1">
      <alignment horizontal="center"/>
    </xf>
    <xf numFmtId="0" fontId="55" fillId="0" borderId="124" xfId="0" applyFont="1" applyBorder="1" applyAlignment="1">
      <alignment horizontal="center"/>
    </xf>
    <xf numFmtId="0" fontId="55" fillId="0" borderId="154" xfId="0" applyFont="1" applyBorder="1" applyAlignment="1">
      <alignment wrapText="1"/>
    </xf>
    <xf numFmtId="167" fontId="55" fillId="0" borderId="125" xfId="2" applyFont="1" applyBorder="1" applyAlignment="1">
      <alignment horizontal="center"/>
    </xf>
    <xf numFmtId="3" fontId="20" fillId="0" borderId="70" xfId="18" applyNumberFormat="1" applyFont="1" applyBorder="1" applyAlignment="1">
      <alignment horizontal="right" wrapText="1"/>
    </xf>
    <xf numFmtId="3" fontId="20" fillId="0" borderId="71" xfId="18" applyNumberFormat="1" applyFont="1" applyBorder="1" applyAlignment="1">
      <alignment horizontal="right" wrapText="1"/>
    </xf>
    <xf numFmtId="1" fontId="13" fillId="0" borderId="188" xfId="0" applyNumberFormat="1" applyFont="1" applyBorder="1" applyAlignment="1">
      <alignment horizontal="right"/>
    </xf>
    <xf numFmtId="0" fontId="28" fillId="0" borderId="172" xfId="0" applyFont="1" applyBorder="1" applyAlignment="1">
      <alignment wrapText="1"/>
    </xf>
    <xf numFmtId="167" fontId="13" fillId="0" borderId="139" xfId="2" applyFont="1" applyBorder="1"/>
    <xf numFmtId="167" fontId="13" fillId="0" borderId="140" xfId="2" applyFont="1" applyBorder="1"/>
    <xf numFmtId="167" fontId="13" fillId="0" borderId="141" xfId="2" applyFont="1" applyBorder="1"/>
    <xf numFmtId="0" fontId="28" fillId="0" borderId="205" xfId="0" applyFont="1" applyBorder="1" applyAlignment="1">
      <alignment wrapText="1"/>
    </xf>
    <xf numFmtId="0" fontId="13" fillId="0" borderId="212" xfId="0" applyFont="1" applyBorder="1" applyAlignment="1">
      <alignment wrapText="1"/>
    </xf>
    <xf numFmtId="1" fontId="13" fillId="0" borderId="160" xfId="0" applyNumberFormat="1" applyFont="1" applyBorder="1" applyAlignment="1">
      <alignment horizontal="right"/>
    </xf>
    <xf numFmtId="3" fontId="48" fillId="0" borderId="99" xfId="0" applyNumberFormat="1" applyFont="1" applyBorder="1"/>
    <xf numFmtId="3" fontId="48" fillId="0" borderId="63" xfId="0" applyNumberFormat="1" applyFont="1" applyBorder="1"/>
    <xf numFmtId="3" fontId="48" fillId="0" borderId="106" xfId="0" applyNumberFormat="1" applyFont="1" applyBorder="1"/>
    <xf numFmtId="3" fontId="48" fillId="0" borderId="48" xfId="0" applyNumberFormat="1" applyFont="1" applyBorder="1"/>
    <xf numFmtId="3" fontId="48" fillId="0" borderId="51" xfId="0" applyNumberFormat="1" applyFont="1" applyBorder="1"/>
    <xf numFmtId="3" fontId="48" fillId="0" borderId="53" xfId="0" applyNumberFormat="1" applyFont="1" applyBorder="1"/>
    <xf numFmtId="0" fontId="32" fillId="0" borderId="47" xfId="0" applyFont="1" applyBorder="1"/>
    <xf numFmtId="169" fontId="32" fillId="0" borderId="47" xfId="1" applyNumberFormat="1" applyFont="1" applyBorder="1" applyAlignment="1">
      <alignment horizontal="center"/>
    </xf>
    <xf numFmtId="0" fontId="31" fillId="0" borderId="49" xfId="0" applyFont="1" applyBorder="1"/>
    <xf numFmtId="169" fontId="31" fillId="0" borderId="49" xfId="1" applyNumberFormat="1" applyFont="1" applyBorder="1" applyAlignment="1">
      <alignment horizontal="center"/>
    </xf>
    <xf numFmtId="1" fontId="31" fillId="0" borderId="49" xfId="0" applyNumberFormat="1" applyFont="1" applyBorder="1" applyAlignment="1">
      <alignment horizontal="center"/>
    </xf>
    <xf numFmtId="1" fontId="31" fillId="0" borderId="50" xfId="0" applyNumberFormat="1" applyFont="1" applyBorder="1" applyAlignment="1">
      <alignment horizontal="center"/>
    </xf>
    <xf numFmtId="166" fontId="10" fillId="0" borderId="143" xfId="2" applyNumberFormat="1" applyFont="1" applyBorder="1"/>
    <xf numFmtId="0" fontId="28" fillId="0" borderId="111" xfId="0" applyFont="1" applyBorder="1" applyAlignment="1">
      <alignment wrapText="1"/>
    </xf>
    <xf numFmtId="0" fontId="28" fillId="0" borderId="112" xfId="0" applyFont="1" applyBorder="1" applyAlignment="1">
      <alignment wrapText="1"/>
    </xf>
    <xf numFmtId="0" fontId="20" fillId="0" borderId="70" xfId="0" applyFont="1" applyBorder="1" applyAlignment="1">
      <alignment horizontal="right"/>
    </xf>
    <xf numFmtId="0" fontId="20" fillId="0" borderId="71" xfId="0" applyFont="1" applyBorder="1" applyAlignment="1">
      <alignment horizontal="right"/>
    </xf>
    <xf numFmtId="0" fontId="20" fillId="0" borderId="72" xfId="0" applyFont="1" applyBorder="1" applyAlignment="1">
      <alignment horizontal="right"/>
    </xf>
    <xf numFmtId="0" fontId="16" fillId="0" borderId="124" xfId="0" applyFont="1" applyBorder="1" applyAlignment="1">
      <alignment horizontal="center" wrapText="1"/>
    </xf>
    <xf numFmtId="0" fontId="16" fillId="0" borderId="154" xfId="0" applyFont="1" applyBorder="1" applyAlignment="1">
      <alignment horizontal="center" wrapText="1"/>
    </xf>
    <xf numFmtId="168" fontId="12" fillId="0" borderId="48" xfId="0" applyNumberFormat="1" applyFont="1" applyBorder="1"/>
    <xf numFmtId="168" fontId="12" fillId="0" borderId="49" xfId="0" applyNumberFormat="1" applyFont="1" applyBorder="1"/>
    <xf numFmtId="168" fontId="12" fillId="0" borderId="50" xfId="0" applyNumberFormat="1" applyFont="1" applyBorder="1"/>
    <xf numFmtId="168" fontId="12" fillId="0" borderId="142" xfId="0" applyNumberFormat="1" applyFont="1" applyBorder="1"/>
    <xf numFmtId="168" fontId="12" fillId="0" borderId="143" xfId="0" applyNumberFormat="1" applyFont="1" applyBorder="1"/>
    <xf numFmtId="168" fontId="12" fillId="0" borderId="160" xfId="0" applyNumberFormat="1" applyFont="1" applyBorder="1"/>
    <xf numFmtId="168" fontId="12" fillId="0" borderId="161" xfId="0" applyNumberFormat="1" applyFont="1" applyBorder="1"/>
    <xf numFmtId="168" fontId="12" fillId="0" borderId="155" xfId="0" applyNumberFormat="1" applyFont="1" applyBorder="1"/>
    <xf numFmtId="167" fontId="31" fillId="0" borderId="0" xfId="2" applyFont="1"/>
    <xf numFmtId="0" fontId="13" fillId="0" borderId="159" xfId="0" applyFont="1" applyBorder="1" applyAlignment="1">
      <alignment horizontal="center" wrapText="1"/>
    </xf>
    <xf numFmtId="0" fontId="0" fillId="0" borderId="70" xfId="0" applyBorder="1" applyAlignment="1">
      <alignment wrapText="1"/>
    </xf>
    <xf numFmtId="0" fontId="0" fillId="0" borderId="160" xfId="0" applyBorder="1" applyAlignment="1">
      <alignment horizontal="center"/>
    </xf>
    <xf numFmtId="0" fontId="13" fillId="0" borderId="161" xfId="0" applyFont="1" applyBorder="1" applyAlignment="1">
      <alignment wrapText="1"/>
    </xf>
    <xf numFmtId="1" fontId="32" fillId="0" borderId="49" xfId="0" applyNumberFormat="1" applyFont="1" applyBorder="1" applyAlignment="1">
      <alignment horizontal="center"/>
    </xf>
    <xf numFmtId="1" fontId="32" fillId="0" borderId="50" xfId="0" applyNumberFormat="1" applyFont="1" applyBorder="1" applyAlignment="1">
      <alignment horizontal="center"/>
    </xf>
    <xf numFmtId="0" fontId="32" fillId="0" borderId="72" xfId="0" applyFont="1" applyBorder="1"/>
    <xf numFmtId="167" fontId="13" fillId="0" borderId="140" xfId="2" applyFont="1" applyFill="1" applyBorder="1"/>
    <xf numFmtId="167" fontId="13" fillId="0" borderId="139" xfId="2" applyFont="1" applyFill="1" applyBorder="1"/>
    <xf numFmtId="3" fontId="20" fillId="0" borderId="0" xfId="0" applyNumberFormat="1" applyFont="1"/>
    <xf numFmtId="3" fontId="20" fillId="0" borderId="189" xfId="0" applyNumberFormat="1" applyFont="1" applyBorder="1"/>
    <xf numFmtId="0" fontId="20" fillId="0" borderId="135" xfId="0" applyFont="1" applyBorder="1"/>
    <xf numFmtId="0" fontId="16" fillId="0" borderId="70" xfId="0" applyFont="1" applyBorder="1" applyAlignment="1">
      <alignment horizontal="center" wrapText="1"/>
    </xf>
    <xf numFmtId="0" fontId="16" fillId="0" borderId="190" xfId="0" applyFont="1" applyBorder="1" applyAlignment="1">
      <alignment horizontal="center" wrapText="1"/>
    </xf>
    <xf numFmtId="1" fontId="13" fillId="0" borderId="188" xfId="0" applyNumberFormat="1" applyFont="1" applyBorder="1"/>
    <xf numFmtId="0" fontId="12" fillId="0" borderId="73" xfId="0" applyFont="1" applyBorder="1"/>
    <xf numFmtId="0" fontId="16" fillId="0" borderId="229" xfId="0" applyFont="1" applyBorder="1" applyAlignment="1">
      <alignment wrapText="1"/>
    </xf>
    <xf numFmtId="0" fontId="20" fillId="0" borderId="73" xfId="0" applyFont="1" applyBorder="1" applyAlignment="1">
      <alignment horizontal="right"/>
    </xf>
    <xf numFmtId="0" fontId="20" fillId="0" borderId="74" xfId="0" applyFont="1" applyBorder="1" applyAlignment="1">
      <alignment horizontal="right"/>
    </xf>
    <xf numFmtId="0" fontId="20" fillId="0" borderId="75" xfId="0" applyFont="1" applyBorder="1" applyAlignment="1">
      <alignment horizontal="right"/>
    </xf>
    <xf numFmtId="1" fontId="13" fillId="0" borderId="147" xfId="0" applyNumberFormat="1" applyFont="1" applyBorder="1"/>
    <xf numFmtId="0" fontId="31" fillId="0" borderId="97" xfId="0" applyFont="1" applyBorder="1" applyAlignment="1">
      <alignment horizontal="center"/>
    </xf>
    <xf numFmtId="0" fontId="31" fillId="0" borderId="41" xfId="0" applyFont="1" applyBorder="1" applyAlignment="1">
      <alignment wrapText="1"/>
    </xf>
    <xf numFmtId="0" fontId="31" fillId="0" borderId="4" xfId="0" applyFont="1" applyBorder="1"/>
    <xf numFmtId="0" fontId="31" fillId="0" borderId="44" xfId="0" applyFont="1" applyBorder="1"/>
    <xf numFmtId="0" fontId="31" fillId="0" borderId="41" xfId="0" applyFont="1" applyBorder="1"/>
    <xf numFmtId="0" fontId="31" fillId="0" borderId="116" xfId="0" applyFont="1" applyBorder="1"/>
    <xf numFmtId="0" fontId="32" fillId="0" borderId="129" xfId="0" applyFont="1" applyBorder="1"/>
    <xf numFmtId="3" fontId="34" fillId="0" borderId="0" xfId="0" applyNumberFormat="1" applyFont="1"/>
    <xf numFmtId="0" fontId="20" fillId="0" borderId="101" xfId="0" applyFont="1" applyBorder="1" applyAlignment="1">
      <alignment horizontal="right"/>
    </xf>
    <xf numFmtId="0" fontId="20" fillId="0" borderId="102" xfId="0" applyFont="1" applyBorder="1" applyAlignment="1">
      <alignment horizontal="right"/>
    </xf>
    <xf numFmtId="0" fontId="20" fillId="0" borderId="103" xfId="0" applyFont="1" applyBorder="1" applyAlignment="1">
      <alignment horizontal="right"/>
    </xf>
    <xf numFmtId="1" fontId="16" fillId="0" borderId="49" xfId="0" applyNumberFormat="1" applyFont="1" applyBorder="1"/>
    <xf numFmtId="1" fontId="12" fillId="0" borderId="52" xfId="0" applyNumberFormat="1" applyFont="1" applyBorder="1"/>
    <xf numFmtId="0" fontId="32" fillId="0" borderId="124" xfId="0" applyFont="1" applyBorder="1" applyAlignment="1">
      <alignment horizontal="center"/>
    </xf>
    <xf numFmtId="0" fontId="32" fillId="0" borderId="212" xfId="0" applyFont="1" applyBorder="1" applyAlignment="1">
      <alignment wrapText="1"/>
    </xf>
    <xf numFmtId="0" fontId="32" fillId="0" borderId="124" xfId="0" applyFont="1" applyBorder="1"/>
    <xf numFmtId="0" fontId="32" fillId="0" borderId="154" xfId="0" applyFont="1" applyBorder="1"/>
    <xf numFmtId="0" fontId="32" fillId="0" borderId="125" xfId="0" applyFont="1" applyBorder="1"/>
    <xf numFmtId="0" fontId="32" fillId="0" borderId="77" xfId="0" applyFont="1" applyBorder="1"/>
    <xf numFmtId="0" fontId="32" fillId="0" borderId="135" xfId="0" applyFont="1" applyBorder="1"/>
    <xf numFmtId="167" fontId="43" fillId="0" borderId="78" xfId="2" applyFont="1" applyFill="1" applyBorder="1" applyAlignment="1">
      <alignment horizontal="right"/>
    </xf>
    <xf numFmtId="0" fontId="32" fillId="0" borderId="76" xfId="0" applyFont="1" applyBorder="1"/>
    <xf numFmtId="167" fontId="43" fillId="0" borderId="147" xfId="2" applyFont="1" applyFill="1" applyBorder="1" applyAlignment="1">
      <alignment horizontal="right"/>
    </xf>
    <xf numFmtId="0" fontId="32" fillId="0" borderId="212" xfId="0" applyFont="1" applyBorder="1"/>
    <xf numFmtId="0" fontId="41" fillId="0" borderId="168" xfId="0" applyFont="1" applyBorder="1" applyAlignment="1">
      <alignment horizontal="right"/>
    </xf>
    <xf numFmtId="167" fontId="41" fillId="0" borderId="105" xfId="2" applyFont="1" applyFill="1" applyBorder="1" applyAlignment="1">
      <alignment horizontal="right"/>
    </xf>
    <xf numFmtId="0" fontId="41" fillId="0" borderId="48" xfId="0" applyFont="1" applyBorder="1" applyAlignment="1">
      <alignment horizontal="right"/>
    </xf>
    <xf numFmtId="167" fontId="41" fillId="0" borderId="50" xfId="2" applyFont="1" applyFill="1" applyBorder="1" applyAlignment="1">
      <alignment horizontal="right"/>
    </xf>
    <xf numFmtId="0" fontId="41" fillId="0" borderId="51" xfId="0" applyFont="1" applyBorder="1" applyAlignment="1">
      <alignment horizontal="right"/>
    </xf>
    <xf numFmtId="167" fontId="41" fillId="0" borderId="52" xfId="2" applyFont="1" applyFill="1" applyBorder="1" applyAlignment="1">
      <alignment horizontal="right"/>
    </xf>
    <xf numFmtId="0" fontId="41" fillId="0" borderId="53" xfId="0" applyFont="1" applyBorder="1" applyAlignment="1">
      <alignment horizontal="right"/>
    </xf>
    <xf numFmtId="167" fontId="41" fillId="0" borderId="55" xfId="2" applyFont="1" applyFill="1" applyBorder="1" applyAlignment="1">
      <alignment horizontal="right"/>
    </xf>
    <xf numFmtId="171" fontId="20" fillId="0" borderId="48" xfId="0" applyNumberFormat="1" applyFont="1" applyBorder="1" applyAlignment="1">
      <alignment horizontal="right"/>
    </xf>
    <xf numFmtId="171" fontId="20" fillId="0" borderId="49" xfId="0" applyNumberFormat="1" applyFont="1" applyBorder="1" applyAlignment="1">
      <alignment horizontal="right"/>
    </xf>
    <xf numFmtId="171" fontId="20" fillId="0" borderId="51" xfId="0" applyNumberFormat="1" applyFont="1" applyBorder="1" applyAlignment="1">
      <alignment horizontal="right"/>
    </xf>
    <xf numFmtId="171" fontId="20" fillId="0" borderId="47" xfId="0" applyNumberFormat="1" applyFont="1" applyBorder="1" applyAlignment="1">
      <alignment horizontal="right"/>
    </xf>
    <xf numFmtId="171" fontId="20" fillId="0" borderId="53" xfId="0" applyNumberFormat="1" applyFont="1" applyBorder="1" applyAlignment="1">
      <alignment horizontal="right"/>
    </xf>
    <xf numFmtId="171" fontId="20" fillId="0" borderId="54" xfId="0" applyNumberFormat="1" applyFont="1" applyBorder="1" applyAlignment="1">
      <alignment horizontal="right"/>
    </xf>
    <xf numFmtId="169" fontId="10" fillId="0" borderId="0" xfId="1" applyNumberFormat="1" applyFont="1" applyBorder="1"/>
    <xf numFmtId="1" fontId="43" fillId="0" borderId="9" xfId="0" applyNumberFormat="1" applyFont="1" applyBorder="1"/>
    <xf numFmtId="1" fontId="43" fillId="0" borderId="27" xfId="0" applyNumberFormat="1" applyFont="1" applyBorder="1"/>
    <xf numFmtId="1" fontId="43" fillId="0" borderId="10" xfId="5" applyNumberFormat="1" applyFont="1" applyBorder="1"/>
    <xf numFmtId="1" fontId="43" fillId="0" borderId="79" xfId="5" applyNumberFormat="1" applyFont="1" applyBorder="1" applyAlignment="1">
      <alignment horizontal="right"/>
    </xf>
    <xf numFmtId="1" fontId="43" fillId="0" borderId="15" xfId="0" applyNumberFormat="1" applyFont="1" applyBorder="1"/>
    <xf numFmtId="1" fontId="43" fillId="0" borderId="17" xfId="0" applyNumberFormat="1" applyFont="1" applyBorder="1"/>
    <xf numFmtId="1" fontId="43" fillId="0" borderId="16" xfId="5" applyNumberFormat="1" applyFont="1" applyBorder="1"/>
    <xf numFmtId="1" fontId="43" fillId="0" borderId="46" xfId="5" applyNumberFormat="1" applyFont="1" applyBorder="1" applyAlignment="1">
      <alignment horizontal="right"/>
    </xf>
    <xf numFmtId="1" fontId="43" fillId="0" borderId="107" xfId="0" applyNumberFormat="1" applyFont="1" applyBorder="1"/>
    <xf numFmtId="1" fontId="43" fillId="0" borderId="66" xfId="0" applyNumberFormat="1" applyFont="1" applyBorder="1"/>
    <xf numFmtId="1" fontId="43" fillId="0" borderId="69" xfId="5" applyNumberFormat="1" applyFont="1" applyBorder="1"/>
    <xf numFmtId="1" fontId="43" fillId="0" borderId="115" xfId="5" applyNumberFormat="1" applyFont="1" applyBorder="1" applyAlignment="1">
      <alignment horizontal="right"/>
    </xf>
    <xf numFmtId="0" fontId="64" fillId="0" borderId="0" xfId="470"/>
    <xf numFmtId="0" fontId="12" fillId="0" borderId="74" xfId="0" applyFont="1" applyBorder="1"/>
    <xf numFmtId="0" fontId="12" fillId="4" borderId="79" xfId="1" applyNumberFormat="1" applyFont="1" applyFill="1" applyBorder="1"/>
    <xf numFmtId="0" fontId="12" fillId="4" borderId="46" xfId="2" applyNumberFormat="1" applyFont="1" applyFill="1" applyBorder="1"/>
    <xf numFmtId="0" fontId="12" fillId="4" borderId="115" xfId="2" applyNumberFormat="1" applyFont="1" applyFill="1" applyBorder="1"/>
    <xf numFmtId="0" fontId="16" fillId="0" borderId="168" xfId="0" applyFont="1" applyBorder="1" applyAlignment="1">
      <alignment horizontal="center"/>
    </xf>
    <xf numFmtId="168" fontId="57" fillId="0" borderId="213" xfId="0" applyNumberFormat="1" applyFont="1" applyBorder="1" applyAlignment="1">
      <alignment horizontal="center"/>
    </xf>
    <xf numFmtId="168" fontId="57" fillId="0" borderId="214" xfId="0" applyNumberFormat="1" applyFont="1" applyBorder="1" applyAlignment="1">
      <alignment horizontal="center"/>
    </xf>
    <xf numFmtId="168" fontId="57" fillId="0" borderId="203" xfId="0" applyNumberFormat="1" applyFont="1" applyBorder="1" applyAlignment="1">
      <alignment horizontal="center"/>
    </xf>
    <xf numFmtId="168" fontId="16" fillId="0" borderId="47" xfId="0" applyNumberFormat="1" applyFont="1" applyBorder="1" applyAlignment="1">
      <alignment horizontal="center"/>
    </xf>
    <xf numFmtId="0" fontId="16" fillId="0" borderId="48" xfId="0" applyFont="1" applyBorder="1"/>
    <xf numFmtId="168" fontId="16" fillId="0" borderId="49" xfId="0" applyNumberFormat="1" applyFont="1" applyBorder="1" applyAlignment="1">
      <alignment horizontal="center"/>
    </xf>
    <xf numFmtId="168" fontId="24" fillId="0" borderId="50" xfId="0" applyNumberFormat="1" applyFont="1" applyBorder="1" applyAlignment="1">
      <alignment horizontal="center"/>
    </xf>
    <xf numFmtId="0" fontId="12" fillId="0" borderId="51" xfId="0" applyFont="1" applyBorder="1"/>
    <xf numFmtId="168" fontId="24" fillId="0" borderId="52" xfId="0" applyNumberFormat="1" applyFont="1" applyBorder="1" applyAlignment="1">
      <alignment horizontal="center"/>
    </xf>
    <xf numFmtId="168" fontId="23" fillId="0" borderId="52" xfId="0" applyNumberFormat="1" applyFont="1" applyBorder="1" applyAlignment="1">
      <alignment horizontal="center"/>
    </xf>
    <xf numFmtId="168" fontId="12" fillId="0" borderId="52" xfId="0" applyNumberFormat="1" applyFont="1" applyBorder="1" applyAlignment="1">
      <alignment horizontal="center"/>
    </xf>
    <xf numFmtId="168" fontId="12" fillId="0" borderId="54" xfId="0" applyNumberFormat="1" applyFont="1" applyBorder="1" applyAlignment="1">
      <alignment horizontal="center"/>
    </xf>
    <xf numFmtId="168" fontId="12" fillId="0" borderId="55" xfId="0" applyNumberFormat="1" applyFont="1" applyBorder="1" applyAlignment="1">
      <alignment horizontal="center"/>
    </xf>
    <xf numFmtId="0" fontId="32" fillId="0" borderId="48" xfId="0" applyFont="1" applyBorder="1"/>
    <xf numFmtId="0" fontId="32" fillId="0" borderId="142" xfId="0" applyFont="1" applyBorder="1"/>
    <xf numFmtId="0" fontId="32" fillId="0" borderId="160" xfId="0" applyFont="1" applyBorder="1"/>
    <xf numFmtId="0" fontId="54" fillId="0" borderId="124" xfId="0" applyFont="1" applyBorder="1" applyAlignment="1">
      <alignment horizontal="center"/>
    </xf>
    <xf numFmtId="0" fontId="54" fillId="0" borderId="154" xfId="0" applyFont="1" applyBorder="1" applyAlignment="1">
      <alignment wrapText="1"/>
    </xf>
    <xf numFmtId="169" fontId="54" fillId="0" borderId="154" xfId="1" applyNumberFormat="1" applyFont="1" applyBorder="1" applyAlignment="1">
      <alignment horizontal="center"/>
    </xf>
    <xf numFmtId="167" fontId="54" fillId="0" borderId="125" xfId="2" applyFont="1" applyBorder="1" applyAlignment="1">
      <alignment horizontal="center"/>
    </xf>
    <xf numFmtId="169" fontId="55" fillId="0" borderId="161" xfId="1" applyNumberFormat="1" applyFont="1" applyBorder="1" applyAlignment="1">
      <alignment horizontal="center"/>
    </xf>
    <xf numFmtId="0" fontId="42" fillId="0" borderId="55" xfId="0" applyFont="1" applyBorder="1" applyAlignment="1">
      <alignment horizontal="right"/>
    </xf>
    <xf numFmtId="0" fontId="12" fillId="0" borderId="109" xfId="0" applyFont="1" applyBorder="1" applyAlignment="1">
      <alignment horizontal="center"/>
    </xf>
    <xf numFmtId="0" fontId="32" fillId="0" borderId="229" xfId="0" applyFont="1" applyBorder="1" applyAlignment="1">
      <alignment wrapText="1"/>
    </xf>
    <xf numFmtId="3" fontId="32" fillId="0" borderId="213" xfId="0" applyNumberFormat="1" applyFont="1" applyBorder="1"/>
    <xf numFmtId="3" fontId="32" fillId="0" borderId="214" xfId="0" applyNumberFormat="1" applyFont="1" applyBorder="1"/>
    <xf numFmtId="3" fontId="32" fillId="0" borderId="203" xfId="0" applyNumberFormat="1" applyFont="1" applyBorder="1"/>
    <xf numFmtId="3" fontId="32" fillId="0" borderId="191" xfId="0" applyNumberFormat="1" applyFont="1" applyBorder="1"/>
    <xf numFmtId="0" fontId="12" fillId="0" borderId="124" xfId="0" applyFont="1" applyBorder="1" applyAlignment="1">
      <alignment horizontal="center"/>
    </xf>
    <xf numFmtId="0" fontId="31" fillId="0" borderId="154" xfId="0" applyFont="1" applyBorder="1" applyAlignment="1">
      <alignment wrapText="1"/>
    </xf>
    <xf numFmtId="3" fontId="31" fillId="0" borderId="154" xfId="0" applyNumberFormat="1" applyFont="1" applyBorder="1"/>
    <xf numFmtId="3" fontId="31" fillId="0" borderId="125" xfId="0" applyNumberFormat="1" applyFont="1" applyBorder="1"/>
    <xf numFmtId="0" fontId="32" fillId="0" borderId="166" xfId="0" applyFont="1" applyBorder="1" applyAlignment="1">
      <alignment wrapText="1"/>
    </xf>
    <xf numFmtId="3" fontId="12" fillId="0" borderId="68" xfId="0" applyNumberFormat="1" applyFont="1" applyBorder="1"/>
    <xf numFmtId="3" fontId="12" fillId="0" borderId="69" xfId="0" applyNumberFormat="1" applyFont="1" applyBorder="1"/>
    <xf numFmtId="171" fontId="12" fillId="0" borderId="104" xfId="0" applyNumberFormat="1" applyFont="1" applyBorder="1"/>
    <xf numFmtId="171" fontId="12" fillId="0" borderId="110" xfId="0" applyNumberFormat="1" applyFont="1" applyBorder="1"/>
    <xf numFmtId="171" fontId="12" fillId="0" borderId="178" xfId="0" applyNumberFormat="1" applyFont="1" applyBorder="1"/>
    <xf numFmtId="169" fontId="12" fillId="0" borderId="176" xfId="1" applyNumberFormat="1" applyFont="1" applyBorder="1"/>
    <xf numFmtId="169" fontId="12" fillId="0" borderId="147" xfId="1" applyNumberFormat="1" applyFont="1" applyBorder="1"/>
    <xf numFmtId="169" fontId="16" fillId="0" borderId="174" xfId="1" applyNumberFormat="1" applyFont="1" applyBorder="1"/>
    <xf numFmtId="169" fontId="16" fillId="0" borderId="175" xfId="1" applyNumberFormat="1" applyFont="1" applyBorder="1"/>
    <xf numFmtId="169" fontId="16" fillId="0" borderId="70" xfId="1" applyNumberFormat="1" applyFont="1" applyBorder="1"/>
    <xf numFmtId="169" fontId="12" fillId="0" borderId="72" xfId="1" applyNumberFormat="1" applyFont="1" applyBorder="1"/>
    <xf numFmtId="169" fontId="16" fillId="0" borderId="186" xfId="1" applyNumberFormat="1" applyFont="1" applyBorder="1"/>
    <xf numFmtId="169" fontId="12" fillId="0" borderId="168" xfId="1" applyNumberFormat="1" applyFont="1" applyBorder="1"/>
    <xf numFmtId="169" fontId="12" fillId="0" borderId="146" xfId="1" applyNumberFormat="1" applyFont="1" applyBorder="1"/>
    <xf numFmtId="167" fontId="28" fillId="0" borderId="73" xfId="2" applyFont="1" applyBorder="1" applyAlignment="1" applyProtection="1">
      <alignment horizontal="right"/>
    </xf>
    <xf numFmtId="167" fontId="20" fillId="0" borderId="74" xfId="2" applyFont="1" applyBorder="1" applyAlignment="1" applyProtection="1">
      <alignment horizontal="right"/>
    </xf>
    <xf numFmtId="167" fontId="20" fillId="0" borderId="75" xfId="2" applyFont="1" applyBorder="1" applyAlignment="1" applyProtection="1">
      <alignment horizontal="right"/>
    </xf>
    <xf numFmtId="169" fontId="16" fillId="0" borderId="148" xfId="1" applyNumberFormat="1" applyFont="1" applyBorder="1"/>
    <xf numFmtId="169" fontId="16" fillId="0" borderId="149" xfId="1" applyNumberFormat="1" applyFont="1" applyBorder="1"/>
    <xf numFmtId="3" fontId="16" fillId="0" borderId="139" xfId="1" applyNumberFormat="1" applyFont="1" applyBorder="1"/>
    <xf numFmtId="3" fontId="16" fillId="0" borderId="140" xfId="1" applyNumberFormat="1" applyFont="1" applyBorder="1"/>
    <xf numFmtId="3" fontId="16" fillId="0" borderId="141" xfId="1" applyNumberFormat="1" applyFon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3" fontId="0" fillId="0" borderId="50" xfId="0" applyNumberFormat="1" applyBorder="1"/>
    <xf numFmtId="3" fontId="0" fillId="0" borderId="51" xfId="0" applyNumberFormat="1" applyBorder="1"/>
    <xf numFmtId="3" fontId="0" fillId="0" borderId="52" xfId="0" applyNumberFormat="1" applyBorder="1"/>
    <xf numFmtId="3" fontId="0" fillId="0" borderId="53" xfId="0" applyNumberFormat="1" applyBorder="1"/>
    <xf numFmtId="3" fontId="0" fillId="0" borderId="54" xfId="0" applyNumberFormat="1" applyBorder="1"/>
    <xf numFmtId="3" fontId="0" fillId="0" borderId="55" xfId="0" applyNumberFormat="1" applyBorder="1"/>
    <xf numFmtId="0" fontId="16" fillId="0" borderId="130" xfId="0" applyFont="1" applyBorder="1" applyAlignment="1">
      <alignment horizontal="center" wrapText="1"/>
    </xf>
    <xf numFmtId="167" fontId="57" fillId="0" borderId="50" xfId="2" applyFont="1" applyBorder="1"/>
    <xf numFmtId="3" fontId="57" fillId="0" borderId="49" xfId="1" applyNumberFormat="1" applyFont="1" applyBorder="1"/>
    <xf numFmtId="3" fontId="57" fillId="0" borderId="47" xfId="1" applyNumberFormat="1" applyFont="1" applyBorder="1"/>
    <xf numFmtId="3" fontId="57" fillId="0" borderId="54" xfId="1" applyNumberFormat="1" applyFont="1" applyBorder="1"/>
    <xf numFmtId="167" fontId="12" fillId="0" borderId="189" xfId="2" applyFont="1" applyBorder="1"/>
    <xf numFmtId="1" fontId="12" fillId="0" borderId="147" xfId="1" applyNumberFormat="1" applyFont="1" applyBorder="1"/>
    <xf numFmtId="3" fontId="20" fillId="0" borderId="131" xfId="18" applyNumberFormat="1" applyFont="1" applyBorder="1" applyAlignment="1">
      <alignment horizontal="right" wrapText="1"/>
    </xf>
    <xf numFmtId="3" fontId="20" fillId="0" borderId="132" xfId="18" applyNumberFormat="1" applyFont="1" applyBorder="1" applyAlignment="1">
      <alignment horizontal="right" wrapText="1"/>
    </xf>
    <xf numFmtId="1" fontId="13" fillId="0" borderId="187" xfId="0" applyNumberFormat="1" applyFont="1" applyBorder="1" applyAlignment="1">
      <alignment horizontal="right"/>
    </xf>
    <xf numFmtId="3" fontId="20" fillId="0" borderId="73" xfId="18" applyNumberFormat="1" applyFont="1" applyBorder="1" applyAlignment="1">
      <alignment horizontal="right" wrapText="1"/>
    </xf>
    <xf numFmtId="3" fontId="20" fillId="0" borderId="74" xfId="18" applyNumberFormat="1" applyFont="1" applyBorder="1" applyAlignment="1">
      <alignment horizontal="right" wrapText="1"/>
    </xf>
    <xf numFmtId="3" fontId="20" fillId="0" borderId="101" xfId="18" applyNumberFormat="1" applyFont="1" applyBorder="1" applyAlignment="1">
      <alignment horizontal="right" wrapText="1"/>
    </xf>
    <xf numFmtId="3" fontId="20" fillId="0" borderId="102" xfId="18" applyNumberFormat="1" applyFont="1" applyBorder="1" applyAlignment="1">
      <alignment horizontal="right" wrapText="1"/>
    </xf>
    <xf numFmtId="3" fontId="20" fillId="0" borderId="190" xfId="18" applyNumberFormat="1" applyFont="1" applyBorder="1" applyAlignment="1">
      <alignment horizontal="right" wrapText="1"/>
    </xf>
    <xf numFmtId="3" fontId="20" fillId="0" borderId="229" xfId="18" applyNumberFormat="1" applyFont="1" applyBorder="1" applyAlignment="1">
      <alignment horizontal="right" wrapText="1"/>
    </xf>
    <xf numFmtId="3" fontId="20" fillId="0" borderId="177" xfId="18" applyNumberFormat="1" applyFont="1" applyBorder="1" applyAlignment="1">
      <alignment horizontal="right" wrapText="1"/>
    </xf>
    <xf numFmtId="3" fontId="20" fillId="0" borderId="103" xfId="18" applyNumberFormat="1" applyFont="1" applyBorder="1" applyAlignment="1">
      <alignment horizontal="right" wrapText="1"/>
    </xf>
    <xf numFmtId="167" fontId="13" fillId="0" borderId="191" xfId="2" applyFont="1" applyBorder="1"/>
    <xf numFmtId="0" fontId="0" fillId="0" borderId="76" xfId="0" applyBorder="1" applyAlignment="1">
      <alignment horizontal="center"/>
    </xf>
    <xf numFmtId="0" fontId="13" fillId="0" borderId="48" xfId="0" applyFont="1" applyBorder="1" applyAlignment="1">
      <alignment wrapText="1"/>
    </xf>
    <xf numFmtId="1" fontId="13" fillId="0" borderId="49" xfId="0" applyNumberFormat="1" applyFont="1" applyBorder="1" applyAlignment="1">
      <alignment horizontal="right"/>
    </xf>
    <xf numFmtId="167" fontId="13" fillId="0" borderId="50" xfId="2" applyFont="1" applyBorder="1"/>
    <xf numFmtId="0" fontId="0" fillId="0" borderId="53" xfId="0" applyBorder="1" applyAlignment="1">
      <alignment wrapText="1"/>
    </xf>
    <xf numFmtId="167" fontId="10" fillId="0" borderId="55" xfId="2" applyFont="1" applyBorder="1"/>
    <xf numFmtId="0" fontId="0" fillId="0" borderId="161" xfId="0" applyBorder="1" applyAlignment="1">
      <alignment wrapText="1"/>
    </xf>
    <xf numFmtId="1" fontId="0" fillId="0" borderId="161" xfId="0" applyNumberFormat="1" applyBorder="1" applyAlignment="1">
      <alignment horizontal="right"/>
    </xf>
    <xf numFmtId="0" fontId="0" fillId="0" borderId="154" xfId="0" applyBorder="1" applyAlignment="1">
      <alignment wrapText="1"/>
    </xf>
    <xf numFmtId="167" fontId="10" fillId="0" borderId="141" xfId="2" applyFont="1" applyBorder="1"/>
    <xf numFmtId="3" fontId="20" fillId="0" borderId="137" xfId="18" applyNumberFormat="1" applyFont="1" applyBorder="1" applyAlignment="1">
      <alignment horizontal="right" wrapText="1"/>
    </xf>
    <xf numFmtId="3" fontId="20" fillId="0" borderId="58" xfId="18" applyNumberFormat="1" applyFont="1" applyBorder="1" applyAlignment="1">
      <alignment horizontal="right" wrapText="1"/>
    </xf>
    <xf numFmtId="3" fontId="20" fillId="0" borderId="57" xfId="18" applyNumberFormat="1" applyFont="1" applyBorder="1" applyAlignment="1">
      <alignment horizontal="right" wrapText="1"/>
    </xf>
    <xf numFmtId="0" fontId="0" fillId="0" borderId="212" xfId="0" applyBorder="1" applyAlignment="1">
      <alignment wrapText="1"/>
    </xf>
    <xf numFmtId="1" fontId="0" fillId="0" borderId="160" xfId="0" applyNumberFormat="1" applyBorder="1" applyAlignment="1">
      <alignment horizontal="right"/>
    </xf>
    <xf numFmtId="3" fontId="28" fillId="0" borderId="135" xfId="18" applyNumberFormat="1" applyFont="1" applyBorder="1" applyAlignment="1">
      <alignment horizontal="right" wrapText="1"/>
    </xf>
    <xf numFmtId="0" fontId="28" fillId="0" borderId="0" xfId="0" applyFont="1" applyAlignment="1">
      <alignment wrapText="1"/>
    </xf>
    <xf numFmtId="3" fontId="48" fillId="0" borderId="223" xfId="0" applyNumberFormat="1" applyFont="1" applyBorder="1"/>
    <xf numFmtId="3" fontId="48" fillId="0" borderId="151" xfId="0" applyNumberFormat="1" applyFont="1" applyBorder="1"/>
    <xf numFmtId="3" fontId="48" fillId="0" borderId="193" xfId="0" applyNumberFormat="1" applyFont="1" applyBorder="1"/>
    <xf numFmtId="3" fontId="35" fillId="0" borderId="48" xfId="0" applyNumberFormat="1" applyFont="1" applyBorder="1"/>
    <xf numFmtId="3" fontId="35" fillId="0" borderId="51" xfId="0" applyNumberFormat="1" applyFont="1" applyBorder="1"/>
    <xf numFmtId="3" fontId="35" fillId="0" borderId="53" xfId="0" applyNumberFormat="1" applyFont="1" applyBorder="1"/>
    <xf numFmtId="3" fontId="32" fillId="0" borderId="186" xfId="0" applyNumberFormat="1" applyFont="1" applyBorder="1" applyAlignment="1">
      <alignment horizontal="center"/>
    </xf>
    <xf numFmtId="3" fontId="35" fillId="0" borderId="73" xfId="0" applyNumberFormat="1" applyFont="1" applyBorder="1"/>
    <xf numFmtId="3" fontId="35" fillId="0" borderId="74" xfId="0" applyNumberFormat="1" applyFont="1" applyBorder="1"/>
    <xf numFmtId="3" fontId="35" fillId="0" borderId="75" xfId="0" applyNumberFormat="1" applyFont="1" applyBorder="1"/>
    <xf numFmtId="169" fontId="0" fillId="0" borderId="0" xfId="1" applyNumberFormat="1" applyFont="1"/>
    <xf numFmtId="169" fontId="32" fillId="0" borderId="136" xfId="1" applyNumberFormat="1" applyFont="1" applyBorder="1" applyAlignment="1">
      <alignment horizontal="center"/>
    </xf>
    <xf numFmtId="1" fontId="32" fillId="0" borderId="136" xfId="0" applyNumberFormat="1" applyFont="1" applyBorder="1" applyAlignment="1">
      <alignment horizontal="center"/>
    </xf>
    <xf numFmtId="1" fontId="32" fillId="0" borderId="143" xfId="0" applyNumberFormat="1" applyFont="1" applyBorder="1" applyAlignment="1">
      <alignment horizontal="center"/>
    </xf>
    <xf numFmtId="1" fontId="32" fillId="0" borderId="48" xfId="0" applyNumberFormat="1" applyFont="1" applyBorder="1" applyAlignment="1">
      <alignment horizontal="center"/>
    </xf>
    <xf numFmtId="1" fontId="32" fillId="0" borderId="51" xfId="0" applyNumberFormat="1" applyFont="1" applyBorder="1" applyAlignment="1">
      <alignment horizontal="center"/>
    </xf>
    <xf numFmtId="1" fontId="32" fillId="0" borderId="53" xfId="0" applyNumberFormat="1" applyFont="1" applyBorder="1" applyAlignment="1">
      <alignment horizontal="center"/>
    </xf>
    <xf numFmtId="0" fontId="20" fillId="0" borderId="139" xfId="0" applyFont="1" applyBorder="1" applyAlignment="1">
      <alignment horizontal="right"/>
    </xf>
    <xf numFmtId="0" fontId="20" fillId="0" borderId="140" xfId="0" applyFont="1" applyBorder="1" applyAlignment="1">
      <alignment horizontal="right"/>
    </xf>
    <xf numFmtId="0" fontId="20" fillId="0" borderId="141" xfId="0" applyFont="1" applyBorder="1" applyAlignment="1">
      <alignment horizontal="right"/>
    </xf>
    <xf numFmtId="1" fontId="12" fillId="0" borderId="131" xfId="0" applyNumberFormat="1" applyFont="1" applyBorder="1"/>
    <xf numFmtId="1" fontId="12" fillId="0" borderId="187" xfId="0" applyNumberFormat="1" applyFont="1" applyBorder="1"/>
    <xf numFmtId="1" fontId="12" fillId="0" borderId="73" xfId="0" applyNumberFormat="1" applyFont="1" applyBorder="1"/>
    <xf numFmtId="1" fontId="12" fillId="0" borderId="147" xfId="0" applyNumberFormat="1" applyFont="1" applyBorder="1"/>
    <xf numFmtId="168" fontId="12" fillId="0" borderId="137" xfId="0" applyNumberFormat="1" applyFont="1" applyBorder="1"/>
    <xf numFmtId="168" fontId="12" fillId="0" borderId="59" xfId="0" applyNumberFormat="1" applyFont="1" applyBorder="1"/>
    <xf numFmtId="168" fontId="12" fillId="0" borderId="189" xfId="0" applyNumberFormat="1" applyFont="1" applyBorder="1"/>
    <xf numFmtId="168" fontId="12" fillId="0" borderId="73" xfId="0" applyNumberFormat="1" applyFont="1" applyBorder="1"/>
    <xf numFmtId="168" fontId="12" fillId="0" borderId="176" xfId="0" applyNumberFormat="1" applyFont="1" applyBorder="1"/>
    <xf numFmtId="168" fontId="12" fillId="0" borderId="147" xfId="0" applyNumberFormat="1" applyFont="1" applyBorder="1"/>
    <xf numFmtId="0" fontId="52" fillId="0" borderId="0" xfId="7" applyFont="1"/>
    <xf numFmtId="0" fontId="52" fillId="6" borderId="0" xfId="7" applyFont="1" applyFill="1"/>
    <xf numFmtId="0" fontId="30" fillId="6" borderId="0" xfId="7" applyFont="1" applyFill="1" applyAlignment="1">
      <alignment horizontal="center"/>
    </xf>
    <xf numFmtId="0" fontId="29" fillId="0" borderId="0" xfId="59" applyFont="1"/>
    <xf numFmtId="3" fontId="29" fillId="0" borderId="0" xfId="59" applyNumberFormat="1" applyFont="1"/>
    <xf numFmtId="0" fontId="52" fillId="0" borderId="0" xfId="0" applyFont="1"/>
    <xf numFmtId="1" fontId="66" fillId="0" borderId="0" xfId="7" applyNumberFormat="1" applyFont="1" applyAlignment="1">
      <alignment horizontal="right" vertical="center"/>
    </xf>
    <xf numFmtId="1" fontId="30" fillId="0" borderId="0" xfId="0" applyNumberFormat="1" applyFont="1"/>
    <xf numFmtId="3" fontId="66" fillId="0" borderId="0" xfId="13" applyNumberFormat="1" applyFont="1" applyBorder="1" applyAlignment="1">
      <alignment horizontal="right" vertical="center"/>
    </xf>
    <xf numFmtId="0" fontId="66" fillId="0" borderId="0" xfId="0" applyFont="1"/>
    <xf numFmtId="3" fontId="30" fillId="0" borderId="0" xfId="0" applyNumberFormat="1" applyFont="1"/>
    <xf numFmtId="0" fontId="64" fillId="0" borderId="0" xfId="470" applyAlignment="1">
      <alignment vertical="top"/>
    </xf>
    <xf numFmtId="0" fontId="65" fillId="0" borderId="0" xfId="470" applyFont="1" applyAlignment="1">
      <alignment vertical="top"/>
    </xf>
    <xf numFmtId="0" fontId="65" fillId="0" borderId="0" xfId="470" applyFont="1"/>
    <xf numFmtId="3" fontId="64" fillId="0" borderId="0" xfId="470" applyNumberFormat="1"/>
    <xf numFmtId="3" fontId="65" fillId="0" borderId="0" xfId="470" applyNumberFormat="1" applyFont="1"/>
    <xf numFmtId="2" fontId="0" fillId="0" borderId="50" xfId="0" applyNumberFormat="1" applyBorder="1"/>
    <xf numFmtId="2" fontId="0" fillId="0" borderId="143" xfId="0" applyNumberFormat="1" applyBorder="1"/>
    <xf numFmtId="2" fontId="0" fillId="0" borderId="155" xfId="0" applyNumberFormat="1" applyBorder="1"/>
    <xf numFmtId="0" fontId="13" fillId="0" borderId="76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16" fillId="0" borderId="95" xfId="0" applyFont="1" applyBorder="1" applyAlignment="1">
      <alignment horizontal="center"/>
    </xf>
    <xf numFmtId="0" fontId="16" fillId="0" borderId="108" xfId="0" applyFont="1" applyBorder="1" applyAlignment="1">
      <alignment horizontal="center"/>
    </xf>
    <xf numFmtId="0" fontId="24" fillId="0" borderId="181" xfId="0" applyFont="1" applyBorder="1" applyAlignment="1">
      <alignment horizontal="center" wrapText="1"/>
    </xf>
    <xf numFmtId="0" fontId="24" fillId="0" borderId="182" xfId="0" applyFont="1" applyBorder="1" applyAlignment="1">
      <alignment horizontal="center" wrapText="1"/>
    </xf>
    <xf numFmtId="0" fontId="24" fillId="0" borderId="183" xfId="0" applyFont="1" applyBorder="1" applyAlignment="1">
      <alignment horizontal="center" wrapText="1"/>
    </xf>
    <xf numFmtId="0" fontId="24" fillId="0" borderId="76" xfId="0" applyFont="1" applyBorder="1" applyAlignment="1">
      <alignment horizontal="center"/>
    </xf>
    <xf numFmtId="0" fontId="24" fillId="0" borderId="77" xfId="0" applyFont="1" applyBorder="1" applyAlignment="1">
      <alignment horizontal="center"/>
    </xf>
    <xf numFmtId="0" fontId="24" fillId="0" borderId="78" xfId="0" applyFont="1" applyBorder="1" applyAlignment="1">
      <alignment horizontal="center"/>
    </xf>
    <xf numFmtId="0" fontId="24" fillId="0" borderId="76" xfId="0" applyFont="1" applyBorder="1" applyAlignment="1">
      <alignment horizontal="center" wrapText="1"/>
    </xf>
    <xf numFmtId="0" fontId="24" fillId="0" borderId="77" xfId="0" applyFont="1" applyBorder="1" applyAlignment="1">
      <alignment horizontal="center" wrapText="1"/>
    </xf>
    <xf numFmtId="0" fontId="24" fillId="0" borderId="78" xfId="0" applyFont="1" applyBorder="1" applyAlignment="1">
      <alignment horizontal="center" wrapText="1"/>
    </xf>
    <xf numFmtId="0" fontId="16" fillId="0" borderId="127" xfId="0" applyFont="1" applyBorder="1" applyAlignment="1">
      <alignment horizontal="center"/>
    </xf>
    <xf numFmtId="0" fontId="16" fillId="0" borderId="128" xfId="0" applyFont="1" applyBorder="1" applyAlignment="1">
      <alignment horizontal="center"/>
    </xf>
    <xf numFmtId="0" fontId="55" fillId="0" borderId="3" xfId="0" applyFont="1" applyBorder="1" applyAlignment="1">
      <alignment horizontal="center"/>
    </xf>
    <xf numFmtId="0" fontId="33" fillId="0" borderId="76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31" fillId="27" borderId="76" xfId="0" applyFont="1" applyFill="1" applyBorder="1" applyAlignment="1">
      <alignment horizontal="center"/>
    </xf>
    <xf numFmtId="0" fontId="31" fillId="27" borderId="77" xfId="0" applyFont="1" applyFill="1" applyBorder="1" applyAlignment="1">
      <alignment horizontal="center"/>
    </xf>
    <xf numFmtId="0" fontId="31" fillId="27" borderId="78" xfId="0" applyFont="1" applyFill="1" applyBorder="1" applyAlignment="1">
      <alignment horizontal="center"/>
    </xf>
    <xf numFmtId="0" fontId="31" fillId="0" borderId="127" xfId="0" applyFont="1" applyBorder="1" applyAlignment="1">
      <alignment horizontal="center"/>
    </xf>
    <xf numFmtId="0" fontId="31" fillId="0" borderId="123" xfId="0" applyFont="1" applyBorder="1" applyAlignment="1">
      <alignment horizontal="center"/>
    </xf>
    <xf numFmtId="0" fontId="31" fillId="0" borderId="76" xfId="0" applyFont="1" applyBorder="1" applyAlignment="1">
      <alignment horizontal="center"/>
    </xf>
    <xf numFmtId="0" fontId="31" fillId="0" borderId="78" xfId="0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55" fillId="0" borderId="145" xfId="0" applyFont="1" applyBorder="1" applyAlignment="1">
      <alignment horizontal="center"/>
    </xf>
    <xf numFmtId="0" fontId="13" fillId="0" borderId="38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6" fillId="0" borderId="95" xfId="0" applyFont="1" applyBorder="1" applyAlignment="1">
      <alignment horizontal="center" wrapText="1"/>
    </xf>
    <xf numFmtId="0" fontId="13" fillId="0" borderId="95" xfId="0" applyFont="1" applyBorder="1" applyAlignment="1">
      <alignment horizontal="center" wrapText="1"/>
    </xf>
    <xf numFmtId="0" fontId="16" fillId="0" borderId="152" xfId="0" applyFont="1" applyBorder="1" applyAlignment="1">
      <alignment horizontal="center" wrapText="1"/>
    </xf>
    <xf numFmtId="0" fontId="16" fillId="0" borderId="128" xfId="0" applyFont="1" applyBorder="1" applyAlignment="1">
      <alignment horizontal="center" wrapText="1"/>
    </xf>
    <xf numFmtId="0" fontId="16" fillId="0" borderId="225" xfId="0" applyFont="1" applyBorder="1" applyAlignment="1">
      <alignment horizontal="center" wrapText="1"/>
    </xf>
    <xf numFmtId="0" fontId="13" fillId="0" borderId="100" xfId="0" applyFont="1" applyBorder="1" applyAlignment="1">
      <alignment horizontal="center" wrapText="1"/>
    </xf>
    <xf numFmtId="0" fontId="13" fillId="0" borderId="94" xfId="0" applyFont="1" applyBorder="1" applyAlignment="1">
      <alignment horizontal="center" wrapText="1"/>
    </xf>
    <xf numFmtId="0" fontId="13" fillId="0" borderId="150" xfId="0" applyFont="1" applyBorder="1" applyAlignment="1">
      <alignment horizontal="center" wrapText="1"/>
    </xf>
    <xf numFmtId="0" fontId="13" fillId="0" borderId="120" xfId="0" applyFont="1" applyBorder="1" applyAlignment="1">
      <alignment horizontal="center" wrapText="1"/>
    </xf>
    <xf numFmtId="0" fontId="13" fillId="0" borderId="152" xfId="0" applyFont="1" applyBorder="1" applyAlignment="1">
      <alignment horizontal="center" wrapText="1"/>
    </xf>
    <xf numFmtId="0" fontId="13" fillId="0" borderId="128" xfId="0" applyFont="1" applyBorder="1" applyAlignment="1">
      <alignment horizontal="center" wrapText="1"/>
    </xf>
    <xf numFmtId="0" fontId="13" fillId="0" borderId="225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9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51" fillId="0" borderId="0" xfId="0" applyFont="1" applyAlignment="1">
      <alignment horizontal="left" vertical="top"/>
    </xf>
    <xf numFmtId="0" fontId="16" fillId="0" borderId="172" xfId="0" applyFont="1" applyBorder="1" applyAlignment="1">
      <alignment horizontal="center" wrapText="1"/>
    </xf>
    <xf numFmtId="0" fontId="16" fillId="0" borderId="230" xfId="0" applyFont="1" applyBorder="1" applyAlignment="1">
      <alignment horizontal="center" wrapText="1"/>
    </xf>
    <xf numFmtId="0" fontId="16" fillId="0" borderId="184" xfId="0" applyFont="1" applyBorder="1" applyAlignment="1">
      <alignment horizontal="center"/>
    </xf>
    <xf numFmtId="0" fontId="16" fillId="0" borderId="77" xfId="0" applyFont="1" applyBorder="1" applyAlignment="1">
      <alignment horizontal="center"/>
    </xf>
    <xf numFmtId="0" fontId="16" fillId="0" borderId="185" xfId="0" applyFont="1" applyBorder="1" applyAlignment="1">
      <alignment horizontal="center"/>
    </xf>
    <xf numFmtId="0" fontId="16" fillId="0" borderId="78" xfId="0" applyFont="1" applyBorder="1" applyAlignment="1">
      <alignment horizontal="center"/>
    </xf>
    <xf numFmtId="0" fontId="16" fillId="0" borderId="181" xfId="0" applyFont="1" applyBorder="1" applyAlignment="1">
      <alignment horizontal="center"/>
    </xf>
    <xf numFmtId="0" fontId="16" fillId="0" borderId="182" xfId="0" applyFont="1" applyBorder="1" applyAlignment="1">
      <alignment horizontal="center"/>
    </xf>
    <xf numFmtId="0" fontId="16" fillId="0" borderId="215" xfId="0" applyFont="1" applyBorder="1" applyAlignment="1">
      <alignment horizontal="center"/>
    </xf>
    <xf numFmtId="0" fontId="16" fillId="0" borderId="76" xfId="0" applyFont="1" applyBorder="1" applyAlignment="1">
      <alignment horizontal="center" wrapText="1"/>
    </xf>
    <xf numFmtId="0" fontId="16" fillId="0" borderId="77" xfId="0" applyFont="1" applyBorder="1" applyAlignment="1">
      <alignment horizontal="center" wrapText="1"/>
    </xf>
    <xf numFmtId="0" fontId="16" fillId="0" borderId="78" xfId="0" applyFont="1" applyBorder="1" applyAlignment="1">
      <alignment horizontal="center" wrapText="1"/>
    </xf>
    <xf numFmtId="0" fontId="57" fillId="0" borderId="128" xfId="0" applyFont="1" applyBorder="1" applyAlignment="1">
      <alignment horizontal="left" vertical="top" wrapText="1"/>
    </xf>
    <xf numFmtId="0" fontId="58" fillId="0" borderId="128" xfId="0" applyFont="1" applyBorder="1" applyAlignment="1">
      <alignment wrapText="1"/>
    </xf>
    <xf numFmtId="0" fontId="57" fillId="0" borderId="0" xfId="0" applyFont="1" applyAlignment="1">
      <alignment horizontal="left" vertical="top" wrapText="1"/>
    </xf>
    <xf numFmtId="0" fontId="58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152" xfId="0" applyFont="1" applyBorder="1" applyAlignment="1">
      <alignment horizontal="left" wrapText="1"/>
    </xf>
    <xf numFmtId="0" fontId="13" fillId="0" borderId="128" xfId="0" applyFont="1" applyBorder="1" applyAlignment="1">
      <alignment horizontal="left" wrapText="1"/>
    </xf>
    <xf numFmtId="0" fontId="13" fillId="0" borderId="76" xfId="0" applyFont="1" applyBorder="1" applyAlignment="1">
      <alignment horizontal="left" wrapText="1"/>
    </xf>
    <xf numFmtId="0" fontId="13" fillId="0" borderId="78" xfId="0" applyFont="1" applyBorder="1" applyAlignment="1">
      <alignment horizontal="left" wrapText="1"/>
    </xf>
    <xf numFmtId="0" fontId="16" fillId="0" borderId="1" xfId="0" applyFont="1" applyBorder="1" applyAlignment="1">
      <alignment horizontal="center" wrapText="1"/>
    </xf>
    <xf numFmtId="0" fontId="16" fillId="0" borderId="39" xfId="0" applyFont="1" applyBorder="1" applyAlignment="1">
      <alignment horizontal="center" wrapText="1"/>
    </xf>
    <xf numFmtId="0" fontId="16" fillId="0" borderId="204" xfId="0" applyFont="1" applyBorder="1" applyAlignment="1">
      <alignment horizontal="center" wrapText="1"/>
    </xf>
    <xf numFmtId="0" fontId="16" fillId="0" borderId="134" xfId="0" applyFont="1" applyBorder="1" applyAlignment="1">
      <alignment horizontal="center" wrapText="1"/>
    </xf>
    <xf numFmtId="0" fontId="16" fillId="0" borderId="94" xfId="0" applyFont="1" applyBorder="1" applyAlignment="1">
      <alignment horizontal="center" wrapText="1"/>
    </xf>
    <xf numFmtId="0" fontId="16" fillId="0" borderId="96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100" xfId="0" applyFont="1" applyBorder="1" applyAlignment="1">
      <alignment horizontal="center"/>
    </xf>
    <xf numFmtId="0" fontId="31" fillId="0" borderId="94" xfId="0" applyFont="1" applyBorder="1" applyAlignment="1">
      <alignment horizontal="center"/>
    </xf>
    <xf numFmtId="0" fontId="31" fillId="0" borderId="150" xfId="0" applyFont="1" applyBorder="1" applyAlignment="1">
      <alignment horizontal="center"/>
    </xf>
    <xf numFmtId="0" fontId="31" fillId="0" borderId="96" xfId="0" applyFont="1" applyBorder="1" applyAlignment="1">
      <alignment horizontal="center"/>
    </xf>
    <xf numFmtId="0" fontId="31" fillId="0" borderId="184" xfId="0" applyFont="1" applyBorder="1" applyAlignment="1">
      <alignment horizontal="center"/>
    </xf>
    <xf numFmtId="0" fontId="31" fillId="0" borderId="77" xfId="0" applyFont="1" applyBorder="1" applyAlignment="1">
      <alignment horizontal="center"/>
    </xf>
    <xf numFmtId="0" fontId="16" fillId="0" borderId="210" xfId="0" applyFont="1" applyBorder="1" applyAlignment="1">
      <alignment horizontal="center"/>
    </xf>
    <xf numFmtId="0" fontId="16" fillId="0" borderId="16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2" fillId="0" borderId="128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</cellXfs>
  <cellStyles count="471">
    <cellStyle name="20 % - uthevingsfarge 1" xfId="439" xr:uid="{D130AEA2-D964-4D74-AF55-9D0AC66E395F}"/>
    <cellStyle name="20 % - uthevingsfarge 1_3-8-C Ernæringskartlegging" xfId="457" xr:uid="{44222EA3-2EE6-41B7-B16D-1A490416634D}"/>
    <cellStyle name="20 % - uthevingsfarge 2" xfId="440" xr:uid="{283125A9-F6B4-4A61-82FC-4C838CB196A9}"/>
    <cellStyle name="20 % - uthevingsfarge 2_3-8-C Ernæringskartlegging" xfId="458" xr:uid="{9B32A090-F620-4ACF-8049-7C70C16189FB}"/>
    <cellStyle name="20 % - uthevingsfarge 3" xfId="441" xr:uid="{6E6116DE-3A5E-4BD3-9D34-07743E66FD82}"/>
    <cellStyle name="20 % - uthevingsfarge 3_3-8-C Ernæringskartlegging" xfId="459" xr:uid="{D6B5D80C-1372-4E01-ACBD-297BCAC26678}"/>
    <cellStyle name="20 % - uthevingsfarge 4" xfId="442" xr:uid="{06512DAF-A899-4ECF-B837-E80BABE5BEC4}"/>
    <cellStyle name="20 % - uthevingsfarge 4_3-8-C Ernæringskartlegging" xfId="460" xr:uid="{BCABA9A0-3ECF-4F2E-8CB3-252DC387D000}"/>
    <cellStyle name="20 % - uthevingsfarge 5" xfId="443" xr:uid="{C92D8788-19D0-4401-9DAE-2FFB7E30C319}"/>
    <cellStyle name="20 % - uthevingsfarge 5_3-8-C Ernæringskartlegging" xfId="461" xr:uid="{DB9EA1A4-E04D-4128-87B1-2F121D946E08}"/>
    <cellStyle name="20 % - uthevingsfarge 6" xfId="444" xr:uid="{DBD9C37E-F4ED-4891-AACA-E34B86F451DB}"/>
    <cellStyle name="20 % - uthevingsfarge 6_3-8-C Ernæringskartlegging" xfId="462" xr:uid="{A2545CC1-41E2-4067-ABC7-6C41823C831E}"/>
    <cellStyle name="40 % - uthevingsfarge 1" xfId="445" xr:uid="{7360A3F6-6C6A-409C-9CE8-83A4F2F41F19}"/>
    <cellStyle name="40 % - uthevingsfarge 1_3-8-C Ernæringskartlegging" xfId="463" xr:uid="{58876E79-A18A-4685-89B6-1217A4FCDFC9}"/>
    <cellStyle name="40 % - uthevingsfarge 2" xfId="446" xr:uid="{59A1BD0D-25E2-4C8A-B64F-79091D4BAB72}"/>
    <cellStyle name="40 % - uthevingsfarge 2_3-8-C Ernæringskartlegging" xfId="464" xr:uid="{1B4E6089-A72B-4806-940C-70DB18FEAC72}"/>
    <cellStyle name="40 % - uthevingsfarge 3" xfId="447" xr:uid="{D23C4493-93CD-498F-AEF4-A37AFADFF46D}"/>
    <cellStyle name="40 % - uthevingsfarge 3_3-8-C Ernæringskartlegging" xfId="465" xr:uid="{002B850C-B5A7-4D98-B954-F00C5A9D23E3}"/>
    <cellStyle name="40 % - uthevingsfarge 4" xfId="448" xr:uid="{6BF13365-ED6D-4B11-9C01-9A3A13B501F8}"/>
    <cellStyle name="40 % - uthevingsfarge 4_3-8-C Ernæringskartlegging" xfId="466" xr:uid="{5B9AA8DA-96D8-44B5-81FE-93730F7FA0CD}"/>
    <cellStyle name="40 % - uthevingsfarge 5" xfId="449" xr:uid="{263135E6-9102-4649-AF64-46A8F308445B}"/>
    <cellStyle name="40 % - uthevingsfarge 5_3-8-C Ernæringskartlegging" xfId="467" xr:uid="{F8FC39E7-89DC-4AD2-A73F-BA68A6608A76}"/>
    <cellStyle name="40 % - uthevingsfarge 6" xfId="450" xr:uid="{C4D2B458-FEE1-4489-B191-A977380E49DA}"/>
    <cellStyle name="40 % - uthevingsfarge 6_3-8-C Ernæringskartlegging" xfId="468" xr:uid="{87BAFF18-CF73-4B7D-B498-FFED48C0C2DE}"/>
    <cellStyle name="60 % - uthevingsfarge 1" xfId="451" xr:uid="{07D83287-D0F4-4B9C-A893-4482D7BA3E37}"/>
    <cellStyle name="60 % - uthevingsfarge 2" xfId="452" xr:uid="{80C60986-4586-48EA-B540-CAD71AFFD69A}"/>
    <cellStyle name="60 % - uthevingsfarge 3" xfId="453" xr:uid="{7077F625-58A3-49F8-A707-338EF03063DE}"/>
    <cellStyle name="60 % - uthevingsfarge 4" xfId="454" xr:uid="{0A3F6DF8-4233-433D-BECE-B7ED0C08613E}"/>
    <cellStyle name="60 % - uthevingsfarge 5" xfId="455" xr:uid="{39BA9573-4893-457A-B944-AE186D72755F}"/>
    <cellStyle name="60 % - uthevingsfarge 6" xfId="456" xr:uid="{684407C0-C9C5-4CBA-BCE6-9A9024A55236}"/>
    <cellStyle name="cf1" xfId="3" xr:uid="{00000000-0005-0000-0000-000000000000}"/>
    <cellStyle name="Hyperkobling 2" xfId="37" xr:uid="{00000000-0005-0000-0000-000001000000}"/>
    <cellStyle name="Komma" xfId="1" builtinId="3" customBuiltin="1"/>
    <cellStyle name="Komma 2" xfId="13" xr:uid="{00000000-0005-0000-0000-000003000000}"/>
    <cellStyle name="Komma 3" xfId="18" xr:uid="{00000000-0005-0000-0000-000004000000}"/>
    <cellStyle name="Normal" xfId="0" builtinId="0" customBuiltin="1"/>
    <cellStyle name="Normal 10" xfId="44" xr:uid="{00000000-0005-0000-0000-000006000000}"/>
    <cellStyle name="Normal 10 2" xfId="58" xr:uid="{00000000-0005-0000-0000-000007000000}"/>
    <cellStyle name="Normal 10 2 2" xfId="138" xr:uid="{00000000-0005-0000-0000-000008000000}"/>
    <cellStyle name="Normal 10 3" xfId="146" xr:uid="{00000000-0005-0000-0000-000009000000}"/>
    <cellStyle name="Normal 10 3 2" xfId="179" xr:uid="{00000000-0005-0000-0000-00000A000000}"/>
    <cellStyle name="Normal 10 4" xfId="113" xr:uid="{00000000-0005-0000-0000-00000B000000}"/>
    <cellStyle name="Normal 10 4 2" xfId="208" xr:uid="{00000000-0005-0000-0000-00000C000000}"/>
    <cellStyle name="Normal 10 4 3" xfId="264" xr:uid="{00000000-0005-0000-0000-00000D000000}"/>
    <cellStyle name="Normal 10 4 4" xfId="336" xr:uid="{00000000-0005-0000-0000-00000E000000}"/>
    <cellStyle name="Normal 10 4 5" xfId="409" xr:uid="{00000000-0005-0000-0000-00000F000000}"/>
    <cellStyle name="Normal 11" xfId="9" xr:uid="{00000000-0005-0000-0000-000010000000}"/>
    <cellStyle name="Normal 11 2" xfId="107" xr:uid="{00000000-0005-0000-0000-000011000000}"/>
    <cellStyle name="Normal 11 3" xfId="298" xr:uid="{00000000-0005-0000-0000-000012000000}"/>
    <cellStyle name="Normal 11 4" xfId="375" xr:uid="{00000000-0005-0000-0000-000013000000}"/>
    <cellStyle name="Normal 12" xfId="60" xr:uid="{00000000-0005-0000-0000-000014000000}"/>
    <cellStyle name="Normal 12 2" xfId="299" xr:uid="{00000000-0005-0000-0000-000015000000}"/>
    <cellStyle name="Normal 12 3" xfId="344" xr:uid="{00000000-0005-0000-0000-000016000000}"/>
    <cellStyle name="Normal 13" xfId="82" xr:uid="{00000000-0005-0000-0000-000017000000}"/>
    <cellStyle name="Normal 14" xfId="180" xr:uid="{00000000-0005-0000-0000-000018000000}"/>
    <cellStyle name="Normal 15" xfId="236" xr:uid="{00000000-0005-0000-0000-000019000000}"/>
    <cellStyle name="Normal 16" xfId="307" xr:uid="{00000000-0005-0000-0000-00001A000000}"/>
    <cellStyle name="Normal 17" xfId="381" xr:uid="{00000000-0005-0000-0000-00001B000000}"/>
    <cellStyle name="Normal 18" xfId="438" xr:uid="{00000000-0005-0000-0000-00001C000000}"/>
    <cellStyle name="Normal 19" xfId="470" xr:uid="{7C721C7F-C0C4-43E8-9AD7-819638A41F8C}"/>
    <cellStyle name="Normal 2" xfId="4" xr:uid="{00000000-0005-0000-0000-00001D000000}"/>
    <cellStyle name="Normal 2 2" xfId="38" xr:uid="{00000000-0005-0000-0000-00001E000000}"/>
    <cellStyle name="Normal 2 2 2" xfId="75" xr:uid="{00000000-0005-0000-0000-00001F000000}"/>
    <cellStyle name="Normal 2 2 2 2" xfId="120" xr:uid="{00000000-0005-0000-0000-000020000000}"/>
    <cellStyle name="Normal 2 2 2 3" xfId="296" xr:uid="{00000000-0005-0000-0000-000021000000}"/>
    <cellStyle name="Normal 2 2 2 4" xfId="380" xr:uid="{00000000-0005-0000-0000-000022000000}"/>
    <cellStyle name="Normal 2 2 3" xfId="98" xr:uid="{00000000-0005-0000-0000-000023000000}"/>
    <cellStyle name="Normal 2 2 4" xfId="195" xr:uid="{00000000-0005-0000-0000-000024000000}"/>
    <cellStyle name="Normal 2 2 5" xfId="251" xr:uid="{00000000-0005-0000-0000-000025000000}"/>
    <cellStyle name="Normal 2 2 6" xfId="323" xr:uid="{00000000-0005-0000-0000-000026000000}"/>
    <cellStyle name="Normal 2 2 7" xfId="396" xr:uid="{00000000-0005-0000-0000-000027000000}"/>
    <cellStyle name="Normal 2 3" xfId="15" xr:uid="{00000000-0005-0000-0000-000028000000}"/>
    <cellStyle name="Normal 2 3 2" xfId="119" xr:uid="{00000000-0005-0000-0000-000029000000}"/>
    <cellStyle name="Normal 2 4" xfId="128" xr:uid="{00000000-0005-0000-0000-00002A000000}"/>
    <cellStyle name="Normal 3" xfId="10" xr:uid="{00000000-0005-0000-0000-00002B000000}"/>
    <cellStyle name="Normal 3 2" xfId="19" xr:uid="{00000000-0005-0000-0000-00002C000000}"/>
    <cellStyle name="Normal 3 2 2" xfId="130" xr:uid="{00000000-0005-0000-0000-00002D000000}"/>
    <cellStyle name="Normal 3 2 3" xfId="109" xr:uid="{00000000-0005-0000-0000-00002E000000}"/>
    <cellStyle name="Normal 3 2 3 2" xfId="205" xr:uid="{00000000-0005-0000-0000-00002F000000}"/>
    <cellStyle name="Normal 3 2 3 3" xfId="261" xr:uid="{00000000-0005-0000-0000-000030000000}"/>
    <cellStyle name="Normal 3 2 3 4" xfId="333" xr:uid="{00000000-0005-0000-0000-000031000000}"/>
    <cellStyle name="Normal 3 2 3 5" xfId="406" xr:uid="{00000000-0005-0000-0000-000032000000}"/>
    <cellStyle name="Normal 3 3" xfId="52" xr:uid="{00000000-0005-0000-0000-000033000000}"/>
    <cellStyle name="Normal 3 3 2" xfId="117" xr:uid="{00000000-0005-0000-0000-000034000000}"/>
    <cellStyle name="Normal 3 3 3" xfId="378" xr:uid="{00000000-0005-0000-0000-000035000000}"/>
    <cellStyle name="Normal 3 4" xfId="127" xr:uid="{00000000-0005-0000-0000-000036000000}"/>
    <cellStyle name="Normal 3 5" xfId="139" xr:uid="{00000000-0005-0000-0000-000037000000}"/>
    <cellStyle name="Normal 3 5 2" xfId="177" xr:uid="{00000000-0005-0000-0000-000038000000}"/>
    <cellStyle name="Normal 3 6" xfId="106" xr:uid="{00000000-0005-0000-0000-000039000000}"/>
    <cellStyle name="Normal 3 6 2" xfId="203" xr:uid="{00000000-0005-0000-0000-00003A000000}"/>
    <cellStyle name="Normal 3 6 3" xfId="259" xr:uid="{00000000-0005-0000-0000-00003B000000}"/>
    <cellStyle name="Normal 3 6 4" xfId="331" xr:uid="{00000000-0005-0000-0000-00003C000000}"/>
    <cellStyle name="Normal 3 6 5" xfId="404" xr:uid="{00000000-0005-0000-0000-00003D000000}"/>
    <cellStyle name="Normal 4" xfId="20" xr:uid="{00000000-0005-0000-0000-00003E000000}"/>
    <cellStyle name="Normal 4 10" xfId="83" xr:uid="{00000000-0005-0000-0000-00003F000000}"/>
    <cellStyle name="Normal 4 11" xfId="181" xr:uid="{00000000-0005-0000-0000-000040000000}"/>
    <cellStyle name="Normal 4 12" xfId="237" xr:uid="{00000000-0005-0000-0000-000041000000}"/>
    <cellStyle name="Normal 4 13" xfId="309" xr:uid="{00000000-0005-0000-0000-000042000000}"/>
    <cellStyle name="Normal 4 14" xfId="382" xr:uid="{00000000-0005-0000-0000-000043000000}"/>
    <cellStyle name="Normal 4 2" xfId="22" xr:uid="{00000000-0005-0000-0000-000044000000}"/>
    <cellStyle name="Normal 4 2 10" xfId="239" xr:uid="{00000000-0005-0000-0000-000045000000}"/>
    <cellStyle name="Normal 4 2 11" xfId="311" xr:uid="{00000000-0005-0000-0000-000046000000}"/>
    <cellStyle name="Normal 4 2 12" xfId="384" xr:uid="{00000000-0005-0000-0000-000047000000}"/>
    <cellStyle name="Normal 4 2 2" xfId="30" xr:uid="{00000000-0005-0000-0000-000048000000}"/>
    <cellStyle name="Normal 4 2 2 2" xfId="69" xr:uid="{00000000-0005-0000-0000-000049000000}"/>
    <cellStyle name="Normal 4 2 2 2 2" xfId="165" xr:uid="{00000000-0005-0000-0000-00004A000000}"/>
    <cellStyle name="Normal 4 2 2 2 3" xfId="230" xr:uid="{00000000-0005-0000-0000-00004B000000}"/>
    <cellStyle name="Normal 4 2 2 2 4" xfId="286" xr:uid="{00000000-0005-0000-0000-00004C000000}"/>
    <cellStyle name="Normal 4 2 2 2 5" xfId="363" xr:uid="{00000000-0005-0000-0000-00004D000000}"/>
    <cellStyle name="Normal 4 2 2 2 6" xfId="431" xr:uid="{00000000-0005-0000-0000-00004E000000}"/>
    <cellStyle name="Normal 4 2 2 3" xfId="92" xr:uid="{00000000-0005-0000-0000-00004F000000}"/>
    <cellStyle name="Normal 4 2 2 4" xfId="189" xr:uid="{00000000-0005-0000-0000-000050000000}"/>
    <cellStyle name="Normal 4 2 2 5" xfId="245" xr:uid="{00000000-0005-0000-0000-000051000000}"/>
    <cellStyle name="Normal 4 2 2 6" xfId="317" xr:uid="{00000000-0005-0000-0000-000052000000}"/>
    <cellStyle name="Normal 4 2 2 7" xfId="390" xr:uid="{00000000-0005-0000-0000-000053000000}"/>
    <cellStyle name="Normal 4 2 3" xfId="34" xr:uid="{00000000-0005-0000-0000-000054000000}"/>
    <cellStyle name="Normal 4 2 3 2" xfId="73" xr:uid="{00000000-0005-0000-0000-000055000000}"/>
    <cellStyle name="Normal 4 2 3 2 2" xfId="306" xr:uid="{00000000-0005-0000-0000-000056000000}"/>
    <cellStyle name="Normal 4 2 3 2 3" xfId="369" xr:uid="{00000000-0005-0000-0000-000057000000}"/>
    <cellStyle name="Normal 4 2 3 3" xfId="96" xr:uid="{00000000-0005-0000-0000-000058000000}"/>
    <cellStyle name="Normal 4 2 3 4" xfId="193" xr:uid="{00000000-0005-0000-0000-000059000000}"/>
    <cellStyle name="Normal 4 2 3 5" xfId="249" xr:uid="{00000000-0005-0000-0000-00005A000000}"/>
    <cellStyle name="Normal 4 2 3 6" xfId="321" xr:uid="{00000000-0005-0000-0000-00005B000000}"/>
    <cellStyle name="Normal 4 2 3 7" xfId="394" xr:uid="{00000000-0005-0000-0000-00005C000000}"/>
    <cellStyle name="Normal 4 2 4" xfId="63" xr:uid="{00000000-0005-0000-0000-00005D000000}"/>
    <cellStyle name="Normal 4 2 4 2" xfId="150" xr:uid="{00000000-0005-0000-0000-00005E000000}"/>
    <cellStyle name="Normal 4 2 4 3" xfId="215" xr:uid="{00000000-0005-0000-0000-00005F000000}"/>
    <cellStyle name="Normal 4 2 4 4" xfId="271" xr:uid="{00000000-0005-0000-0000-000060000000}"/>
    <cellStyle name="Normal 4 2 4 5" xfId="348" xr:uid="{00000000-0005-0000-0000-000061000000}"/>
    <cellStyle name="Normal 4 2 4 6" xfId="416" xr:uid="{00000000-0005-0000-0000-000062000000}"/>
    <cellStyle name="Normal 4 2 5" xfId="161" xr:uid="{00000000-0005-0000-0000-000063000000}"/>
    <cellStyle name="Normal 4 2 5 2" xfId="226" xr:uid="{00000000-0005-0000-0000-000064000000}"/>
    <cellStyle name="Normal 4 2 5 3" xfId="282" xr:uid="{00000000-0005-0000-0000-000065000000}"/>
    <cellStyle name="Normal 4 2 5 4" xfId="359" xr:uid="{00000000-0005-0000-0000-000066000000}"/>
    <cellStyle name="Normal 4 2 5 5" xfId="427" xr:uid="{00000000-0005-0000-0000-000067000000}"/>
    <cellStyle name="Normal 4 2 6" xfId="169" xr:uid="{00000000-0005-0000-0000-000068000000}"/>
    <cellStyle name="Normal 4 2 6 2" xfId="234" xr:uid="{00000000-0005-0000-0000-000069000000}"/>
    <cellStyle name="Normal 4 2 6 3" xfId="290" xr:uid="{00000000-0005-0000-0000-00006A000000}"/>
    <cellStyle name="Normal 4 2 6 4" xfId="367" xr:uid="{00000000-0005-0000-0000-00006B000000}"/>
    <cellStyle name="Normal 4 2 6 5" xfId="435" xr:uid="{00000000-0005-0000-0000-00006C000000}"/>
    <cellStyle name="Normal 4 2 7" xfId="155" xr:uid="{00000000-0005-0000-0000-00006D000000}"/>
    <cellStyle name="Normal 4 2 7 2" xfId="220" xr:uid="{00000000-0005-0000-0000-00006E000000}"/>
    <cellStyle name="Normal 4 2 7 3" xfId="276" xr:uid="{00000000-0005-0000-0000-00006F000000}"/>
    <cellStyle name="Normal 4 2 7 4" xfId="353" xr:uid="{00000000-0005-0000-0000-000070000000}"/>
    <cellStyle name="Normal 4 2 7 5" xfId="421" xr:uid="{00000000-0005-0000-0000-000071000000}"/>
    <cellStyle name="Normal 4 2 8" xfId="85" xr:uid="{00000000-0005-0000-0000-000072000000}"/>
    <cellStyle name="Normal 4 2 9" xfId="183" xr:uid="{00000000-0005-0000-0000-000073000000}"/>
    <cellStyle name="Normal 4 2_MAL2T-2014A.XLS" xfId="171" xr:uid="{00000000-0005-0000-0000-000074000000}"/>
    <cellStyle name="Normal 4 3" xfId="25" xr:uid="{00000000-0005-0000-0000-000075000000}"/>
    <cellStyle name="Normal 4 3 10" xfId="387" xr:uid="{00000000-0005-0000-0000-000076000000}"/>
    <cellStyle name="Normal 4 3 2" xfId="47" xr:uid="{00000000-0005-0000-0000-000077000000}"/>
    <cellStyle name="Normal 4 3 2 2" xfId="78" xr:uid="{00000000-0005-0000-0000-000078000000}"/>
    <cellStyle name="Normal 4 3 2 2 2" xfId="163" xr:uid="{00000000-0005-0000-0000-000079000000}"/>
    <cellStyle name="Normal 4 3 2 2 3" xfId="228" xr:uid="{00000000-0005-0000-0000-00007A000000}"/>
    <cellStyle name="Normal 4 3 2 2 4" xfId="284" xr:uid="{00000000-0005-0000-0000-00007B000000}"/>
    <cellStyle name="Normal 4 3 2 2 5" xfId="361" xr:uid="{00000000-0005-0000-0000-00007C000000}"/>
    <cellStyle name="Normal 4 3 2 2 6" xfId="429" xr:uid="{00000000-0005-0000-0000-00007D000000}"/>
    <cellStyle name="Normal 4 3 2 3" xfId="101" xr:uid="{00000000-0005-0000-0000-00007E000000}"/>
    <cellStyle name="Normal 4 3 2 4" xfId="198" xr:uid="{00000000-0005-0000-0000-00007F000000}"/>
    <cellStyle name="Normal 4 3 2 5" xfId="254" xr:uid="{00000000-0005-0000-0000-000080000000}"/>
    <cellStyle name="Normal 4 3 2 6" xfId="326" xr:uid="{00000000-0005-0000-0000-000081000000}"/>
    <cellStyle name="Normal 4 3 2 7" xfId="399" xr:uid="{00000000-0005-0000-0000-000082000000}"/>
    <cellStyle name="Normal 4 3 3" xfId="66" xr:uid="{00000000-0005-0000-0000-000083000000}"/>
    <cellStyle name="Normal 4 3 3 2" xfId="147" xr:uid="{00000000-0005-0000-0000-000084000000}"/>
    <cellStyle name="Normal 4 3 3 3" xfId="212" xr:uid="{00000000-0005-0000-0000-000085000000}"/>
    <cellStyle name="Normal 4 3 3 4" xfId="268" xr:uid="{00000000-0005-0000-0000-000086000000}"/>
    <cellStyle name="Normal 4 3 3 5" xfId="345" xr:uid="{00000000-0005-0000-0000-000087000000}"/>
    <cellStyle name="Normal 4 3 3 6" xfId="413" xr:uid="{00000000-0005-0000-0000-000088000000}"/>
    <cellStyle name="Normal 4 3 4" xfId="152" xr:uid="{00000000-0005-0000-0000-000089000000}"/>
    <cellStyle name="Normal 4 3 4 2" xfId="217" xr:uid="{00000000-0005-0000-0000-00008A000000}"/>
    <cellStyle name="Normal 4 3 4 3" xfId="273" xr:uid="{00000000-0005-0000-0000-00008B000000}"/>
    <cellStyle name="Normal 4 3 4 4" xfId="350" xr:uid="{00000000-0005-0000-0000-00008C000000}"/>
    <cellStyle name="Normal 4 3 4 5" xfId="418" xr:uid="{00000000-0005-0000-0000-00008D000000}"/>
    <cellStyle name="Normal 4 3 5" xfId="158" xr:uid="{00000000-0005-0000-0000-00008E000000}"/>
    <cellStyle name="Normal 4 3 5 2" xfId="223" xr:uid="{00000000-0005-0000-0000-00008F000000}"/>
    <cellStyle name="Normal 4 3 5 3" xfId="279" xr:uid="{00000000-0005-0000-0000-000090000000}"/>
    <cellStyle name="Normal 4 3 5 4" xfId="356" xr:uid="{00000000-0005-0000-0000-000091000000}"/>
    <cellStyle name="Normal 4 3 5 5" xfId="424" xr:uid="{00000000-0005-0000-0000-000092000000}"/>
    <cellStyle name="Normal 4 3 6" xfId="88" xr:uid="{00000000-0005-0000-0000-000093000000}"/>
    <cellStyle name="Normal 4 3 7" xfId="186" xr:uid="{00000000-0005-0000-0000-000094000000}"/>
    <cellStyle name="Normal 4 3 8" xfId="242" xr:uid="{00000000-0005-0000-0000-000095000000}"/>
    <cellStyle name="Normal 4 3 9" xfId="314" xr:uid="{00000000-0005-0000-0000-000096000000}"/>
    <cellStyle name="Normal 4 3_MAL2T-2014A.XLS" xfId="172" xr:uid="{00000000-0005-0000-0000-000097000000}"/>
    <cellStyle name="Normal 4 4" xfId="26" xr:uid="{00000000-0005-0000-0000-000098000000}"/>
    <cellStyle name="Normal 4 4 2" xfId="49" xr:uid="{00000000-0005-0000-0000-000099000000}"/>
    <cellStyle name="Normal 4 4 2 2" xfId="80" xr:uid="{00000000-0005-0000-0000-00009A000000}"/>
    <cellStyle name="Normal 4 4 2 2 2" xfId="305" xr:uid="{00000000-0005-0000-0000-00009B000000}"/>
    <cellStyle name="Normal 4 4 2 2 3" xfId="373" xr:uid="{00000000-0005-0000-0000-00009C000000}"/>
    <cellStyle name="Normal 4 4 2 3" xfId="103" xr:uid="{00000000-0005-0000-0000-00009D000000}"/>
    <cellStyle name="Normal 4 4 2 4" xfId="200" xr:uid="{00000000-0005-0000-0000-00009E000000}"/>
    <cellStyle name="Normal 4 4 2 5" xfId="256" xr:uid="{00000000-0005-0000-0000-00009F000000}"/>
    <cellStyle name="Normal 4 4 2 6" xfId="328" xr:uid="{00000000-0005-0000-0000-0000A0000000}"/>
    <cellStyle name="Normal 4 4 2 7" xfId="401" xr:uid="{00000000-0005-0000-0000-0000A1000000}"/>
    <cellStyle name="Normal 4 4 3" xfId="67" xr:uid="{00000000-0005-0000-0000-0000A2000000}"/>
    <cellStyle name="Normal 4 4 3 2" xfId="304" xr:uid="{00000000-0005-0000-0000-0000A3000000}"/>
    <cellStyle name="Normal 4 4 3 3" xfId="342" xr:uid="{00000000-0005-0000-0000-0000A4000000}"/>
    <cellStyle name="Normal 4 4 4" xfId="89" xr:uid="{00000000-0005-0000-0000-0000A5000000}"/>
    <cellStyle name="Normal 4 4 5" xfId="187" xr:uid="{00000000-0005-0000-0000-0000A6000000}"/>
    <cellStyle name="Normal 4 4 6" xfId="243" xr:uid="{00000000-0005-0000-0000-0000A7000000}"/>
    <cellStyle name="Normal 4 4 7" xfId="315" xr:uid="{00000000-0005-0000-0000-0000A8000000}"/>
    <cellStyle name="Normal 4 4 8" xfId="388" xr:uid="{00000000-0005-0000-0000-0000A9000000}"/>
    <cellStyle name="Normal 4 5" xfId="32" xr:uid="{00000000-0005-0000-0000-0000AA000000}"/>
    <cellStyle name="Normal 4 5 2" xfId="71" xr:uid="{00000000-0005-0000-0000-0000AB000000}"/>
    <cellStyle name="Normal 4 5 2 2" xfId="297" xr:uid="{00000000-0005-0000-0000-0000AC000000}"/>
    <cellStyle name="Normal 4 5 2 3" xfId="371" xr:uid="{00000000-0005-0000-0000-0000AD000000}"/>
    <cellStyle name="Normal 4 5 3" xfId="94" xr:uid="{00000000-0005-0000-0000-0000AE000000}"/>
    <cellStyle name="Normal 4 5 4" xfId="191" xr:uid="{00000000-0005-0000-0000-0000AF000000}"/>
    <cellStyle name="Normal 4 5 5" xfId="247" xr:uid="{00000000-0005-0000-0000-0000B0000000}"/>
    <cellStyle name="Normal 4 5 6" xfId="319" xr:uid="{00000000-0005-0000-0000-0000B1000000}"/>
    <cellStyle name="Normal 4 5 7" xfId="392" xr:uid="{00000000-0005-0000-0000-0000B2000000}"/>
    <cellStyle name="Normal 4 6" xfId="61" xr:uid="{00000000-0005-0000-0000-0000B3000000}"/>
    <cellStyle name="Normal 4 6 2" xfId="148" xr:uid="{00000000-0005-0000-0000-0000B4000000}"/>
    <cellStyle name="Normal 4 6 3" xfId="213" xr:uid="{00000000-0005-0000-0000-0000B5000000}"/>
    <cellStyle name="Normal 4 6 4" xfId="269" xr:uid="{00000000-0005-0000-0000-0000B6000000}"/>
    <cellStyle name="Normal 4 6 5" xfId="346" xr:uid="{00000000-0005-0000-0000-0000B7000000}"/>
    <cellStyle name="Normal 4 6 6" xfId="414" xr:uid="{00000000-0005-0000-0000-0000B8000000}"/>
    <cellStyle name="Normal 4 7" xfId="159" xr:uid="{00000000-0005-0000-0000-0000B9000000}"/>
    <cellStyle name="Normal 4 7 2" xfId="224" xr:uid="{00000000-0005-0000-0000-0000BA000000}"/>
    <cellStyle name="Normal 4 7 3" xfId="280" xr:uid="{00000000-0005-0000-0000-0000BB000000}"/>
    <cellStyle name="Normal 4 7 4" xfId="357" xr:uid="{00000000-0005-0000-0000-0000BC000000}"/>
    <cellStyle name="Normal 4 7 5" xfId="425" xr:uid="{00000000-0005-0000-0000-0000BD000000}"/>
    <cellStyle name="Normal 4 8" xfId="167" xr:uid="{00000000-0005-0000-0000-0000BE000000}"/>
    <cellStyle name="Normal 4 8 2" xfId="232" xr:uid="{00000000-0005-0000-0000-0000BF000000}"/>
    <cellStyle name="Normal 4 8 3" xfId="288" xr:uid="{00000000-0005-0000-0000-0000C0000000}"/>
    <cellStyle name="Normal 4 8 4" xfId="365" xr:uid="{00000000-0005-0000-0000-0000C1000000}"/>
    <cellStyle name="Normal 4 8 5" xfId="433" xr:uid="{00000000-0005-0000-0000-0000C2000000}"/>
    <cellStyle name="Normal 4 9" xfId="153" xr:uid="{00000000-0005-0000-0000-0000C3000000}"/>
    <cellStyle name="Normal 4 9 2" xfId="218" xr:uid="{00000000-0005-0000-0000-0000C4000000}"/>
    <cellStyle name="Normal 4 9 3" xfId="274" xr:uid="{00000000-0005-0000-0000-0000C5000000}"/>
    <cellStyle name="Normal 4 9 4" xfId="351" xr:uid="{00000000-0005-0000-0000-0000C6000000}"/>
    <cellStyle name="Normal 4 9 5" xfId="419" xr:uid="{00000000-0005-0000-0000-0000C7000000}"/>
    <cellStyle name="Normal 4_MAL1K-2014A.XLS" xfId="39" xr:uid="{00000000-0005-0000-0000-0000C8000000}"/>
    <cellStyle name="Normal 5" xfId="16" xr:uid="{00000000-0005-0000-0000-0000C9000000}"/>
    <cellStyle name="Normal 5 2" xfId="29" xr:uid="{00000000-0005-0000-0000-0000CA000000}"/>
    <cellStyle name="Normal 5 2 2" xfId="53" xr:uid="{00000000-0005-0000-0000-0000CB000000}"/>
    <cellStyle name="Normal 5 2 2 2" xfId="133" xr:uid="{00000000-0005-0000-0000-0000CC000000}"/>
    <cellStyle name="Normal 5 2 3" xfId="141" xr:uid="{00000000-0005-0000-0000-0000CD000000}"/>
    <cellStyle name="Normal 5 2 3 2" xfId="176" xr:uid="{00000000-0005-0000-0000-0000CE000000}"/>
    <cellStyle name="Normal 5 2 4" xfId="108" xr:uid="{00000000-0005-0000-0000-0000CF000000}"/>
    <cellStyle name="Normal 5 2 4 2" xfId="204" xr:uid="{00000000-0005-0000-0000-0000D0000000}"/>
    <cellStyle name="Normal 5 2 4 3" xfId="260" xr:uid="{00000000-0005-0000-0000-0000D1000000}"/>
    <cellStyle name="Normal 5 2 4 4" xfId="332" xr:uid="{00000000-0005-0000-0000-0000D2000000}"/>
    <cellStyle name="Normal 5 2 4 5" xfId="405" xr:uid="{00000000-0005-0000-0000-0000D3000000}"/>
    <cellStyle name="Normal 5 3" xfId="36" xr:uid="{00000000-0005-0000-0000-0000D4000000}"/>
    <cellStyle name="Normal 5 4" xfId="45" xr:uid="{00000000-0005-0000-0000-0000D5000000}"/>
    <cellStyle name="Normal 5 4 2" xfId="76" xr:uid="{00000000-0005-0000-0000-0000D6000000}"/>
    <cellStyle name="Normal 5 4 2 2" xfId="294" xr:uid="{00000000-0005-0000-0000-0000D7000000}"/>
    <cellStyle name="Normal 5 4 2 3" xfId="377" xr:uid="{00000000-0005-0000-0000-0000D8000000}"/>
    <cellStyle name="Normal 5 4 3" xfId="99" xr:uid="{00000000-0005-0000-0000-0000D9000000}"/>
    <cellStyle name="Normal 5 4 4" xfId="196" xr:uid="{00000000-0005-0000-0000-0000DA000000}"/>
    <cellStyle name="Normal 5 4 5" xfId="252" xr:uid="{00000000-0005-0000-0000-0000DB000000}"/>
    <cellStyle name="Normal 5 4 6" xfId="324" xr:uid="{00000000-0005-0000-0000-0000DC000000}"/>
    <cellStyle name="Normal 5 4 7" xfId="397" xr:uid="{00000000-0005-0000-0000-0000DD000000}"/>
    <cellStyle name="Normal 5 5" xfId="51" xr:uid="{00000000-0005-0000-0000-0000DE000000}"/>
    <cellStyle name="Normal 5 5 2" xfId="129" xr:uid="{00000000-0005-0000-0000-0000DF000000}"/>
    <cellStyle name="Normal 5 6" xfId="140" xr:uid="{00000000-0005-0000-0000-0000E0000000}"/>
    <cellStyle name="Normal 5 6 2" xfId="174" xr:uid="{00000000-0005-0000-0000-0000E1000000}"/>
    <cellStyle name="Normal 6" xfId="40" xr:uid="{00000000-0005-0000-0000-0000E2000000}"/>
    <cellStyle name="Normal 6 2" xfId="54" xr:uid="{00000000-0005-0000-0000-0000E3000000}"/>
    <cellStyle name="Normal 6 2 2" xfId="112" xr:uid="{00000000-0005-0000-0000-0000E4000000}"/>
    <cellStyle name="Normal 6 2 3" xfId="207" xr:uid="{00000000-0005-0000-0000-0000E5000000}"/>
    <cellStyle name="Normal 6 2 4" xfId="263" xr:uid="{00000000-0005-0000-0000-0000E6000000}"/>
    <cellStyle name="Normal 6 2 5" xfId="335" xr:uid="{00000000-0005-0000-0000-0000E7000000}"/>
    <cellStyle name="Normal 6 2 6" xfId="341" xr:uid="{00000000-0005-0000-0000-0000E8000000}"/>
    <cellStyle name="Normal 6 2 7" xfId="408" xr:uid="{00000000-0005-0000-0000-0000E9000000}"/>
    <cellStyle name="Normal 6 3" xfId="134" xr:uid="{00000000-0005-0000-0000-0000EA000000}"/>
    <cellStyle name="Normal 6 4" xfId="142" xr:uid="{00000000-0005-0000-0000-0000EB000000}"/>
    <cellStyle name="Normal 6 4 2" xfId="91" xr:uid="{00000000-0005-0000-0000-0000EC000000}"/>
    <cellStyle name="Normal 6 5" xfId="105" xr:uid="{00000000-0005-0000-0000-0000ED000000}"/>
    <cellStyle name="Normal 6 5 2" xfId="202" xr:uid="{00000000-0005-0000-0000-0000EE000000}"/>
    <cellStyle name="Normal 6 5 3" xfId="258" xr:uid="{00000000-0005-0000-0000-0000EF000000}"/>
    <cellStyle name="Normal 6 5 4" xfId="330" xr:uid="{00000000-0005-0000-0000-0000F0000000}"/>
    <cellStyle name="Normal 6 5 5" xfId="403" xr:uid="{00000000-0005-0000-0000-0000F1000000}"/>
    <cellStyle name="Normal 7" xfId="42" xr:uid="{00000000-0005-0000-0000-0000F2000000}"/>
    <cellStyle name="Normal 7 2" xfId="56" xr:uid="{00000000-0005-0000-0000-0000F3000000}"/>
    <cellStyle name="Normal 7 2 2" xfId="136" xr:uid="{00000000-0005-0000-0000-0000F4000000}"/>
    <cellStyle name="Normal 7 3" xfId="144" xr:uid="{00000000-0005-0000-0000-0000F5000000}"/>
    <cellStyle name="Normal 7 3 2" xfId="175" xr:uid="{00000000-0005-0000-0000-0000F6000000}"/>
    <cellStyle name="Normal 7 4" xfId="110" xr:uid="{00000000-0005-0000-0000-0000F7000000}"/>
    <cellStyle name="Normal 7 4 2" xfId="206" xr:uid="{00000000-0005-0000-0000-0000F8000000}"/>
    <cellStyle name="Normal 7 4 3" xfId="262" xr:uid="{00000000-0005-0000-0000-0000F9000000}"/>
    <cellStyle name="Normal 7 4 4" xfId="334" xr:uid="{00000000-0005-0000-0000-0000FA000000}"/>
    <cellStyle name="Normal 7 4 5" xfId="407" xr:uid="{00000000-0005-0000-0000-0000FB000000}"/>
    <cellStyle name="Normal 8" xfId="43" xr:uid="{00000000-0005-0000-0000-0000FC000000}"/>
    <cellStyle name="Normal 8 2" xfId="57" xr:uid="{00000000-0005-0000-0000-0000FD000000}"/>
    <cellStyle name="Normal 8 2 2" xfId="126" xr:uid="{00000000-0005-0000-0000-0000FE000000}"/>
    <cellStyle name="Normal 8 2 3" xfId="374" xr:uid="{00000000-0005-0000-0000-0000FF000000}"/>
    <cellStyle name="Normal 8 3" xfId="124" xr:uid="{00000000-0005-0000-0000-000000010000}"/>
    <cellStyle name="Normal 8 4" xfId="137" xr:uid="{00000000-0005-0000-0000-000001010000}"/>
    <cellStyle name="Normal 8 5" xfId="145" xr:uid="{00000000-0005-0000-0000-000002010000}"/>
    <cellStyle name="Normal 8 5 2" xfId="173" xr:uid="{00000000-0005-0000-0000-000003010000}"/>
    <cellStyle name="Normal 8 6" xfId="115" xr:uid="{00000000-0005-0000-0000-000004010000}"/>
    <cellStyle name="Normal 9" xfId="41" xr:uid="{00000000-0005-0000-0000-000005010000}"/>
    <cellStyle name="Normal 9 2" xfId="55" xr:uid="{00000000-0005-0000-0000-000006010000}"/>
    <cellStyle name="Normal 9 2 2" xfId="135" xr:uid="{00000000-0005-0000-0000-000007010000}"/>
    <cellStyle name="Normal 9 3" xfId="143" xr:uid="{00000000-0005-0000-0000-000008010000}"/>
    <cellStyle name="Normal 9 3 2" xfId="178" xr:uid="{00000000-0005-0000-0000-000009010000}"/>
    <cellStyle name="Normal 9 4" xfId="114" xr:uid="{00000000-0005-0000-0000-00000A010000}"/>
    <cellStyle name="Normal 9 4 2" xfId="209" xr:uid="{00000000-0005-0000-0000-00000B010000}"/>
    <cellStyle name="Normal 9 4 3" xfId="265" xr:uid="{00000000-0005-0000-0000-00000C010000}"/>
    <cellStyle name="Normal 9 4 4" xfId="337" xr:uid="{00000000-0005-0000-0000-00000D010000}"/>
    <cellStyle name="Normal 9 4 5" xfId="410" xr:uid="{00000000-0005-0000-0000-00000E010000}"/>
    <cellStyle name="Normal_IN9813" xfId="469" xr:uid="{D6F77497-BF8B-4FCF-8429-18573B91A06E}"/>
    <cellStyle name="Normal_IN9828" xfId="7" xr:uid="{00000000-0005-0000-0000-00000F010000}"/>
    <cellStyle name="Normal_SO02ny 2" xfId="59" xr:uid="{00000000-0005-0000-0000-000010010000}"/>
    <cellStyle name="Prosent" xfId="2" builtinId="5" customBuiltin="1"/>
    <cellStyle name="Prosent 10" xfId="316" xr:uid="{00000000-0005-0000-0000-000013010000}"/>
    <cellStyle name="Prosent 11" xfId="389" xr:uid="{00000000-0005-0000-0000-000014010000}"/>
    <cellStyle name="Prosent 13" xfId="437" xr:uid="{00000000-0005-0000-0000-000015010000}"/>
    <cellStyle name="Prosent 2" xfId="5" xr:uid="{00000000-0005-0000-0000-000016010000}"/>
    <cellStyle name="Prosent 2 2" xfId="23" xr:uid="{00000000-0005-0000-0000-000017010000}"/>
    <cellStyle name="Prosent 2 2 10" xfId="240" xr:uid="{00000000-0005-0000-0000-000018010000}"/>
    <cellStyle name="Prosent 2 2 11" xfId="312" xr:uid="{00000000-0005-0000-0000-000019010000}"/>
    <cellStyle name="Prosent 2 2 12" xfId="385" xr:uid="{00000000-0005-0000-0000-00001A010000}"/>
    <cellStyle name="Prosent 2 2 2" xfId="31" xr:uid="{00000000-0005-0000-0000-00001B010000}"/>
    <cellStyle name="Prosent 2 2 2 2" xfId="70" xr:uid="{00000000-0005-0000-0000-00001C010000}"/>
    <cellStyle name="Prosent 2 2 2 2 2" xfId="166" xr:uid="{00000000-0005-0000-0000-00001D010000}"/>
    <cellStyle name="Prosent 2 2 2 2 3" xfId="231" xr:uid="{00000000-0005-0000-0000-00001E010000}"/>
    <cellStyle name="Prosent 2 2 2 2 4" xfId="287" xr:uid="{00000000-0005-0000-0000-00001F010000}"/>
    <cellStyle name="Prosent 2 2 2 2 5" xfId="364" xr:uid="{00000000-0005-0000-0000-000020010000}"/>
    <cellStyle name="Prosent 2 2 2 2 6" xfId="432" xr:uid="{00000000-0005-0000-0000-000021010000}"/>
    <cellStyle name="Prosent 2 2 2 3" xfId="93" xr:uid="{00000000-0005-0000-0000-000022010000}"/>
    <cellStyle name="Prosent 2 2 2 4" xfId="190" xr:uid="{00000000-0005-0000-0000-000023010000}"/>
    <cellStyle name="Prosent 2 2 2 5" xfId="246" xr:uid="{00000000-0005-0000-0000-000024010000}"/>
    <cellStyle name="Prosent 2 2 2 6" xfId="318" xr:uid="{00000000-0005-0000-0000-000025010000}"/>
    <cellStyle name="Prosent 2 2 2 7" xfId="391" xr:uid="{00000000-0005-0000-0000-000026010000}"/>
    <cellStyle name="Prosent 2 2 3" xfId="35" xr:uid="{00000000-0005-0000-0000-000027010000}"/>
    <cellStyle name="Prosent 2 2 3 2" xfId="74" xr:uid="{00000000-0005-0000-0000-000028010000}"/>
    <cellStyle name="Prosent 2 2 3 2 2" xfId="295" xr:uid="{00000000-0005-0000-0000-000029010000}"/>
    <cellStyle name="Prosent 2 2 3 2 3" xfId="372" xr:uid="{00000000-0005-0000-0000-00002A010000}"/>
    <cellStyle name="Prosent 2 2 3 3" xfId="97" xr:uid="{00000000-0005-0000-0000-00002B010000}"/>
    <cellStyle name="Prosent 2 2 3 4" xfId="194" xr:uid="{00000000-0005-0000-0000-00002C010000}"/>
    <cellStyle name="Prosent 2 2 3 5" xfId="250" xr:uid="{00000000-0005-0000-0000-00002D010000}"/>
    <cellStyle name="Prosent 2 2 3 6" xfId="322" xr:uid="{00000000-0005-0000-0000-00002E010000}"/>
    <cellStyle name="Prosent 2 2 3 7" xfId="395" xr:uid="{00000000-0005-0000-0000-00002F010000}"/>
    <cellStyle name="Prosent 2 2 4" xfId="64" xr:uid="{00000000-0005-0000-0000-000030010000}"/>
    <cellStyle name="Prosent 2 2 4 2" xfId="131" xr:uid="{00000000-0005-0000-0000-000031010000}"/>
    <cellStyle name="Prosent 2 2 4 3" xfId="210" xr:uid="{00000000-0005-0000-0000-000032010000}"/>
    <cellStyle name="Prosent 2 2 4 4" xfId="266" xr:uid="{00000000-0005-0000-0000-000033010000}"/>
    <cellStyle name="Prosent 2 2 4 5" xfId="339" xr:uid="{00000000-0005-0000-0000-000034010000}"/>
    <cellStyle name="Prosent 2 2 4 6" xfId="411" xr:uid="{00000000-0005-0000-0000-000035010000}"/>
    <cellStyle name="Prosent 2 2 5" xfId="116" xr:uid="{00000000-0005-0000-0000-000036010000}"/>
    <cellStyle name="Prosent 2 2 5 2" xfId="162" xr:uid="{00000000-0005-0000-0000-000037010000}"/>
    <cellStyle name="Prosent 2 2 5 2 2" xfId="227" xr:uid="{00000000-0005-0000-0000-000038010000}"/>
    <cellStyle name="Prosent 2 2 5 2 3" xfId="283" xr:uid="{00000000-0005-0000-0000-000039010000}"/>
    <cellStyle name="Prosent 2 2 5 2 4" xfId="360" xr:uid="{00000000-0005-0000-0000-00003A010000}"/>
    <cellStyle name="Prosent 2 2 5 2 5" xfId="428" xr:uid="{00000000-0005-0000-0000-00003B010000}"/>
    <cellStyle name="Prosent 2 2 6" xfId="170" xr:uid="{00000000-0005-0000-0000-00003C010000}"/>
    <cellStyle name="Prosent 2 2 6 2" xfId="235" xr:uid="{00000000-0005-0000-0000-00003D010000}"/>
    <cellStyle name="Prosent 2 2 6 3" xfId="291" xr:uid="{00000000-0005-0000-0000-00003E010000}"/>
    <cellStyle name="Prosent 2 2 6 4" xfId="368" xr:uid="{00000000-0005-0000-0000-00003F010000}"/>
    <cellStyle name="Prosent 2 2 6 5" xfId="436" xr:uid="{00000000-0005-0000-0000-000040010000}"/>
    <cellStyle name="Prosent 2 2 7" xfId="156" xr:uid="{00000000-0005-0000-0000-000041010000}"/>
    <cellStyle name="Prosent 2 2 7 2" xfId="221" xr:uid="{00000000-0005-0000-0000-000042010000}"/>
    <cellStyle name="Prosent 2 2 7 3" xfId="277" xr:uid="{00000000-0005-0000-0000-000043010000}"/>
    <cellStyle name="Prosent 2 2 7 4" xfId="354" xr:uid="{00000000-0005-0000-0000-000044010000}"/>
    <cellStyle name="Prosent 2 2 7 5" xfId="422" xr:uid="{00000000-0005-0000-0000-000045010000}"/>
    <cellStyle name="Prosent 2 2 8" xfId="86" xr:uid="{00000000-0005-0000-0000-000046010000}"/>
    <cellStyle name="Prosent 2 2 9" xfId="184" xr:uid="{00000000-0005-0000-0000-000047010000}"/>
    <cellStyle name="Prosent 2 3" xfId="24" xr:uid="{00000000-0005-0000-0000-000048010000}"/>
    <cellStyle name="Prosent 2 3 10" xfId="386" xr:uid="{00000000-0005-0000-0000-000049010000}"/>
    <cellStyle name="Prosent 2 3 2" xfId="48" xr:uid="{00000000-0005-0000-0000-00004A010000}"/>
    <cellStyle name="Prosent 2 3 2 2" xfId="79" xr:uid="{00000000-0005-0000-0000-00004B010000}"/>
    <cellStyle name="Prosent 2 3 2 2 2" xfId="164" xr:uid="{00000000-0005-0000-0000-00004C010000}"/>
    <cellStyle name="Prosent 2 3 2 2 3" xfId="229" xr:uid="{00000000-0005-0000-0000-00004D010000}"/>
    <cellStyle name="Prosent 2 3 2 2 4" xfId="285" xr:uid="{00000000-0005-0000-0000-00004E010000}"/>
    <cellStyle name="Prosent 2 3 2 2 5" xfId="362" xr:uid="{00000000-0005-0000-0000-00004F010000}"/>
    <cellStyle name="Prosent 2 3 2 2 6" xfId="430" xr:uid="{00000000-0005-0000-0000-000050010000}"/>
    <cellStyle name="Prosent 2 3 2 3" xfId="102" xr:uid="{00000000-0005-0000-0000-000051010000}"/>
    <cellStyle name="Prosent 2 3 2 4" xfId="199" xr:uid="{00000000-0005-0000-0000-000052010000}"/>
    <cellStyle name="Prosent 2 3 2 5" xfId="255" xr:uid="{00000000-0005-0000-0000-000053010000}"/>
    <cellStyle name="Prosent 2 3 2 6" xfId="327" xr:uid="{00000000-0005-0000-0000-000054010000}"/>
    <cellStyle name="Prosent 2 3 2 7" xfId="400" xr:uid="{00000000-0005-0000-0000-000055010000}"/>
    <cellStyle name="Prosent 2 3 3" xfId="65" xr:uid="{00000000-0005-0000-0000-000056010000}"/>
    <cellStyle name="Prosent 2 3 3 2" xfId="132" xr:uid="{00000000-0005-0000-0000-000057010000}"/>
    <cellStyle name="Prosent 2 3 3 3" xfId="211" xr:uid="{00000000-0005-0000-0000-000058010000}"/>
    <cellStyle name="Prosent 2 3 3 4" xfId="267" xr:uid="{00000000-0005-0000-0000-000059010000}"/>
    <cellStyle name="Prosent 2 3 3 5" xfId="340" xr:uid="{00000000-0005-0000-0000-00005A010000}"/>
    <cellStyle name="Prosent 2 3 3 6" xfId="412" xr:uid="{00000000-0005-0000-0000-00005B010000}"/>
    <cellStyle name="Prosent 2 3 4" xfId="118" xr:uid="{00000000-0005-0000-0000-00005C010000}"/>
    <cellStyle name="Prosent 2 3 4 2" xfId="151" xr:uid="{00000000-0005-0000-0000-00005D010000}"/>
    <cellStyle name="Prosent 2 3 4 2 2" xfId="216" xr:uid="{00000000-0005-0000-0000-00005E010000}"/>
    <cellStyle name="Prosent 2 3 4 2 3" xfId="272" xr:uid="{00000000-0005-0000-0000-00005F010000}"/>
    <cellStyle name="Prosent 2 3 4 2 4" xfId="349" xr:uid="{00000000-0005-0000-0000-000060010000}"/>
    <cellStyle name="Prosent 2 3 4 2 5" xfId="417" xr:uid="{00000000-0005-0000-0000-000061010000}"/>
    <cellStyle name="Prosent 2 3 5" xfId="157" xr:uid="{00000000-0005-0000-0000-000062010000}"/>
    <cellStyle name="Prosent 2 3 5 2" xfId="222" xr:uid="{00000000-0005-0000-0000-000063010000}"/>
    <cellStyle name="Prosent 2 3 5 3" xfId="278" xr:uid="{00000000-0005-0000-0000-000064010000}"/>
    <cellStyle name="Prosent 2 3 5 4" xfId="355" xr:uid="{00000000-0005-0000-0000-000065010000}"/>
    <cellStyle name="Prosent 2 3 5 5" xfId="423" xr:uid="{00000000-0005-0000-0000-000066010000}"/>
    <cellStyle name="Prosent 2 3 6" xfId="87" xr:uid="{00000000-0005-0000-0000-000067010000}"/>
    <cellStyle name="Prosent 2 3 7" xfId="185" xr:uid="{00000000-0005-0000-0000-000068010000}"/>
    <cellStyle name="Prosent 2 3 8" xfId="241" xr:uid="{00000000-0005-0000-0000-000069010000}"/>
    <cellStyle name="Prosent 2 3 9" xfId="313" xr:uid="{00000000-0005-0000-0000-00006A010000}"/>
    <cellStyle name="Prosent 2 4" xfId="21" xr:uid="{00000000-0005-0000-0000-00006B010000}"/>
    <cellStyle name="Prosent 2 4 2" xfId="50" xr:uid="{00000000-0005-0000-0000-00006C010000}"/>
    <cellStyle name="Prosent 2 4 2 2" xfId="81" xr:uid="{00000000-0005-0000-0000-00006D010000}"/>
    <cellStyle name="Prosent 2 4 2 2 2" xfId="292" xr:uid="{00000000-0005-0000-0000-00006E010000}"/>
    <cellStyle name="Prosent 2 4 2 2 3" xfId="379" xr:uid="{00000000-0005-0000-0000-00006F010000}"/>
    <cellStyle name="Prosent 2 4 2 3" xfId="104" xr:uid="{00000000-0005-0000-0000-000070010000}"/>
    <cellStyle name="Prosent 2 4 2 4" xfId="201" xr:uid="{00000000-0005-0000-0000-000071010000}"/>
    <cellStyle name="Prosent 2 4 2 5" xfId="257" xr:uid="{00000000-0005-0000-0000-000072010000}"/>
    <cellStyle name="Prosent 2 4 2 6" xfId="329" xr:uid="{00000000-0005-0000-0000-000073010000}"/>
    <cellStyle name="Prosent 2 4 2 7" xfId="402" xr:uid="{00000000-0005-0000-0000-000074010000}"/>
    <cellStyle name="Prosent 2 4 3" xfId="62" xr:uid="{00000000-0005-0000-0000-000075010000}"/>
    <cellStyle name="Prosent 2 4 3 2" xfId="303" xr:uid="{00000000-0005-0000-0000-000076010000}"/>
    <cellStyle name="Prosent 2 4 3 3" xfId="376" xr:uid="{00000000-0005-0000-0000-000077010000}"/>
    <cellStyle name="Prosent 2 4 4" xfId="84" xr:uid="{00000000-0005-0000-0000-000078010000}"/>
    <cellStyle name="Prosent 2 4 5" xfId="182" xr:uid="{00000000-0005-0000-0000-000079010000}"/>
    <cellStyle name="Prosent 2 4 6" xfId="238" xr:uid="{00000000-0005-0000-0000-00007A010000}"/>
    <cellStyle name="Prosent 2 4 7" xfId="310" xr:uid="{00000000-0005-0000-0000-00007B010000}"/>
    <cellStyle name="Prosent 2 4 8" xfId="383" xr:uid="{00000000-0005-0000-0000-00007C010000}"/>
    <cellStyle name="Prosent 2 5" xfId="28" xr:uid="{00000000-0005-0000-0000-00007D010000}"/>
    <cellStyle name="Prosent 2 5 2" xfId="33" xr:uid="{00000000-0005-0000-0000-00007E010000}"/>
    <cellStyle name="Prosent 2 5 2 2" xfId="72" xr:uid="{00000000-0005-0000-0000-00007F010000}"/>
    <cellStyle name="Prosent 2 5 2 2 2" xfId="302" xr:uid="{00000000-0005-0000-0000-000080010000}"/>
    <cellStyle name="Prosent 2 5 2 2 3" xfId="308" xr:uid="{00000000-0005-0000-0000-000081010000}"/>
    <cellStyle name="Prosent 2 5 2 3" xfId="95" xr:uid="{00000000-0005-0000-0000-000082010000}"/>
    <cellStyle name="Prosent 2 5 2 4" xfId="192" xr:uid="{00000000-0005-0000-0000-000083010000}"/>
    <cellStyle name="Prosent 2 5 2 5" xfId="248" xr:uid="{00000000-0005-0000-0000-000084010000}"/>
    <cellStyle name="Prosent 2 5 2 6" xfId="320" xr:uid="{00000000-0005-0000-0000-000085010000}"/>
    <cellStyle name="Prosent 2 5 2 7" xfId="393" xr:uid="{00000000-0005-0000-0000-000086010000}"/>
    <cellStyle name="Prosent 2 6" xfId="14" xr:uid="{00000000-0005-0000-0000-000087010000}"/>
    <cellStyle name="Prosent 2 6 2" xfId="149" xr:uid="{00000000-0005-0000-0000-000088010000}"/>
    <cellStyle name="Prosent 2 6 3" xfId="214" xr:uid="{00000000-0005-0000-0000-000089010000}"/>
    <cellStyle name="Prosent 2 6 4" xfId="270" xr:uid="{00000000-0005-0000-0000-00008A010000}"/>
    <cellStyle name="Prosent 2 6 5" xfId="347" xr:uid="{00000000-0005-0000-0000-00008B010000}"/>
    <cellStyle name="Prosent 2 6 6" xfId="415" xr:uid="{00000000-0005-0000-0000-00008C010000}"/>
    <cellStyle name="Prosent 2 7" xfId="160" xr:uid="{00000000-0005-0000-0000-00008D010000}"/>
    <cellStyle name="Prosent 2 7 2" xfId="225" xr:uid="{00000000-0005-0000-0000-00008E010000}"/>
    <cellStyle name="Prosent 2 7 3" xfId="281" xr:uid="{00000000-0005-0000-0000-00008F010000}"/>
    <cellStyle name="Prosent 2 7 4" xfId="358" xr:uid="{00000000-0005-0000-0000-000090010000}"/>
    <cellStyle name="Prosent 2 7 5" xfId="426" xr:uid="{00000000-0005-0000-0000-000091010000}"/>
    <cellStyle name="Prosent 2 8" xfId="168" xr:uid="{00000000-0005-0000-0000-000092010000}"/>
    <cellStyle name="Prosent 2 8 2" xfId="233" xr:uid="{00000000-0005-0000-0000-000093010000}"/>
    <cellStyle name="Prosent 2 8 3" xfId="289" xr:uid="{00000000-0005-0000-0000-000094010000}"/>
    <cellStyle name="Prosent 2 8 4" xfId="366" xr:uid="{00000000-0005-0000-0000-000095010000}"/>
    <cellStyle name="Prosent 2 8 5" xfId="434" xr:uid="{00000000-0005-0000-0000-000096010000}"/>
    <cellStyle name="Prosent 2 9" xfId="154" xr:uid="{00000000-0005-0000-0000-000097010000}"/>
    <cellStyle name="Prosent 2 9 2" xfId="219" xr:uid="{00000000-0005-0000-0000-000098010000}"/>
    <cellStyle name="Prosent 2 9 3" xfId="275" xr:uid="{00000000-0005-0000-0000-000099010000}"/>
    <cellStyle name="Prosent 2 9 4" xfId="352" xr:uid="{00000000-0005-0000-0000-00009A010000}"/>
    <cellStyle name="Prosent 2 9 5" xfId="420" xr:uid="{00000000-0005-0000-0000-00009B010000}"/>
    <cellStyle name="Prosent 3" xfId="11" xr:uid="{00000000-0005-0000-0000-00009C010000}"/>
    <cellStyle name="Prosent 3 2" xfId="46" xr:uid="{00000000-0005-0000-0000-00009D010000}"/>
    <cellStyle name="Prosent 3 2 2" xfId="77" xr:uid="{00000000-0005-0000-0000-00009E010000}"/>
    <cellStyle name="Prosent 3 2 2 2" xfId="301" xr:uid="{00000000-0005-0000-0000-00009F010000}"/>
    <cellStyle name="Prosent 3 2 2 3" xfId="370" xr:uid="{00000000-0005-0000-0000-0000A0010000}"/>
    <cellStyle name="Prosent 3 2 3" xfId="100" xr:uid="{00000000-0005-0000-0000-0000A1010000}"/>
    <cellStyle name="Prosent 3 2 4" xfId="197" xr:uid="{00000000-0005-0000-0000-0000A2010000}"/>
    <cellStyle name="Prosent 3 2 5" xfId="253" xr:uid="{00000000-0005-0000-0000-0000A3010000}"/>
    <cellStyle name="Prosent 3 2 6" xfId="325" xr:uid="{00000000-0005-0000-0000-0000A4010000}"/>
    <cellStyle name="Prosent 3 2 7" xfId="398" xr:uid="{00000000-0005-0000-0000-0000A5010000}"/>
    <cellStyle name="Prosent 4" xfId="17" xr:uid="{00000000-0005-0000-0000-0000A6010000}"/>
    <cellStyle name="Prosent 5" xfId="27" xr:uid="{00000000-0005-0000-0000-0000A7010000}"/>
    <cellStyle name="Prosent 5 2" xfId="293" xr:uid="{00000000-0005-0000-0000-0000A8010000}"/>
    <cellStyle name="Prosent 5 3" xfId="343" xr:uid="{00000000-0005-0000-0000-0000A9010000}"/>
    <cellStyle name="Prosent 6" xfId="68" xr:uid="{00000000-0005-0000-0000-0000AA010000}"/>
    <cellStyle name="Prosent 6 2" xfId="300" xr:uid="{00000000-0005-0000-0000-0000AB010000}"/>
    <cellStyle name="Prosent 6 3" xfId="338" xr:uid="{00000000-0005-0000-0000-0000AC010000}"/>
    <cellStyle name="Prosent 7" xfId="90" xr:uid="{00000000-0005-0000-0000-0000AD010000}"/>
    <cellStyle name="Prosent 8" xfId="188" xr:uid="{00000000-0005-0000-0000-0000AE010000}"/>
    <cellStyle name="Prosent 9" xfId="244" xr:uid="{00000000-0005-0000-0000-0000AF010000}"/>
    <cellStyle name="Svein" xfId="6" xr:uid="{00000000-0005-0000-0000-0000B0010000}"/>
    <cellStyle name="Svein 2" xfId="12" xr:uid="{00000000-0005-0000-0000-0000B1010000}"/>
    <cellStyle name="Svein 3" xfId="121" xr:uid="{00000000-0005-0000-0000-0000B2010000}"/>
    <cellStyle name="Tusen[0]" xfId="122" xr:uid="{00000000-0005-0000-0000-0000B3010000}"/>
    <cellStyle name="Tusenskille 2" xfId="111" xr:uid="{00000000-0005-0000-0000-0000B4010000}"/>
    <cellStyle name="Tusenskille 2 2" xfId="125" xr:uid="{00000000-0005-0000-0000-0000B5010000}"/>
    <cellStyle name="Tusenskille 2 3" xfId="123" xr:uid="{00000000-0005-0000-0000-0000B6010000}"/>
    <cellStyle name="Tusenskille 3" xfId="8" xr:uid="{00000000-0005-0000-0000-0000B701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nb-NO" b="1"/>
              <a:t>Prosent innvilgede søknader - langtidsopphold i sykehjem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'Tab_3-2-D-søkn_avsl_sykehj_pl'!$T$7:$AG$7</c15:sqref>
                  </c15:fullRef>
                </c:ext>
              </c:extLst>
              <c:f>'Tab_3-2-D-søkn_avsl_sykehj_pl'!$T$7:$AF$7</c:f>
              <c:strCache>
                <c:ptCount val="13"/>
                <c:pt idx="0">
                  <c:v>SUM 2024</c:v>
                </c:pt>
                <c:pt idx="1">
                  <c:v>SUM 2023</c:v>
                </c:pt>
                <c:pt idx="2">
                  <c:v>SUM 2022</c:v>
                </c:pt>
                <c:pt idx="3">
                  <c:v>SUM 2021</c:v>
                </c:pt>
                <c:pt idx="4">
                  <c:v>SUM 2020</c:v>
                </c:pt>
                <c:pt idx="5">
                  <c:v>SUM 2019</c:v>
                </c:pt>
                <c:pt idx="6">
                  <c:v>SUM 2018</c:v>
                </c:pt>
                <c:pt idx="7">
                  <c:v>SUM 2017</c:v>
                </c:pt>
                <c:pt idx="8">
                  <c:v>SUM 2016</c:v>
                </c:pt>
                <c:pt idx="9">
                  <c:v>SUM 2015</c:v>
                </c:pt>
                <c:pt idx="10">
                  <c:v>SUM 2014</c:v>
                </c:pt>
                <c:pt idx="11">
                  <c:v>SUM 2013</c:v>
                </c:pt>
                <c:pt idx="12">
                  <c:v>SUM 2012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'Tab_3-2-D-søkn_avsl_sykehj_pl'!$T$8:$AG$8</c15:sqref>
                  </c15:fullRef>
                </c:ext>
              </c:extLst>
              <c:f>'Tab_3-2-D-søkn_avsl_sykehj_pl'!$T$8:$AF$8</c:f>
              <c:numCache>
                <c:formatCode>0" "%</c:formatCode>
                <c:ptCount val="13"/>
                <c:pt idx="0">
                  <c:v>0.88461538461538458</c:v>
                </c:pt>
                <c:pt idx="1">
                  <c:v>0.90943160524672084</c:v>
                </c:pt>
                <c:pt idx="2">
                  <c:v>0.91165413533834583</c:v>
                </c:pt>
                <c:pt idx="3">
                  <c:v>0.9018205461638491</c:v>
                </c:pt>
                <c:pt idx="4">
                  <c:v>0.91502379333786543</c:v>
                </c:pt>
                <c:pt idx="5">
                  <c:v>0.89555125725338491</c:v>
                </c:pt>
                <c:pt idx="6">
                  <c:v>0.8916990920881972</c:v>
                </c:pt>
                <c:pt idx="7">
                  <c:v>0.90596026490066228</c:v>
                </c:pt>
                <c:pt idx="8">
                  <c:v>0.89897156684815482</c:v>
                </c:pt>
                <c:pt idx="9">
                  <c:v>0.88598130841121492</c:v>
                </c:pt>
                <c:pt idx="10">
                  <c:v>0.89779681762545904</c:v>
                </c:pt>
                <c:pt idx="11">
                  <c:v>0.9066147859922179</c:v>
                </c:pt>
                <c:pt idx="12">
                  <c:v>0.91388589881593107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3-416C-89E5-28C0D207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554432"/>
        <c:axId val="684547544"/>
      </c:lineChart>
      <c:catAx>
        <c:axId val="6845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47544"/>
        <c:crosses val="autoZero"/>
        <c:auto val="1"/>
        <c:lblAlgn val="ctr"/>
        <c:lblOffset val="100"/>
        <c:noMultiLvlLbl val="0"/>
      </c:catAx>
      <c:valAx>
        <c:axId val="68454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&quot;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63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nb-NO" b="1"/>
              <a:t> Gjennomsnittlig antall oppholdsdøgn i langtidshjem for beboere som har avsluttet sitt opphold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'Tab_3-3-B_oppholdsdøgn'!$M$9:$X$9</c:f>
              <c:strCache>
                <c:ptCount val="12"/>
                <c:pt idx="0">
                  <c:v>SUM 2024</c:v>
                </c:pt>
                <c:pt idx="1">
                  <c:v>SUM 2023</c:v>
                </c:pt>
                <c:pt idx="2">
                  <c:v>SUM 2022</c:v>
                </c:pt>
                <c:pt idx="3">
                  <c:v>SUM 2021</c:v>
                </c:pt>
                <c:pt idx="4">
                  <c:v>SUM 2020</c:v>
                </c:pt>
                <c:pt idx="5">
                  <c:v>SUM 2019</c:v>
                </c:pt>
                <c:pt idx="6">
                  <c:v>SUM 2018</c:v>
                </c:pt>
                <c:pt idx="7">
                  <c:v>SUM 2017</c:v>
                </c:pt>
                <c:pt idx="8">
                  <c:v>SUM 2016</c:v>
                </c:pt>
                <c:pt idx="9">
                  <c:v>SUM 2015</c:v>
                </c:pt>
                <c:pt idx="10">
                  <c:v>SUM 2014</c:v>
                </c:pt>
                <c:pt idx="11">
                  <c:v>SUM 2013</c:v>
                </c:pt>
              </c:strCache>
            </c:strRef>
          </c:cat>
          <c:val>
            <c:numRef>
              <c:f>'Tab_3-3-B_oppholdsdøgn'!$M$10:$X$10</c:f>
              <c:numCache>
                <c:formatCode>#,##0</c:formatCode>
                <c:ptCount val="12"/>
                <c:pt idx="0">
                  <c:v>858.01063829787233</c:v>
                </c:pt>
                <c:pt idx="1">
                  <c:v>731.52179930795853</c:v>
                </c:pt>
                <c:pt idx="2">
                  <c:v>855.98921832884093</c:v>
                </c:pt>
                <c:pt idx="3">
                  <c:v>917.31002638522432</c:v>
                </c:pt>
                <c:pt idx="4">
                  <c:v>939.52493261455527</c:v>
                </c:pt>
                <c:pt idx="5">
                  <c:v>975.9094028826355</c:v>
                </c:pt>
                <c:pt idx="6">
                  <c:v>958.33243606998656</c:v>
                </c:pt>
                <c:pt idx="7">
                  <c:v>987.29612903225802</c:v>
                </c:pt>
                <c:pt idx="8">
                  <c:v>884.57362908194705</c:v>
                </c:pt>
                <c:pt idx="9">
                  <c:v>946.49084967320266</c:v>
                </c:pt>
                <c:pt idx="10">
                  <c:v>947.02528276779776</c:v>
                </c:pt>
                <c:pt idx="11">
                  <c:v>901.98129675810469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A-4C62-9B27-EF81ABE3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552792"/>
        <c:axId val="684554104"/>
      </c:lineChart>
      <c:catAx>
        <c:axId val="68455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4104"/>
        <c:crosses val="autoZero"/>
        <c:auto val="1"/>
        <c:lblAlgn val="ctr"/>
        <c:lblOffset val="100"/>
        <c:noMultiLvlLbl val="0"/>
      </c:catAx>
      <c:valAx>
        <c:axId val="68455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Antall oppholdsdøgn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279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63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 av oppholdsdøgn på drifter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91-4DDF-A969-F9E54D7F2A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91-4DDF-A969-F9E54D7F2A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91-4DDF-A969-F9E54D7F2A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'Tab_3-3-C_opphdøgn_type_opphol'!$S$7:$S$9</c:f>
              <c:strCache>
                <c:ptCount val="3"/>
                <c:pt idx="0">
                  <c:v>% Kjøpt fra Sykehjemsetaten</c:v>
                </c:pt>
                <c:pt idx="1">
                  <c:v>% Kjøpt fra andre innenbys/ utenbys</c:v>
                </c:pt>
                <c:pt idx="2">
                  <c:v>% Drevet av bydelen selv</c:v>
                </c:pt>
              </c:strCache>
            </c:strRef>
          </c:cat>
          <c:val>
            <c:numRef>
              <c:f>'Tab_3-3-C_opphdøgn_type_opphol'!$T$7:$T$9</c:f>
              <c:numCache>
                <c:formatCode>0" "%</c:formatCode>
                <c:ptCount val="3"/>
                <c:pt idx="0">
                  <c:v>0.93074985814361433</c:v>
                </c:pt>
                <c:pt idx="1">
                  <c:v>4.4738586745307819E-2</c:v>
                </c:pt>
                <c:pt idx="2">
                  <c:v>2.4511555111077901E-2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882-4B0B-AFFA-0AC2932D2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'Tab_3-4-Egenbet__i_inst_-HMS'!$L$9</c:f>
              <c:strCache>
                <c:ptCount val="1"/>
                <c:pt idx="0">
                  <c:v>Gj.sn. egenbetaling per plass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'Tab_3-4-Egenbet__i_inst_-HMS'!$K$10:$K$25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Snitt bydeler</c:v>
                </c:pt>
              </c:strCache>
            </c:strRef>
          </c:cat>
          <c:val>
            <c:numRef>
              <c:f>'Tab_3-4-Egenbet__i_inst_-HMS'!$L$10:$L$25</c:f>
              <c:numCache>
                <c:formatCode>#,##0</c:formatCode>
                <c:ptCount val="16"/>
                <c:pt idx="0">
                  <c:v>218125.87412587414</c:v>
                </c:pt>
                <c:pt idx="1">
                  <c:v>224354.83870967742</c:v>
                </c:pt>
                <c:pt idx="2">
                  <c:v>198505.61797752811</c:v>
                </c:pt>
                <c:pt idx="3">
                  <c:v>167090.395480226</c:v>
                </c:pt>
                <c:pt idx="4">
                  <c:v>288422.52092315495</c:v>
                </c:pt>
                <c:pt idx="5">
                  <c:v>300059.375</c:v>
                </c:pt>
                <c:pt idx="6">
                  <c:v>258449.72067039105</c:v>
                </c:pt>
                <c:pt idx="7">
                  <c:v>226948.97959183675</c:v>
                </c:pt>
                <c:pt idx="8">
                  <c:v>222333.33333333334</c:v>
                </c:pt>
                <c:pt idx="9">
                  <c:v>209025</c:v>
                </c:pt>
                <c:pt idx="10">
                  <c:v>232502.56410256409</c:v>
                </c:pt>
                <c:pt idx="11">
                  <c:v>218097.56097560975</c:v>
                </c:pt>
                <c:pt idx="12">
                  <c:v>243011.36363636365</c:v>
                </c:pt>
                <c:pt idx="13">
                  <c:v>260149.87714987714</c:v>
                </c:pt>
                <c:pt idx="14">
                  <c:v>234969.69696969696</c:v>
                </c:pt>
                <c:pt idx="15">
                  <c:v>242005.60018841756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3-406A-9D43-62F92C1BB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8671263"/>
        <c:axId val="1578669823"/>
      </c:barChart>
      <c:catAx>
        <c:axId val="157867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8669823"/>
        <c:crosses val="autoZero"/>
        <c:auto val="1"/>
        <c:lblAlgn val="ctr"/>
        <c:lblOffset val="100"/>
        <c:noMultiLvlLbl val="0"/>
      </c:catAx>
      <c:valAx>
        <c:axId val="157866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867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7</xdr:row>
      <xdr:rowOff>142875</xdr:rowOff>
    </xdr:from>
    <xdr:ext cx="1581153" cy="211930"/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592932</xdr:colOff>
      <xdr:row>5</xdr:row>
      <xdr:rowOff>77389</xdr:rowOff>
    </xdr:from>
    <xdr:to>
      <xdr:col>33</xdr:col>
      <xdr:colOff>438150</xdr:colOff>
      <xdr:row>17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517207</xdr:colOff>
      <xdr:row>6</xdr:row>
      <xdr:rowOff>195023</xdr:rowOff>
    </xdr:from>
    <xdr:to>
      <xdr:col>24</xdr:col>
      <xdr:colOff>106680</xdr:colOff>
      <xdr:row>20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127</xdr:row>
      <xdr:rowOff>0</xdr:rowOff>
    </xdr:from>
    <xdr:ext cx="1719446" cy="210293"/>
    <xdr:sp macro="" textlink="">
      <xdr:nvSpPr>
        <xdr:cNvPr id="7" name="Avrundet rektangel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0" y="22974300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  <xdr:twoCellAnchor>
    <xdr:from>
      <xdr:col>17</xdr:col>
      <xdr:colOff>514774</xdr:colOff>
      <xdr:row>2</xdr:row>
      <xdr:rowOff>85724</xdr:rowOff>
    </xdr:from>
    <xdr:to>
      <xdr:col>20</xdr:col>
      <xdr:colOff>361950</xdr:colOff>
      <xdr:row>13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657225</xdr:colOff>
      <xdr:row>7</xdr:row>
      <xdr:rowOff>28574</xdr:rowOff>
    </xdr:from>
    <xdr:to>
      <xdr:col>14</xdr:col>
      <xdr:colOff>647700</xdr:colOff>
      <xdr:row>27</xdr:row>
      <xdr:rowOff>114299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0EE797-1DA2-FB62-958B-C8CC38892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  <xdr:oneCellAnchor>
    <xdr:from>
      <xdr:col>0</xdr:col>
      <xdr:colOff>0</xdr:colOff>
      <xdr:row>341</xdr:row>
      <xdr:rowOff>0</xdr:rowOff>
    </xdr:from>
    <xdr:ext cx="1654177" cy="431797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61044667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1E00-00005A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E00-00006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1E00-000061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1E00-000067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1E00-000068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00000000-0008-0000-1E00-000069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1E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1E00-00006B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1E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1E00-00006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1E00-00006E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1E00-00006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1E00-000070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1E00-000071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1E00-000072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1E00-000073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104775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1E00-00007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1E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1E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E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1E00-000078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1E00-000079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1E00-00007A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1E00-00007B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1E00-00007C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1E00-00007D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1E00-00007E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1E00-00007F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1E00-000080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3A9511-4ABB-4A94-9DA5-8F034C610046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5AA79E5-1256-4A30-93D0-0F3AEB52B7F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874991A-22CC-4BD7-8221-133FDEFFD411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6C968C-C9DF-4DA8-A5E0-204C2F6B5B15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BFF688E6-A2B8-4F71-987B-8D090F81432A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EB581B8F-78F4-4D99-9331-71E45EC8B186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FB809F92-0A25-426D-85AA-5B955149FE26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B152923-C9FA-4601-9868-DEA508C4D28D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34BDE99F-09D4-4994-A54F-3C849BE8CC2C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AAAE2CD1-886C-4861-97C3-42A3F0D989D8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C5A6CA6-8F84-490A-977D-A072C9BC5B0E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86FFE979-48D5-40C9-9A82-E66581330191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617FE58C-FB8F-4AF1-A482-9A839C0E7F8C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elisabeth_boe_byr_oslo_kommune_no/Documents/Befolkningsfremskrivning/2023/EB%20Kriteriebef2023-Med%20tilleggsinfo.xlsx" TargetMode="External"/><Relationship Id="rId1" Type="http://schemas.openxmlformats.org/officeDocument/2006/relationships/externalLinkPath" Target="/personal/elisabeth_boe_byr_oslo_kommune_no/Documents/Befolkningsfremskrivning/2023/EB%20Kriteriebef2023-Med%20tilleggs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ØR korreksjon befolkning 67+"/>
      <sheetName val=" ETTER korreksjon befolkn 67+"/>
      <sheetName val="Eldrebef"/>
    </sheetNames>
    <sheetDataSet>
      <sheetData sheetId="0">
        <row r="5">
          <cell r="C5">
            <v>919</v>
          </cell>
          <cell r="D5">
            <v>3329</v>
          </cell>
          <cell r="E5">
            <v>3481</v>
          </cell>
          <cell r="F5">
            <v>1316</v>
          </cell>
          <cell r="G5">
            <v>781</v>
          </cell>
          <cell r="H5">
            <v>732</v>
          </cell>
          <cell r="I5">
            <v>3560</v>
          </cell>
          <cell r="J5">
            <v>8600</v>
          </cell>
          <cell r="K5">
            <v>16831</v>
          </cell>
          <cell r="L5">
            <v>9018</v>
          </cell>
          <cell r="M5">
            <v>9090</v>
          </cell>
          <cell r="N5">
            <v>2405</v>
          </cell>
          <cell r="O5">
            <v>948</v>
          </cell>
          <cell r="P5">
            <v>399</v>
          </cell>
          <cell r="Q5">
            <v>193</v>
          </cell>
          <cell r="R5">
            <v>94</v>
          </cell>
          <cell r="S5">
            <v>60</v>
          </cell>
        </row>
        <row r="6">
          <cell r="C6">
            <v>882</v>
          </cell>
          <cell r="D6">
            <v>3190</v>
          </cell>
          <cell r="E6">
            <v>2875</v>
          </cell>
          <cell r="F6">
            <v>1030</v>
          </cell>
          <cell r="G6">
            <v>659</v>
          </cell>
          <cell r="H6">
            <v>750</v>
          </cell>
          <cell r="I6">
            <v>5418</v>
          </cell>
          <cell r="J6">
            <v>11382</v>
          </cell>
          <cell r="K6">
            <v>18057</v>
          </cell>
          <cell r="L6">
            <v>8379</v>
          </cell>
          <cell r="M6">
            <v>8048</v>
          </cell>
          <cell r="N6">
            <v>2023</v>
          </cell>
          <cell r="O6">
            <v>837</v>
          </cell>
          <cell r="P6">
            <v>398</v>
          </cell>
          <cell r="Q6">
            <v>178</v>
          </cell>
          <cell r="R6">
            <v>109</v>
          </cell>
          <cell r="S6">
            <v>55</v>
          </cell>
        </row>
        <row r="7">
          <cell r="C7">
            <v>737</v>
          </cell>
          <cell r="D7">
            <v>2357</v>
          </cell>
          <cell r="E7">
            <v>2108</v>
          </cell>
          <cell r="F7">
            <v>677</v>
          </cell>
          <cell r="G7">
            <v>389</v>
          </cell>
          <cell r="H7">
            <v>519</v>
          </cell>
          <cell r="I7">
            <v>3617</v>
          </cell>
          <cell r="J7">
            <v>8594</v>
          </cell>
          <cell r="K7">
            <v>12991</v>
          </cell>
          <cell r="L7">
            <v>5711</v>
          </cell>
          <cell r="M7">
            <v>5904</v>
          </cell>
          <cell r="N7">
            <v>1793</v>
          </cell>
          <cell r="O7">
            <v>855</v>
          </cell>
          <cell r="P7">
            <v>389</v>
          </cell>
          <cell r="Q7">
            <v>210</v>
          </cell>
          <cell r="R7">
            <v>84</v>
          </cell>
          <cell r="S7">
            <v>49</v>
          </cell>
        </row>
        <row r="8">
          <cell r="C8">
            <v>395</v>
          </cell>
          <cell r="D8">
            <v>1477</v>
          </cell>
          <cell r="E8">
            <v>1523</v>
          </cell>
          <cell r="F8">
            <v>626</v>
          </cell>
          <cell r="G8">
            <v>393</v>
          </cell>
          <cell r="H8">
            <v>497</v>
          </cell>
          <cell r="I8">
            <v>4523</v>
          </cell>
          <cell r="J8">
            <v>8130</v>
          </cell>
          <cell r="K8">
            <v>10056</v>
          </cell>
          <cell r="L8">
            <v>4865</v>
          </cell>
          <cell r="M8">
            <v>5590</v>
          </cell>
          <cell r="N8">
            <v>1488</v>
          </cell>
          <cell r="O8">
            <v>738</v>
          </cell>
          <cell r="P8">
            <v>433</v>
          </cell>
          <cell r="Q8">
            <v>207</v>
          </cell>
          <cell r="R8">
            <v>111</v>
          </cell>
          <cell r="S8">
            <v>61</v>
          </cell>
        </row>
        <row r="9">
          <cell r="C9">
            <v>527</v>
          </cell>
          <cell r="D9">
            <v>1933</v>
          </cell>
          <cell r="E9">
            <v>2332</v>
          </cell>
          <cell r="F9">
            <v>1036</v>
          </cell>
          <cell r="G9">
            <v>735</v>
          </cell>
          <cell r="H9">
            <v>808</v>
          </cell>
          <cell r="I9">
            <v>5362</v>
          </cell>
          <cell r="J9">
            <v>9787</v>
          </cell>
          <cell r="K9">
            <v>11799</v>
          </cell>
          <cell r="L9">
            <v>6786</v>
          </cell>
          <cell r="M9">
            <v>10943</v>
          </cell>
          <cell r="N9">
            <v>3626</v>
          </cell>
          <cell r="O9">
            <v>2254</v>
          </cell>
          <cell r="P9">
            <v>1177</v>
          </cell>
          <cell r="Q9">
            <v>659</v>
          </cell>
          <cell r="R9">
            <v>284</v>
          </cell>
          <cell r="S9">
            <v>115</v>
          </cell>
        </row>
        <row r="10">
          <cell r="C10">
            <v>370</v>
          </cell>
          <cell r="D10">
            <v>1939</v>
          </cell>
          <cell r="E10">
            <v>2813</v>
          </cell>
          <cell r="F10">
            <v>1255</v>
          </cell>
          <cell r="G10">
            <v>830</v>
          </cell>
          <cell r="H10">
            <v>702</v>
          </cell>
          <cell r="I10">
            <v>1581</v>
          </cell>
          <cell r="J10">
            <v>2195</v>
          </cell>
          <cell r="K10">
            <v>5180</v>
          </cell>
          <cell r="L10">
            <v>4858</v>
          </cell>
          <cell r="M10">
            <v>7035</v>
          </cell>
          <cell r="N10">
            <v>2812</v>
          </cell>
          <cell r="O10">
            <v>1774</v>
          </cell>
          <cell r="P10">
            <v>966</v>
          </cell>
          <cell r="Q10">
            <v>489</v>
          </cell>
          <cell r="R10">
            <v>284</v>
          </cell>
          <cell r="S10">
            <v>115</v>
          </cell>
        </row>
        <row r="11">
          <cell r="C11">
            <v>613</v>
          </cell>
          <cell r="D11">
            <v>3444</v>
          </cell>
          <cell r="E11">
            <v>4836</v>
          </cell>
          <cell r="F11">
            <v>2148</v>
          </cell>
          <cell r="G11">
            <v>1297</v>
          </cell>
          <cell r="H11">
            <v>1236</v>
          </cell>
          <cell r="I11">
            <v>2516</v>
          </cell>
          <cell r="J11">
            <v>2705</v>
          </cell>
          <cell r="K11">
            <v>7261</v>
          </cell>
          <cell r="L11">
            <v>7628</v>
          </cell>
          <cell r="M11">
            <v>10039</v>
          </cell>
          <cell r="N11">
            <v>3782</v>
          </cell>
          <cell r="O11">
            <v>2271</v>
          </cell>
          <cell r="P11">
            <v>1190</v>
          </cell>
          <cell r="Q11">
            <v>680</v>
          </cell>
          <cell r="R11">
            <v>392</v>
          </cell>
          <cell r="S11">
            <v>145</v>
          </cell>
        </row>
        <row r="12">
          <cell r="C12">
            <v>519</v>
          </cell>
          <cell r="D12">
            <v>3158</v>
          </cell>
          <cell r="E12">
            <v>4734</v>
          </cell>
          <cell r="F12">
            <v>2091</v>
          </cell>
          <cell r="G12">
            <v>1297</v>
          </cell>
          <cell r="H12">
            <v>1356</v>
          </cell>
          <cell r="I12">
            <v>4551</v>
          </cell>
          <cell r="J12">
            <v>4240</v>
          </cell>
          <cell r="K12">
            <v>7816</v>
          </cell>
          <cell r="L12">
            <v>7457</v>
          </cell>
          <cell r="M12">
            <v>10432</v>
          </cell>
          <cell r="N12">
            <v>3214</v>
          </cell>
          <cell r="O12">
            <v>1695</v>
          </cell>
          <cell r="P12">
            <v>940</v>
          </cell>
          <cell r="Q12">
            <v>570</v>
          </cell>
          <cell r="R12">
            <v>357</v>
          </cell>
          <cell r="S12">
            <v>126</v>
          </cell>
        </row>
        <row r="13">
          <cell r="C13">
            <v>516</v>
          </cell>
          <cell r="D13">
            <v>2371</v>
          </cell>
          <cell r="E13">
            <v>3113</v>
          </cell>
          <cell r="F13">
            <v>1307</v>
          </cell>
          <cell r="G13">
            <v>815</v>
          </cell>
          <cell r="H13">
            <v>807</v>
          </cell>
          <cell r="I13">
            <v>2024</v>
          </cell>
          <cell r="J13">
            <v>3121</v>
          </cell>
          <cell r="K13">
            <v>7150</v>
          </cell>
          <cell r="L13">
            <v>5596</v>
          </cell>
          <cell r="M13">
            <v>6093</v>
          </cell>
          <cell r="N13">
            <v>1650</v>
          </cell>
          <cell r="O13">
            <v>769</v>
          </cell>
          <cell r="P13">
            <v>477</v>
          </cell>
          <cell r="Q13">
            <v>274</v>
          </cell>
          <cell r="R13">
            <v>181</v>
          </cell>
          <cell r="S13">
            <v>71</v>
          </cell>
        </row>
        <row r="14">
          <cell r="C14">
            <v>284</v>
          </cell>
          <cell r="D14">
            <v>1551</v>
          </cell>
          <cell r="E14">
            <v>2225</v>
          </cell>
          <cell r="F14">
            <v>972</v>
          </cell>
          <cell r="G14">
            <v>674</v>
          </cell>
          <cell r="H14">
            <v>642</v>
          </cell>
          <cell r="I14">
            <v>1564</v>
          </cell>
          <cell r="J14">
            <v>1877</v>
          </cell>
          <cell r="K14">
            <v>4572</v>
          </cell>
          <cell r="L14">
            <v>4068</v>
          </cell>
          <cell r="M14">
            <v>5964</v>
          </cell>
          <cell r="N14">
            <v>1564</v>
          </cell>
          <cell r="O14">
            <v>824</v>
          </cell>
          <cell r="P14">
            <v>470</v>
          </cell>
          <cell r="Q14">
            <v>307</v>
          </cell>
          <cell r="R14">
            <v>169</v>
          </cell>
          <cell r="S14">
            <v>51</v>
          </cell>
        </row>
        <row r="15">
          <cell r="C15">
            <v>318</v>
          </cell>
          <cell r="D15">
            <v>1962</v>
          </cell>
          <cell r="E15">
            <v>2982</v>
          </cell>
          <cell r="F15">
            <v>1402</v>
          </cell>
          <cell r="G15">
            <v>958</v>
          </cell>
          <cell r="H15">
            <v>1008</v>
          </cell>
          <cell r="I15">
            <v>2219</v>
          </cell>
          <cell r="J15">
            <v>2055</v>
          </cell>
          <cell r="K15">
            <v>4801</v>
          </cell>
          <cell r="L15">
            <v>4654</v>
          </cell>
          <cell r="M15">
            <v>6908</v>
          </cell>
          <cell r="N15">
            <v>2009</v>
          </cell>
          <cell r="O15">
            <v>1171</v>
          </cell>
          <cell r="P15">
            <v>725</v>
          </cell>
          <cell r="Q15">
            <v>371</v>
          </cell>
          <cell r="R15">
            <v>167</v>
          </cell>
          <cell r="S15">
            <v>45</v>
          </cell>
        </row>
        <row r="16">
          <cell r="C16">
            <v>534</v>
          </cell>
          <cell r="D16">
            <v>2900</v>
          </cell>
          <cell r="E16">
            <v>4212</v>
          </cell>
          <cell r="F16">
            <v>1836</v>
          </cell>
          <cell r="G16">
            <v>1109</v>
          </cell>
          <cell r="H16">
            <v>1175</v>
          </cell>
          <cell r="I16">
            <v>2645</v>
          </cell>
          <cell r="J16">
            <v>3554</v>
          </cell>
          <cell r="K16">
            <v>8660</v>
          </cell>
          <cell r="L16">
            <v>7072</v>
          </cell>
          <cell r="M16">
            <v>9646</v>
          </cell>
          <cell r="N16">
            <v>3121</v>
          </cell>
          <cell r="O16">
            <v>1570</v>
          </cell>
          <cell r="P16">
            <v>927</v>
          </cell>
          <cell r="Q16">
            <v>455</v>
          </cell>
          <cell r="R16">
            <v>273</v>
          </cell>
          <cell r="S16">
            <v>77</v>
          </cell>
        </row>
        <row r="17">
          <cell r="C17">
            <v>558</v>
          </cell>
          <cell r="D17">
            <v>2993</v>
          </cell>
          <cell r="E17">
            <v>4712</v>
          </cell>
          <cell r="F17">
            <v>1962</v>
          </cell>
          <cell r="G17">
            <v>1192</v>
          </cell>
          <cell r="H17">
            <v>1104</v>
          </cell>
          <cell r="I17">
            <v>2222</v>
          </cell>
          <cell r="J17">
            <v>2972</v>
          </cell>
          <cell r="K17">
            <v>8159</v>
          </cell>
          <cell r="L17">
            <v>7922</v>
          </cell>
          <cell r="M17">
            <v>10688</v>
          </cell>
          <cell r="N17">
            <v>2959</v>
          </cell>
          <cell r="O17">
            <v>1549</v>
          </cell>
          <cell r="P17">
            <v>928</v>
          </cell>
          <cell r="Q17">
            <v>819</v>
          </cell>
          <cell r="R17">
            <v>490</v>
          </cell>
          <cell r="S17">
            <v>136</v>
          </cell>
        </row>
        <row r="18">
          <cell r="C18">
            <v>553</v>
          </cell>
          <cell r="D18">
            <v>3093</v>
          </cell>
          <cell r="E18">
            <v>4771</v>
          </cell>
          <cell r="F18">
            <v>2083</v>
          </cell>
          <cell r="G18">
            <v>1317</v>
          </cell>
          <cell r="H18">
            <v>1268</v>
          </cell>
          <cell r="I18">
            <v>2511</v>
          </cell>
          <cell r="J18">
            <v>3003</v>
          </cell>
          <cell r="K18">
            <v>7340</v>
          </cell>
          <cell r="L18">
            <v>8043</v>
          </cell>
          <cell r="M18">
            <v>11149</v>
          </cell>
          <cell r="N18">
            <v>3629</v>
          </cell>
          <cell r="O18">
            <v>2041</v>
          </cell>
          <cell r="P18">
            <v>1112</v>
          </cell>
          <cell r="Q18">
            <v>699</v>
          </cell>
          <cell r="R18">
            <v>376</v>
          </cell>
          <cell r="S18">
            <v>163</v>
          </cell>
        </row>
        <row r="19">
          <cell r="C19">
            <v>404</v>
          </cell>
          <cell r="D19">
            <v>2426</v>
          </cell>
          <cell r="E19">
            <v>3791</v>
          </cell>
          <cell r="F19">
            <v>1751</v>
          </cell>
          <cell r="G19">
            <v>1181</v>
          </cell>
          <cell r="H19">
            <v>1115</v>
          </cell>
          <cell r="I19">
            <v>2475</v>
          </cell>
          <cell r="J19">
            <v>2351</v>
          </cell>
          <cell r="K19">
            <v>5654</v>
          </cell>
          <cell r="L19">
            <v>5656</v>
          </cell>
          <cell r="M19">
            <v>8186</v>
          </cell>
          <cell r="N19">
            <v>2399</v>
          </cell>
          <cell r="O19">
            <v>987</v>
          </cell>
          <cell r="P19">
            <v>469</v>
          </cell>
          <cell r="Q19">
            <v>200</v>
          </cell>
          <cell r="R19">
            <v>95</v>
          </cell>
          <cell r="S19">
            <v>38</v>
          </cell>
        </row>
        <row r="20">
          <cell r="C20">
            <v>22</v>
          </cell>
          <cell r="D20">
            <v>75</v>
          </cell>
          <cell r="E20">
            <v>170</v>
          </cell>
          <cell r="F20">
            <v>65</v>
          </cell>
          <cell r="G20">
            <v>34</v>
          </cell>
          <cell r="H20">
            <v>28</v>
          </cell>
          <cell r="I20">
            <v>78</v>
          </cell>
          <cell r="J20">
            <v>104</v>
          </cell>
          <cell r="K20">
            <v>278</v>
          </cell>
          <cell r="L20">
            <v>261</v>
          </cell>
          <cell r="M20">
            <v>304</v>
          </cell>
          <cell r="N20">
            <v>40</v>
          </cell>
          <cell r="O20">
            <v>12</v>
          </cell>
          <cell r="P20">
            <v>13</v>
          </cell>
          <cell r="Q20">
            <v>2</v>
          </cell>
          <cell r="R20">
            <v>1</v>
          </cell>
          <cell r="S20">
            <v>2</v>
          </cell>
        </row>
        <row r="26">
          <cell r="C26">
            <v>6</v>
          </cell>
          <cell r="D26">
            <v>19</v>
          </cell>
          <cell r="E26">
            <v>13</v>
          </cell>
          <cell r="F26">
            <v>5</v>
          </cell>
          <cell r="G26">
            <v>9</v>
          </cell>
          <cell r="H26">
            <v>17</v>
          </cell>
          <cell r="I26">
            <v>320</v>
          </cell>
          <cell r="J26">
            <v>423</v>
          </cell>
          <cell r="K26">
            <v>447</v>
          </cell>
          <cell r="L26">
            <v>169</v>
          </cell>
          <cell r="M26">
            <v>153</v>
          </cell>
          <cell r="N26">
            <v>27</v>
          </cell>
          <cell r="O26">
            <v>9</v>
          </cell>
          <cell r="P26">
            <v>1</v>
          </cell>
          <cell r="Q26">
            <v>2</v>
          </cell>
          <cell r="R26">
            <v>4</v>
          </cell>
          <cell r="S26">
            <v>2</v>
          </cell>
        </row>
        <row r="29">
          <cell r="C29">
            <v>8</v>
          </cell>
          <cell r="D29">
            <v>22</v>
          </cell>
          <cell r="E29">
            <v>50</v>
          </cell>
          <cell r="F29">
            <v>31</v>
          </cell>
          <cell r="G29">
            <v>18</v>
          </cell>
          <cell r="H29">
            <v>15</v>
          </cell>
          <cell r="I29">
            <v>43</v>
          </cell>
          <cell r="J29">
            <v>22</v>
          </cell>
          <cell r="K29">
            <v>73</v>
          </cell>
          <cell r="L29">
            <v>104</v>
          </cell>
          <cell r="M29">
            <v>196</v>
          </cell>
          <cell r="N29">
            <v>60</v>
          </cell>
          <cell r="O29">
            <v>29</v>
          </cell>
          <cell r="P29">
            <v>13</v>
          </cell>
          <cell r="Q29">
            <v>8</v>
          </cell>
          <cell r="R29">
            <v>4</v>
          </cell>
          <cell r="S29">
            <v>0</v>
          </cell>
        </row>
        <row r="30">
          <cell r="C30">
            <v>6</v>
          </cell>
          <cell r="D30">
            <v>41</v>
          </cell>
          <cell r="E30">
            <v>86</v>
          </cell>
          <cell r="F30">
            <v>31</v>
          </cell>
          <cell r="G30">
            <v>22</v>
          </cell>
          <cell r="H30">
            <v>17</v>
          </cell>
          <cell r="I30">
            <v>30</v>
          </cell>
          <cell r="J30">
            <v>30</v>
          </cell>
          <cell r="K30">
            <v>98</v>
          </cell>
          <cell r="L30">
            <v>124</v>
          </cell>
          <cell r="M30">
            <v>263</v>
          </cell>
          <cell r="N30">
            <v>74</v>
          </cell>
          <cell r="O30">
            <v>19</v>
          </cell>
          <cell r="P30">
            <v>5</v>
          </cell>
          <cell r="Q30">
            <v>5</v>
          </cell>
          <cell r="R30">
            <v>4</v>
          </cell>
          <cell r="S30">
            <v>1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  <cell r="L31">
            <v>0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  <cell r="L32">
            <v>0</v>
          </cell>
          <cell r="M32">
            <v>2</v>
          </cell>
          <cell r="N32">
            <v>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2</v>
          </cell>
          <cell r="H33">
            <v>2</v>
          </cell>
          <cell r="I33">
            <v>1</v>
          </cell>
          <cell r="J33">
            <v>0</v>
          </cell>
          <cell r="K33">
            <v>1</v>
          </cell>
          <cell r="L33">
            <v>1</v>
          </cell>
          <cell r="M33">
            <v>8</v>
          </cell>
          <cell r="N33">
            <v>5</v>
          </cell>
          <cell r="O33">
            <v>1</v>
          </cell>
          <cell r="P33">
            <v>4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0</v>
          </cell>
          <cell r="D34">
            <v>2</v>
          </cell>
          <cell r="E34">
            <v>2</v>
          </cell>
          <cell r="F34">
            <v>1</v>
          </cell>
          <cell r="G34">
            <v>0</v>
          </cell>
          <cell r="H34">
            <v>0</v>
          </cell>
          <cell r="I34">
            <v>5</v>
          </cell>
          <cell r="J34">
            <v>2</v>
          </cell>
          <cell r="K34">
            <v>6</v>
          </cell>
          <cell r="L34">
            <v>13</v>
          </cell>
          <cell r="M34">
            <v>9</v>
          </cell>
          <cell r="N34">
            <v>6</v>
          </cell>
          <cell r="O34">
            <v>3</v>
          </cell>
          <cell r="P34">
            <v>1</v>
          </cell>
          <cell r="Q34">
            <v>1</v>
          </cell>
          <cell r="R34">
            <v>0</v>
          </cell>
          <cell r="S34">
            <v>0</v>
          </cell>
        </row>
      </sheetData>
      <sheetData sheetId="1">
        <row r="5">
          <cell r="U5">
            <v>7</v>
          </cell>
          <cell r="V5">
            <v>5</v>
          </cell>
          <cell r="W5">
            <v>14</v>
          </cell>
          <cell r="X5">
            <v>1</v>
          </cell>
          <cell r="Y5">
            <v>1</v>
          </cell>
          <cell r="Z5">
            <v>8</v>
          </cell>
        </row>
        <row r="6">
          <cell r="U6">
            <v>-1</v>
          </cell>
          <cell r="V6">
            <v>-1</v>
          </cell>
          <cell r="W6">
            <v>-2</v>
          </cell>
          <cell r="X6">
            <v>-1</v>
          </cell>
          <cell r="Y6">
            <v>-1</v>
          </cell>
          <cell r="Z6">
            <v>-7</v>
          </cell>
        </row>
        <row r="7">
          <cell r="U7">
            <v>1</v>
          </cell>
          <cell r="V7">
            <v>-6</v>
          </cell>
          <cell r="W7">
            <v>-9</v>
          </cell>
          <cell r="X7">
            <v>-14</v>
          </cell>
          <cell r="Y7">
            <v>-8</v>
          </cell>
          <cell r="Z7">
            <v>-9</v>
          </cell>
        </row>
        <row r="8">
          <cell r="U8">
            <v>-13</v>
          </cell>
          <cell r="V8">
            <v>-6</v>
          </cell>
          <cell r="W8">
            <v>-15</v>
          </cell>
          <cell r="X8">
            <v>-16</v>
          </cell>
          <cell r="Y8">
            <v>-20</v>
          </cell>
          <cell r="Z8">
            <v>-17</v>
          </cell>
        </row>
        <row r="9">
          <cell r="U9">
            <v>14</v>
          </cell>
          <cell r="V9">
            <v>9</v>
          </cell>
          <cell r="W9">
            <v>20</v>
          </cell>
          <cell r="X9">
            <v>10</v>
          </cell>
          <cell r="Y9">
            <v>22</v>
          </cell>
          <cell r="Z9">
            <v>14</v>
          </cell>
        </row>
        <row r="10">
          <cell r="U10">
            <v>-5</v>
          </cell>
          <cell r="V10">
            <v>-2</v>
          </cell>
          <cell r="W10">
            <v>2</v>
          </cell>
          <cell r="X10">
            <v>0</v>
          </cell>
          <cell r="Y10">
            <v>-1</v>
          </cell>
          <cell r="Z10">
            <v>-5</v>
          </cell>
        </row>
        <row r="11">
          <cell r="U11">
            <v>-1</v>
          </cell>
          <cell r="V11">
            <v>1</v>
          </cell>
          <cell r="W11">
            <v>3</v>
          </cell>
          <cell r="X11">
            <v>-4</v>
          </cell>
          <cell r="Y11">
            <v>-1</v>
          </cell>
          <cell r="Z11">
            <v>1</v>
          </cell>
        </row>
        <row r="12">
          <cell r="U12">
            <v>7</v>
          </cell>
          <cell r="V12">
            <v>-3</v>
          </cell>
          <cell r="W12">
            <v>-3</v>
          </cell>
          <cell r="X12">
            <v>25</v>
          </cell>
          <cell r="Y12">
            <v>-8</v>
          </cell>
          <cell r="Z12">
            <v>-1</v>
          </cell>
        </row>
        <row r="13">
          <cell r="U13">
            <v>-5</v>
          </cell>
          <cell r="V13">
            <v>6</v>
          </cell>
          <cell r="W13">
            <v>-6</v>
          </cell>
          <cell r="X13">
            <v>-4</v>
          </cell>
          <cell r="Y13">
            <v>6</v>
          </cell>
          <cell r="Z13">
            <v>-3</v>
          </cell>
        </row>
        <row r="14">
          <cell r="U14">
            <v>5</v>
          </cell>
          <cell r="V14">
            <v>-1</v>
          </cell>
          <cell r="W14">
            <v>-1</v>
          </cell>
          <cell r="X14">
            <v>-9</v>
          </cell>
          <cell r="Y14">
            <v>-5</v>
          </cell>
          <cell r="Z14">
            <v>2</v>
          </cell>
        </row>
        <row r="15">
          <cell r="U15">
            <v>-6</v>
          </cell>
          <cell r="V15">
            <v>-4</v>
          </cell>
          <cell r="W15">
            <v>1</v>
          </cell>
          <cell r="X15">
            <v>-3</v>
          </cell>
          <cell r="Y15">
            <v>-7</v>
          </cell>
          <cell r="Z15">
            <v>-8</v>
          </cell>
        </row>
        <row r="16">
          <cell r="U16">
            <v>8</v>
          </cell>
          <cell r="V16">
            <v>0</v>
          </cell>
          <cell r="W16">
            <v>-13</v>
          </cell>
          <cell r="X16">
            <v>-1</v>
          </cell>
          <cell r="Y16">
            <v>-9</v>
          </cell>
          <cell r="Z16">
            <v>-4</v>
          </cell>
        </row>
        <row r="17">
          <cell r="U17">
            <v>-1</v>
          </cell>
          <cell r="V17">
            <v>6</v>
          </cell>
          <cell r="W17">
            <v>10</v>
          </cell>
          <cell r="X17">
            <v>13</v>
          </cell>
          <cell r="Y17">
            <v>15</v>
          </cell>
          <cell r="Z17">
            <v>16</v>
          </cell>
        </row>
        <row r="18">
          <cell r="U18">
            <v>11</v>
          </cell>
          <cell r="V18">
            <v>7</v>
          </cell>
          <cell r="W18">
            <v>12</v>
          </cell>
          <cell r="X18">
            <v>10</v>
          </cell>
          <cell r="Y18">
            <v>22</v>
          </cell>
          <cell r="Z18">
            <v>18</v>
          </cell>
        </row>
        <row r="19">
          <cell r="U19">
            <v>0</v>
          </cell>
          <cell r="V19">
            <v>3</v>
          </cell>
          <cell r="W19">
            <v>-2</v>
          </cell>
          <cell r="X19">
            <v>0</v>
          </cell>
          <cell r="Y19">
            <v>-3</v>
          </cell>
          <cell r="Z19">
            <v>-2</v>
          </cell>
        </row>
        <row r="23">
          <cell r="N23">
            <v>6</v>
          </cell>
          <cell r="O23">
            <v>6</v>
          </cell>
          <cell r="P23">
            <v>1</v>
          </cell>
          <cell r="Q23">
            <v>2</v>
          </cell>
          <cell r="R23">
            <v>1</v>
          </cell>
          <cell r="S23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5"/>
  <dimension ref="A2:O47"/>
  <sheetViews>
    <sheetView showGridLines="0" topLeftCell="A10" zoomScaleNormal="100" workbookViewId="0">
      <selection activeCell="Q17" sqref="Q17"/>
    </sheetView>
  </sheetViews>
  <sheetFormatPr baseColWidth="10" defaultColWidth="11.42578125" defaultRowHeight="12.75" x14ac:dyDescent="0.2"/>
  <cols>
    <col min="1" max="1" width="5" customWidth="1"/>
    <col min="2" max="2" width="23" customWidth="1"/>
  </cols>
  <sheetData>
    <row r="2" spans="1:14" x14ac:dyDescent="0.2">
      <c r="A2" t="s">
        <v>0</v>
      </c>
    </row>
    <row r="4" spans="1:14" x14ac:dyDescent="0.2">
      <c r="A4" t="str">
        <f>A6</f>
        <v>Tabell 1 - 16 - A - Fysioterapitilbud i bydelen 1)</v>
      </c>
    </row>
    <row r="6" spans="1:14" ht="13.5" thickBot="1" x14ac:dyDescent="0.25">
      <c r="A6" s="6" t="s">
        <v>1</v>
      </c>
    </row>
    <row r="7" spans="1:14" ht="13.5" thickBot="1" x14ac:dyDescent="0.25">
      <c r="A7" s="543"/>
      <c r="B7" s="544"/>
      <c r="C7" s="1588" t="s">
        <v>2</v>
      </c>
      <c r="D7" s="1589"/>
      <c r="E7" s="1589"/>
      <c r="F7" s="1590"/>
      <c r="G7" s="1589" t="s">
        <v>3</v>
      </c>
      <c r="H7" s="1589"/>
      <c r="I7" s="1589"/>
      <c r="J7" s="1590"/>
    </row>
    <row r="8" spans="1:14" ht="77.25" thickBot="1" x14ac:dyDescent="0.25">
      <c r="A8" s="127" t="s">
        <v>4</v>
      </c>
      <c r="B8" s="548" t="s">
        <v>5</v>
      </c>
      <c r="C8" s="546" t="s">
        <v>6</v>
      </c>
      <c r="D8" s="900" t="s">
        <v>7</v>
      </c>
      <c r="E8" s="901" t="s">
        <v>8</v>
      </c>
      <c r="F8" s="552" t="s">
        <v>9</v>
      </c>
      <c r="G8" s="546" t="s">
        <v>6</v>
      </c>
      <c r="H8" s="900" t="s">
        <v>7</v>
      </c>
      <c r="I8" s="901" t="s">
        <v>8</v>
      </c>
      <c r="J8" s="552" t="s">
        <v>10</v>
      </c>
    </row>
    <row r="9" spans="1:14" x14ac:dyDescent="0.2">
      <c r="A9" s="116">
        <v>1</v>
      </c>
      <c r="B9" s="117" t="s">
        <v>11</v>
      </c>
      <c r="C9" s="1414">
        <v>9</v>
      </c>
      <c r="D9" s="1415">
        <v>8</v>
      </c>
      <c r="E9" s="1415">
        <v>1</v>
      </c>
      <c r="F9" s="818">
        <f>SUM(C9:E9)</f>
        <v>18</v>
      </c>
      <c r="G9" s="755">
        <v>9</v>
      </c>
      <c r="H9" s="739">
        <v>8</v>
      </c>
      <c r="I9" s="739">
        <v>1</v>
      </c>
      <c r="J9" s="818">
        <f>SUM(G9:I9)</f>
        <v>18</v>
      </c>
    </row>
    <row r="10" spans="1:14" x14ac:dyDescent="0.2">
      <c r="A10" s="56">
        <v>2</v>
      </c>
      <c r="B10" s="23" t="s">
        <v>12</v>
      </c>
      <c r="C10" s="1416">
        <v>15.25</v>
      </c>
      <c r="D10" s="1417">
        <v>13.6</v>
      </c>
      <c r="E10" s="1417">
        <v>0</v>
      </c>
      <c r="F10" s="819">
        <f t="shared" ref="F10:F23" si="0">SUM(C10:E10)</f>
        <v>28.85</v>
      </c>
      <c r="G10" s="833">
        <v>16</v>
      </c>
      <c r="H10" s="741">
        <v>14</v>
      </c>
      <c r="I10" s="741">
        <v>0</v>
      </c>
      <c r="J10" s="819">
        <f t="shared" ref="J10:J23" si="1">SUM(G10:I10)</f>
        <v>30</v>
      </c>
      <c r="M10" t="s">
        <v>13</v>
      </c>
    </row>
    <row r="11" spans="1:14" x14ac:dyDescent="0.2">
      <c r="A11" s="56">
        <v>3</v>
      </c>
      <c r="B11" s="23" t="s">
        <v>14</v>
      </c>
      <c r="C11" s="1416">
        <v>13.7</v>
      </c>
      <c r="D11" s="1417">
        <v>11</v>
      </c>
      <c r="E11" s="1417">
        <v>0</v>
      </c>
      <c r="F11" s="819">
        <f t="shared" si="0"/>
        <v>24.7</v>
      </c>
      <c r="G11" s="833">
        <v>17</v>
      </c>
      <c r="H11" s="741">
        <v>11</v>
      </c>
      <c r="I11" s="741">
        <v>0</v>
      </c>
      <c r="J11" s="819">
        <f t="shared" si="1"/>
        <v>28</v>
      </c>
      <c r="L11" t="s">
        <v>13</v>
      </c>
    </row>
    <row r="12" spans="1:14" x14ac:dyDescent="0.2">
      <c r="A12" s="56">
        <v>4</v>
      </c>
      <c r="B12" s="23" t="s">
        <v>15</v>
      </c>
      <c r="C12" s="1416">
        <v>28.28</v>
      </c>
      <c r="D12" s="1417">
        <v>10.3</v>
      </c>
      <c r="E12" s="1417">
        <v>0</v>
      </c>
      <c r="F12" s="819">
        <f t="shared" si="0"/>
        <v>38.58</v>
      </c>
      <c r="G12" s="833">
        <v>31</v>
      </c>
      <c r="H12" s="741">
        <v>11</v>
      </c>
      <c r="I12" s="741">
        <v>0</v>
      </c>
      <c r="J12" s="819">
        <f t="shared" si="1"/>
        <v>42</v>
      </c>
    </row>
    <row r="13" spans="1:14" x14ac:dyDescent="0.2">
      <c r="A13" s="56">
        <v>5</v>
      </c>
      <c r="B13" s="23" t="s">
        <v>16</v>
      </c>
      <c r="C13" s="1416">
        <v>25</v>
      </c>
      <c r="D13" s="1417">
        <v>15</v>
      </c>
      <c r="E13" s="1417">
        <v>3</v>
      </c>
      <c r="F13" s="819">
        <f t="shared" si="0"/>
        <v>43</v>
      </c>
      <c r="G13" s="833">
        <v>28</v>
      </c>
      <c r="H13" s="741">
        <v>15</v>
      </c>
      <c r="I13" s="741">
        <v>3</v>
      </c>
      <c r="J13" s="819">
        <f t="shared" si="1"/>
        <v>46</v>
      </c>
    </row>
    <row r="14" spans="1:14" x14ac:dyDescent="0.2">
      <c r="A14" s="57">
        <v>6</v>
      </c>
      <c r="B14" s="25" t="s">
        <v>17</v>
      </c>
      <c r="C14" s="1416">
        <v>9</v>
      </c>
      <c r="D14" s="1417">
        <v>7</v>
      </c>
      <c r="E14" s="1417">
        <v>2</v>
      </c>
      <c r="F14" s="819">
        <f t="shared" si="0"/>
        <v>18</v>
      </c>
      <c r="G14" s="833">
        <v>9</v>
      </c>
      <c r="H14" s="741">
        <v>7</v>
      </c>
      <c r="I14" s="741">
        <v>2</v>
      </c>
      <c r="J14" s="819">
        <f t="shared" si="1"/>
        <v>18</v>
      </c>
      <c r="M14" t="s">
        <v>13</v>
      </c>
    </row>
    <row r="15" spans="1:14" x14ac:dyDescent="0.2">
      <c r="A15" s="57">
        <v>7</v>
      </c>
      <c r="B15" s="25" t="s">
        <v>18</v>
      </c>
      <c r="C15" s="1416">
        <v>20</v>
      </c>
      <c r="D15" s="1417">
        <v>15</v>
      </c>
      <c r="E15" s="1417">
        <v>2</v>
      </c>
      <c r="F15" s="819">
        <f t="shared" si="0"/>
        <v>37</v>
      </c>
      <c r="G15" s="833">
        <v>20</v>
      </c>
      <c r="H15" s="741">
        <v>15</v>
      </c>
      <c r="I15" s="741">
        <v>2</v>
      </c>
      <c r="J15" s="819">
        <f t="shared" si="1"/>
        <v>37</v>
      </c>
      <c r="L15" t="s">
        <v>13</v>
      </c>
    </row>
    <row r="16" spans="1:14" x14ac:dyDescent="0.2">
      <c r="A16" s="56">
        <v>8</v>
      </c>
      <c r="B16" s="23" t="s">
        <v>19</v>
      </c>
      <c r="C16" s="1416">
        <v>17.850000000000001</v>
      </c>
      <c r="D16" s="1417">
        <v>16</v>
      </c>
      <c r="E16" s="1417">
        <v>1</v>
      </c>
      <c r="F16" s="819">
        <f t="shared" si="0"/>
        <v>34.85</v>
      </c>
      <c r="G16" s="833">
        <v>21</v>
      </c>
      <c r="H16" s="741">
        <v>17</v>
      </c>
      <c r="I16" s="741">
        <v>1</v>
      </c>
      <c r="J16" s="819">
        <f t="shared" si="1"/>
        <v>39</v>
      </c>
      <c r="N16" t="s">
        <v>13</v>
      </c>
    </row>
    <row r="17" spans="1:15" x14ac:dyDescent="0.2">
      <c r="A17" s="56">
        <v>9</v>
      </c>
      <c r="B17" s="23" t="s">
        <v>20</v>
      </c>
      <c r="C17" s="1416">
        <v>16.8</v>
      </c>
      <c r="D17" s="1417">
        <v>10</v>
      </c>
      <c r="E17" s="1417">
        <v>1</v>
      </c>
      <c r="F17" s="819">
        <f t="shared" si="0"/>
        <v>27.8</v>
      </c>
      <c r="G17" s="833">
        <v>19</v>
      </c>
      <c r="H17" s="741">
        <v>10</v>
      </c>
      <c r="I17" s="741">
        <v>1</v>
      </c>
      <c r="J17" s="819">
        <f t="shared" si="1"/>
        <v>30</v>
      </c>
    </row>
    <row r="18" spans="1:15" x14ac:dyDescent="0.2">
      <c r="A18" s="56">
        <v>10</v>
      </c>
      <c r="B18" s="23" t="s">
        <v>21</v>
      </c>
      <c r="C18" s="1416">
        <v>9</v>
      </c>
      <c r="D18" s="1417">
        <v>13.8</v>
      </c>
      <c r="E18" s="1417">
        <v>0.42</v>
      </c>
      <c r="F18" s="819">
        <f t="shared" si="0"/>
        <v>23.220000000000002</v>
      </c>
      <c r="G18" s="833">
        <v>9</v>
      </c>
      <c r="H18" s="741">
        <v>14</v>
      </c>
      <c r="I18" s="741">
        <v>1</v>
      </c>
      <c r="J18" s="819">
        <f t="shared" si="1"/>
        <v>24</v>
      </c>
    </row>
    <row r="19" spans="1:15" x14ac:dyDescent="0.2">
      <c r="A19" s="57">
        <v>11</v>
      </c>
      <c r="B19" s="25" t="s">
        <v>22</v>
      </c>
      <c r="C19" s="1416">
        <v>19</v>
      </c>
      <c r="D19" s="1417">
        <v>14</v>
      </c>
      <c r="E19" s="1417">
        <v>1</v>
      </c>
      <c r="F19" s="819">
        <f t="shared" si="0"/>
        <v>34</v>
      </c>
      <c r="G19" s="833">
        <v>19</v>
      </c>
      <c r="H19" s="741">
        <v>15</v>
      </c>
      <c r="I19" s="741">
        <v>1</v>
      </c>
      <c r="J19" s="819">
        <f t="shared" si="1"/>
        <v>35</v>
      </c>
      <c r="L19" t="s">
        <v>13</v>
      </c>
      <c r="O19" t="s">
        <v>13</v>
      </c>
    </row>
    <row r="20" spans="1:15" x14ac:dyDescent="0.2">
      <c r="A20" s="56">
        <v>12</v>
      </c>
      <c r="B20" s="23" t="s">
        <v>23</v>
      </c>
      <c r="C20" s="1416">
        <v>24</v>
      </c>
      <c r="D20" s="1417">
        <v>23.5</v>
      </c>
      <c r="E20" s="1417">
        <v>1</v>
      </c>
      <c r="F20" s="819">
        <f t="shared" si="0"/>
        <v>48.5</v>
      </c>
      <c r="G20" s="833">
        <v>25</v>
      </c>
      <c r="H20" s="741">
        <v>24</v>
      </c>
      <c r="I20" s="741">
        <v>1</v>
      </c>
      <c r="J20" s="819">
        <f t="shared" si="1"/>
        <v>50</v>
      </c>
    </row>
    <row r="21" spans="1:15" x14ac:dyDescent="0.2">
      <c r="A21" s="56">
        <v>13</v>
      </c>
      <c r="B21" s="23" t="s">
        <v>24</v>
      </c>
      <c r="C21" s="1416">
        <v>23.4</v>
      </c>
      <c r="D21" s="1417">
        <v>20</v>
      </c>
      <c r="E21" s="1417">
        <v>2</v>
      </c>
      <c r="F21" s="819">
        <f t="shared" si="0"/>
        <v>45.4</v>
      </c>
      <c r="G21" s="833">
        <v>25</v>
      </c>
      <c r="H21" s="741">
        <v>21</v>
      </c>
      <c r="I21" s="741">
        <v>2</v>
      </c>
      <c r="J21" s="819">
        <f t="shared" si="1"/>
        <v>48</v>
      </c>
      <c r="M21" t="s">
        <v>13</v>
      </c>
    </row>
    <row r="22" spans="1:15" x14ac:dyDescent="0.2">
      <c r="A22" s="56">
        <v>14</v>
      </c>
      <c r="B22" s="23" t="s">
        <v>25</v>
      </c>
      <c r="C22" s="1416">
        <v>14.2</v>
      </c>
      <c r="D22" s="1417">
        <v>21</v>
      </c>
      <c r="E22" s="1417">
        <v>1</v>
      </c>
      <c r="F22" s="819">
        <f t="shared" si="0"/>
        <v>36.200000000000003</v>
      </c>
      <c r="G22" s="833">
        <v>16</v>
      </c>
      <c r="H22" s="741">
        <v>23</v>
      </c>
      <c r="I22" s="741">
        <v>1</v>
      </c>
      <c r="J22" s="819">
        <f t="shared" si="1"/>
        <v>40</v>
      </c>
    </row>
    <row r="23" spans="1:15" ht="13.5" thickBot="1" x14ac:dyDescent="0.25">
      <c r="A23" s="58">
        <v>15</v>
      </c>
      <c r="B23" s="59" t="s">
        <v>26</v>
      </c>
      <c r="C23" s="1418">
        <v>12</v>
      </c>
      <c r="D23" s="1419">
        <v>12</v>
      </c>
      <c r="E23" s="1419">
        <v>3</v>
      </c>
      <c r="F23" s="820">
        <f t="shared" si="0"/>
        <v>27</v>
      </c>
      <c r="G23" s="834">
        <v>12</v>
      </c>
      <c r="H23" s="743">
        <v>12</v>
      </c>
      <c r="I23" s="743">
        <v>3</v>
      </c>
      <c r="J23" s="820">
        <f t="shared" si="1"/>
        <v>27</v>
      </c>
    </row>
    <row r="24" spans="1:15" x14ac:dyDescent="0.2">
      <c r="A24" s="271"/>
      <c r="B24" s="381" t="s">
        <v>597</v>
      </c>
      <c r="C24" s="894">
        <f>SUM(C9:C23)</f>
        <v>256.48</v>
      </c>
      <c r="D24" s="895">
        <f t="shared" ref="D24:J24" si="2">SUM(D9:D23)</f>
        <v>210.2</v>
      </c>
      <c r="E24" s="895">
        <f t="shared" si="2"/>
        <v>18.420000000000002</v>
      </c>
      <c r="F24" s="896">
        <f t="shared" si="2"/>
        <v>485.09999999999997</v>
      </c>
      <c r="G24" s="897">
        <f t="shared" si="2"/>
        <v>276</v>
      </c>
      <c r="H24" s="898">
        <f t="shared" si="2"/>
        <v>217</v>
      </c>
      <c r="I24" s="898">
        <f t="shared" si="2"/>
        <v>19</v>
      </c>
      <c r="J24" s="899">
        <f t="shared" si="2"/>
        <v>512</v>
      </c>
      <c r="L24" s="1141"/>
    </row>
    <row r="25" spans="1:15" x14ac:dyDescent="0.2">
      <c r="A25" s="275"/>
      <c r="B25" s="379" t="s">
        <v>539</v>
      </c>
      <c r="C25" s="650">
        <v>261.02440000000001</v>
      </c>
      <c r="D25" s="651">
        <v>199.3</v>
      </c>
      <c r="E25" s="651">
        <v>17</v>
      </c>
      <c r="F25" s="652">
        <v>477.32439999999997</v>
      </c>
      <c r="G25" s="554">
        <v>282</v>
      </c>
      <c r="H25" s="555">
        <v>207.5</v>
      </c>
      <c r="I25" s="555">
        <v>17</v>
      </c>
      <c r="J25" s="556">
        <v>506.5</v>
      </c>
      <c r="L25" s="1141"/>
    </row>
    <row r="26" spans="1:15" x14ac:dyDescent="0.2">
      <c r="A26" s="275"/>
      <c r="B26" s="379" t="s">
        <v>450</v>
      </c>
      <c r="C26" s="650">
        <v>257.76</v>
      </c>
      <c r="D26" s="651">
        <v>197.7</v>
      </c>
      <c r="E26" s="651">
        <v>23.9</v>
      </c>
      <c r="F26" s="652">
        <v>479.36</v>
      </c>
      <c r="G26" s="554">
        <v>282</v>
      </c>
      <c r="H26" s="555">
        <v>203</v>
      </c>
      <c r="I26" s="555">
        <v>27.5</v>
      </c>
      <c r="J26" s="556">
        <v>512.5</v>
      </c>
    </row>
    <row r="27" spans="1:15" x14ac:dyDescent="0.2">
      <c r="A27" s="275"/>
      <c r="B27" s="379" t="s">
        <v>27</v>
      </c>
      <c r="C27" s="650">
        <v>259.89999999999998</v>
      </c>
      <c r="D27" s="651">
        <v>212.1</v>
      </c>
      <c r="E27" s="651">
        <v>23.9</v>
      </c>
      <c r="F27" s="652">
        <v>495.9</v>
      </c>
      <c r="G27" s="554">
        <v>291</v>
      </c>
      <c r="H27" s="555">
        <v>221.1</v>
      </c>
      <c r="I27" s="555">
        <v>26.9</v>
      </c>
      <c r="J27" s="556">
        <v>539</v>
      </c>
    </row>
    <row r="28" spans="1:15" x14ac:dyDescent="0.2">
      <c r="A28" s="275"/>
      <c r="B28" s="379" t="s">
        <v>28</v>
      </c>
      <c r="C28" s="650">
        <v>259.26</v>
      </c>
      <c r="D28" s="651">
        <v>206.36</v>
      </c>
      <c r="E28" s="651">
        <v>23.9</v>
      </c>
      <c r="F28" s="652">
        <v>489.52</v>
      </c>
      <c r="G28" s="554">
        <v>296</v>
      </c>
      <c r="H28" s="555">
        <v>214</v>
      </c>
      <c r="I28" s="555">
        <v>25</v>
      </c>
      <c r="J28" s="556">
        <v>535</v>
      </c>
    </row>
    <row r="29" spans="1:15" x14ac:dyDescent="0.2">
      <c r="A29" s="275"/>
      <c r="B29" s="379" t="s">
        <v>29</v>
      </c>
      <c r="C29" s="650">
        <v>257.45999999999998</v>
      </c>
      <c r="D29" s="651">
        <v>214.05999999999997</v>
      </c>
      <c r="E29" s="651">
        <v>19.899999999999999</v>
      </c>
      <c r="F29" s="652">
        <v>491.41999999999996</v>
      </c>
      <c r="G29" s="554">
        <v>298</v>
      </c>
      <c r="H29" s="555">
        <v>227</v>
      </c>
      <c r="I29" s="555">
        <v>20.9</v>
      </c>
      <c r="J29" s="556">
        <v>545.9</v>
      </c>
    </row>
    <row r="30" spans="1:15" x14ac:dyDescent="0.2">
      <c r="A30" s="275"/>
      <c r="B30" s="379" t="s">
        <v>30</v>
      </c>
      <c r="C30" s="650">
        <v>261.43</v>
      </c>
      <c r="D30" s="651">
        <v>192.6</v>
      </c>
      <c r="E30" s="651">
        <v>17.5</v>
      </c>
      <c r="F30" s="652">
        <v>471.52999999999992</v>
      </c>
      <c r="G30" s="554">
        <v>309</v>
      </c>
      <c r="H30" s="555">
        <v>207</v>
      </c>
      <c r="I30" s="555">
        <v>19</v>
      </c>
      <c r="J30" s="556">
        <v>535</v>
      </c>
      <c r="L30" s="734"/>
    </row>
    <row r="31" spans="1:15" x14ac:dyDescent="0.2">
      <c r="A31" s="275"/>
      <c r="B31" s="379" t="s">
        <v>31</v>
      </c>
      <c r="C31" s="650">
        <v>259.02</v>
      </c>
      <c r="D31" s="651">
        <v>178.15999999999997</v>
      </c>
      <c r="E31" s="651">
        <v>19.399999999999999</v>
      </c>
      <c r="F31" s="652">
        <v>456.57999999999993</v>
      </c>
      <c r="G31" s="554">
        <v>304.34000000000003</v>
      </c>
      <c r="H31" s="555">
        <v>181</v>
      </c>
      <c r="I31" s="555">
        <v>20</v>
      </c>
      <c r="J31" s="556">
        <v>505.34000000000003</v>
      </c>
      <c r="L31" s="734"/>
    </row>
    <row r="32" spans="1:15" x14ac:dyDescent="0.2">
      <c r="A32" s="275"/>
      <c r="B32" s="379" t="s">
        <v>32</v>
      </c>
      <c r="C32" s="650">
        <v>263.88</v>
      </c>
      <c r="D32" s="651">
        <v>192.04999999999998</v>
      </c>
      <c r="E32" s="651">
        <v>18.5</v>
      </c>
      <c r="F32" s="652">
        <v>474.43000000000006</v>
      </c>
      <c r="G32" s="554">
        <v>315.60000000000002</v>
      </c>
      <c r="H32" s="555">
        <v>202</v>
      </c>
      <c r="I32" s="555">
        <v>18.5</v>
      </c>
      <c r="J32" s="556">
        <v>536.1</v>
      </c>
      <c r="L32" s="734"/>
    </row>
    <row r="33" spans="1:13" x14ac:dyDescent="0.2">
      <c r="A33" s="275"/>
      <c r="B33" s="379" t="s">
        <v>33</v>
      </c>
      <c r="C33" s="650">
        <v>258.45</v>
      </c>
      <c r="D33" s="651">
        <v>178.35999999999999</v>
      </c>
      <c r="E33" s="651">
        <v>17.899999999999999</v>
      </c>
      <c r="F33" s="652">
        <v>454.71</v>
      </c>
      <c r="G33" s="554">
        <v>307</v>
      </c>
      <c r="H33" s="555">
        <v>188.7</v>
      </c>
      <c r="I33" s="555">
        <v>16.899999999999999</v>
      </c>
      <c r="J33" s="556">
        <v>512.59999999999991</v>
      </c>
      <c r="L33" s="734"/>
    </row>
    <row r="34" spans="1:13" x14ac:dyDescent="0.2">
      <c r="A34" s="275"/>
      <c r="B34" s="379" t="s">
        <v>34</v>
      </c>
      <c r="C34" s="650">
        <v>257.33</v>
      </c>
      <c r="D34" s="651">
        <v>165.89999999999998</v>
      </c>
      <c r="E34" s="651">
        <v>16.5</v>
      </c>
      <c r="F34" s="652">
        <v>439.7299999999999</v>
      </c>
      <c r="G34" s="554">
        <v>312</v>
      </c>
      <c r="H34" s="555">
        <v>172.5</v>
      </c>
      <c r="I34" s="555">
        <v>15.5</v>
      </c>
      <c r="J34" s="556">
        <v>499.99999999999994</v>
      </c>
    </row>
    <row r="35" spans="1:13" x14ac:dyDescent="0.2">
      <c r="A35" s="275"/>
      <c r="B35" s="379" t="s">
        <v>35</v>
      </c>
      <c r="C35" s="557">
        <v>249.89000000000001</v>
      </c>
      <c r="D35" s="558">
        <v>158.25</v>
      </c>
      <c r="E35" s="558">
        <v>18.5</v>
      </c>
      <c r="F35" s="559">
        <v>426.64</v>
      </c>
      <c r="G35" s="554">
        <v>311.5</v>
      </c>
      <c r="H35" s="555">
        <v>164.4</v>
      </c>
      <c r="I35" s="555">
        <v>19.5</v>
      </c>
      <c r="J35" s="556">
        <v>495.4</v>
      </c>
      <c r="M35" t="s">
        <v>13</v>
      </c>
    </row>
    <row r="36" spans="1:13" x14ac:dyDescent="0.2">
      <c r="A36" s="143"/>
      <c r="B36" s="114" t="s">
        <v>36</v>
      </c>
      <c r="C36" s="560">
        <v>243.88</v>
      </c>
      <c r="D36" s="561">
        <v>158.82</v>
      </c>
      <c r="E36" s="561">
        <v>15</v>
      </c>
      <c r="F36" s="562">
        <v>417.7</v>
      </c>
      <c r="G36" s="563">
        <v>306</v>
      </c>
      <c r="H36" s="63">
        <v>169.97</v>
      </c>
      <c r="I36" s="63">
        <v>15</v>
      </c>
      <c r="J36" s="64">
        <v>490.97</v>
      </c>
    </row>
    <row r="37" spans="1:13" ht="13.5" thickBot="1" x14ac:dyDescent="0.25">
      <c r="A37" s="144"/>
      <c r="B37" s="115" t="s">
        <v>37</v>
      </c>
      <c r="C37" s="564">
        <v>238.46999999999997</v>
      </c>
      <c r="D37" s="565">
        <v>117.39999999999999</v>
      </c>
      <c r="E37" s="565">
        <v>14</v>
      </c>
      <c r="F37" s="566">
        <v>369.86999999999995</v>
      </c>
      <c r="G37" s="567">
        <v>307</v>
      </c>
      <c r="H37" s="65">
        <v>125</v>
      </c>
      <c r="I37" s="65">
        <v>14</v>
      </c>
      <c r="J37" s="66">
        <v>446</v>
      </c>
      <c r="M37" t="s">
        <v>13</v>
      </c>
    </row>
    <row r="38" spans="1:13" x14ac:dyDescent="0.2">
      <c r="A38" s="547" t="s">
        <v>38</v>
      </c>
    </row>
    <row r="43" spans="1:13" x14ac:dyDescent="0.2">
      <c r="H43" t="s">
        <v>13</v>
      </c>
    </row>
    <row r="47" spans="1:13" x14ac:dyDescent="0.2">
      <c r="G47" t="s">
        <v>13</v>
      </c>
    </row>
  </sheetData>
  <mergeCells count="2">
    <mergeCell ref="C7:F7"/>
    <mergeCell ref="G7:J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tabColor rgb="FFFF0000"/>
  </sheetPr>
  <dimension ref="A2:Z43"/>
  <sheetViews>
    <sheetView showGridLines="0" topLeftCell="A9" zoomScaleNormal="100" workbookViewId="0">
      <selection activeCell="Q31" sqref="Q31"/>
    </sheetView>
  </sheetViews>
  <sheetFormatPr baseColWidth="10" defaultColWidth="11.42578125" defaultRowHeight="12.75" x14ac:dyDescent="0.2"/>
  <cols>
    <col min="1" max="1" width="7" customWidth="1"/>
    <col min="2" max="2" width="23.7109375" customWidth="1"/>
    <col min="3" max="3" width="11.42578125" customWidth="1"/>
    <col min="13" max="14" width="9.42578125" customWidth="1"/>
  </cols>
  <sheetData>
    <row r="2" spans="1:26" x14ac:dyDescent="0.2">
      <c r="A2" s="122" t="s">
        <v>0</v>
      </c>
    </row>
    <row r="3" spans="1:26" x14ac:dyDescent="0.2">
      <c r="A3" s="146"/>
    </row>
    <row r="4" spans="1:26" x14ac:dyDescent="0.2">
      <c r="A4" s="122" t="str">
        <f>A7</f>
        <v>Tabell 3-3 - B - Gjennomsnittlig antall oppholdsdøgn i sykehjem for beboere som har avsluttet sitt opphold hittil i år.</v>
      </c>
    </row>
    <row r="5" spans="1:26" x14ac:dyDescent="0.2">
      <c r="A5" s="146"/>
    </row>
    <row r="6" spans="1:26" x14ac:dyDescent="0.2">
      <c r="A6" s="146"/>
    </row>
    <row r="7" spans="1:26" ht="20.25" customHeight="1" thickBot="1" x14ac:dyDescent="0.25">
      <c r="A7" s="6" t="s">
        <v>158</v>
      </c>
      <c r="B7" s="126"/>
      <c r="C7" s="126"/>
      <c r="D7" s="126"/>
      <c r="E7" s="126"/>
      <c r="F7" s="126"/>
      <c r="G7" s="126"/>
      <c r="H7" s="126"/>
      <c r="I7" s="126"/>
      <c r="J7" s="126"/>
    </row>
    <row r="8" spans="1:26" ht="13.5" customHeight="1" thickBot="1" x14ac:dyDescent="0.25">
      <c r="A8" s="194"/>
      <c r="B8" s="163"/>
      <c r="C8" s="1619" t="s">
        <v>113</v>
      </c>
      <c r="D8" s="1619"/>
      <c r="E8" s="1620"/>
      <c r="F8" s="1619" t="s">
        <v>159</v>
      </c>
      <c r="G8" s="1619"/>
      <c r="H8" s="1619"/>
      <c r="I8" s="1620"/>
      <c r="J8" s="1620"/>
    </row>
    <row r="9" spans="1:26" ht="150.75" customHeight="1" thickBot="1" x14ac:dyDescent="0.25">
      <c r="A9" s="195" t="s">
        <v>4</v>
      </c>
      <c r="B9" s="196" t="s">
        <v>5</v>
      </c>
      <c r="C9" s="670" t="s">
        <v>160</v>
      </c>
      <c r="D9" s="671" t="s">
        <v>162</v>
      </c>
      <c r="E9" s="669" t="s">
        <v>163</v>
      </c>
      <c r="F9" s="1138" t="s">
        <v>165</v>
      </c>
      <c r="G9" s="1139" t="s">
        <v>161</v>
      </c>
      <c r="H9" s="1137" t="s">
        <v>166</v>
      </c>
      <c r="I9" s="197" t="s">
        <v>164</v>
      </c>
      <c r="J9" s="669" t="s">
        <v>167</v>
      </c>
      <c r="M9" s="1132" t="s">
        <v>590</v>
      </c>
      <c r="N9" s="1132" t="s">
        <v>537</v>
      </c>
      <c r="O9" s="1132" t="s">
        <v>452</v>
      </c>
      <c r="P9" s="1132" t="s">
        <v>102</v>
      </c>
      <c r="Q9" s="1132" t="s">
        <v>103</v>
      </c>
      <c r="R9" s="1132" t="s">
        <v>104</v>
      </c>
      <c r="S9" s="1132" t="s">
        <v>105</v>
      </c>
      <c r="T9" s="1132" t="s">
        <v>106</v>
      </c>
      <c r="U9" s="1132" t="s">
        <v>107</v>
      </c>
      <c r="V9" s="1132" t="s">
        <v>108</v>
      </c>
      <c r="W9" s="1132" t="s">
        <v>109</v>
      </c>
      <c r="X9" s="1132" t="s">
        <v>110</v>
      </c>
      <c r="Y9" s="268"/>
      <c r="Z9" s="268"/>
    </row>
    <row r="10" spans="1:26" ht="15" x14ac:dyDescent="0.25">
      <c r="A10" s="165">
        <v>1</v>
      </c>
      <c r="B10" s="139" t="s">
        <v>11</v>
      </c>
      <c r="C10" s="488">
        <v>56</v>
      </c>
      <c r="D10" s="590">
        <v>46821</v>
      </c>
      <c r="E10" s="489">
        <f>D10/C10</f>
        <v>836.08928571428567</v>
      </c>
      <c r="F10" s="488">
        <v>214</v>
      </c>
      <c r="G10" s="590">
        <v>299</v>
      </c>
      <c r="H10" s="1134">
        <v>8071</v>
      </c>
      <c r="I10" s="489">
        <f t="shared" ref="I10:I25" si="0">H10/G10</f>
        <v>26.993311036789297</v>
      </c>
      <c r="J10" s="488">
        <f t="shared" ref="J10:J25" si="1">H10/F10</f>
        <v>37.714953271028037</v>
      </c>
      <c r="L10" s="692"/>
      <c r="M10" s="1133">
        <f>E25</f>
        <v>858.01063829787233</v>
      </c>
      <c r="N10" s="1133">
        <f>E26</f>
        <v>731.52179930795853</v>
      </c>
      <c r="O10" s="1133">
        <f>E27</f>
        <v>855.98921832884093</v>
      </c>
      <c r="P10" s="1133">
        <f>E28</f>
        <v>917.31002638522432</v>
      </c>
      <c r="Q10" s="1133">
        <v>939.52493261455527</v>
      </c>
      <c r="R10" s="1133">
        <v>975.9094028826355</v>
      </c>
      <c r="S10" s="1133">
        <v>958.33243606998656</v>
      </c>
      <c r="T10" s="1133">
        <v>987.29612903225802</v>
      </c>
      <c r="U10" s="1133">
        <v>884.57362908194705</v>
      </c>
      <c r="V10" s="1133">
        <v>946.49084967320266</v>
      </c>
      <c r="W10" s="1133">
        <v>947.02528276779776</v>
      </c>
      <c r="X10" s="1133">
        <v>901.98129675810469</v>
      </c>
      <c r="Y10" s="268"/>
      <c r="Z10" s="268"/>
    </row>
    <row r="11" spans="1:26" ht="14.25" x14ac:dyDescent="0.2">
      <c r="A11" s="164">
        <v>2</v>
      </c>
      <c r="B11" s="136" t="s">
        <v>12</v>
      </c>
      <c r="C11" s="490">
        <v>62</v>
      </c>
      <c r="D11" s="589">
        <v>55996</v>
      </c>
      <c r="E11" s="491">
        <f t="shared" ref="E11:E24" si="2">D11/C11</f>
        <v>903.16129032258061</v>
      </c>
      <c r="F11" s="490">
        <v>218</v>
      </c>
      <c r="G11" s="589">
        <v>334</v>
      </c>
      <c r="H11" s="1135">
        <v>7918</v>
      </c>
      <c r="I11" s="491">
        <f t="shared" si="0"/>
        <v>23.706586826347305</v>
      </c>
      <c r="J11" s="490">
        <f t="shared" si="1"/>
        <v>36.321100917431195</v>
      </c>
      <c r="L11" s="692"/>
      <c r="P11" s="268"/>
      <c r="Q11" s="267"/>
      <c r="R11" s="268"/>
      <c r="S11" s="267"/>
      <c r="T11" s="267"/>
      <c r="U11" s="268"/>
      <c r="V11" s="268"/>
      <c r="W11" s="268"/>
      <c r="X11" s="268"/>
      <c r="Y11" s="268"/>
      <c r="Z11" s="268"/>
    </row>
    <row r="12" spans="1:26" ht="14.25" x14ac:dyDescent="0.2">
      <c r="A12" s="164">
        <v>3</v>
      </c>
      <c r="B12" s="136" t="s">
        <v>14</v>
      </c>
      <c r="C12" s="490">
        <v>52</v>
      </c>
      <c r="D12" s="589">
        <v>42481</v>
      </c>
      <c r="E12" s="491">
        <f t="shared" si="2"/>
        <v>816.94230769230774</v>
      </c>
      <c r="F12" s="490">
        <v>203</v>
      </c>
      <c r="G12" s="589">
        <v>357</v>
      </c>
      <c r="H12" s="1135">
        <v>8566</v>
      </c>
      <c r="I12" s="491">
        <f t="shared" si="0"/>
        <v>23.994397759103641</v>
      </c>
      <c r="J12" s="490">
        <f t="shared" si="1"/>
        <v>42.197044334975367</v>
      </c>
      <c r="L12" s="692"/>
      <c r="P12" s="268"/>
      <c r="Q12" s="267"/>
      <c r="R12" s="268"/>
      <c r="S12" s="267"/>
      <c r="T12" s="267"/>
      <c r="U12" s="268"/>
      <c r="V12" s="268"/>
      <c r="W12" s="268"/>
      <c r="X12" s="268"/>
      <c r="Y12" s="268"/>
      <c r="Z12" s="268"/>
    </row>
    <row r="13" spans="1:26" ht="14.25" x14ac:dyDescent="0.2">
      <c r="A13" s="164">
        <v>4</v>
      </c>
      <c r="B13" s="136" t="s">
        <v>15</v>
      </c>
      <c r="C13" s="490">
        <v>39</v>
      </c>
      <c r="D13" s="589">
        <v>27533</v>
      </c>
      <c r="E13" s="491">
        <f t="shared" si="2"/>
        <v>705.97435897435901</v>
      </c>
      <c r="F13" s="490">
        <v>148</v>
      </c>
      <c r="G13" s="589">
        <v>233</v>
      </c>
      <c r="H13" s="1135">
        <v>8640</v>
      </c>
      <c r="I13" s="491">
        <f t="shared" si="0"/>
        <v>37.081545064377686</v>
      </c>
      <c r="J13" s="490">
        <f t="shared" si="1"/>
        <v>58.378378378378379</v>
      </c>
      <c r="L13" s="692"/>
      <c r="P13" s="268"/>
      <c r="Q13" s="267"/>
      <c r="R13" s="268"/>
      <c r="S13" s="267"/>
      <c r="T13" s="267"/>
      <c r="U13" s="268"/>
      <c r="V13" s="268"/>
      <c r="W13" s="268"/>
      <c r="X13" s="268"/>
      <c r="Y13" s="268"/>
      <c r="Z13" s="268"/>
    </row>
    <row r="14" spans="1:26" ht="14.25" x14ac:dyDescent="0.2">
      <c r="A14" s="164">
        <v>5</v>
      </c>
      <c r="B14" s="136" t="s">
        <v>16</v>
      </c>
      <c r="C14" s="490">
        <v>158</v>
      </c>
      <c r="D14" s="589">
        <v>148283</v>
      </c>
      <c r="E14" s="491">
        <f t="shared" si="2"/>
        <v>938.5</v>
      </c>
      <c r="F14" s="490">
        <v>375</v>
      </c>
      <c r="G14" s="589">
        <v>542</v>
      </c>
      <c r="H14" s="1135">
        <v>12908</v>
      </c>
      <c r="I14" s="491">
        <f t="shared" si="0"/>
        <v>23.815498154981551</v>
      </c>
      <c r="J14" s="490">
        <f t="shared" si="1"/>
        <v>34.421333333333337</v>
      </c>
      <c r="L14" s="692"/>
      <c r="P14" s="268"/>
      <c r="Q14" s="267"/>
      <c r="R14" s="268"/>
      <c r="S14" s="267"/>
      <c r="T14" s="267"/>
      <c r="U14" s="268"/>
      <c r="V14" s="268"/>
      <c r="W14" s="268"/>
      <c r="X14" s="268"/>
      <c r="Y14" s="268"/>
      <c r="Z14" s="268"/>
    </row>
    <row r="15" spans="1:26" ht="14.25" x14ac:dyDescent="0.2">
      <c r="A15" s="164">
        <v>6</v>
      </c>
      <c r="B15" s="136" t="s">
        <v>17</v>
      </c>
      <c r="C15" s="490">
        <v>105</v>
      </c>
      <c r="D15" s="589">
        <v>93558</v>
      </c>
      <c r="E15" s="491">
        <f t="shared" si="2"/>
        <v>891.02857142857147</v>
      </c>
      <c r="F15" s="490">
        <v>338</v>
      </c>
      <c r="G15" s="589">
        <v>510</v>
      </c>
      <c r="H15" s="1135">
        <v>12194</v>
      </c>
      <c r="I15" s="491">
        <f t="shared" si="0"/>
        <v>23.909803921568628</v>
      </c>
      <c r="J15" s="490">
        <f t="shared" si="1"/>
        <v>36.07692307692308</v>
      </c>
      <c r="L15" s="692"/>
      <c r="P15" s="268"/>
      <c r="Q15" s="267"/>
      <c r="R15" s="268"/>
      <c r="S15" s="267"/>
      <c r="T15" s="267"/>
      <c r="U15" s="268"/>
      <c r="V15" s="268"/>
      <c r="W15" s="268"/>
      <c r="X15" s="268"/>
      <c r="Y15" s="268"/>
      <c r="Z15" s="268"/>
    </row>
    <row r="16" spans="1:26" ht="14.25" x14ac:dyDescent="0.2">
      <c r="A16" s="164">
        <v>7</v>
      </c>
      <c r="B16" s="136" t="s">
        <v>18</v>
      </c>
      <c r="C16" s="490">
        <v>127</v>
      </c>
      <c r="D16" s="589">
        <v>101893</v>
      </c>
      <c r="E16" s="491">
        <f t="shared" si="2"/>
        <v>802.30708661417327</v>
      </c>
      <c r="F16" s="490">
        <v>361</v>
      </c>
      <c r="G16" s="589">
        <v>584</v>
      </c>
      <c r="H16" s="1135">
        <v>13556</v>
      </c>
      <c r="I16" s="491">
        <f t="shared" si="0"/>
        <v>23.212328767123289</v>
      </c>
      <c r="J16" s="490">
        <f t="shared" si="1"/>
        <v>37.551246537396125</v>
      </c>
      <c r="L16" s="692"/>
      <c r="P16" s="268"/>
      <c r="Q16" s="267"/>
      <c r="R16" s="268"/>
      <c r="S16" s="267"/>
      <c r="T16" s="267"/>
      <c r="U16" s="268"/>
      <c r="V16" s="268"/>
      <c r="W16" s="268"/>
      <c r="X16" s="268"/>
      <c r="Y16" s="268"/>
      <c r="Z16" s="268"/>
    </row>
    <row r="17" spans="1:26" ht="14.25" x14ac:dyDescent="0.2">
      <c r="A17" s="164">
        <v>8</v>
      </c>
      <c r="B17" s="136" t="s">
        <v>19</v>
      </c>
      <c r="C17" s="490">
        <v>126</v>
      </c>
      <c r="D17" s="589">
        <v>114238</v>
      </c>
      <c r="E17" s="491">
        <f t="shared" si="2"/>
        <v>906.65079365079362</v>
      </c>
      <c r="F17" s="490">
        <v>279</v>
      </c>
      <c r="G17" s="589">
        <v>259</v>
      </c>
      <c r="H17" s="1135">
        <v>6751</v>
      </c>
      <c r="I17" s="491">
        <f t="shared" si="0"/>
        <v>26.065637065637066</v>
      </c>
      <c r="J17" s="490">
        <f t="shared" si="1"/>
        <v>24.197132616487455</v>
      </c>
      <c r="L17" s="692"/>
      <c r="P17" s="268"/>
      <c r="Q17" s="267"/>
      <c r="R17" s="268"/>
      <c r="S17" s="267"/>
      <c r="T17" s="267"/>
      <c r="U17" s="268"/>
      <c r="V17" s="268"/>
      <c r="W17" s="268"/>
      <c r="X17" s="268"/>
      <c r="Y17" s="268"/>
      <c r="Z17" s="268"/>
    </row>
    <row r="18" spans="1:26" ht="14.25" x14ac:dyDescent="0.2">
      <c r="A18" s="164">
        <v>9</v>
      </c>
      <c r="B18" s="136" t="s">
        <v>20</v>
      </c>
      <c r="C18" s="490">
        <v>66</v>
      </c>
      <c r="D18" s="589">
        <v>48155</v>
      </c>
      <c r="E18" s="491">
        <f t="shared" si="2"/>
        <v>729.62121212121212</v>
      </c>
      <c r="F18" s="490">
        <v>206</v>
      </c>
      <c r="G18" s="589">
        <v>318</v>
      </c>
      <c r="H18" s="1135">
        <v>7698</v>
      </c>
      <c r="I18" s="491">
        <f t="shared" si="0"/>
        <v>24.20754716981132</v>
      </c>
      <c r="J18" s="490">
        <f t="shared" si="1"/>
        <v>37.368932038834949</v>
      </c>
      <c r="L18" s="692"/>
      <c r="P18" s="268" t="s">
        <v>13</v>
      </c>
      <c r="Q18" s="267"/>
      <c r="R18" s="268"/>
      <c r="S18" s="267"/>
      <c r="T18" s="267"/>
      <c r="U18" s="268"/>
      <c r="V18" s="268"/>
      <c r="W18" s="268"/>
      <c r="X18" s="268"/>
      <c r="Y18" s="268"/>
      <c r="Z18" s="268"/>
    </row>
    <row r="19" spans="1:26" ht="14.25" x14ac:dyDescent="0.2">
      <c r="A19" s="164">
        <v>10</v>
      </c>
      <c r="B19" s="136" t="s">
        <v>21</v>
      </c>
      <c r="C19" s="490">
        <v>57</v>
      </c>
      <c r="D19" s="589">
        <v>44004</v>
      </c>
      <c r="E19" s="491">
        <f t="shared" si="2"/>
        <v>772</v>
      </c>
      <c r="F19" s="490">
        <v>211</v>
      </c>
      <c r="G19" s="589">
        <v>332</v>
      </c>
      <c r="H19" s="1135">
        <v>9199</v>
      </c>
      <c r="I19" s="491">
        <f t="shared" si="0"/>
        <v>27.707831325301203</v>
      </c>
      <c r="J19" s="490">
        <f t="shared" si="1"/>
        <v>43.597156398104268</v>
      </c>
      <c r="L19" s="692"/>
      <c r="P19" s="268"/>
      <c r="Q19" s="267"/>
      <c r="R19" s="268"/>
      <c r="S19" s="267"/>
      <c r="T19" s="267"/>
      <c r="U19" s="268"/>
      <c r="V19" s="268"/>
      <c r="W19" s="268"/>
      <c r="X19" s="268"/>
      <c r="Y19" s="268"/>
      <c r="Z19" s="268"/>
    </row>
    <row r="20" spans="1:26" ht="14.25" x14ac:dyDescent="0.2">
      <c r="A20" s="164">
        <v>11</v>
      </c>
      <c r="B20" s="136" t="s">
        <v>22</v>
      </c>
      <c r="C20" s="490">
        <v>72</v>
      </c>
      <c r="D20" s="589">
        <v>60246</v>
      </c>
      <c r="E20" s="491">
        <f t="shared" si="2"/>
        <v>836.75</v>
      </c>
      <c r="F20" s="490">
        <v>194</v>
      </c>
      <c r="G20" s="589">
        <v>299</v>
      </c>
      <c r="H20" s="1135">
        <v>7027</v>
      </c>
      <c r="I20" s="491">
        <f t="shared" si="0"/>
        <v>23.501672240802677</v>
      </c>
      <c r="J20" s="490">
        <f t="shared" si="1"/>
        <v>36.22164948453608</v>
      </c>
      <c r="L20" s="692"/>
      <c r="P20" s="268"/>
      <c r="Q20" s="267"/>
      <c r="R20" s="268"/>
      <c r="S20" s="267"/>
      <c r="T20" s="267"/>
      <c r="U20" s="268"/>
      <c r="V20" s="268"/>
      <c r="W20" s="268"/>
      <c r="X20" s="268"/>
      <c r="Y20" s="268"/>
      <c r="Z20" s="268"/>
    </row>
    <row r="21" spans="1:26" ht="14.25" x14ac:dyDescent="0.2">
      <c r="A21" s="164">
        <v>12</v>
      </c>
      <c r="B21" s="136" t="s">
        <v>23</v>
      </c>
      <c r="C21" s="490">
        <v>12</v>
      </c>
      <c r="D21" s="589">
        <v>14306</v>
      </c>
      <c r="E21" s="491">
        <f t="shared" si="2"/>
        <v>1192.1666666666667</v>
      </c>
      <c r="F21" s="490">
        <v>366</v>
      </c>
      <c r="G21" s="589">
        <v>632</v>
      </c>
      <c r="H21" s="1135">
        <v>17357</v>
      </c>
      <c r="I21" s="491">
        <f t="shared" si="0"/>
        <v>27.463607594936708</v>
      </c>
      <c r="J21" s="490">
        <f t="shared" si="1"/>
        <v>47.423497267759565</v>
      </c>
      <c r="L21" s="692"/>
      <c r="P21" s="268"/>
      <c r="Q21" s="267"/>
      <c r="R21" s="268"/>
      <c r="S21" s="267"/>
      <c r="T21" s="267"/>
      <c r="U21" s="268"/>
      <c r="V21" s="268"/>
      <c r="W21" s="268"/>
      <c r="X21" s="268"/>
      <c r="Y21" s="268"/>
      <c r="Z21" s="268"/>
    </row>
    <row r="22" spans="1:26" ht="14.25" x14ac:dyDescent="0.2">
      <c r="A22" s="164">
        <v>13</v>
      </c>
      <c r="B22" s="136" t="s">
        <v>24</v>
      </c>
      <c r="C22" s="490">
        <v>173</v>
      </c>
      <c r="D22" s="589">
        <v>147264</v>
      </c>
      <c r="E22" s="491">
        <f t="shared" si="2"/>
        <v>851.23699421965318</v>
      </c>
      <c r="F22" s="490">
        <v>409</v>
      </c>
      <c r="G22" s="589">
        <v>619</v>
      </c>
      <c r="H22" s="1135">
        <v>17486</v>
      </c>
      <c r="I22" s="491">
        <f t="shared" si="0"/>
        <v>28.248788368336026</v>
      </c>
      <c r="J22" s="490">
        <f t="shared" si="1"/>
        <v>42.753056234718827</v>
      </c>
      <c r="L22" s="692"/>
    </row>
    <row r="23" spans="1:26" ht="14.25" x14ac:dyDescent="0.2">
      <c r="A23" s="164">
        <v>14</v>
      </c>
      <c r="B23" s="136" t="s">
        <v>25</v>
      </c>
      <c r="C23" s="490">
        <v>161</v>
      </c>
      <c r="D23" s="589">
        <v>141115</v>
      </c>
      <c r="E23" s="491">
        <f t="shared" si="2"/>
        <v>876.49068322981361</v>
      </c>
      <c r="F23" s="490">
        <v>390</v>
      </c>
      <c r="G23" s="589">
        <v>602</v>
      </c>
      <c r="H23" s="1135">
        <v>14888</v>
      </c>
      <c r="I23" s="491">
        <f t="shared" si="0"/>
        <v>24.730897009966778</v>
      </c>
      <c r="J23" s="490">
        <f t="shared" si="1"/>
        <v>38.174358974358974</v>
      </c>
      <c r="L23" s="692"/>
    </row>
    <row r="24" spans="1:26" ht="18" customHeight="1" thickBot="1" x14ac:dyDescent="0.25">
      <c r="A24" s="166">
        <v>15</v>
      </c>
      <c r="B24" s="141" t="s">
        <v>26</v>
      </c>
      <c r="C24" s="492">
        <v>50</v>
      </c>
      <c r="D24" s="591">
        <v>43249</v>
      </c>
      <c r="E24" s="493">
        <f t="shared" si="2"/>
        <v>864.98</v>
      </c>
      <c r="F24" s="492">
        <v>196</v>
      </c>
      <c r="G24" s="591">
        <v>305</v>
      </c>
      <c r="H24" s="1136">
        <v>7638</v>
      </c>
      <c r="I24" s="493">
        <f t="shared" si="0"/>
        <v>25.042622950819673</v>
      </c>
      <c r="J24" s="492">
        <f t="shared" si="1"/>
        <v>38.969387755102041</v>
      </c>
      <c r="L24" s="692" t="s">
        <v>604</v>
      </c>
    </row>
    <row r="25" spans="1:26" ht="15" x14ac:dyDescent="0.25">
      <c r="A25" s="279"/>
      <c r="B25" s="280" t="s">
        <v>590</v>
      </c>
      <c r="C25" s="281">
        <f>SUM(C10:C24)</f>
        <v>1316</v>
      </c>
      <c r="D25" s="282">
        <f>SUM(D10:D24)</f>
        <v>1129142</v>
      </c>
      <c r="E25" s="282">
        <f>D25/C25</f>
        <v>858.01063829787233</v>
      </c>
      <c r="F25" s="588">
        <f>SUM(F10:F24)</f>
        <v>4108</v>
      </c>
      <c r="G25" s="486">
        <f>SUM(G10:G24)</f>
        <v>6225</v>
      </c>
      <c r="H25" s="486">
        <f>SUM(H10:H24)</f>
        <v>159897</v>
      </c>
      <c r="I25" s="487">
        <f t="shared" si="0"/>
        <v>25.686265060240963</v>
      </c>
      <c r="J25" s="486">
        <f t="shared" si="1"/>
        <v>38.923320350535541</v>
      </c>
      <c r="L25" s="812">
        <f>E25/356</f>
        <v>2.4101422424097536</v>
      </c>
      <c r="M25" t="s">
        <v>603</v>
      </c>
      <c r="O25" t="s">
        <v>13</v>
      </c>
    </row>
    <row r="26" spans="1:26" ht="14.25" x14ac:dyDescent="0.2">
      <c r="A26" s="283"/>
      <c r="B26" s="198" t="s">
        <v>537</v>
      </c>
      <c r="C26" s="200">
        <v>1445</v>
      </c>
      <c r="D26" s="201">
        <v>1057049</v>
      </c>
      <c r="E26" s="201">
        <v>731.52179930795853</v>
      </c>
      <c r="F26" s="200">
        <v>3997</v>
      </c>
      <c r="G26" s="201">
        <v>6043</v>
      </c>
      <c r="H26" s="201">
        <v>151923</v>
      </c>
      <c r="I26" s="362">
        <v>25.140327651828564</v>
      </c>
      <c r="J26" s="201">
        <v>38.009256942707033</v>
      </c>
      <c r="L26" s="812">
        <f t="shared" ref="L26:L36" si="3">E26/356</f>
        <v>2.0548365149099959</v>
      </c>
      <c r="M26" t="s">
        <v>603</v>
      </c>
    </row>
    <row r="27" spans="1:26" ht="14.25" x14ac:dyDescent="0.2">
      <c r="A27" s="283"/>
      <c r="B27" s="198" t="s">
        <v>452</v>
      </c>
      <c r="C27" s="200">
        <v>1484</v>
      </c>
      <c r="D27" s="201">
        <v>1270288</v>
      </c>
      <c r="E27" s="201">
        <v>855.98921832884093</v>
      </c>
      <c r="F27" s="200">
        <v>4099</v>
      </c>
      <c r="G27" s="201">
        <v>6402</v>
      </c>
      <c r="H27" s="201">
        <v>145992</v>
      </c>
      <c r="I27" s="362">
        <v>22.804123711340207</v>
      </c>
      <c r="J27" s="201">
        <v>35.616491827274942</v>
      </c>
      <c r="L27" s="812">
        <f t="shared" si="3"/>
        <v>2.4044640964293285</v>
      </c>
      <c r="M27" t="s">
        <v>603</v>
      </c>
    </row>
    <row r="28" spans="1:26" ht="14.25" x14ac:dyDescent="0.2">
      <c r="A28" s="283"/>
      <c r="B28" s="198" t="s">
        <v>102</v>
      </c>
      <c r="C28" s="200">
        <v>1516</v>
      </c>
      <c r="D28" s="201">
        <v>1390642</v>
      </c>
      <c r="E28" s="201">
        <v>917.31002638522432</v>
      </c>
      <c r="F28" s="200">
        <v>4205</v>
      </c>
      <c r="G28" s="201">
        <v>6025.8785499999994</v>
      </c>
      <c r="H28" s="201">
        <v>141300</v>
      </c>
      <c r="I28" s="362">
        <v>23.448862904812447</v>
      </c>
      <c r="J28" s="201">
        <v>33.602853745541026</v>
      </c>
      <c r="L28" s="812">
        <f t="shared" si="3"/>
        <v>2.5767135572618662</v>
      </c>
      <c r="M28" t="s">
        <v>603</v>
      </c>
    </row>
    <row r="29" spans="1:26" ht="14.25" x14ac:dyDescent="0.2">
      <c r="A29" s="283"/>
      <c r="B29" s="198" t="s">
        <v>103</v>
      </c>
      <c r="C29" s="200">
        <v>1484</v>
      </c>
      <c r="D29" s="201">
        <v>1394255</v>
      </c>
      <c r="E29" s="201">
        <v>939.52493261455527</v>
      </c>
      <c r="F29" s="200">
        <v>4049</v>
      </c>
      <c r="G29" s="201">
        <v>5850</v>
      </c>
      <c r="H29" s="201">
        <v>146014.91</v>
      </c>
      <c r="I29" s="362">
        <v>24.959813675213677</v>
      </c>
      <c r="J29" s="201">
        <v>36.061968387256115</v>
      </c>
      <c r="L29" s="812">
        <f t="shared" si="3"/>
        <v>2.6391149792543689</v>
      </c>
      <c r="M29" t="s">
        <v>603</v>
      </c>
    </row>
    <row r="30" spans="1:26" ht="14.25" x14ac:dyDescent="0.2">
      <c r="A30" s="283"/>
      <c r="B30" s="198" t="s">
        <v>104</v>
      </c>
      <c r="C30" s="200">
        <v>1457</v>
      </c>
      <c r="D30" s="201">
        <v>1421900</v>
      </c>
      <c r="E30" s="201">
        <v>975.9094028826355</v>
      </c>
      <c r="F30" s="200">
        <v>4239</v>
      </c>
      <c r="G30" s="201">
        <v>6791</v>
      </c>
      <c r="H30" s="201">
        <v>158713</v>
      </c>
      <c r="I30" s="362">
        <v>23.371079369754085</v>
      </c>
      <c r="J30" s="201">
        <v>37.441141778721395</v>
      </c>
      <c r="L30" s="812">
        <f t="shared" si="3"/>
        <v>2.7413185474231336</v>
      </c>
      <c r="M30" t="s">
        <v>603</v>
      </c>
    </row>
    <row r="31" spans="1:26" ht="14.25" x14ac:dyDescent="0.2">
      <c r="A31" s="283"/>
      <c r="B31" s="198" t="s">
        <v>105</v>
      </c>
      <c r="C31" s="200">
        <v>1486</v>
      </c>
      <c r="D31" s="201">
        <v>1424082</v>
      </c>
      <c r="E31" s="201">
        <v>958.33243606998656</v>
      </c>
      <c r="F31" s="200">
        <v>4357</v>
      </c>
      <c r="G31" s="201">
        <v>6612</v>
      </c>
      <c r="H31" s="201">
        <v>160494</v>
      </c>
      <c r="I31" s="362">
        <v>24.273139745916517</v>
      </c>
      <c r="J31" s="201">
        <v>36.835896258893733</v>
      </c>
      <c r="L31" s="812">
        <f t="shared" si="3"/>
        <v>2.6919450451404119</v>
      </c>
      <c r="M31" t="s">
        <v>603</v>
      </c>
    </row>
    <row r="32" spans="1:26" ht="14.25" x14ac:dyDescent="0.2">
      <c r="A32" s="283"/>
      <c r="B32" s="198" t="s">
        <v>106</v>
      </c>
      <c r="C32" s="200">
        <v>1550</v>
      </c>
      <c r="D32" s="201">
        <v>1530309</v>
      </c>
      <c r="E32" s="201">
        <v>987.29612903225802</v>
      </c>
      <c r="F32" s="200">
        <v>4252</v>
      </c>
      <c r="G32" s="201">
        <v>6549</v>
      </c>
      <c r="H32" s="201">
        <v>161483</v>
      </c>
      <c r="I32" s="362">
        <v>24.657657657657658</v>
      </c>
      <c r="J32" s="201">
        <v>37.97812793979304</v>
      </c>
      <c r="L32" s="812">
        <f t="shared" si="3"/>
        <v>2.7733037332366797</v>
      </c>
      <c r="M32" t="s">
        <v>603</v>
      </c>
    </row>
    <row r="33" spans="1:15" ht="14.25" x14ac:dyDescent="0.2">
      <c r="A33" s="283"/>
      <c r="B33" s="198" t="s">
        <v>107</v>
      </c>
      <c r="C33" s="200">
        <v>1623</v>
      </c>
      <c r="D33" s="201">
        <v>1435663</v>
      </c>
      <c r="E33" s="201">
        <v>884.57362908194705</v>
      </c>
      <c r="F33" s="200">
        <v>4375</v>
      </c>
      <c r="G33" s="201">
        <v>7133</v>
      </c>
      <c r="H33" s="201">
        <v>181638</v>
      </c>
      <c r="I33" s="362">
        <v>25.464460956119446</v>
      </c>
      <c r="J33" s="201">
        <v>41.51725714285714</v>
      </c>
      <c r="L33" s="812">
        <f t="shared" si="3"/>
        <v>2.4847573850616489</v>
      </c>
      <c r="M33" t="s">
        <v>603</v>
      </c>
    </row>
    <row r="34" spans="1:15" ht="14.25" x14ac:dyDescent="0.2">
      <c r="A34" s="283"/>
      <c r="B34" s="198" t="s">
        <v>108</v>
      </c>
      <c r="C34" s="200">
        <v>1530</v>
      </c>
      <c r="D34" s="201">
        <v>1448131</v>
      </c>
      <c r="E34" s="201">
        <v>946.49084967320266</v>
      </c>
      <c r="F34" s="200">
        <v>4426</v>
      </c>
      <c r="G34" s="201">
        <v>7250</v>
      </c>
      <c r="H34" s="201">
        <v>181834</v>
      </c>
      <c r="I34" s="362">
        <v>25.08055172413793</v>
      </c>
      <c r="J34" s="201">
        <v>41.083145051965658</v>
      </c>
      <c r="L34" s="812">
        <f t="shared" si="3"/>
        <v>2.6586821620033785</v>
      </c>
      <c r="M34" t="s">
        <v>603</v>
      </c>
    </row>
    <row r="35" spans="1:15" ht="14.25" x14ac:dyDescent="0.2">
      <c r="A35" s="283"/>
      <c r="B35" s="198" t="s">
        <v>109</v>
      </c>
      <c r="C35" s="200">
        <v>1503</v>
      </c>
      <c r="D35" s="201">
        <v>1423379</v>
      </c>
      <c r="E35" s="201">
        <v>947.02528276779776</v>
      </c>
      <c r="F35" s="200">
        <v>4447</v>
      </c>
      <c r="G35" s="201">
        <v>7295</v>
      </c>
      <c r="H35" s="201">
        <v>175187</v>
      </c>
      <c r="I35" s="362">
        <v>24.014667580534613</v>
      </c>
      <c r="J35" s="201">
        <v>39.394423206656171</v>
      </c>
      <c r="L35" s="812">
        <f t="shared" si="3"/>
        <v>2.6601833785612299</v>
      </c>
      <c r="M35" t="s">
        <v>603</v>
      </c>
    </row>
    <row r="36" spans="1:15" ht="15" thickBot="1" x14ac:dyDescent="0.25">
      <c r="A36" s="284"/>
      <c r="B36" s="285" t="s">
        <v>110</v>
      </c>
      <c r="C36" s="286">
        <v>1604</v>
      </c>
      <c r="D36" s="287">
        <v>1446778</v>
      </c>
      <c r="E36" s="287">
        <v>901.98129675810469</v>
      </c>
      <c r="F36" s="286">
        <v>5015</v>
      </c>
      <c r="G36" s="287">
        <v>8155</v>
      </c>
      <c r="H36" s="287">
        <v>206339</v>
      </c>
      <c r="I36" s="288">
        <v>25.302145922746782</v>
      </c>
      <c r="J36" s="287">
        <v>41.144366899302092</v>
      </c>
      <c r="L36" s="812">
        <f t="shared" si="3"/>
        <v>2.5336553279722041</v>
      </c>
      <c r="M36" t="s">
        <v>603</v>
      </c>
      <c r="N36" s="193"/>
    </row>
    <row r="37" spans="1:15" ht="14.25" x14ac:dyDescent="0.2">
      <c r="A37" s="122" t="s">
        <v>168</v>
      </c>
      <c r="B37" s="289"/>
      <c r="C37" s="193"/>
      <c r="D37" s="193"/>
      <c r="E37" s="193"/>
      <c r="F37" s="193"/>
      <c r="G37" s="193"/>
      <c r="H37" s="193"/>
      <c r="I37" s="193"/>
      <c r="J37" s="193"/>
      <c r="L37" s="592"/>
    </row>
    <row r="38" spans="1:15" ht="14.25" x14ac:dyDescent="0.2">
      <c r="A38" t="s">
        <v>169</v>
      </c>
      <c r="B38" s="289"/>
      <c r="C38" s="193"/>
      <c r="D38" s="193"/>
      <c r="E38" s="193"/>
      <c r="F38" s="193"/>
      <c r="G38" s="193"/>
      <c r="H38" s="193"/>
      <c r="I38" s="193"/>
      <c r="J38" s="193"/>
    </row>
    <row r="39" spans="1:15" ht="14.25" x14ac:dyDescent="0.2">
      <c r="A39" t="s">
        <v>170</v>
      </c>
      <c r="B39" s="289"/>
      <c r="C39" s="193"/>
      <c r="D39" s="193"/>
      <c r="E39" s="193"/>
      <c r="F39" s="193"/>
      <c r="G39" s="193"/>
      <c r="H39" s="193"/>
      <c r="I39" s="193"/>
      <c r="J39" s="193"/>
    </row>
    <row r="40" spans="1:15" ht="14.25" x14ac:dyDescent="0.2">
      <c r="A40" t="s">
        <v>171</v>
      </c>
      <c r="B40" s="289"/>
      <c r="C40" s="193"/>
      <c r="D40" s="193"/>
      <c r="E40" s="193"/>
      <c r="F40" s="193"/>
      <c r="G40" s="193"/>
      <c r="H40" s="193"/>
      <c r="I40" s="193"/>
      <c r="J40" s="193"/>
    </row>
    <row r="41" spans="1:15" ht="14.25" x14ac:dyDescent="0.2">
      <c r="A41" t="s">
        <v>172</v>
      </c>
      <c r="B41" s="289"/>
      <c r="C41" s="193"/>
      <c r="D41" s="193"/>
      <c r="E41" s="193"/>
      <c r="F41" s="193"/>
      <c r="G41" s="193"/>
      <c r="H41" s="193"/>
      <c r="I41" s="193"/>
      <c r="J41" s="193"/>
      <c r="O41" t="s">
        <v>13</v>
      </c>
    </row>
    <row r="42" spans="1:15" ht="14.25" x14ac:dyDescent="0.2">
      <c r="A42" t="s">
        <v>173</v>
      </c>
      <c r="B42" s="289"/>
      <c r="C42" s="193"/>
      <c r="D42" s="193"/>
      <c r="E42" s="193"/>
      <c r="F42" s="193"/>
      <c r="G42" s="193"/>
      <c r="H42" s="193"/>
      <c r="I42" s="193"/>
      <c r="J42" s="193"/>
    </row>
    <row r="43" spans="1:15" ht="14.25" x14ac:dyDescent="0.2">
      <c r="B43" s="289"/>
      <c r="C43" s="193"/>
      <c r="D43" s="193"/>
      <c r="E43" s="193"/>
      <c r="F43" s="193"/>
      <c r="G43" s="193"/>
      <c r="H43" s="193"/>
      <c r="I43" s="193"/>
      <c r="J43" s="193"/>
      <c r="M43" t="s">
        <v>13</v>
      </c>
    </row>
  </sheetData>
  <mergeCells count="2">
    <mergeCell ref="C8:E8"/>
    <mergeCell ref="F8:J8"/>
  </mergeCells>
  <phoneticPr fontId="56" type="noConversion"/>
  <pageMargins left="0.7" right="0.7" top="0.75" bottom="0.75" header="0.3" footer="0.3"/>
  <pageSetup paperSize="8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1">
    <tabColor rgb="FFFF0000"/>
  </sheetPr>
  <dimension ref="A1:W164"/>
  <sheetViews>
    <sheetView showGridLines="0" zoomScaleNormal="100" workbookViewId="0">
      <selection activeCell="S22" sqref="S22"/>
    </sheetView>
  </sheetViews>
  <sheetFormatPr baseColWidth="10" defaultColWidth="11.42578125" defaultRowHeight="12.75" x14ac:dyDescent="0.2"/>
  <cols>
    <col min="1" max="1" width="4.85546875" customWidth="1"/>
    <col min="2" max="2" width="20.140625" customWidth="1"/>
    <col min="3" max="3" width="9.28515625" customWidth="1"/>
    <col min="4" max="4" width="8.140625" customWidth="1"/>
    <col min="5" max="5" width="9.140625" customWidth="1"/>
    <col min="6" max="6" width="10" customWidth="1"/>
    <col min="7" max="7" width="10.28515625" customWidth="1"/>
    <col min="8" max="8" width="9.5703125" customWidth="1"/>
    <col min="9" max="9" width="9.140625" customWidth="1"/>
    <col min="10" max="10" width="9.85546875" customWidth="1"/>
    <col min="11" max="11" width="8.140625" customWidth="1"/>
    <col min="12" max="12" width="9.28515625" customWidth="1"/>
    <col min="13" max="13" width="10.28515625" customWidth="1"/>
    <col min="14" max="14" width="8.7109375" customWidth="1"/>
    <col min="15" max="15" width="9" customWidth="1"/>
    <col min="16" max="16" width="10.140625" customWidth="1"/>
    <col min="19" max="19" width="44.5703125" customWidth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2" x14ac:dyDescent="0.2">
      <c r="A4" s="1" t="str">
        <f>A9</f>
        <v>Tabell 3-3 - C - 1- Antall  oppholdsdøgn totalt i institusjon fordelt på type opphold (Kostrafunksjon 253 - institusjonstjenester) - Kjøp fra SYE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2" x14ac:dyDescent="0.2">
      <c r="A5" s="1" t="str">
        <f>A44</f>
        <v>Tabell 3-3 - C - 2- Antall  oppholdsdøgn totalt i institusjon fordelt på type opphold (Kostrafunksjon 253 - institusjonstjenester) - Kjøp fra andre innenbys/utenbys - hittil i år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2" x14ac:dyDescent="0.2">
      <c r="A6" s="1" t="str">
        <f>A85</f>
        <v>Tabell 3-3 - C - 3- Antall  oppholdsdøgn totalt i institusjon fordelt på type opphold (Kostrafunksjon 253 - institusjonstjenester) - Drevet av bydelene selv - hittil i år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2" x14ac:dyDescent="0.2">
      <c r="A7" s="1" t="str">
        <f>A130</f>
        <v>Tabell 3-3 - C - 4- Antall  oppholdsdøgn totalt i institusjon fordelt på type opphold (Kostrafunksjon 253 - institusjonstjenester) - SUM - hittil i år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S7" s="606" t="s">
        <v>174</v>
      </c>
      <c r="T7" s="866">
        <f>P27/P148</f>
        <v>0.93074985814361433</v>
      </c>
      <c r="U7" s="606"/>
    </row>
    <row r="8" spans="1:22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S8" s="606" t="s">
        <v>175</v>
      </c>
      <c r="T8" s="647">
        <f>P62/P148</f>
        <v>4.4738586745307819E-2</v>
      </c>
      <c r="U8" s="606"/>
    </row>
    <row r="9" spans="1:22" ht="15.75" thickBot="1" x14ac:dyDescent="0.25">
      <c r="A9" s="120" t="s">
        <v>176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S9" s="606" t="s">
        <v>177</v>
      </c>
      <c r="T9" s="647">
        <f>P103/P148</f>
        <v>2.4511555111077901E-2</v>
      </c>
      <c r="U9" s="606"/>
    </row>
    <row r="10" spans="1:22" ht="33" customHeight="1" thickBot="1" x14ac:dyDescent="0.25">
      <c r="A10" s="836"/>
      <c r="B10" s="580"/>
      <c r="C10" s="1621" t="s">
        <v>178</v>
      </c>
      <c r="D10" s="1621"/>
      <c r="E10" s="1621"/>
      <c r="F10" s="1623" t="s">
        <v>179</v>
      </c>
      <c r="G10" s="1624"/>
      <c r="H10" s="1624"/>
      <c r="I10" s="1624"/>
      <c r="J10" s="1624"/>
      <c r="K10" s="1624"/>
      <c r="L10" s="1625"/>
      <c r="M10" s="1621" t="s">
        <v>180</v>
      </c>
      <c r="N10" s="1621"/>
      <c r="O10" s="1621"/>
      <c r="P10" s="91"/>
      <c r="V10" s="754"/>
    </row>
    <row r="11" spans="1:22" ht="110.25" customHeight="1" thickBot="1" x14ac:dyDescent="0.25">
      <c r="A11" s="580" t="s">
        <v>4</v>
      </c>
      <c r="B11" s="662" t="s">
        <v>5</v>
      </c>
      <c r="C11" s="29" t="s">
        <v>181</v>
      </c>
      <c r="D11" s="32" t="s">
        <v>182</v>
      </c>
      <c r="E11" s="41" t="s">
        <v>183</v>
      </c>
      <c r="F11" s="67" t="s">
        <v>184</v>
      </c>
      <c r="G11" s="111" t="s">
        <v>185</v>
      </c>
      <c r="H11" s="111" t="s">
        <v>186</v>
      </c>
      <c r="I11" s="111" t="s">
        <v>187</v>
      </c>
      <c r="J11" s="111" t="s">
        <v>188</v>
      </c>
      <c r="K11" s="111" t="s">
        <v>189</v>
      </c>
      <c r="L11" s="998" t="s">
        <v>190</v>
      </c>
      <c r="M11" s="29" t="s">
        <v>191</v>
      </c>
      <c r="N11" s="32" t="s">
        <v>192</v>
      </c>
      <c r="O11" s="30" t="s">
        <v>193</v>
      </c>
      <c r="P11" s="54" t="s">
        <v>194</v>
      </c>
      <c r="V11" s="754"/>
    </row>
    <row r="12" spans="1:22" ht="14.25" x14ac:dyDescent="0.2">
      <c r="A12" s="239">
        <v>1</v>
      </c>
      <c r="B12" s="368" t="s">
        <v>11</v>
      </c>
      <c r="C12" s="237">
        <v>7135</v>
      </c>
      <c r="D12" s="273">
        <v>175</v>
      </c>
      <c r="E12" s="274">
        <v>257</v>
      </c>
      <c r="F12" s="237">
        <v>25717</v>
      </c>
      <c r="G12" s="273">
        <v>11234</v>
      </c>
      <c r="H12" s="273">
        <v>4921</v>
      </c>
      <c r="I12" s="273">
        <v>732</v>
      </c>
      <c r="J12" s="273">
        <v>1244</v>
      </c>
      <c r="K12" s="273">
        <v>0</v>
      </c>
      <c r="L12" s="274">
        <v>717</v>
      </c>
      <c r="M12" s="237">
        <v>0</v>
      </c>
      <c r="N12" s="273">
        <v>0</v>
      </c>
      <c r="O12" s="274">
        <v>0</v>
      </c>
      <c r="P12" s="811">
        <f t="shared" ref="P12:P26" si="0">SUM(C12:O12)</f>
        <v>52132</v>
      </c>
    </row>
    <row r="13" spans="1:22" ht="14.25" x14ac:dyDescent="0.2">
      <c r="A13" s="239">
        <v>2</v>
      </c>
      <c r="B13" s="368" t="s">
        <v>12</v>
      </c>
      <c r="C13" s="238">
        <v>4402</v>
      </c>
      <c r="D13" s="233">
        <v>2454</v>
      </c>
      <c r="E13" s="234">
        <v>255</v>
      </c>
      <c r="F13" s="238">
        <v>29451</v>
      </c>
      <c r="G13" s="233">
        <v>10772</v>
      </c>
      <c r="H13" s="233">
        <v>1651</v>
      </c>
      <c r="I13" s="233">
        <v>5064</v>
      </c>
      <c r="J13" s="233">
        <v>2196</v>
      </c>
      <c r="K13" s="233">
        <v>0</v>
      </c>
      <c r="L13" s="234">
        <v>320</v>
      </c>
      <c r="M13" s="238">
        <v>0</v>
      </c>
      <c r="N13" s="233">
        <v>366</v>
      </c>
      <c r="O13" s="234">
        <v>0</v>
      </c>
      <c r="P13" s="437">
        <f t="shared" si="0"/>
        <v>56931</v>
      </c>
      <c r="V13" s="648"/>
    </row>
    <row r="14" spans="1:22" ht="14.25" x14ac:dyDescent="0.2">
      <c r="A14" s="239">
        <v>3</v>
      </c>
      <c r="B14" s="368" t="s">
        <v>14</v>
      </c>
      <c r="C14" s="238">
        <v>6189</v>
      </c>
      <c r="D14" s="233">
        <v>593</v>
      </c>
      <c r="E14" s="234">
        <v>160</v>
      </c>
      <c r="F14" s="238">
        <v>31764</v>
      </c>
      <c r="G14" s="233">
        <v>10571</v>
      </c>
      <c r="H14" s="233">
        <v>3842</v>
      </c>
      <c r="I14" s="233">
        <v>534</v>
      </c>
      <c r="J14" s="233">
        <v>0</v>
      </c>
      <c r="K14" s="233">
        <v>352</v>
      </c>
      <c r="L14" s="234">
        <v>451</v>
      </c>
      <c r="M14" s="238">
        <v>0</v>
      </c>
      <c r="N14" s="233">
        <v>0</v>
      </c>
      <c r="O14" s="234">
        <v>0</v>
      </c>
      <c r="P14" s="437">
        <f t="shared" si="0"/>
        <v>54456</v>
      </c>
    </row>
    <row r="15" spans="1:22" ht="28.5" x14ac:dyDescent="0.2">
      <c r="A15" s="239">
        <v>4</v>
      </c>
      <c r="B15" s="368" t="s">
        <v>15</v>
      </c>
      <c r="C15" s="238">
        <v>2731</v>
      </c>
      <c r="D15" s="233">
        <v>369</v>
      </c>
      <c r="E15" s="234">
        <v>25</v>
      </c>
      <c r="F15" s="238">
        <v>21582</v>
      </c>
      <c r="G15" s="233">
        <v>9139</v>
      </c>
      <c r="H15" s="233">
        <v>310</v>
      </c>
      <c r="I15" s="233">
        <v>590</v>
      </c>
      <c r="J15" s="233">
        <v>843</v>
      </c>
      <c r="K15" s="233">
        <v>0</v>
      </c>
      <c r="L15" s="234">
        <v>0</v>
      </c>
      <c r="M15" s="238">
        <v>0</v>
      </c>
      <c r="N15" s="233">
        <v>0</v>
      </c>
      <c r="O15" s="234">
        <v>0</v>
      </c>
      <c r="P15" s="437">
        <f t="shared" si="0"/>
        <v>35589</v>
      </c>
    </row>
    <row r="16" spans="1:22" ht="14.25" x14ac:dyDescent="0.2">
      <c r="A16" s="239">
        <v>5</v>
      </c>
      <c r="B16" s="368" t="s">
        <v>16</v>
      </c>
      <c r="C16" s="238">
        <v>6961</v>
      </c>
      <c r="D16" s="233">
        <v>4988</v>
      </c>
      <c r="E16" s="234">
        <v>216</v>
      </c>
      <c r="F16" s="238">
        <v>99256</v>
      </c>
      <c r="G16" s="233">
        <v>32684</v>
      </c>
      <c r="H16" s="233">
        <v>6766</v>
      </c>
      <c r="I16" s="233">
        <v>2561</v>
      </c>
      <c r="J16" s="233">
        <v>1134</v>
      </c>
      <c r="K16" s="233">
        <v>323</v>
      </c>
      <c r="L16" s="234">
        <v>540</v>
      </c>
      <c r="M16" s="238">
        <v>0</v>
      </c>
      <c r="N16" s="233">
        <v>682</v>
      </c>
      <c r="O16" s="234">
        <v>0</v>
      </c>
      <c r="P16" s="437">
        <f t="shared" si="0"/>
        <v>156111</v>
      </c>
    </row>
    <row r="17" spans="1:16" ht="14.25" x14ac:dyDescent="0.2">
      <c r="A17" s="239">
        <v>6</v>
      </c>
      <c r="B17" s="368" t="s">
        <v>17</v>
      </c>
      <c r="C17" s="238">
        <v>7400</v>
      </c>
      <c r="D17" s="233">
        <v>4117</v>
      </c>
      <c r="E17" s="234">
        <v>390</v>
      </c>
      <c r="F17" s="238">
        <v>76551</v>
      </c>
      <c r="G17" s="233">
        <v>20135</v>
      </c>
      <c r="H17" s="233">
        <v>4270</v>
      </c>
      <c r="I17" s="233">
        <v>836</v>
      </c>
      <c r="J17" s="233">
        <v>1146</v>
      </c>
      <c r="K17" s="233">
        <v>0</v>
      </c>
      <c r="L17" s="234">
        <v>859</v>
      </c>
      <c r="M17" s="238">
        <v>0</v>
      </c>
      <c r="N17" s="233">
        <v>732</v>
      </c>
      <c r="O17" s="234">
        <v>0</v>
      </c>
      <c r="P17" s="437">
        <f t="shared" si="0"/>
        <v>116436</v>
      </c>
    </row>
    <row r="18" spans="1:16" ht="14.25" x14ac:dyDescent="0.2">
      <c r="A18" s="239">
        <v>7</v>
      </c>
      <c r="B18" s="368" t="s">
        <v>18</v>
      </c>
      <c r="C18" s="238">
        <v>8094</v>
      </c>
      <c r="D18" s="233">
        <v>4809</v>
      </c>
      <c r="E18" s="234">
        <v>428</v>
      </c>
      <c r="F18" s="238">
        <v>85222</v>
      </c>
      <c r="G18" s="233">
        <v>25619</v>
      </c>
      <c r="H18" s="233">
        <v>3099</v>
      </c>
      <c r="I18" s="233">
        <v>3063</v>
      </c>
      <c r="J18" s="233">
        <v>1069</v>
      </c>
      <c r="K18" s="233">
        <v>0</v>
      </c>
      <c r="L18" s="234">
        <v>199</v>
      </c>
      <c r="M18" s="238">
        <v>0</v>
      </c>
      <c r="N18" s="233">
        <v>0</v>
      </c>
      <c r="O18" s="234">
        <v>0</v>
      </c>
      <c r="P18" s="437">
        <f t="shared" si="0"/>
        <v>131602</v>
      </c>
    </row>
    <row r="19" spans="1:16" ht="14.25" x14ac:dyDescent="0.2">
      <c r="A19" s="239">
        <v>8</v>
      </c>
      <c r="B19" s="368" t="s">
        <v>19</v>
      </c>
      <c r="C19" s="238">
        <v>3408</v>
      </c>
      <c r="D19" s="233">
        <v>2454</v>
      </c>
      <c r="E19" s="234">
        <v>212</v>
      </c>
      <c r="F19" s="238">
        <v>73012</v>
      </c>
      <c r="G19" s="233">
        <v>18841</v>
      </c>
      <c r="H19" s="233">
        <v>3721</v>
      </c>
      <c r="I19" s="233">
        <v>2162</v>
      </c>
      <c r="J19" s="233">
        <v>3211</v>
      </c>
      <c r="K19" s="233">
        <v>0</v>
      </c>
      <c r="L19" s="234">
        <v>20</v>
      </c>
      <c r="M19" s="238">
        <v>0</v>
      </c>
      <c r="N19" s="233">
        <v>366</v>
      </c>
      <c r="O19" s="234">
        <v>0</v>
      </c>
      <c r="P19" s="437">
        <f t="shared" si="0"/>
        <v>107407</v>
      </c>
    </row>
    <row r="20" spans="1:16" ht="14.25" x14ac:dyDescent="0.2">
      <c r="A20" s="239">
        <v>9</v>
      </c>
      <c r="B20" s="368" t="s">
        <v>20</v>
      </c>
      <c r="C20" s="238">
        <v>3942</v>
      </c>
      <c r="D20" s="233">
        <v>3556</v>
      </c>
      <c r="E20" s="234">
        <v>161</v>
      </c>
      <c r="F20" s="238">
        <v>23322</v>
      </c>
      <c r="G20" s="233">
        <v>11233</v>
      </c>
      <c r="H20" s="233">
        <v>1236</v>
      </c>
      <c r="I20" s="233">
        <v>3349</v>
      </c>
      <c r="J20" s="233">
        <v>0</v>
      </c>
      <c r="K20" s="233">
        <v>366</v>
      </c>
      <c r="L20" s="234">
        <v>878</v>
      </c>
      <c r="M20" s="238">
        <v>0</v>
      </c>
      <c r="N20" s="233">
        <v>700</v>
      </c>
      <c r="O20" s="234">
        <v>0</v>
      </c>
      <c r="P20" s="437">
        <f t="shared" si="0"/>
        <v>48743</v>
      </c>
    </row>
    <row r="21" spans="1:16" ht="14.25" x14ac:dyDescent="0.2">
      <c r="A21" s="239">
        <v>10</v>
      </c>
      <c r="B21" s="368" t="s">
        <v>21</v>
      </c>
      <c r="C21" s="238">
        <v>6644</v>
      </c>
      <c r="D21" s="233">
        <v>2825</v>
      </c>
      <c r="E21" s="234">
        <v>212</v>
      </c>
      <c r="F21" s="238">
        <v>42860</v>
      </c>
      <c r="G21" s="233">
        <v>14542</v>
      </c>
      <c r="H21" s="233">
        <v>2953</v>
      </c>
      <c r="I21" s="233">
        <v>1343</v>
      </c>
      <c r="J21" s="233">
        <v>0</v>
      </c>
      <c r="K21" s="233">
        <v>0</v>
      </c>
      <c r="L21" s="234">
        <v>210</v>
      </c>
      <c r="M21" s="238">
        <v>0</v>
      </c>
      <c r="N21" s="233">
        <v>0</v>
      </c>
      <c r="O21" s="234">
        <v>0</v>
      </c>
      <c r="P21" s="437">
        <f t="shared" si="0"/>
        <v>71589</v>
      </c>
    </row>
    <row r="22" spans="1:16" ht="14.25" x14ac:dyDescent="0.2">
      <c r="A22" s="239">
        <v>11</v>
      </c>
      <c r="B22" s="368" t="s">
        <v>22</v>
      </c>
      <c r="C22" s="238">
        <v>4171</v>
      </c>
      <c r="D22" s="233">
        <v>2209</v>
      </c>
      <c r="E22" s="234">
        <v>369</v>
      </c>
      <c r="F22" s="238">
        <v>42946</v>
      </c>
      <c r="G22" s="233">
        <v>16122</v>
      </c>
      <c r="H22" s="233">
        <v>1370</v>
      </c>
      <c r="I22" s="233">
        <v>2059</v>
      </c>
      <c r="J22" s="233">
        <v>120</v>
      </c>
      <c r="K22" s="233">
        <v>366</v>
      </c>
      <c r="L22" s="234">
        <v>0</v>
      </c>
      <c r="M22" s="238">
        <v>0</v>
      </c>
      <c r="N22" s="233">
        <v>366</v>
      </c>
      <c r="O22" s="234">
        <v>0</v>
      </c>
      <c r="P22" s="437">
        <f t="shared" si="0"/>
        <v>70098</v>
      </c>
    </row>
    <row r="23" spans="1:16" ht="14.25" x14ac:dyDescent="0.2">
      <c r="A23" s="239">
        <v>12</v>
      </c>
      <c r="B23" s="368" t="s">
        <v>23</v>
      </c>
      <c r="C23" s="238">
        <v>12465</v>
      </c>
      <c r="D23" s="233">
        <v>2079</v>
      </c>
      <c r="E23" s="234">
        <v>699</v>
      </c>
      <c r="F23" s="238">
        <v>61155</v>
      </c>
      <c r="G23" s="233">
        <v>21065</v>
      </c>
      <c r="H23" s="233">
        <v>3993</v>
      </c>
      <c r="I23" s="233">
        <v>5491</v>
      </c>
      <c r="J23" s="233">
        <v>730</v>
      </c>
      <c r="K23" s="233">
        <v>0</v>
      </c>
      <c r="L23" s="234">
        <v>137</v>
      </c>
      <c r="M23" s="238">
        <v>0</v>
      </c>
      <c r="N23" s="233">
        <v>365</v>
      </c>
      <c r="O23" s="234">
        <v>0</v>
      </c>
      <c r="P23" s="437">
        <f t="shared" si="0"/>
        <v>108179</v>
      </c>
    </row>
    <row r="24" spans="1:16" ht="14.25" x14ac:dyDescent="0.2">
      <c r="A24" s="239">
        <v>13</v>
      </c>
      <c r="B24" s="368" t="s">
        <v>24</v>
      </c>
      <c r="C24" s="238">
        <v>13186</v>
      </c>
      <c r="D24" s="233">
        <v>2502</v>
      </c>
      <c r="E24" s="234">
        <v>316</v>
      </c>
      <c r="F24" s="238">
        <v>105952</v>
      </c>
      <c r="G24" s="233">
        <v>28204</v>
      </c>
      <c r="H24" s="233">
        <v>1979</v>
      </c>
      <c r="I24" s="233">
        <v>3850</v>
      </c>
      <c r="J24" s="233">
        <v>1212</v>
      </c>
      <c r="K24" s="233">
        <v>0</v>
      </c>
      <c r="L24" s="234">
        <v>887</v>
      </c>
      <c r="M24" s="238">
        <v>0</v>
      </c>
      <c r="N24" s="233">
        <v>0</v>
      </c>
      <c r="O24" s="234">
        <v>0</v>
      </c>
      <c r="P24" s="437">
        <f t="shared" si="0"/>
        <v>158088</v>
      </c>
    </row>
    <row r="25" spans="1:16" ht="14.25" x14ac:dyDescent="0.2">
      <c r="A25" s="239">
        <v>14</v>
      </c>
      <c r="B25" s="368" t="s">
        <v>25</v>
      </c>
      <c r="C25" s="238">
        <v>9136</v>
      </c>
      <c r="D25" s="233">
        <v>4182</v>
      </c>
      <c r="E25" s="234">
        <v>518</v>
      </c>
      <c r="F25" s="238">
        <v>95682</v>
      </c>
      <c r="G25" s="233">
        <v>32764</v>
      </c>
      <c r="H25" s="233">
        <v>1830</v>
      </c>
      <c r="I25" s="233">
        <v>3346</v>
      </c>
      <c r="J25" s="233">
        <v>366</v>
      </c>
      <c r="K25" s="233">
        <v>0</v>
      </c>
      <c r="L25" s="234">
        <v>732</v>
      </c>
      <c r="M25" s="238">
        <v>0</v>
      </c>
      <c r="N25" s="233">
        <v>0</v>
      </c>
      <c r="O25" s="234">
        <v>0</v>
      </c>
      <c r="P25" s="437">
        <f t="shared" si="0"/>
        <v>148556</v>
      </c>
    </row>
    <row r="26" spans="1:16" ht="29.25" thickBot="1" x14ac:dyDescent="0.25">
      <c r="A26" s="448">
        <v>15</v>
      </c>
      <c r="B26" s="368" t="s">
        <v>26</v>
      </c>
      <c r="C26" s="323">
        <v>6317</v>
      </c>
      <c r="D26" s="235">
        <v>307</v>
      </c>
      <c r="E26" s="236">
        <v>270</v>
      </c>
      <c r="F26" s="323">
        <v>28404</v>
      </c>
      <c r="G26" s="235">
        <v>9182</v>
      </c>
      <c r="H26" s="235">
        <v>952</v>
      </c>
      <c r="I26" s="235">
        <v>2270</v>
      </c>
      <c r="J26" s="235">
        <v>0</v>
      </c>
      <c r="K26" s="235">
        <v>0</v>
      </c>
      <c r="L26" s="236">
        <v>293</v>
      </c>
      <c r="M26" s="323">
        <v>0</v>
      </c>
      <c r="N26" s="235">
        <v>0</v>
      </c>
      <c r="O26" s="236">
        <v>0</v>
      </c>
      <c r="P26" s="439">
        <f t="shared" si="0"/>
        <v>47995</v>
      </c>
    </row>
    <row r="27" spans="1:16" ht="15" x14ac:dyDescent="0.25">
      <c r="A27" s="202"/>
      <c r="B27" s="840" t="s">
        <v>590</v>
      </c>
      <c r="C27" s="839">
        <f t="shared" ref="C27:P27" si="1">SUM(C12:C26)</f>
        <v>102181</v>
      </c>
      <c r="D27" s="807">
        <f t="shared" si="1"/>
        <v>37619</v>
      </c>
      <c r="E27" s="808">
        <f t="shared" si="1"/>
        <v>4488</v>
      </c>
      <c r="F27" s="809">
        <f t="shared" si="1"/>
        <v>842876</v>
      </c>
      <c r="G27" s="807">
        <f t="shared" si="1"/>
        <v>272107</v>
      </c>
      <c r="H27" s="807">
        <f t="shared" si="1"/>
        <v>42893</v>
      </c>
      <c r="I27" s="807">
        <f t="shared" si="1"/>
        <v>37250</v>
      </c>
      <c r="J27" s="807">
        <f t="shared" si="1"/>
        <v>13271</v>
      </c>
      <c r="K27" s="807">
        <f t="shared" si="1"/>
        <v>1407</v>
      </c>
      <c r="L27" s="808">
        <f t="shared" si="1"/>
        <v>6243</v>
      </c>
      <c r="M27" s="809">
        <f t="shared" si="1"/>
        <v>0</v>
      </c>
      <c r="N27" s="807">
        <f t="shared" si="1"/>
        <v>3577</v>
      </c>
      <c r="O27" s="808">
        <f t="shared" si="1"/>
        <v>0</v>
      </c>
      <c r="P27" s="810">
        <f t="shared" si="1"/>
        <v>1363912</v>
      </c>
    </row>
    <row r="28" spans="1:16" ht="14.25" x14ac:dyDescent="0.2">
      <c r="A28" s="239"/>
      <c r="B28" s="841" t="s">
        <v>537</v>
      </c>
      <c r="C28" s="363">
        <v>100881</v>
      </c>
      <c r="D28" s="241">
        <v>28537</v>
      </c>
      <c r="E28" s="240">
        <v>4647</v>
      </c>
      <c r="F28" s="363">
        <v>844238</v>
      </c>
      <c r="G28" s="241">
        <v>273529</v>
      </c>
      <c r="H28" s="241">
        <v>27266</v>
      </c>
      <c r="I28" s="241">
        <v>27566</v>
      </c>
      <c r="J28" s="241">
        <v>10455</v>
      </c>
      <c r="K28" s="241">
        <v>1133</v>
      </c>
      <c r="L28" s="435">
        <v>6970</v>
      </c>
      <c r="M28" s="436">
        <v>0</v>
      </c>
      <c r="N28" s="241">
        <v>3417</v>
      </c>
      <c r="O28" s="240">
        <v>12580</v>
      </c>
      <c r="P28" s="672">
        <v>1341219</v>
      </c>
    </row>
    <row r="29" spans="1:16" ht="14.25" x14ac:dyDescent="0.2">
      <c r="A29" s="239"/>
      <c r="B29" s="841" t="s">
        <v>452</v>
      </c>
      <c r="C29" s="363">
        <v>97703</v>
      </c>
      <c r="D29" s="241">
        <v>31795</v>
      </c>
      <c r="E29" s="240">
        <v>4820</v>
      </c>
      <c r="F29" s="363">
        <v>854912</v>
      </c>
      <c r="G29" s="241">
        <v>258597</v>
      </c>
      <c r="H29" s="241">
        <v>28312</v>
      </c>
      <c r="I29" s="241">
        <v>40603</v>
      </c>
      <c r="J29" s="241">
        <v>10354</v>
      </c>
      <c r="K29" s="241">
        <v>1018</v>
      </c>
      <c r="L29" s="435">
        <v>7136</v>
      </c>
      <c r="M29" s="436">
        <v>2190</v>
      </c>
      <c r="N29" s="241">
        <v>3107</v>
      </c>
      <c r="O29" s="240">
        <v>1259</v>
      </c>
      <c r="P29" s="672">
        <v>1341806</v>
      </c>
    </row>
    <row r="30" spans="1:16" ht="14.25" x14ac:dyDescent="0.2">
      <c r="A30" s="239"/>
      <c r="B30" s="841" t="s">
        <v>102</v>
      </c>
      <c r="C30" s="363">
        <v>87664</v>
      </c>
      <c r="D30" s="241">
        <v>34622</v>
      </c>
      <c r="E30" s="240">
        <v>3832</v>
      </c>
      <c r="F30" s="363">
        <v>872897</v>
      </c>
      <c r="G30" s="241">
        <v>271511</v>
      </c>
      <c r="H30" s="241">
        <v>37146</v>
      </c>
      <c r="I30" s="241">
        <v>31222</v>
      </c>
      <c r="J30" s="241">
        <v>10387</v>
      </c>
      <c r="K30" s="241">
        <v>1336</v>
      </c>
      <c r="L30" s="435">
        <v>7334</v>
      </c>
      <c r="M30" s="436">
        <v>29</v>
      </c>
      <c r="N30" s="241">
        <v>3598</v>
      </c>
      <c r="O30" s="240">
        <v>0</v>
      </c>
      <c r="P30" s="672">
        <v>1361578</v>
      </c>
    </row>
    <row r="31" spans="1:16" ht="14.25" x14ac:dyDescent="0.2">
      <c r="A31" s="239"/>
      <c r="B31" s="841" t="s">
        <v>103</v>
      </c>
      <c r="C31" s="363">
        <v>84104</v>
      </c>
      <c r="D31" s="241">
        <v>35914</v>
      </c>
      <c r="E31" s="240">
        <v>3989</v>
      </c>
      <c r="F31" s="363">
        <v>920581</v>
      </c>
      <c r="G31" s="241">
        <v>274468</v>
      </c>
      <c r="H31" s="241">
        <v>32530</v>
      </c>
      <c r="I31" s="241">
        <v>33335</v>
      </c>
      <c r="J31" s="241">
        <v>11129</v>
      </c>
      <c r="K31" s="241">
        <v>1283</v>
      </c>
      <c r="L31" s="435">
        <v>6685</v>
      </c>
      <c r="M31" s="436">
        <v>0</v>
      </c>
      <c r="N31" s="241">
        <v>3600</v>
      </c>
      <c r="O31" s="240">
        <v>0</v>
      </c>
      <c r="P31" s="672">
        <v>1407618</v>
      </c>
    </row>
    <row r="32" spans="1:16" ht="14.25" x14ac:dyDescent="0.2">
      <c r="A32" s="239"/>
      <c r="B32" s="841" t="s">
        <v>104</v>
      </c>
      <c r="C32" s="363">
        <v>101220</v>
      </c>
      <c r="D32" s="241">
        <v>42077</v>
      </c>
      <c r="E32" s="240">
        <v>4214</v>
      </c>
      <c r="F32" s="363">
        <v>952958</v>
      </c>
      <c r="G32" s="241">
        <v>270002</v>
      </c>
      <c r="H32" s="241">
        <v>55929</v>
      </c>
      <c r="I32" s="241">
        <v>17728</v>
      </c>
      <c r="J32" s="241">
        <v>9300</v>
      </c>
      <c r="K32" s="241">
        <v>668</v>
      </c>
      <c r="L32" s="435">
        <v>6229</v>
      </c>
      <c r="M32" s="436">
        <v>1057</v>
      </c>
      <c r="N32" s="241">
        <v>4647</v>
      </c>
      <c r="O32" s="240">
        <v>0</v>
      </c>
      <c r="P32" s="672">
        <v>1466029</v>
      </c>
    </row>
    <row r="33" spans="1:19" ht="14.25" x14ac:dyDescent="0.2">
      <c r="A33" s="239"/>
      <c r="B33" s="841" t="s">
        <v>105</v>
      </c>
      <c r="C33" s="363">
        <v>105621</v>
      </c>
      <c r="D33" s="241">
        <v>39146</v>
      </c>
      <c r="E33" s="240">
        <v>5059</v>
      </c>
      <c r="F33" s="363">
        <v>984799</v>
      </c>
      <c r="G33" s="241">
        <v>274284</v>
      </c>
      <c r="H33" s="241">
        <v>50059</v>
      </c>
      <c r="I33" s="241">
        <v>17393</v>
      </c>
      <c r="J33" s="241">
        <v>8310</v>
      </c>
      <c r="K33" s="241">
        <v>914</v>
      </c>
      <c r="L33" s="435">
        <v>5911</v>
      </c>
      <c r="M33" s="436">
        <v>0</v>
      </c>
      <c r="N33" s="241">
        <v>13434</v>
      </c>
      <c r="O33" s="240">
        <v>0</v>
      </c>
      <c r="P33" s="672">
        <v>1504930</v>
      </c>
    </row>
    <row r="34" spans="1:19" ht="14.25" x14ac:dyDescent="0.2">
      <c r="A34" s="239"/>
      <c r="B34" s="841" t="s">
        <v>106</v>
      </c>
      <c r="C34" s="363">
        <v>98051</v>
      </c>
      <c r="D34" s="241">
        <v>35735</v>
      </c>
      <c r="E34" s="240">
        <v>4847</v>
      </c>
      <c r="F34" s="363">
        <v>1009058</v>
      </c>
      <c r="G34" s="241">
        <v>284490</v>
      </c>
      <c r="H34" s="241">
        <v>46063</v>
      </c>
      <c r="I34" s="241">
        <v>21930</v>
      </c>
      <c r="J34" s="241">
        <v>5011</v>
      </c>
      <c r="K34" s="241">
        <v>2231</v>
      </c>
      <c r="L34" s="435">
        <v>3691</v>
      </c>
      <c r="M34" s="436">
        <v>931</v>
      </c>
      <c r="N34" s="241">
        <v>19598</v>
      </c>
      <c r="O34" s="240">
        <v>0</v>
      </c>
      <c r="P34" s="672">
        <v>1531636</v>
      </c>
    </row>
    <row r="35" spans="1:19" ht="14.25" x14ac:dyDescent="0.2">
      <c r="A35" s="239"/>
      <c r="B35" s="368" t="s">
        <v>107</v>
      </c>
      <c r="C35" s="363">
        <v>126305</v>
      </c>
      <c r="D35" s="241">
        <v>42088</v>
      </c>
      <c r="E35" s="240">
        <v>3893</v>
      </c>
      <c r="F35" s="363">
        <v>1040961</v>
      </c>
      <c r="G35" s="241">
        <v>288794</v>
      </c>
      <c r="H35" s="241">
        <v>45697</v>
      </c>
      <c r="I35" s="241">
        <v>22932</v>
      </c>
      <c r="J35" s="241">
        <v>3396</v>
      </c>
      <c r="K35" s="241">
        <v>2438</v>
      </c>
      <c r="L35" s="435">
        <v>5679</v>
      </c>
      <c r="M35" s="436">
        <v>0</v>
      </c>
      <c r="N35" s="241">
        <v>18993</v>
      </c>
      <c r="O35" s="240">
        <v>0</v>
      </c>
      <c r="P35" s="438">
        <v>1601176</v>
      </c>
    </row>
    <row r="36" spans="1:19" ht="14.25" x14ac:dyDescent="0.2">
      <c r="A36" s="239"/>
      <c r="B36" s="841" t="s">
        <v>108</v>
      </c>
      <c r="C36" s="363">
        <v>137037</v>
      </c>
      <c r="D36" s="241">
        <v>37029</v>
      </c>
      <c r="E36" s="240">
        <v>3816</v>
      </c>
      <c r="F36" s="363">
        <v>1062327</v>
      </c>
      <c r="G36" s="241">
        <v>295881</v>
      </c>
      <c r="H36" s="241">
        <v>45024</v>
      </c>
      <c r="I36" s="241">
        <v>22882</v>
      </c>
      <c r="J36" s="241">
        <v>3353</v>
      </c>
      <c r="K36" s="241">
        <v>2992</v>
      </c>
      <c r="L36" s="435">
        <v>5159</v>
      </c>
      <c r="M36" s="436">
        <v>4380</v>
      </c>
      <c r="N36" s="241">
        <v>22383</v>
      </c>
      <c r="O36" s="240">
        <v>0</v>
      </c>
      <c r="P36" s="438">
        <v>1642263</v>
      </c>
    </row>
    <row r="37" spans="1:19" ht="14.25" x14ac:dyDescent="0.2">
      <c r="A37" s="239"/>
      <c r="B37" s="841" t="s">
        <v>109</v>
      </c>
      <c r="C37" s="363">
        <v>147249</v>
      </c>
      <c r="D37" s="241">
        <v>33755</v>
      </c>
      <c r="E37" s="240">
        <v>3413</v>
      </c>
      <c r="F37" s="363">
        <v>1064938</v>
      </c>
      <c r="G37" s="241">
        <v>300742</v>
      </c>
      <c r="H37" s="241">
        <v>44184</v>
      </c>
      <c r="I37" s="241">
        <v>22437</v>
      </c>
      <c r="J37" s="241">
        <v>4108</v>
      </c>
      <c r="K37" s="241">
        <v>3083</v>
      </c>
      <c r="L37" s="435">
        <v>5760</v>
      </c>
      <c r="M37" s="436">
        <v>4195</v>
      </c>
      <c r="N37" s="241">
        <v>24544</v>
      </c>
      <c r="O37" s="240">
        <v>168</v>
      </c>
      <c r="P37" s="438">
        <v>1658576</v>
      </c>
    </row>
    <row r="38" spans="1:19" ht="14.25" x14ac:dyDescent="0.2">
      <c r="A38" s="239"/>
      <c r="B38" s="367" t="s">
        <v>110</v>
      </c>
      <c r="C38" s="363">
        <v>158358</v>
      </c>
      <c r="D38" s="241">
        <v>36817</v>
      </c>
      <c r="E38" s="240">
        <v>4113</v>
      </c>
      <c r="F38" s="363">
        <v>1077539</v>
      </c>
      <c r="G38" s="241">
        <v>308578</v>
      </c>
      <c r="H38" s="241">
        <v>41207</v>
      </c>
      <c r="I38" s="241">
        <v>21714</v>
      </c>
      <c r="J38" s="241">
        <v>2966</v>
      </c>
      <c r="K38" s="241">
        <v>2806</v>
      </c>
      <c r="L38" s="435">
        <v>4456</v>
      </c>
      <c r="M38" s="436">
        <v>5317</v>
      </c>
      <c r="N38" s="241">
        <v>22828</v>
      </c>
      <c r="O38" s="240">
        <v>0</v>
      </c>
      <c r="P38" s="438">
        <v>1686699</v>
      </c>
    </row>
    <row r="39" spans="1:19" ht="14.25" x14ac:dyDescent="0.2">
      <c r="A39" s="89"/>
      <c r="B39" s="368" t="s">
        <v>111</v>
      </c>
      <c r="C39" s="364">
        <v>164179</v>
      </c>
      <c r="D39" s="233">
        <v>38204</v>
      </c>
      <c r="E39" s="234">
        <v>4915</v>
      </c>
      <c r="F39" s="364">
        <v>1074440</v>
      </c>
      <c r="G39" s="233">
        <v>316448</v>
      </c>
      <c r="H39" s="233">
        <v>40201</v>
      </c>
      <c r="I39" s="233">
        <v>20878</v>
      </c>
      <c r="J39" s="233">
        <v>1648</v>
      </c>
      <c r="K39" s="233">
        <v>2720</v>
      </c>
      <c r="L39" s="383">
        <v>3286</v>
      </c>
      <c r="M39" s="238">
        <v>3975</v>
      </c>
      <c r="N39" s="233">
        <v>24235</v>
      </c>
      <c r="O39" s="234">
        <v>0</v>
      </c>
      <c r="P39" s="437">
        <v>1695129</v>
      </c>
    </row>
    <row r="40" spans="1:19" ht="14.25" x14ac:dyDescent="0.2">
      <c r="A40" s="89"/>
      <c r="B40" s="368" t="s">
        <v>112</v>
      </c>
      <c r="C40" s="364">
        <v>145783</v>
      </c>
      <c r="D40" s="233">
        <v>34904</v>
      </c>
      <c r="E40" s="234">
        <v>3212</v>
      </c>
      <c r="F40" s="364">
        <v>1069871</v>
      </c>
      <c r="G40" s="233">
        <v>314800</v>
      </c>
      <c r="H40" s="233">
        <v>39766</v>
      </c>
      <c r="I40" s="233">
        <v>19381</v>
      </c>
      <c r="J40" s="233">
        <v>2960</v>
      </c>
      <c r="K40" s="233">
        <v>3619</v>
      </c>
      <c r="L40" s="383">
        <v>1973</v>
      </c>
      <c r="M40" s="238">
        <v>4776</v>
      </c>
      <c r="N40" s="233">
        <v>25781</v>
      </c>
      <c r="O40" s="234">
        <v>0</v>
      </c>
      <c r="P40" s="437">
        <v>1666826</v>
      </c>
    </row>
    <row r="41" spans="1:19" ht="15" thickBot="1" x14ac:dyDescent="0.25">
      <c r="A41" s="90"/>
      <c r="B41" s="369" t="s">
        <v>195</v>
      </c>
      <c r="C41" s="365">
        <v>161844</v>
      </c>
      <c r="D41" s="235">
        <v>19964</v>
      </c>
      <c r="E41" s="236">
        <v>2470</v>
      </c>
      <c r="F41" s="365">
        <v>1084660</v>
      </c>
      <c r="G41" s="235">
        <v>323129</v>
      </c>
      <c r="H41" s="235">
        <v>39605</v>
      </c>
      <c r="I41" s="235">
        <v>20105</v>
      </c>
      <c r="J41" s="235">
        <v>1726</v>
      </c>
      <c r="K41" s="235">
        <v>1005</v>
      </c>
      <c r="L41" s="434"/>
      <c r="M41" s="323">
        <v>4683</v>
      </c>
      <c r="N41" s="235">
        <v>27064</v>
      </c>
      <c r="O41" s="236">
        <v>0</v>
      </c>
      <c r="P41" s="439">
        <v>1686255</v>
      </c>
    </row>
    <row r="42" spans="1:19" x14ac:dyDescent="0.2">
      <c r="A42" s="1" t="s">
        <v>196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9" x14ac:dyDescent="0.2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9" ht="13.5" customHeight="1" thickBot="1" x14ac:dyDescent="0.25">
      <c r="A44" s="6" t="s">
        <v>197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9" ht="43.5" customHeight="1" thickBot="1" x14ac:dyDescent="0.25">
      <c r="A45" s="76"/>
      <c r="B45" s="52"/>
      <c r="C45" s="1622" t="s">
        <v>178</v>
      </c>
      <c r="D45" s="1622"/>
      <c r="E45" s="1622"/>
      <c r="F45" s="1626" t="s">
        <v>179</v>
      </c>
      <c r="G45" s="1627"/>
      <c r="H45" s="1627"/>
      <c r="I45" s="1627"/>
      <c r="J45" s="1627"/>
      <c r="K45" s="1627"/>
      <c r="L45" s="1628"/>
      <c r="M45" s="1622" t="s">
        <v>180</v>
      </c>
      <c r="N45" s="1622"/>
      <c r="O45" s="1622"/>
      <c r="P45" s="91"/>
    </row>
    <row r="46" spans="1:19" ht="110.25" customHeight="1" thickBot="1" x14ac:dyDescent="0.25">
      <c r="A46" s="440" t="s">
        <v>4</v>
      </c>
      <c r="B46" s="441" t="s">
        <v>5</v>
      </c>
      <c r="C46" s="442" t="s">
        <v>181</v>
      </c>
      <c r="D46" s="443" t="s">
        <v>182</v>
      </c>
      <c r="E46" s="444" t="s">
        <v>183</v>
      </c>
      <c r="F46" s="441" t="s">
        <v>184</v>
      </c>
      <c r="G46" s="445" t="s">
        <v>198</v>
      </c>
      <c r="H46" s="443" t="s">
        <v>186</v>
      </c>
      <c r="I46" s="445" t="s">
        <v>187</v>
      </c>
      <c r="J46" s="445" t="s">
        <v>188</v>
      </c>
      <c r="K46" s="445" t="s">
        <v>189</v>
      </c>
      <c r="L46" s="446" t="s">
        <v>190</v>
      </c>
      <c r="M46" s="442" t="s">
        <v>191</v>
      </c>
      <c r="N46" s="443" t="s">
        <v>192</v>
      </c>
      <c r="O46" s="445" t="s">
        <v>193</v>
      </c>
      <c r="P46" s="447" t="s">
        <v>194</v>
      </c>
      <c r="R46" s="10" t="s">
        <v>13</v>
      </c>
    </row>
    <row r="47" spans="1:19" ht="14.25" x14ac:dyDescent="0.2">
      <c r="A47" s="239">
        <v>1</v>
      </c>
      <c r="B47" s="368" t="s">
        <v>11</v>
      </c>
      <c r="C47" s="237">
        <v>32</v>
      </c>
      <c r="D47" s="273">
        <v>541</v>
      </c>
      <c r="E47" s="274">
        <v>0</v>
      </c>
      <c r="F47" s="237">
        <v>366</v>
      </c>
      <c r="G47" s="273">
        <v>0</v>
      </c>
      <c r="H47" s="273">
        <v>0</v>
      </c>
      <c r="I47" s="273">
        <v>0</v>
      </c>
      <c r="J47" s="273">
        <v>0</v>
      </c>
      <c r="K47" s="273">
        <v>0</v>
      </c>
      <c r="L47" s="274">
        <v>0</v>
      </c>
      <c r="M47" s="237">
        <v>3031</v>
      </c>
      <c r="N47" s="273">
        <v>0</v>
      </c>
      <c r="O47" s="274">
        <v>1659</v>
      </c>
      <c r="P47" s="811">
        <f t="shared" ref="P47:P61" si="2">SUM(C47:O47)</f>
        <v>5629</v>
      </c>
      <c r="S47" t="s">
        <v>13</v>
      </c>
    </row>
    <row r="48" spans="1:19" ht="14.25" x14ac:dyDescent="0.2">
      <c r="A48" s="239">
        <v>2</v>
      </c>
      <c r="B48" s="368" t="s">
        <v>12</v>
      </c>
      <c r="C48" s="436">
        <v>560</v>
      </c>
      <c r="D48" s="241">
        <v>365</v>
      </c>
      <c r="E48" s="240">
        <v>0</v>
      </c>
      <c r="F48" s="436">
        <v>1475</v>
      </c>
      <c r="G48" s="241">
        <v>0</v>
      </c>
      <c r="H48" s="241">
        <v>0</v>
      </c>
      <c r="I48" s="241">
        <v>0</v>
      </c>
      <c r="J48" s="241">
        <v>1098</v>
      </c>
      <c r="K48" s="241">
        <v>0</v>
      </c>
      <c r="L48" s="240">
        <v>0</v>
      </c>
      <c r="M48" s="436">
        <v>740</v>
      </c>
      <c r="N48" s="241">
        <v>0</v>
      </c>
      <c r="O48" s="240">
        <v>2450</v>
      </c>
      <c r="P48" s="437">
        <f t="shared" si="2"/>
        <v>6688</v>
      </c>
    </row>
    <row r="49" spans="1:18" ht="14.25" x14ac:dyDescent="0.2">
      <c r="A49" s="239">
        <v>3</v>
      </c>
      <c r="B49" s="368" t="s">
        <v>14</v>
      </c>
      <c r="C49" s="436">
        <v>0</v>
      </c>
      <c r="D49" s="241">
        <v>349</v>
      </c>
      <c r="E49" s="240">
        <v>0</v>
      </c>
      <c r="F49" s="436">
        <v>0</v>
      </c>
      <c r="G49" s="241">
        <v>0</v>
      </c>
      <c r="H49" s="241">
        <v>0</v>
      </c>
      <c r="I49" s="241">
        <v>0</v>
      </c>
      <c r="J49" s="241">
        <v>0</v>
      </c>
      <c r="K49" s="241">
        <v>0</v>
      </c>
      <c r="L49" s="240">
        <v>0</v>
      </c>
      <c r="M49" s="436">
        <v>0</v>
      </c>
      <c r="N49" s="241">
        <v>0</v>
      </c>
      <c r="O49" s="240">
        <v>1182</v>
      </c>
      <c r="P49" s="437">
        <f t="shared" si="2"/>
        <v>1531</v>
      </c>
    </row>
    <row r="50" spans="1:18" ht="28.5" x14ac:dyDescent="0.2">
      <c r="A50" s="239">
        <v>4</v>
      </c>
      <c r="B50" s="368" t="s">
        <v>15</v>
      </c>
      <c r="C50" s="436">
        <v>0</v>
      </c>
      <c r="D50" s="241">
        <v>487</v>
      </c>
      <c r="E50" s="240">
        <v>0</v>
      </c>
      <c r="F50" s="436">
        <v>366</v>
      </c>
      <c r="G50" s="241">
        <v>1464</v>
      </c>
      <c r="H50" s="241">
        <v>0</v>
      </c>
      <c r="I50" s="241">
        <v>0</v>
      </c>
      <c r="J50" s="241">
        <v>0</v>
      </c>
      <c r="K50" s="241">
        <v>0</v>
      </c>
      <c r="L50" s="240">
        <v>0</v>
      </c>
      <c r="M50" s="436">
        <v>1464</v>
      </c>
      <c r="N50" s="241">
        <v>0</v>
      </c>
      <c r="O50" s="240">
        <v>366</v>
      </c>
      <c r="P50" s="437">
        <f t="shared" si="2"/>
        <v>4147</v>
      </c>
    </row>
    <row r="51" spans="1:18" ht="14.25" x14ac:dyDescent="0.2">
      <c r="A51" s="239">
        <v>5</v>
      </c>
      <c r="B51" s="368" t="s">
        <v>16</v>
      </c>
      <c r="C51" s="436">
        <v>0</v>
      </c>
      <c r="D51" s="241">
        <v>1076</v>
      </c>
      <c r="E51" s="240">
        <v>0</v>
      </c>
      <c r="F51" s="436">
        <v>1011</v>
      </c>
      <c r="G51" s="241">
        <v>0</v>
      </c>
      <c r="H51" s="241">
        <v>0</v>
      </c>
      <c r="I51" s="241">
        <v>0</v>
      </c>
      <c r="J51" s="241">
        <v>0</v>
      </c>
      <c r="K51" s="241">
        <v>0</v>
      </c>
      <c r="L51" s="240">
        <v>0</v>
      </c>
      <c r="M51" s="436">
        <v>7</v>
      </c>
      <c r="N51" s="241">
        <v>0</v>
      </c>
      <c r="O51" s="240">
        <v>545</v>
      </c>
      <c r="P51" s="437">
        <f t="shared" si="2"/>
        <v>2639</v>
      </c>
    </row>
    <row r="52" spans="1:18" ht="14.25" x14ac:dyDescent="0.2">
      <c r="A52" s="239">
        <v>6</v>
      </c>
      <c r="B52" s="368" t="s">
        <v>17</v>
      </c>
      <c r="C52" s="436">
        <v>51</v>
      </c>
      <c r="D52" s="241">
        <v>550</v>
      </c>
      <c r="E52" s="240">
        <v>0</v>
      </c>
      <c r="F52" s="436">
        <v>0</v>
      </c>
      <c r="G52" s="241">
        <v>0</v>
      </c>
      <c r="H52" s="241">
        <v>0</v>
      </c>
      <c r="I52" s="241">
        <v>366</v>
      </c>
      <c r="J52" s="241">
        <v>0</v>
      </c>
      <c r="K52" s="241">
        <v>0</v>
      </c>
      <c r="L52" s="240">
        <v>0</v>
      </c>
      <c r="M52" s="436">
        <v>366</v>
      </c>
      <c r="N52" s="241">
        <v>0</v>
      </c>
      <c r="O52" s="240">
        <v>1497</v>
      </c>
      <c r="P52" s="437">
        <f t="shared" si="2"/>
        <v>2830</v>
      </c>
    </row>
    <row r="53" spans="1:18" ht="14.25" x14ac:dyDescent="0.2">
      <c r="A53" s="239">
        <v>7</v>
      </c>
      <c r="B53" s="368" t="s">
        <v>18</v>
      </c>
      <c r="C53" s="436">
        <v>0</v>
      </c>
      <c r="D53" s="241">
        <v>0</v>
      </c>
      <c r="E53" s="240">
        <v>0</v>
      </c>
      <c r="F53" s="436">
        <v>1024</v>
      </c>
      <c r="G53" s="241">
        <v>0</v>
      </c>
      <c r="H53" s="241">
        <v>0</v>
      </c>
      <c r="I53" s="241">
        <v>0</v>
      </c>
      <c r="J53" s="241">
        <v>0</v>
      </c>
      <c r="K53" s="241">
        <v>0</v>
      </c>
      <c r="L53" s="240">
        <v>0</v>
      </c>
      <c r="M53" s="436">
        <v>731</v>
      </c>
      <c r="N53" s="241">
        <v>188</v>
      </c>
      <c r="O53" s="240">
        <v>2126</v>
      </c>
      <c r="P53" s="437">
        <f t="shared" si="2"/>
        <v>4069</v>
      </c>
    </row>
    <row r="54" spans="1:18" ht="14.25" x14ac:dyDescent="0.2">
      <c r="A54" s="239">
        <v>8</v>
      </c>
      <c r="B54" s="368" t="s">
        <v>19</v>
      </c>
      <c r="C54" s="436">
        <v>28</v>
      </c>
      <c r="D54" s="241">
        <v>492</v>
      </c>
      <c r="E54" s="240">
        <v>0</v>
      </c>
      <c r="F54" s="436">
        <v>0</v>
      </c>
      <c r="G54" s="241">
        <v>0</v>
      </c>
      <c r="H54" s="241">
        <v>0</v>
      </c>
      <c r="I54" s="241">
        <v>0</v>
      </c>
      <c r="J54" s="241">
        <v>0</v>
      </c>
      <c r="K54" s="241">
        <v>0</v>
      </c>
      <c r="L54" s="240">
        <v>0</v>
      </c>
      <c r="M54" s="436">
        <v>0</v>
      </c>
      <c r="N54" s="241">
        <v>0</v>
      </c>
      <c r="O54" s="240">
        <v>0</v>
      </c>
      <c r="P54" s="437">
        <f t="shared" si="2"/>
        <v>520</v>
      </c>
    </row>
    <row r="55" spans="1:18" ht="14.25" x14ac:dyDescent="0.2">
      <c r="A55" s="239">
        <v>9</v>
      </c>
      <c r="B55" s="368" t="s">
        <v>20</v>
      </c>
      <c r="C55" s="436">
        <v>0</v>
      </c>
      <c r="D55" s="241">
        <v>244</v>
      </c>
      <c r="E55" s="240">
        <v>0</v>
      </c>
      <c r="F55" s="436">
        <v>0</v>
      </c>
      <c r="G55" s="241">
        <v>0</v>
      </c>
      <c r="H55" s="241">
        <v>0</v>
      </c>
      <c r="I55" s="241">
        <v>0</v>
      </c>
      <c r="J55" s="241">
        <v>0</v>
      </c>
      <c r="K55" s="241">
        <v>0</v>
      </c>
      <c r="L55" s="240">
        <v>0</v>
      </c>
      <c r="M55" s="436">
        <v>0</v>
      </c>
      <c r="N55" s="241">
        <v>0</v>
      </c>
      <c r="O55" s="240">
        <v>1610</v>
      </c>
      <c r="P55" s="437">
        <f t="shared" si="2"/>
        <v>1854</v>
      </c>
    </row>
    <row r="56" spans="1:18" ht="14.25" x14ac:dyDescent="0.2">
      <c r="A56" s="239">
        <v>10</v>
      </c>
      <c r="B56" s="368" t="s">
        <v>21</v>
      </c>
      <c r="C56" s="436">
        <v>3</v>
      </c>
      <c r="D56" s="241">
        <v>0</v>
      </c>
      <c r="E56" s="240">
        <v>0</v>
      </c>
      <c r="F56" s="436">
        <v>0</v>
      </c>
      <c r="G56" s="241">
        <v>0</v>
      </c>
      <c r="H56" s="241">
        <v>0</v>
      </c>
      <c r="I56" s="241">
        <v>0</v>
      </c>
      <c r="J56" s="241">
        <v>582</v>
      </c>
      <c r="K56" s="241">
        <v>0</v>
      </c>
      <c r="L56" s="240">
        <v>0</v>
      </c>
      <c r="M56" s="436">
        <v>0</v>
      </c>
      <c r="N56" s="241">
        <v>0</v>
      </c>
      <c r="O56" s="240">
        <v>2031.5</v>
      </c>
      <c r="P56" s="437">
        <f t="shared" si="2"/>
        <v>2616.5</v>
      </c>
    </row>
    <row r="57" spans="1:18" ht="14.25" x14ac:dyDescent="0.2">
      <c r="A57" s="239">
        <v>11</v>
      </c>
      <c r="B57" s="368" t="s">
        <v>22</v>
      </c>
      <c r="C57" s="436">
        <v>0</v>
      </c>
      <c r="D57" s="241">
        <v>311</v>
      </c>
      <c r="E57" s="240">
        <v>0</v>
      </c>
      <c r="F57" s="436">
        <v>0</v>
      </c>
      <c r="G57" s="241">
        <v>0</v>
      </c>
      <c r="H57" s="241">
        <v>0</v>
      </c>
      <c r="I57" s="241">
        <v>0</v>
      </c>
      <c r="J57" s="241">
        <v>0</v>
      </c>
      <c r="K57" s="241">
        <v>0</v>
      </c>
      <c r="L57" s="240">
        <v>0</v>
      </c>
      <c r="M57" s="436">
        <v>366</v>
      </c>
      <c r="N57" s="241">
        <v>0</v>
      </c>
      <c r="O57" s="240">
        <v>2208</v>
      </c>
      <c r="P57" s="437">
        <f t="shared" si="2"/>
        <v>2885</v>
      </c>
    </row>
    <row r="58" spans="1:18" ht="14.25" x14ac:dyDescent="0.2">
      <c r="A58" s="239">
        <v>12</v>
      </c>
      <c r="B58" s="368" t="s">
        <v>23</v>
      </c>
      <c r="C58" s="436">
        <v>0</v>
      </c>
      <c r="D58" s="241">
        <v>749</v>
      </c>
      <c r="E58" s="240">
        <v>0</v>
      </c>
      <c r="F58" s="436">
        <v>176</v>
      </c>
      <c r="G58" s="241">
        <v>0</v>
      </c>
      <c r="H58" s="241">
        <v>1464</v>
      </c>
      <c r="I58" s="241">
        <v>0</v>
      </c>
      <c r="J58" s="241">
        <v>182</v>
      </c>
      <c r="K58" s="241">
        <v>0</v>
      </c>
      <c r="L58" s="240">
        <v>0</v>
      </c>
      <c r="M58" s="436">
        <v>1464</v>
      </c>
      <c r="N58" s="241">
        <v>366</v>
      </c>
      <c r="O58" s="240">
        <v>5323</v>
      </c>
      <c r="P58" s="437">
        <f t="shared" si="2"/>
        <v>9724</v>
      </c>
    </row>
    <row r="59" spans="1:18" ht="14.25" x14ac:dyDescent="0.2">
      <c r="A59" s="239">
        <v>13</v>
      </c>
      <c r="B59" s="368" t="s">
        <v>24</v>
      </c>
      <c r="C59" s="436">
        <v>137</v>
      </c>
      <c r="D59" s="241">
        <v>541</v>
      </c>
      <c r="E59" s="240">
        <v>0</v>
      </c>
      <c r="F59" s="436">
        <v>409</v>
      </c>
      <c r="G59" s="241">
        <v>0</v>
      </c>
      <c r="H59" s="241">
        <v>0</v>
      </c>
      <c r="I59" s="241">
        <v>366</v>
      </c>
      <c r="J59" s="241">
        <v>1080</v>
      </c>
      <c r="K59" s="241">
        <v>0</v>
      </c>
      <c r="L59" s="240">
        <v>0</v>
      </c>
      <c r="M59" s="436">
        <v>365</v>
      </c>
      <c r="N59" s="241">
        <v>0</v>
      </c>
      <c r="O59" s="240">
        <v>2521</v>
      </c>
      <c r="P59" s="437">
        <f t="shared" si="2"/>
        <v>5419</v>
      </c>
    </row>
    <row r="60" spans="1:18" ht="14.25" x14ac:dyDescent="0.2">
      <c r="A60" s="239">
        <v>14</v>
      </c>
      <c r="B60" s="368" t="s">
        <v>25</v>
      </c>
      <c r="C60" s="436">
        <v>0</v>
      </c>
      <c r="D60" s="241">
        <v>505</v>
      </c>
      <c r="E60" s="240">
        <v>0</v>
      </c>
      <c r="F60" s="436">
        <v>0</v>
      </c>
      <c r="G60" s="241">
        <v>0</v>
      </c>
      <c r="H60" s="241">
        <v>0</v>
      </c>
      <c r="I60" s="241">
        <v>0</v>
      </c>
      <c r="J60" s="241">
        <v>0</v>
      </c>
      <c r="K60" s="241">
        <v>0</v>
      </c>
      <c r="L60" s="240">
        <v>0</v>
      </c>
      <c r="M60" s="436">
        <v>6711</v>
      </c>
      <c r="N60" s="241">
        <v>0</v>
      </c>
      <c r="O60" s="240">
        <v>2562</v>
      </c>
      <c r="P60" s="437">
        <f t="shared" si="2"/>
        <v>9778</v>
      </c>
    </row>
    <row r="61" spans="1:18" ht="15" customHeight="1" thickBot="1" x14ac:dyDescent="0.25">
      <c r="A61" s="1461">
        <v>15</v>
      </c>
      <c r="B61" s="1462" t="s">
        <v>26</v>
      </c>
      <c r="C61" s="1463">
        <v>0</v>
      </c>
      <c r="D61" s="1464">
        <v>0</v>
      </c>
      <c r="E61" s="1465">
        <v>0</v>
      </c>
      <c r="F61" s="593">
        <v>366</v>
      </c>
      <c r="G61" s="594">
        <v>0</v>
      </c>
      <c r="H61" s="594">
        <v>0</v>
      </c>
      <c r="I61" s="594">
        <v>366</v>
      </c>
      <c r="J61" s="594">
        <v>0</v>
      </c>
      <c r="K61" s="594">
        <v>0</v>
      </c>
      <c r="L61" s="595">
        <v>0</v>
      </c>
      <c r="M61" s="1463">
        <v>244</v>
      </c>
      <c r="N61" s="1464">
        <v>0</v>
      </c>
      <c r="O61" s="1465">
        <v>4254</v>
      </c>
      <c r="P61" s="1466">
        <f t="shared" si="2"/>
        <v>5230</v>
      </c>
    </row>
    <row r="62" spans="1:18" ht="15.75" thickBot="1" x14ac:dyDescent="0.3">
      <c r="A62" s="1467"/>
      <c r="B62" s="1468" t="s">
        <v>584</v>
      </c>
      <c r="C62" s="1469">
        <f t="shared" ref="C62:P62" si="3">SUM(C47:C61)</f>
        <v>811</v>
      </c>
      <c r="D62" s="1469">
        <f t="shared" si="3"/>
        <v>6210</v>
      </c>
      <c r="E62" s="1469">
        <f t="shared" si="3"/>
        <v>0</v>
      </c>
      <c r="F62" s="1469">
        <f t="shared" si="3"/>
        <v>5193</v>
      </c>
      <c r="G62" s="1469">
        <f t="shared" si="3"/>
        <v>1464</v>
      </c>
      <c r="H62" s="1469">
        <f t="shared" si="3"/>
        <v>1464</v>
      </c>
      <c r="I62" s="1469">
        <f t="shared" si="3"/>
        <v>1098</v>
      </c>
      <c r="J62" s="1469">
        <f t="shared" si="3"/>
        <v>2942</v>
      </c>
      <c r="K62" s="1469">
        <f t="shared" si="3"/>
        <v>0</v>
      </c>
      <c r="L62" s="1469">
        <f t="shared" si="3"/>
        <v>0</v>
      </c>
      <c r="M62" s="1469">
        <f t="shared" si="3"/>
        <v>15489</v>
      </c>
      <c r="N62" s="1469">
        <f t="shared" si="3"/>
        <v>554</v>
      </c>
      <c r="O62" s="1469">
        <f t="shared" si="3"/>
        <v>30334.5</v>
      </c>
      <c r="P62" s="1470">
        <f t="shared" si="3"/>
        <v>65559.5</v>
      </c>
      <c r="R62" s="607"/>
    </row>
    <row r="63" spans="1:18" ht="14.25" x14ac:dyDescent="0.2">
      <c r="A63" s="239"/>
      <c r="B63" s="367" t="s">
        <v>538</v>
      </c>
      <c r="C63" s="363">
        <v>1408</v>
      </c>
      <c r="D63" s="241">
        <v>7913</v>
      </c>
      <c r="E63" s="240">
        <v>0</v>
      </c>
      <c r="F63" s="363">
        <v>2044</v>
      </c>
      <c r="G63" s="241">
        <v>3012</v>
      </c>
      <c r="H63" s="241">
        <v>365</v>
      </c>
      <c r="I63" s="241">
        <v>1711</v>
      </c>
      <c r="J63" s="241">
        <v>7858</v>
      </c>
      <c r="K63" s="241">
        <v>0</v>
      </c>
      <c r="L63" s="435">
        <v>0</v>
      </c>
      <c r="M63" s="436">
        <v>13165</v>
      </c>
      <c r="N63" s="241">
        <v>530</v>
      </c>
      <c r="O63" s="240">
        <v>25905</v>
      </c>
      <c r="P63" s="438">
        <v>63911</v>
      </c>
    </row>
    <row r="64" spans="1:18" ht="14.25" x14ac:dyDescent="0.2">
      <c r="A64" s="239"/>
      <c r="B64" s="367" t="s">
        <v>453</v>
      </c>
      <c r="C64" s="363">
        <v>4818</v>
      </c>
      <c r="D64" s="241">
        <v>4778</v>
      </c>
      <c r="E64" s="240">
        <v>0</v>
      </c>
      <c r="F64" s="363">
        <v>1450</v>
      </c>
      <c r="G64" s="241">
        <v>0</v>
      </c>
      <c r="H64" s="241">
        <v>2742</v>
      </c>
      <c r="I64" s="241">
        <v>730</v>
      </c>
      <c r="J64" s="241">
        <v>6523</v>
      </c>
      <c r="K64" s="241">
        <v>0</v>
      </c>
      <c r="L64" s="435">
        <v>6271</v>
      </c>
      <c r="M64" s="436">
        <v>26591</v>
      </c>
      <c r="N64" s="241">
        <v>1024</v>
      </c>
      <c r="O64" s="240">
        <v>49389</v>
      </c>
      <c r="P64" s="438">
        <v>104316</v>
      </c>
    </row>
    <row r="65" spans="1:16" ht="14.25" x14ac:dyDescent="0.2">
      <c r="A65" s="239"/>
      <c r="B65" s="367" t="s">
        <v>199</v>
      </c>
      <c r="C65" s="363">
        <v>4231</v>
      </c>
      <c r="D65" s="241">
        <v>3503</v>
      </c>
      <c r="E65" s="240">
        <v>0</v>
      </c>
      <c r="F65" s="363">
        <v>2993</v>
      </c>
      <c r="G65" s="241">
        <v>2405</v>
      </c>
      <c r="H65" s="241">
        <v>0</v>
      </c>
      <c r="I65" s="241">
        <v>2487</v>
      </c>
      <c r="J65" s="241">
        <v>5539</v>
      </c>
      <c r="K65" s="241">
        <v>0</v>
      </c>
      <c r="L65" s="435">
        <v>0</v>
      </c>
      <c r="M65" s="436">
        <v>29616</v>
      </c>
      <c r="N65" s="241">
        <v>1095</v>
      </c>
      <c r="O65" s="240">
        <v>25006</v>
      </c>
      <c r="P65" s="438">
        <v>76875</v>
      </c>
    </row>
    <row r="66" spans="1:16" ht="14.25" x14ac:dyDescent="0.2">
      <c r="A66" s="239"/>
      <c r="B66" s="367" t="s">
        <v>200</v>
      </c>
      <c r="C66" s="363">
        <v>3785</v>
      </c>
      <c r="D66" s="241">
        <v>4611</v>
      </c>
      <c r="E66" s="240">
        <v>0</v>
      </c>
      <c r="F66" s="363">
        <v>4027</v>
      </c>
      <c r="G66" s="241">
        <v>1464</v>
      </c>
      <c r="H66" s="241">
        <v>0</v>
      </c>
      <c r="I66" s="241">
        <v>2064</v>
      </c>
      <c r="J66" s="241">
        <v>6451</v>
      </c>
      <c r="K66" s="241">
        <v>0</v>
      </c>
      <c r="L66" s="435">
        <v>0</v>
      </c>
      <c r="M66" s="436">
        <v>35256</v>
      </c>
      <c r="N66" s="241">
        <v>1098</v>
      </c>
      <c r="O66" s="240">
        <v>27114</v>
      </c>
      <c r="P66" s="438">
        <v>85870</v>
      </c>
    </row>
    <row r="67" spans="1:16" ht="14.25" x14ac:dyDescent="0.2">
      <c r="A67" s="239"/>
      <c r="B67" s="367" t="s">
        <v>201</v>
      </c>
      <c r="C67" s="363">
        <v>1681</v>
      </c>
      <c r="D67" s="241">
        <v>7269</v>
      </c>
      <c r="E67" s="240">
        <v>0</v>
      </c>
      <c r="F67" s="363">
        <v>2680</v>
      </c>
      <c r="G67" s="241">
        <v>730</v>
      </c>
      <c r="H67" s="241">
        <v>2685</v>
      </c>
      <c r="I67" s="241">
        <v>816</v>
      </c>
      <c r="J67" s="241">
        <v>3723</v>
      </c>
      <c r="K67" s="241">
        <v>0</v>
      </c>
      <c r="L67" s="435">
        <v>0</v>
      </c>
      <c r="M67" s="436">
        <v>37300</v>
      </c>
      <c r="N67" s="241">
        <v>1112</v>
      </c>
      <c r="O67" s="240">
        <v>22083</v>
      </c>
      <c r="P67" s="438">
        <v>80079</v>
      </c>
    </row>
    <row r="68" spans="1:16" ht="14.25" x14ac:dyDescent="0.2">
      <c r="A68" s="239"/>
      <c r="B68" s="367" t="s">
        <v>105</v>
      </c>
      <c r="C68" s="363">
        <v>916</v>
      </c>
      <c r="D68" s="241">
        <v>5990</v>
      </c>
      <c r="E68" s="240">
        <v>0</v>
      </c>
      <c r="F68" s="363">
        <v>2171</v>
      </c>
      <c r="G68" s="241">
        <v>603</v>
      </c>
      <c r="H68" s="241">
        <v>1825</v>
      </c>
      <c r="I68" s="241">
        <v>1795</v>
      </c>
      <c r="J68" s="241">
        <v>2221</v>
      </c>
      <c r="K68" s="241">
        <v>0</v>
      </c>
      <c r="L68" s="435">
        <v>0</v>
      </c>
      <c r="M68" s="436">
        <v>44030</v>
      </c>
      <c r="N68" s="241">
        <v>2071</v>
      </c>
      <c r="O68" s="240">
        <v>25359</v>
      </c>
      <c r="P68" s="438">
        <v>86981</v>
      </c>
    </row>
    <row r="69" spans="1:16" ht="14.25" x14ac:dyDescent="0.2">
      <c r="A69" s="239"/>
      <c r="B69" s="367" t="s">
        <v>106</v>
      </c>
      <c r="C69" s="363">
        <v>2678</v>
      </c>
      <c r="D69" s="241">
        <v>4041</v>
      </c>
      <c r="E69" s="240">
        <v>0</v>
      </c>
      <c r="F69" s="363">
        <v>2191</v>
      </c>
      <c r="G69" s="241">
        <v>365</v>
      </c>
      <c r="H69" s="241">
        <v>1014</v>
      </c>
      <c r="I69" s="241">
        <v>1460</v>
      </c>
      <c r="J69" s="241">
        <v>10614</v>
      </c>
      <c r="K69" s="241">
        <v>0</v>
      </c>
      <c r="L69" s="435">
        <v>0</v>
      </c>
      <c r="M69" s="436">
        <v>57506</v>
      </c>
      <c r="N69" s="241">
        <v>1463</v>
      </c>
      <c r="O69" s="240">
        <v>21038</v>
      </c>
      <c r="P69" s="438">
        <v>102370</v>
      </c>
    </row>
    <row r="70" spans="1:16" ht="14.25" x14ac:dyDescent="0.2">
      <c r="A70" s="239"/>
      <c r="B70" s="367" t="s">
        <v>107</v>
      </c>
      <c r="C70" s="363">
        <v>1172</v>
      </c>
      <c r="D70" s="241">
        <v>0</v>
      </c>
      <c r="E70" s="240">
        <v>0</v>
      </c>
      <c r="F70" s="363">
        <v>2877</v>
      </c>
      <c r="G70" s="241">
        <v>264</v>
      </c>
      <c r="H70" s="241">
        <v>732</v>
      </c>
      <c r="I70" s="241">
        <v>1464</v>
      </c>
      <c r="J70" s="241">
        <v>1098</v>
      </c>
      <c r="K70" s="241">
        <v>0</v>
      </c>
      <c r="L70" s="435">
        <v>0</v>
      </c>
      <c r="M70" s="436">
        <v>80670</v>
      </c>
      <c r="N70" s="241">
        <v>2593</v>
      </c>
      <c r="O70" s="240">
        <v>26813</v>
      </c>
      <c r="P70" s="438">
        <v>117683</v>
      </c>
    </row>
    <row r="71" spans="1:16" ht="14.25" x14ac:dyDescent="0.2">
      <c r="A71" s="239"/>
      <c r="B71" s="367" t="s">
        <v>108</v>
      </c>
      <c r="C71" s="363">
        <v>526</v>
      </c>
      <c r="D71" s="241">
        <v>0</v>
      </c>
      <c r="E71" s="240">
        <v>0</v>
      </c>
      <c r="F71" s="363">
        <v>3447</v>
      </c>
      <c r="G71" s="241">
        <v>365</v>
      </c>
      <c r="H71" s="241">
        <v>365</v>
      </c>
      <c r="I71" s="241">
        <v>1499</v>
      </c>
      <c r="J71" s="241">
        <v>1039</v>
      </c>
      <c r="K71" s="241">
        <v>0</v>
      </c>
      <c r="L71" s="435">
        <v>0</v>
      </c>
      <c r="M71" s="436">
        <v>80145</v>
      </c>
      <c r="N71" s="241">
        <v>2536</v>
      </c>
      <c r="O71" s="240">
        <v>35009.5</v>
      </c>
      <c r="P71" s="438">
        <v>124931.5</v>
      </c>
    </row>
    <row r="72" spans="1:16" ht="14.25" x14ac:dyDescent="0.2">
      <c r="A72" s="239"/>
      <c r="B72" s="366" t="s">
        <v>109</v>
      </c>
      <c r="C72" s="363">
        <v>922</v>
      </c>
      <c r="D72" s="241">
        <v>47</v>
      </c>
      <c r="E72" s="240">
        <v>0</v>
      </c>
      <c r="F72" s="363">
        <v>3154</v>
      </c>
      <c r="G72" s="241">
        <v>0</v>
      </c>
      <c r="H72" s="241">
        <v>912</v>
      </c>
      <c r="I72" s="241">
        <v>1095</v>
      </c>
      <c r="J72" s="241">
        <v>1042</v>
      </c>
      <c r="K72" s="241">
        <v>0</v>
      </c>
      <c r="L72" s="435">
        <v>0</v>
      </c>
      <c r="M72" s="436">
        <v>84777</v>
      </c>
      <c r="N72" s="241">
        <v>2554</v>
      </c>
      <c r="O72" s="240">
        <v>33602</v>
      </c>
      <c r="P72" s="438">
        <v>128105</v>
      </c>
    </row>
    <row r="73" spans="1:16" ht="14.25" x14ac:dyDescent="0.2">
      <c r="A73" s="239"/>
      <c r="B73" s="367" t="s">
        <v>110</v>
      </c>
      <c r="C73" s="363">
        <v>357</v>
      </c>
      <c r="D73" s="241">
        <v>345</v>
      </c>
      <c r="E73" s="240">
        <v>0</v>
      </c>
      <c r="F73" s="363">
        <v>1825</v>
      </c>
      <c r="G73" s="241">
        <v>0</v>
      </c>
      <c r="H73" s="241">
        <v>1246</v>
      </c>
      <c r="I73" s="241">
        <v>1199</v>
      </c>
      <c r="J73" s="241">
        <v>730</v>
      </c>
      <c r="K73" s="241">
        <v>0</v>
      </c>
      <c r="L73" s="435">
        <v>0</v>
      </c>
      <c r="M73" s="436">
        <v>81799</v>
      </c>
      <c r="N73" s="241">
        <v>3682</v>
      </c>
      <c r="O73" s="240">
        <v>26011.25</v>
      </c>
      <c r="P73" s="438">
        <v>117194.25</v>
      </c>
    </row>
    <row r="74" spans="1:16" ht="14.25" x14ac:dyDescent="0.2">
      <c r="A74" s="89"/>
      <c r="B74" s="368" t="s">
        <v>111</v>
      </c>
      <c r="C74" s="364">
        <v>711</v>
      </c>
      <c r="D74" s="233">
        <v>313</v>
      </c>
      <c r="E74" s="234">
        <v>0</v>
      </c>
      <c r="F74" s="364">
        <v>2119</v>
      </c>
      <c r="G74" s="233">
        <v>0</v>
      </c>
      <c r="H74" s="233">
        <v>1712</v>
      </c>
      <c r="I74" s="233">
        <v>1749</v>
      </c>
      <c r="J74" s="233">
        <v>732</v>
      </c>
      <c r="K74" s="233">
        <v>0</v>
      </c>
      <c r="L74" s="383">
        <v>0</v>
      </c>
      <c r="M74" s="238">
        <v>81522</v>
      </c>
      <c r="N74" s="233">
        <v>4478</v>
      </c>
      <c r="O74" s="234">
        <v>30425</v>
      </c>
      <c r="P74" s="437">
        <v>123761</v>
      </c>
    </row>
    <row r="75" spans="1:16" ht="14.25" x14ac:dyDescent="0.2">
      <c r="A75" s="89"/>
      <c r="B75" s="368" t="s">
        <v>112</v>
      </c>
      <c r="C75" s="364">
        <v>2984</v>
      </c>
      <c r="D75" s="233">
        <v>416</v>
      </c>
      <c r="E75" s="234">
        <v>1</v>
      </c>
      <c r="F75" s="364">
        <v>2142</v>
      </c>
      <c r="G75" s="233">
        <v>537</v>
      </c>
      <c r="H75" s="233">
        <v>2821</v>
      </c>
      <c r="I75" s="233">
        <v>1825</v>
      </c>
      <c r="J75" s="233">
        <v>730</v>
      </c>
      <c r="K75" s="233">
        <v>0</v>
      </c>
      <c r="L75" s="383">
        <v>0</v>
      </c>
      <c r="M75" s="238">
        <v>86694</v>
      </c>
      <c r="N75" s="233">
        <v>4982</v>
      </c>
      <c r="O75" s="234">
        <v>33204</v>
      </c>
      <c r="P75" s="437">
        <v>136336</v>
      </c>
    </row>
    <row r="76" spans="1:16" ht="15" thickBot="1" x14ac:dyDescent="0.25">
      <c r="A76" s="90"/>
      <c r="B76" s="369" t="s">
        <v>195</v>
      </c>
      <c r="C76" s="365">
        <v>1515</v>
      </c>
      <c r="D76" s="235">
        <v>1825</v>
      </c>
      <c r="E76" s="236">
        <v>0</v>
      </c>
      <c r="F76" s="365">
        <v>4087</v>
      </c>
      <c r="G76" s="235">
        <v>365</v>
      </c>
      <c r="H76" s="235">
        <v>1825</v>
      </c>
      <c r="I76" s="235">
        <v>730</v>
      </c>
      <c r="J76" s="235">
        <v>862</v>
      </c>
      <c r="K76" s="235">
        <v>0</v>
      </c>
      <c r="L76" s="434"/>
      <c r="M76" s="323">
        <v>77149</v>
      </c>
      <c r="N76" s="235">
        <v>5604</v>
      </c>
      <c r="O76" s="236">
        <v>26798</v>
      </c>
      <c r="P76" s="439">
        <v>120760</v>
      </c>
    </row>
    <row r="77" spans="1:16" x14ac:dyDescent="0.2">
      <c r="A77" s="1" t="s">
        <v>196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5" spans="1:16" ht="13.5" thickBot="1" x14ac:dyDescent="0.25">
      <c r="A85" s="6" t="s">
        <v>202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ht="42.75" customHeight="1" thickBot="1" x14ac:dyDescent="0.25">
      <c r="A86" s="39"/>
      <c r="B86" s="580"/>
      <c r="C86" s="1629" t="s">
        <v>178</v>
      </c>
      <c r="D86" s="1629"/>
      <c r="E86" s="1629"/>
      <c r="F86" s="1630" t="s">
        <v>179</v>
      </c>
      <c r="G86" s="1631"/>
      <c r="H86" s="1631"/>
      <c r="I86" s="1631"/>
      <c r="J86" s="1631"/>
      <c r="K86" s="1631"/>
      <c r="L86" s="1632"/>
      <c r="M86" s="1629" t="s">
        <v>180</v>
      </c>
      <c r="N86" s="1629"/>
      <c r="O86" s="1629"/>
      <c r="P86" s="91"/>
    </row>
    <row r="87" spans="1:16" ht="110.25" customHeight="1" thickBot="1" x14ac:dyDescent="0.25">
      <c r="A87" s="432" t="s">
        <v>4</v>
      </c>
      <c r="B87" s="642" t="s">
        <v>5</v>
      </c>
      <c r="C87" s="842" t="s">
        <v>181</v>
      </c>
      <c r="D87" s="843" t="s">
        <v>182</v>
      </c>
      <c r="E87" s="844" t="s">
        <v>183</v>
      </c>
      <c r="F87" s="845" t="s">
        <v>184</v>
      </c>
      <c r="G87" s="782" t="s">
        <v>198</v>
      </c>
      <c r="H87" s="843" t="s">
        <v>186</v>
      </c>
      <c r="I87" s="782" t="s">
        <v>187</v>
      </c>
      <c r="J87" s="782" t="s">
        <v>188</v>
      </c>
      <c r="K87" s="782" t="s">
        <v>189</v>
      </c>
      <c r="L87" s="643" t="s">
        <v>190</v>
      </c>
      <c r="M87" s="842" t="s">
        <v>191</v>
      </c>
      <c r="N87" s="843" t="s">
        <v>192</v>
      </c>
      <c r="O87" s="782" t="s">
        <v>193</v>
      </c>
      <c r="P87" s="846" t="s">
        <v>194</v>
      </c>
    </row>
    <row r="88" spans="1:16" ht="14.25" x14ac:dyDescent="0.2">
      <c r="A88" s="847">
        <v>1</v>
      </c>
      <c r="B88" s="367" t="s">
        <v>11</v>
      </c>
      <c r="C88" s="436">
        <v>0</v>
      </c>
      <c r="D88" s="241">
        <v>0</v>
      </c>
      <c r="E88" s="240">
        <v>0</v>
      </c>
      <c r="F88" s="237">
        <v>0</v>
      </c>
      <c r="G88" s="273">
        <v>0</v>
      </c>
      <c r="H88" s="273">
        <v>0</v>
      </c>
      <c r="I88" s="273">
        <v>0</v>
      </c>
      <c r="J88" s="273">
        <v>0</v>
      </c>
      <c r="K88" s="273">
        <v>0</v>
      </c>
      <c r="L88" s="274">
        <v>0</v>
      </c>
      <c r="M88" s="436">
        <v>48</v>
      </c>
      <c r="N88" s="241">
        <v>0</v>
      </c>
      <c r="O88" s="240">
        <v>4744</v>
      </c>
      <c r="P88" s="438">
        <f t="shared" ref="P88:P102" si="4">SUM(C88:O88)</f>
        <v>4792</v>
      </c>
    </row>
    <row r="89" spans="1:16" ht="14.25" x14ac:dyDescent="0.2">
      <c r="A89" s="837">
        <v>2</v>
      </c>
      <c r="B89" s="368" t="s">
        <v>12</v>
      </c>
      <c r="C89" s="238">
        <v>0</v>
      </c>
      <c r="D89" s="233">
        <v>0</v>
      </c>
      <c r="E89" s="234">
        <v>0</v>
      </c>
      <c r="F89" s="238">
        <v>0</v>
      </c>
      <c r="G89" s="233">
        <v>0</v>
      </c>
      <c r="H89" s="233">
        <v>0</v>
      </c>
      <c r="I89" s="233">
        <v>0</v>
      </c>
      <c r="J89" s="233">
        <v>0</v>
      </c>
      <c r="K89" s="233">
        <v>0</v>
      </c>
      <c r="L89" s="234">
        <v>0</v>
      </c>
      <c r="M89" s="238">
        <v>0</v>
      </c>
      <c r="N89" s="233">
        <v>0</v>
      </c>
      <c r="O89" s="234">
        <v>24</v>
      </c>
      <c r="P89" s="437">
        <f t="shared" si="4"/>
        <v>24</v>
      </c>
    </row>
    <row r="90" spans="1:16" ht="14.25" x14ac:dyDescent="0.2">
      <c r="A90" s="837">
        <v>3</v>
      </c>
      <c r="B90" s="368" t="s">
        <v>14</v>
      </c>
      <c r="C90" s="238">
        <v>1438</v>
      </c>
      <c r="D90" s="233">
        <v>0</v>
      </c>
      <c r="E90" s="234">
        <v>0</v>
      </c>
      <c r="F90" s="238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4">
        <v>0</v>
      </c>
      <c r="M90" s="238">
        <v>0</v>
      </c>
      <c r="N90" s="233">
        <v>8058</v>
      </c>
      <c r="O90" s="234">
        <v>0</v>
      </c>
      <c r="P90" s="437">
        <f t="shared" si="4"/>
        <v>9496</v>
      </c>
    </row>
    <row r="91" spans="1:16" ht="28.5" x14ac:dyDescent="0.2">
      <c r="A91" s="837">
        <v>4</v>
      </c>
      <c r="B91" s="368" t="s">
        <v>15</v>
      </c>
      <c r="C91" s="238">
        <v>5829</v>
      </c>
      <c r="D91" s="233">
        <v>13</v>
      </c>
      <c r="E91" s="234">
        <v>0</v>
      </c>
      <c r="F91" s="238">
        <v>0</v>
      </c>
      <c r="G91" s="233">
        <v>0</v>
      </c>
      <c r="H91" s="233">
        <v>0</v>
      </c>
      <c r="I91" s="233">
        <v>0</v>
      </c>
      <c r="J91" s="233">
        <v>0</v>
      </c>
      <c r="K91" s="233">
        <v>0</v>
      </c>
      <c r="L91" s="234">
        <v>0</v>
      </c>
      <c r="M91" s="238">
        <v>0</v>
      </c>
      <c r="N91" s="233">
        <v>0</v>
      </c>
      <c r="O91" s="234">
        <v>0</v>
      </c>
      <c r="P91" s="437">
        <f t="shared" si="4"/>
        <v>5842</v>
      </c>
    </row>
    <row r="92" spans="1:16" ht="14.25" x14ac:dyDescent="0.2">
      <c r="A92" s="837">
        <v>5</v>
      </c>
      <c r="B92" s="368" t="s">
        <v>16</v>
      </c>
      <c r="C92" s="238">
        <v>0</v>
      </c>
      <c r="D92" s="233">
        <v>0</v>
      </c>
      <c r="E92" s="234">
        <v>0</v>
      </c>
      <c r="F92" s="238">
        <v>366</v>
      </c>
      <c r="G92" s="233">
        <v>0</v>
      </c>
      <c r="H92" s="233">
        <v>0</v>
      </c>
      <c r="I92" s="233">
        <v>0</v>
      </c>
      <c r="J92" s="233">
        <v>0</v>
      </c>
      <c r="K92" s="233">
        <v>0</v>
      </c>
      <c r="L92" s="234">
        <v>0</v>
      </c>
      <c r="M92" s="238">
        <v>22</v>
      </c>
      <c r="N92" s="233">
        <v>0</v>
      </c>
      <c r="O92" s="234">
        <v>229</v>
      </c>
      <c r="P92" s="437">
        <f t="shared" si="4"/>
        <v>617</v>
      </c>
    </row>
    <row r="93" spans="1:16" ht="14.25" x14ac:dyDescent="0.2">
      <c r="A93" s="837">
        <v>6</v>
      </c>
      <c r="B93" s="368" t="s">
        <v>17</v>
      </c>
      <c r="C93" s="238">
        <v>0</v>
      </c>
      <c r="D93" s="233">
        <v>0</v>
      </c>
      <c r="E93" s="234">
        <v>0</v>
      </c>
      <c r="F93" s="238">
        <v>0</v>
      </c>
      <c r="G93" s="233">
        <v>0</v>
      </c>
      <c r="H93" s="233">
        <v>0</v>
      </c>
      <c r="I93" s="233">
        <v>0</v>
      </c>
      <c r="J93" s="233">
        <v>0</v>
      </c>
      <c r="K93" s="233">
        <v>0</v>
      </c>
      <c r="L93" s="234">
        <v>0</v>
      </c>
      <c r="M93" s="238">
        <v>0</v>
      </c>
      <c r="N93" s="233">
        <v>0</v>
      </c>
      <c r="O93" s="234">
        <v>1749</v>
      </c>
      <c r="P93" s="437">
        <f t="shared" si="4"/>
        <v>1749</v>
      </c>
    </row>
    <row r="94" spans="1:16" ht="14.25" x14ac:dyDescent="0.2">
      <c r="A94" s="837">
        <v>7</v>
      </c>
      <c r="B94" s="368" t="s">
        <v>18</v>
      </c>
      <c r="C94" s="238">
        <v>0</v>
      </c>
      <c r="D94" s="233">
        <v>0</v>
      </c>
      <c r="E94" s="234">
        <v>0</v>
      </c>
      <c r="F94" s="238">
        <v>0</v>
      </c>
      <c r="G94" s="233">
        <v>0</v>
      </c>
      <c r="H94" s="233">
        <v>0</v>
      </c>
      <c r="I94" s="233">
        <v>0</v>
      </c>
      <c r="J94" s="233">
        <v>0</v>
      </c>
      <c r="K94" s="233">
        <v>0</v>
      </c>
      <c r="L94" s="234">
        <v>0</v>
      </c>
      <c r="M94" s="238">
        <v>0</v>
      </c>
      <c r="N94" s="233">
        <v>0</v>
      </c>
      <c r="O94" s="234">
        <v>252</v>
      </c>
      <c r="P94" s="437">
        <f t="shared" si="4"/>
        <v>252</v>
      </c>
    </row>
    <row r="95" spans="1:16" ht="14.25" x14ac:dyDescent="0.2">
      <c r="A95" s="837">
        <v>8</v>
      </c>
      <c r="B95" s="368" t="s">
        <v>19</v>
      </c>
      <c r="C95" s="238">
        <v>0</v>
      </c>
      <c r="D95" s="233">
        <v>0</v>
      </c>
      <c r="E95" s="234">
        <v>0</v>
      </c>
      <c r="F95" s="238">
        <v>0</v>
      </c>
      <c r="G95" s="233">
        <v>0</v>
      </c>
      <c r="H95" s="233">
        <v>0</v>
      </c>
      <c r="I95" s="233">
        <v>0</v>
      </c>
      <c r="J95" s="233">
        <v>0</v>
      </c>
      <c r="K95" s="233">
        <v>0</v>
      </c>
      <c r="L95" s="234">
        <v>0</v>
      </c>
      <c r="M95" s="238">
        <v>0</v>
      </c>
      <c r="N95" s="233">
        <v>0</v>
      </c>
      <c r="O95" s="234">
        <v>366</v>
      </c>
      <c r="P95" s="437">
        <f t="shared" si="4"/>
        <v>366</v>
      </c>
    </row>
    <row r="96" spans="1:16" ht="14.25" x14ac:dyDescent="0.2">
      <c r="A96" s="837">
        <v>9</v>
      </c>
      <c r="B96" s="368" t="s">
        <v>20</v>
      </c>
      <c r="C96" s="238">
        <v>1</v>
      </c>
      <c r="D96" s="233">
        <v>0</v>
      </c>
      <c r="E96" s="234">
        <v>0</v>
      </c>
      <c r="F96" s="238">
        <v>0</v>
      </c>
      <c r="G96" s="233">
        <v>0</v>
      </c>
      <c r="H96" s="233">
        <v>0</v>
      </c>
      <c r="I96" s="233">
        <v>0</v>
      </c>
      <c r="J96" s="233">
        <v>0</v>
      </c>
      <c r="K96" s="233">
        <v>0</v>
      </c>
      <c r="L96" s="234">
        <v>0</v>
      </c>
      <c r="M96" s="238">
        <v>0</v>
      </c>
      <c r="N96" s="233">
        <v>0</v>
      </c>
      <c r="O96" s="234">
        <v>365</v>
      </c>
      <c r="P96" s="437">
        <f t="shared" si="4"/>
        <v>366</v>
      </c>
    </row>
    <row r="97" spans="1:16" ht="14.25" x14ac:dyDescent="0.2">
      <c r="A97" s="837">
        <v>10</v>
      </c>
      <c r="B97" s="368" t="s">
        <v>21</v>
      </c>
      <c r="C97" s="238">
        <v>0</v>
      </c>
      <c r="D97" s="233">
        <v>0</v>
      </c>
      <c r="E97" s="234">
        <v>0</v>
      </c>
      <c r="F97" s="238">
        <v>0</v>
      </c>
      <c r="G97" s="233">
        <v>0</v>
      </c>
      <c r="H97" s="233">
        <v>0</v>
      </c>
      <c r="I97" s="233">
        <v>0</v>
      </c>
      <c r="J97" s="233">
        <v>0</v>
      </c>
      <c r="K97" s="233">
        <v>0</v>
      </c>
      <c r="L97" s="234">
        <v>0</v>
      </c>
      <c r="M97" s="238">
        <v>0</v>
      </c>
      <c r="N97" s="233">
        <v>0</v>
      </c>
      <c r="O97" s="234">
        <v>0</v>
      </c>
      <c r="P97" s="437">
        <f t="shared" si="4"/>
        <v>0</v>
      </c>
    </row>
    <row r="98" spans="1:16" ht="14.25" x14ac:dyDescent="0.2">
      <c r="A98" s="837">
        <v>11</v>
      </c>
      <c r="B98" s="368" t="s">
        <v>22</v>
      </c>
      <c r="C98" s="238">
        <v>0</v>
      </c>
      <c r="D98" s="233">
        <v>0</v>
      </c>
      <c r="E98" s="234">
        <v>0</v>
      </c>
      <c r="F98" s="238">
        <v>0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234">
        <v>0</v>
      </c>
      <c r="M98" s="238">
        <v>0</v>
      </c>
      <c r="N98" s="233">
        <v>0</v>
      </c>
      <c r="O98" s="234">
        <v>264</v>
      </c>
      <c r="P98" s="437">
        <f t="shared" si="4"/>
        <v>264</v>
      </c>
    </row>
    <row r="99" spans="1:16" ht="14.25" x14ac:dyDescent="0.2">
      <c r="A99" s="837">
        <v>12</v>
      </c>
      <c r="B99" s="368" t="s">
        <v>23</v>
      </c>
      <c r="C99" s="238">
        <v>0</v>
      </c>
      <c r="D99" s="233">
        <v>0</v>
      </c>
      <c r="E99" s="234">
        <v>0</v>
      </c>
      <c r="F99" s="238">
        <v>0</v>
      </c>
      <c r="G99" s="233">
        <v>0</v>
      </c>
      <c r="H99" s="233">
        <v>0</v>
      </c>
      <c r="I99" s="233">
        <v>0</v>
      </c>
      <c r="J99" s="233">
        <v>0</v>
      </c>
      <c r="K99" s="233">
        <v>0</v>
      </c>
      <c r="L99" s="234">
        <v>0</v>
      </c>
      <c r="M99" s="238">
        <v>0</v>
      </c>
      <c r="N99" s="233">
        <v>0</v>
      </c>
      <c r="O99" s="234">
        <v>1867</v>
      </c>
      <c r="P99" s="437">
        <f t="shared" si="4"/>
        <v>1867</v>
      </c>
    </row>
    <row r="100" spans="1:16" ht="14.25" x14ac:dyDescent="0.2">
      <c r="A100" s="837">
        <v>13</v>
      </c>
      <c r="B100" s="368" t="s">
        <v>24</v>
      </c>
      <c r="C100" s="238">
        <v>0</v>
      </c>
      <c r="D100" s="233">
        <v>0</v>
      </c>
      <c r="E100" s="234">
        <v>0</v>
      </c>
      <c r="F100" s="238">
        <v>0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234">
        <v>0</v>
      </c>
      <c r="M100" s="238">
        <v>0</v>
      </c>
      <c r="N100" s="233">
        <v>0</v>
      </c>
      <c r="O100" s="234">
        <v>183</v>
      </c>
      <c r="P100" s="437">
        <f t="shared" si="4"/>
        <v>183</v>
      </c>
    </row>
    <row r="101" spans="1:16" ht="14.25" x14ac:dyDescent="0.2">
      <c r="A101" s="837">
        <v>14</v>
      </c>
      <c r="B101" s="368" t="s">
        <v>25</v>
      </c>
      <c r="C101" s="238">
        <v>0</v>
      </c>
      <c r="D101" s="233">
        <v>0</v>
      </c>
      <c r="E101" s="234">
        <v>0</v>
      </c>
      <c r="F101" s="238">
        <v>0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234">
        <v>0</v>
      </c>
      <c r="M101" s="238">
        <v>0</v>
      </c>
      <c r="N101" s="233">
        <v>0</v>
      </c>
      <c r="O101" s="234">
        <v>8242</v>
      </c>
      <c r="P101" s="437">
        <f t="shared" si="4"/>
        <v>8242</v>
      </c>
    </row>
    <row r="102" spans="1:16" ht="15" customHeight="1" thickBot="1" x14ac:dyDescent="0.25">
      <c r="A102" s="838">
        <v>15</v>
      </c>
      <c r="B102" s="368" t="s">
        <v>26</v>
      </c>
      <c r="C102" s="323">
        <v>0</v>
      </c>
      <c r="D102" s="235">
        <v>466</v>
      </c>
      <c r="E102" s="236">
        <v>0</v>
      </c>
      <c r="F102" s="323">
        <v>0</v>
      </c>
      <c r="G102" s="235">
        <v>0</v>
      </c>
      <c r="H102" s="235">
        <v>0</v>
      </c>
      <c r="I102" s="235">
        <v>0</v>
      </c>
      <c r="J102" s="235">
        <v>0</v>
      </c>
      <c r="K102" s="235">
        <v>0</v>
      </c>
      <c r="L102" s="236">
        <v>0</v>
      </c>
      <c r="M102" s="323">
        <v>0</v>
      </c>
      <c r="N102" s="235">
        <v>0</v>
      </c>
      <c r="O102" s="236">
        <v>1393</v>
      </c>
      <c r="P102" s="439">
        <f t="shared" si="4"/>
        <v>1859</v>
      </c>
    </row>
    <row r="103" spans="1:16" ht="15" x14ac:dyDescent="0.25">
      <c r="A103" s="202"/>
      <c r="B103" s="840" t="s">
        <v>590</v>
      </c>
      <c r="C103" s="839">
        <f t="shared" ref="C103:P103" si="5">SUM(C88:C102)</f>
        <v>7268</v>
      </c>
      <c r="D103" s="807">
        <f t="shared" si="5"/>
        <v>479</v>
      </c>
      <c r="E103" s="808">
        <f t="shared" si="5"/>
        <v>0</v>
      </c>
      <c r="F103" s="809">
        <f t="shared" si="5"/>
        <v>366</v>
      </c>
      <c r="G103" s="807">
        <f t="shared" si="5"/>
        <v>0</v>
      </c>
      <c r="H103" s="807">
        <f t="shared" si="5"/>
        <v>0</v>
      </c>
      <c r="I103" s="807">
        <f t="shared" si="5"/>
        <v>0</v>
      </c>
      <c r="J103" s="807">
        <f t="shared" si="5"/>
        <v>0</v>
      </c>
      <c r="K103" s="807">
        <f t="shared" si="5"/>
        <v>0</v>
      </c>
      <c r="L103" s="808">
        <f t="shared" si="5"/>
        <v>0</v>
      </c>
      <c r="M103" s="809">
        <f t="shared" si="5"/>
        <v>70</v>
      </c>
      <c r="N103" s="807">
        <f t="shared" si="5"/>
        <v>8058</v>
      </c>
      <c r="O103" s="808">
        <f t="shared" si="5"/>
        <v>19678</v>
      </c>
      <c r="P103" s="810">
        <f t="shared" si="5"/>
        <v>35919</v>
      </c>
    </row>
    <row r="104" spans="1:16" ht="14.25" x14ac:dyDescent="0.2">
      <c r="A104" s="239"/>
      <c r="B104" s="841" t="s">
        <v>537</v>
      </c>
      <c r="C104" s="363">
        <v>3705</v>
      </c>
      <c r="D104" s="241">
        <v>600</v>
      </c>
      <c r="E104" s="240">
        <v>0</v>
      </c>
      <c r="F104" s="363">
        <v>8</v>
      </c>
      <c r="G104" s="241">
        <v>0</v>
      </c>
      <c r="H104" s="241">
        <v>0</v>
      </c>
      <c r="I104" s="241">
        <v>0</v>
      </c>
      <c r="J104" s="241">
        <v>0</v>
      </c>
      <c r="K104" s="241">
        <v>0</v>
      </c>
      <c r="L104" s="435">
        <v>0</v>
      </c>
      <c r="M104" s="436">
        <v>0</v>
      </c>
      <c r="N104" s="241">
        <v>6958</v>
      </c>
      <c r="O104" s="240">
        <v>30734</v>
      </c>
      <c r="P104" s="438">
        <v>42005</v>
      </c>
    </row>
    <row r="105" spans="1:16" ht="14.25" x14ac:dyDescent="0.2">
      <c r="A105" s="239"/>
      <c r="B105" s="841" t="s">
        <v>452</v>
      </c>
      <c r="C105" s="363">
        <v>3424</v>
      </c>
      <c r="D105" s="241">
        <v>0</v>
      </c>
      <c r="E105" s="240">
        <v>0</v>
      </c>
      <c r="F105" s="363">
        <v>1</v>
      </c>
      <c r="G105" s="241">
        <v>0</v>
      </c>
      <c r="H105" s="241">
        <v>0</v>
      </c>
      <c r="I105" s="241">
        <v>0</v>
      </c>
      <c r="J105" s="241">
        <v>0</v>
      </c>
      <c r="K105" s="241">
        <v>0</v>
      </c>
      <c r="L105" s="435">
        <v>0</v>
      </c>
      <c r="M105" s="436">
        <v>3287</v>
      </c>
      <c r="N105" s="241">
        <v>6385</v>
      </c>
      <c r="O105" s="240">
        <v>59098</v>
      </c>
      <c r="P105" s="438">
        <v>72195</v>
      </c>
    </row>
    <row r="106" spans="1:16" ht="14.25" x14ac:dyDescent="0.2">
      <c r="A106" s="239"/>
      <c r="B106" s="841" t="s">
        <v>102</v>
      </c>
      <c r="C106" s="363">
        <v>5270</v>
      </c>
      <c r="D106" s="241">
        <v>0</v>
      </c>
      <c r="E106" s="240">
        <v>0</v>
      </c>
      <c r="F106" s="363">
        <v>0</v>
      </c>
      <c r="G106" s="241">
        <v>0</v>
      </c>
      <c r="H106" s="241">
        <v>0</v>
      </c>
      <c r="I106" s="241">
        <v>0</v>
      </c>
      <c r="J106" s="241">
        <v>0</v>
      </c>
      <c r="K106" s="241">
        <v>0</v>
      </c>
      <c r="L106" s="435">
        <v>0</v>
      </c>
      <c r="M106" s="436">
        <v>3099</v>
      </c>
      <c r="N106" s="241">
        <v>6130</v>
      </c>
      <c r="O106" s="240">
        <v>12807</v>
      </c>
      <c r="P106" s="438">
        <v>27306</v>
      </c>
    </row>
    <row r="107" spans="1:16" ht="14.25" x14ac:dyDescent="0.2">
      <c r="A107" s="239"/>
      <c r="B107" s="841" t="s">
        <v>103</v>
      </c>
      <c r="C107" s="363">
        <v>3644</v>
      </c>
      <c r="D107" s="241">
        <v>0</v>
      </c>
      <c r="E107" s="240">
        <v>0</v>
      </c>
      <c r="F107" s="363">
        <v>0</v>
      </c>
      <c r="G107" s="241">
        <v>0</v>
      </c>
      <c r="H107" s="241">
        <v>0</v>
      </c>
      <c r="I107" s="241">
        <v>0</v>
      </c>
      <c r="J107" s="241">
        <v>0</v>
      </c>
      <c r="K107" s="241">
        <v>0</v>
      </c>
      <c r="L107" s="435">
        <v>0</v>
      </c>
      <c r="M107" s="436">
        <v>165</v>
      </c>
      <c r="N107" s="241">
        <v>3294</v>
      </c>
      <c r="O107" s="240">
        <v>12118</v>
      </c>
      <c r="P107" s="438">
        <v>19221</v>
      </c>
    </row>
    <row r="108" spans="1:16" ht="14.25" x14ac:dyDescent="0.2">
      <c r="A108" s="239"/>
      <c r="B108" s="841" t="s">
        <v>104</v>
      </c>
      <c r="C108" s="363">
        <v>3377</v>
      </c>
      <c r="D108" s="241">
        <v>14</v>
      </c>
      <c r="E108" s="240">
        <v>0</v>
      </c>
      <c r="F108" s="363">
        <v>0</v>
      </c>
      <c r="G108" s="241">
        <v>0</v>
      </c>
      <c r="H108" s="241">
        <v>0</v>
      </c>
      <c r="I108" s="241">
        <v>0</v>
      </c>
      <c r="J108" s="241">
        <v>0</v>
      </c>
      <c r="K108" s="241">
        <v>0</v>
      </c>
      <c r="L108" s="435">
        <v>0</v>
      </c>
      <c r="M108" s="436">
        <v>0</v>
      </c>
      <c r="N108" s="241">
        <v>3330</v>
      </c>
      <c r="O108" s="240">
        <v>9931</v>
      </c>
      <c r="P108" s="438">
        <v>16652</v>
      </c>
    </row>
    <row r="109" spans="1:16" ht="14.25" x14ac:dyDescent="0.2">
      <c r="A109" s="239"/>
      <c r="B109" s="366" t="s">
        <v>105</v>
      </c>
      <c r="C109" s="363">
        <v>3527</v>
      </c>
      <c r="D109" s="241">
        <v>525</v>
      </c>
      <c r="E109" s="240">
        <v>0</v>
      </c>
      <c r="F109" s="363">
        <v>0</v>
      </c>
      <c r="G109" s="241">
        <v>0</v>
      </c>
      <c r="H109" s="241">
        <v>0</v>
      </c>
      <c r="I109" s="241">
        <v>0</v>
      </c>
      <c r="J109" s="241">
        <v>0</v>
      </c>
      <c r="K109" s="241">
        <v>0</v>
      </c>
      <c r="L109" s="435">
        <v>0</v>
      </c>
      <c r="M109" s="436">
        <v>191</v>
      </c>
      <c r="N109" s="241">
        <v>6453</v>
      </c>
      <c r="O109" s="240">
        <v>16249</v>
      </c>
      <c r="P109" s="438">
        <v>26945</v>
      </c>
    </row>
    <row r="110" spans="1:16" ht="14.25" x14ac:dyDescent="0.2">
      <c r="A110" s="239"/>
      <c r="B110" s="366" t="s">
        <v>106</v>
      </c>
      <c r="C110" s="363">
        <v>3373</v>
      </c>
      <c r="D110" s="241">
        <v>0</v>
      </c>
      <c r="E110" s="240">
        <v>0</v>
      </c>
      <c r="F110" s="363">
        <v>0</v>
      </c>
      <c r="G110" s="241">
        <v>0</v>
      </c>
      <c r="H110" s="241">
        <v>0</v>
      </c>
      <c r="I110" s="241">
        <v>0</v>
      </c>
      <c r="J110" s="241">
        <v>0</v>
      </c>
      <c r="K110" s="241">
        <v>0</v>
      </c>
      <c r="L110" s="435">
        <v>0</v>
      </c>
      <c r="M110" s="436">
        <v>1459</v>
      </c>
      <c r="N110" s="241">
        <v>6312</v>
      </c>
      <c r="O110" s="240">
        <v>10120</v>
      </c>
      <c r="P110" s="438">
        <v>21264</v>
      </c>
    </row>
    <row r="111" spans="1:16" ht="14.25" x14ac:dyDescent="0.2">
      <c r="A111" s="239"/>
      <c r="B111" s="366" t="s">
        <v>107</v>
      </c>
      <c r="C111" s="363">
        <v>3177</v>
      </c>
      <c r="D111" s="241">
        <v>0</v>
      </c>
      <c r="E111" s="240">
        <v>0</v>
      </c>
      <c r="F111" s="363">
        <v>0</v>
      </c>
      <c r="G111" s="241">
        <v>0</v>
      </c>
      <c r="H111" s="241">
        <v>0</v>
      </c>
      <c r="I111" s="241">
        <v>0</v>
      </c>
      <c r="J111" s="241">
        <v>0</v>
      </c>
      <c r="K111" s="241">
        <v>0</v>
      </c>
      <c r="L111" s="435">
        <v>0</v>
      </c>
      <c r="M111" s="436">
        <v>1475</v>
      </c>
      <c r="N111" s="241">
        <v>6397</v>
      </c>
      <c r="O111" s="240">
        <v>16083</v>
      </c>
      <c r="P111" s="438">
        <v>27132</v>
      </c>
    </row>
    <row r="112" spans="1:16" ht="14.25" x14ac:dyDescent="0.2">
      <c r="A112" s="239"/>
      <c r="B112" s="366" t="s">
        <v>108</v>
      </c>
      <c r="C112" s="436">
        <v>3685</v>
      </c>
      <c r="D112" s="241">
        <v>0</v>
      </c>
      <c r="E112" s="240">
        <v>0</v>
      </c>
      <c r="F112" s="363">
        <v>0</v>
      </c>
      <c r="G112" s="241">
        <v>0</v>
      </c>
      <c r="H112" s="241">
        <v>0</v>
      </c>
      <c r="I112" s="241">
        <v>0</v>
      </c>
      <c r="J112" s="241">
        <v>0</v>
      </c>
      <c r="K112" s="241">
        <v>0</v>
      </c>
      <c r="L112" s="435">
        <v>0</v>
      </c>
      <c r="M112" s="436">
        <v>1902</v>
      </c>
      <c r="N112" s="241">
        <v>6460</v>
      </c>
      <c r="O112" s="240">
        <v>25215</v>
      </c>
      <c r="P112" s="438">
        <v>37262</v>
      </c>
    </row>
    <row r="113" spans="1:16" ht="14.25" x14ac:dyDescent="0.2">
      <c r="A113" s="239"/>
      <c r="B113" s="366" t="s">
        <v>109</v>
      </c>
      <c r="C113" s="436">
        <v>3123</v>
      </c>
      <c r="D113" s="241">
        <v>0</v>
      </c>
      <c r="E113" s="240">
        <v>0</v>
      </c>
      <c r="F113" s="363">
        <v>84</v>
      </c>
      <c r="G113" s="241">
        <v>0</v>
      </c>
      <c r="H113" s="241">
        <v>0</v>
      </c>
      <c r="I113" s="241">
        <v>0</v>
      </c>
      <c r="J113" s="241">
        <v>0</v>
      </c>
      <c r="K113" s="241">
        <v>0</v>
      </c>
      <c r="L113" s="435">
        <v>0</v>
      </c>
      <c r="M113" s="436">
        <v>6800</v>
      </c>
      <c r="N113" s="241">
        <v>0</v>
      </c>
      <c r="O113" s="240">
        <v>21780</v>
      </c>
      <c r="P113" s="438">
        <v>31787</v>
      </c>
    </row>
    <row r="114" spans="1:16" ht="14.25" x14ac:dyDescent="0.2">
      <c r="A114" s="239"/>
      <c r="B114" s="367" t="s">
        <v>110</v>
      </c>
      <c r="C114" s="436">
        <v>5175</v>
      </c>
      <c r="D114" s="241">
        <v>0</v>
      </c>
      <c r="E114" s="240">
        <v>0</v>
      </c>
      <c r="F114" s="363">
        <v>9</v>
      </c>
      <c r="G114" s="241">
        <v>0</v>
      </c>
      <c r="H114" s="241">
        <v>0</v>
      </c>
      <c r="I114" s="241">
        <v>0</v>
      </c>
      <c r="J114" s="241">
        <v>0</v>
      </c>
      <c r="K114" s="241">
        <v>0</v>
      </c>
      <c r="L114" s="435">
        <v>0</v>
      </c>
      <c r="M114" s="436">
        <v>5354</v>
      </c>
      <c r="N114" s="241">
        <v>7776</v>
      </c>
      <c r="O114" s="240">
        <v>23777</v>
      </c>
      <c r="P114" s="438">
        <v>42091</v>
      </c>
    </row>
    <row r="115" spans="1:16" ht="14.25" x14ac:dyDescent="0.2">
      <c r="A115" s="89"/>
      <c r="B115" s="368" t="s">
        <v>111</v>
      </c>
      <c r="C115" s="238">
        <v>4226</v>
      </c>
      <c r="D115" s="233">
        <v>0</v>
      </c>
      <c r="E115" s="234">
        <v>0</v>
      </c>
      <c r="F115" s="364">
        <v>75</v>
      </c>
      <c r="G115" s="233">
        <v>0</v>
      </c>
      <c r="H115" s="233">
        <v>0</v>
      </c>
      <c r="I115" s="233">
        <v>0</v>
      </c>
      <c r="J115" s="233">
        <v>0</v>
      </c>
      <c r="K115" s="233">
        <v>0</v>
      </c>
      <c r="L115" s="383">
        <v>0</v>
      </c>
      <c r="M115" s="238">
        <v>5817</v>
      </c>
      <c r="N115" s="233">
        <v>8984</v>
      </c>
      <c r="O115" s="234">
        <v>17209</v>
      </c>
      <c r="P115" s="437">
        <v>36311</v>
      </c>
    </row>
    <row r="116" spans="1:16" ht="14.25" x14ac:dyDescent="0.2">
      <c r="A116" s="89"/>
      <c r="B116" s="368" t="s">
        <v>112</v>
      </c>
      <c r="C116" s="238">
        <v>10908</v>
      </c>
      <c r="D116" s="233">
        <v>0</v>
      </c>
      <c r="E116" s="234">
        <v>0</v>
      </c>
      <c r="F116" s="364">
        <v>0</v>
      </c>
      <c r="G116" s="233">
        <v>0</v>
      </c>
      <c r="H116" s="233">
        <v>0</v>
      </c>
      <c r="I116" s="233">
        <v>0</v>
      </c>
      <c r="J116" s="233">
        <v>0</v>
      </c>
      <c r="K116" s="233">
        <v>0</v>
      </c>
      <c r="L116" s="383">
        <v>0</v>
      </c>
      <c r="M116" s="238">
        <v>13356</v>
      </c>
      <c r="N116" s="233">
        <v>10145</v>
      </c>
      <c r="O116" s="234">
        <v>18365</v>
      </c>
      <c r="P116" s="437">
        <v>52774</v>
      </c>
    </row>
    <row r="117" spans="1:16" ht="15" thickBot="1" x14ac:dyDescent="0.25">
      <c r="A117" s="90"/>
      <c r="B117" s="369" t="s">
        <v>195</v>
      </c>
      <c r="C117" s="323">
        <v>9146</v>
      </c>
      <c r="D117" s="235">
        <v>1523</v>
      </c>
      <c r="E117" s="236">
        <v>0</v>
      </c>
      <c r="F117" s="365">
        <v>0</v>
      </c>
      <c r="G117" s="235">
        <v>0</v>
      </c>
      <c r="H117" s="235">
        <v>0</v>
      </c>
      <c r="I117" s="235">
        <v>0</v>
      </c>
      <c r="J117" s="235">
        <v>365</v>
      </c>
      <c r="K117" s="235">
        <v>0</v>
      </c>
      <c r="L117" s="434">
        <v>0</v>
      </c>
      <c r="M117" s="323">
        <v>15511</v>
      </c>
      <c r="N117" s="235">
        <v>10862</v>
      </c>
      <c r="O117" s="236">
        <v>16817</v>
      </c>
      <c r="P117" s="439">
        <v>54224</v>
      </c>
    </row>
    <row r="118" spans="1:16" x14ac:dyDescent="0.2">
      <c r="A118" s="1" t="s">
        <v>196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 t="s">
        <v>13</v>
      </c>
      <c r="K121" s="2"/>
      <c r="L121" s="2"/>
      <c r="M121" s="2"/>
      <c r="N121" s="2"/>
      <c r="O121" s="2"/>
      <c r="P121" s="2"/>
    </row>
    <row r="122" spans="1:16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7" spans="1:16" ht="24.75" customHeight="1" x14ac:dyDescent="0.2">
      <c r="L127" t="s">
        <v>203</v>
      </c>
    </row>
    <row r="128" spans="1:16" ht="24.75" customHeight="1" x14ac:dyDescent="0.2">
      <c r="G128" t="s">
        <v>204</v>
      </c>
      <c r="I128" t="s">
        <v>13</v>
      </c>
    </row>
    <row r="130" spans="1:16" ht="19.5" customHeight="1" thickBot="1" x14ac:dyDescent="0.25">
      <c r="A130" s="120" t="s">
        <v>205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ht="43.5" customHeight="1" thickBot="1" x14ac:dyDescent="0.25">
      <c r="A131" s="39"/>
      <c r="B131" s="9"/>
      <c r="C131" s="1620" t="s">
        <v>178</v>
      </c>
      <c r="D131" s="1620"/>
      <c r="E131" s="1620"/>
      <c r="F131" s="1633" t="s">
        <v>206</v>
      </c>
      <c r="G131" s="1634"/>
      <c r="H131" s="1634"/>
      <c r="I131" s="1634"/>
      <c r="J131" s="1634"/>
      <c r="K131" s="1634"/>
      <c r="L131" s="1635"/>
      <c r="M131" s="1620" t="s">
        <v>180</v>
      </c>
      <c r="N131" s="1620"/>
      <c r="O131" s="1620"/>
      <c r="P131" s="35"/>
    </row>
    <row r="132" spans="1:16" ht="110.25" customHeight="1" thickBot="1" x14ac:dyDescent="0.25">
      <c r="A132" s="31" t="s">
        <v>4</v>
      </c>
      <c r="B132" s="41" t="s">
        <v>5</v>
      </c>
      <c r="C132" s="31" t="s">
        <v>181</v>
      </c>
      <c r="D132" s="32" t="s">
        <v>182</v>
      </c>
      <c r="E132" s="41" t="s">
        <v>183</v>
      </c>
      <c r="F132" s="35" t="s">
        <v>184</v>
      </c>
      <c r="G132" s="30" t="s">
        <v>198</v>
      </c>
      <c r="H132" s="32" t="s">
        <v>186</v>
      </c>
      <c r="I132" s="30" t="s">
        <v>187</v>
      </c>
      <c r="J132" s="30" t="s">
        <v>188</v>
      </c>
      <c r="K132" s="30" t="s">
        <v>189</v>
      </c>
      <c r="L132" s="42" t="s">
        <v>190</v>
      </c>
      <c r="M132" s="31" t="s">
        <v>191</v>
      </c>
      <c r="N132" s="32" t="s">
        <v>192</v>
      </c>
      <c r="O132" s="30" t="s">
        <v>193</v>
      </c>
      <c r="P132" s="35" t="s">
        <v>194</v>
      </c>
    </row>
    <row r="133" spans="1:16" ht="14.25" x14ac:dyDescent="0.2">
      <c r="A133" s="202">
        <v>1</v>
      </c>
      <c r="B133" s="203" t="s">
        <v>11</v>
      </c>
      <c r="C133" s="848">
        <f t="shared" ref="C133:O133" si="6">C88+C47+C12</f>
        <v>7167</v>
      </c>
      <c r="D133" s="849">
        <f t="shared" si="6"/>
        <v>716</v>
      </c>
      <c r="E133" s="850">
        <f t="shared" si="6"/>
        <v>257</v>
      </c>
      <c r="F133" s="848">
        <f t="shared" si="6"/>
        <v>26083</v>
      </c>
      <c r="G133" s="849">
        <f t="shared" si="6"/>
        <v>11234</v>
      </c>
      <c r="H133" s="849">
        <f t="shared" si="6"/>
        <v>4921</v>
      </c>
      <c r="I133" s="849">
        <f t="shared" si="6"/>
        <v>732</v>
      </c>
      <c r="J133" s="849">
        <f t="shared" si="6"/>
        <v>1244</v>
      </c>
      <c r="K133" s="849">
        <f t="shared" si="6"/>
        <v>0</v>
      </c>
      <c r="L133" s="851">
        <f t="shared" si="6"/>
        <v>717</v>
      </c>
      <c r="M133" s="852">
        <f t="shared" si="6"/>
        <v>3079</v>
      </c>
      <c r="N133" s="849">
        <f t="shared" si="6"/>
        <v>0</v>
      </c>
      <c r="O133" s="851">
        <f t="shared" si="6"/>
        <v>6403</v>
      </c>
      <c r="P133" s="853">
        <f t="shared" ref="P133:P147" si="7">SUM(C133:O133)</f>
        <v>62553</v>
      </c>
    </row>
    <row r="134" spans="1:16" ht="14.25" x14ac:dyDescent="0.2">
      <c r="A134" s="204">
        <v>2</v>
      </c>
      <c r="B134" s="92" t="s">
        <v>12</v>
      </c>
      <c r="C134" s="854">
        <f t="shared" ref="C134:O134" si="8">C89+C48+C13</f>
        <v>4962</v>
      </c>
      <c r="D134" s="855">
        <f t="shared" si="8"/>
        <v>2819</v>
      </c>
      <c r="E134" s="856">
        <f t="shared" si="8"/>
        <v>255</v>
      </c>
      <c r="F134" s="854">
        <f t="shared" si="8"/>
        <v>30926</v>
      </c>
      <c r="G134" s="855">
        <f t="shared" si="8"/>
        <v>10772</v>
      </c>
      <c r="H134" s="855">
        <f t="shared" si="8"/>
        <v>1651</v>
      </c>
      <c r="I134" s="855">
        <f t="shared" si="8"/>
        <v>5064</v>
      </c>
      <c r="J134" s="855">
        <f t="shared" si="8"/>
        <v>3294</v>
      </c>
      <c r="K134" s="855">
        <f t="shared" si="8"/>
        <v>0</v>
      </c>
      <c r="L134" s="857">
        <f t="shared" si="8"/>
        <v>320</v>
      </c>
      <c r="M134" s="858">
        <f t="shared" si="8"/>
        <v>740</v>
      </c>
      <c r="N134" s="855">
        <f t="shared" si="8"/>
        <v>366</v>
      </c>
      <c r="O134" s="857">
        <f t="shared" si="8"/>
        <v>2474</v>
      </c>
      <c r="P134" s="859">
        <f t="shared" si="7"/>
        <v>63643</v>
      </c>
    </row>
    <row r="135" spans="1:16" ht="14.25" x14ac:dyDescent="0.2">
      <c r="A135" s="204">
        <v>3</v>
      </c>
      <c r="B135" s="92" t="s">
        <v>14</v>
      </c>
      <c r="C135" s="854">
        <f t="shared" ref="C135:O135" si="9">C90+C49+C14</f>
        <v>7627</v>
      </c>
      <c r="D135" s="855">
        <f t="shared" si="9"/>
        <v>942</v>
      </c>
      <c r="E135" s="856">
        <f t="shared" si="9"/>
        <v>160</v>
      </c>
      <c r="F135" s="854">
        <f t="shared" si="9"/>
        <v>31764</v>
      </c>
      <c r="G135" s="855">
        <f t="shared" si="9"/>
        <v>10571</v>
      </c>
      <c r="H135" s="855">
        <f t="shared" si="9"/>
        <v>3842</v>
      </c>
      <c r="I135" s="855">
        <f t="shared" si="9"/>
        <v>534</v>
      </c>
      <c r="J135" s="855">
        <f t="shared" si="9"/>
        <v>0</v>
      </c>
      <c r="K135" s="855">
        <f t="shared" si="9"/>
        <v>352</v>
      </c>
      <c r="L135" s="857">
        <f t="shared" si="9"/>
        <v>451</v>
      </c>
      <c r="M135" s="858">
        <f t="shared" si="9"/>
        <v>0</v>
      </c>
      <c r="N135" s="855">
        <f t="shared" si="9"/>
        <v>8058</v>
      </c>
      <c r="O135" s="857">
        <f t="shared" si="9"/>
        <v>1182</v>
      </c>
      <c r="P135" s="859">
        <f t="shared" si="7"/>
        <v>65483</v>
      </c>
    </row>
    <row r="136" spans="1:16" ht="14.25" x14ac:dyDescent="0.2">
      <c r="A136" s="204">
        <v>4</v>
      </c>
      <c r="B136" s="92" t="s">
        <v>15</v>
      </c>
      <c r="C136" s="854">
        <f t="shared" ref="C136:O136" si="10">C91+C50+C15</f>
        <v>8560</v>
      </c>
      <c r="D136" s="855">
        <f t="shared" si="10"/>
        <v>869</v>
      </c>
      <c r="E136" s="856">
        <f t="shared" si="10"/>
        <v>25</v>
      </c>
      <c r="F136" s="854">
        <f t="shared" si="10"/>
        <v>21948</v>
      </c>
      <c r="G136" s="855">
        <f t="shared" si="10"/>
        <v>10603</v>
      </c>
      <c r="H136" s="855">
        <f t="shared" si="10"/>
        <v>310</v>
      </c>
      <c r="I136" s="855">
        <f t="shared" si="10"/>
        <v>590</v>
      </c>
      <c r="J136" s="855">
        <f t="shared" si="10"/>
        <v>843</v>
      </c>
      <c r="K136" s="855">
        <f t="shared" si="10"/>
        <v>0</v>
      </c>
      <c r="L136" s="857">
        <f t="shared" si="10"/>
        <v>0</v>
      </c>
      <c r="M136" s="858">
        <f t="shared" si="10"/>
        <v>1464</v>
      </c>
      <c r="N136" s="855">
        <f t="shared" si="10"/>
        <v>0</v>
      </c>
      <c r="O136" s="857">
        <f t="shared" si="10"/>
        <v>366</v>
      </c>
      <c r="P136" s="859">
        <f t="shared" si="7"/>
        <v>45578</v>
      </c>
    </row>
    <row r="137" spans="1:16" ht="14.25" x14ac:dyDescent="0.2">
      <c r="A137" s="204">
        <v>5</v>
      </c>
      <c r="B137" s="92" t="s">
        <v>16</v>
      </c>
      <c r="C137" s="854">
        <f t="shared" ref="C137:O137" si="11">C92+C51+C16</f>
        <v>6961</v>
      </c>
      <c r="D137" s="855">
        <f t="shared" si="11"/>
        <v>6064</v>
      </c>
      <c r="E137" s="856">
        <f t="shared" si="11"/>
        <v>216</v>
      </c>
      <c r="F137" s="854">
        <f t="shared" si="11"/>
        <v>100633</v>
      </c>
      <c r="G137" s="855">
        <f t="shared" si="11"/>
        <v>32684</v>
      </c>
      <c r="H137" s="855">
        <f t="shared" si="11"/>
        <v>6766</v>
      </c>
      <c r="I137" s="855">
        <f t="shared" si="11"/>
        <v>2561</v>
      </c>
      <c r="J137" s="855">
        <f t="shared" si="11"/>
        <v>1134</v>
      </c>
      <c r="K137" s="855">
        <f t="shared" si="11"/>
        <v>323</v>
      </c>
      <c r="L137" s="857">
        <f t="shared" si="11"/>
        <v>540</v>
      </c>
      <c r="M137" s="858">
        <f t="shared" si="11"/>
        <v>29</v>
      </c>
      <c r="N137" s="855">
        <f t="shared" si="11"/>
        <v>682</v>
      </c>
      <c r="O137" s="857">
        <f t="shared" si="11"/>
        <v>774</v>
      </c>
      <c r="P137" s="859">
        <f t="shared" si="7"/>
        <v>159367</v>
      </c>
    </row>
    <row r="138" spans="1:16" ht="14.25" x14ac:dyDescent="0.2">
      <c r="A138" s="204">
        <v>6</v>
      </c>
      <c r="B138" s="92" t="s">
        <v>17</v>
      </c>
      <c r="C138" s="854">
        <f t="shared" ref="C138:O138" si="12">C93+C52+C17</f>
        <v>7451</v>
      </c>
      <c r="D138" s="855">
        <f t="shared" si="12"/>
        <v>4667</v>
      </c>
      <c r="E138" s="856">
        <f t="shared" si="12"/>
        <v>390</v>
      </c>
      <c r="F138" s="854">
        <f t="shared" si="12"/>
        <v>76551</v>
      </c>
      <c r="G138" s="855">
        <f t="shared" si="12"/>
        <v>20135</v>
      </c>
      <c r="H138" s="855">
        <f t="shared" si="12"/>
        <v>4270</v>
      </c>
      <c r="I138" s="855">
        <f t="shared" si="12"/>
        <v>1202</v>
      </c>
      <c r="J138" s="855">
        <f t="shared" si="12"/>
        <v>1146</v>
      </c>
      <c r="K138" s="855">
        <f t="shared" si="12"/>
        <v>0</v>
      </c>
      <c r="L138" s="857">
        <f t="shared" si="12"/>
        <v>859</v>
      </c>
      <c r="M138" s="858">
        <f t="shared" si="12"/>
        <v>366</v>
      </c>
      <c r="N138" s="855">
        <f t="shared" si="12"/>
        <v>732</v>
      </c>
      <c r="O138" s="857">
        <f t="shared" si="12"/>
        <v>3246</v>
      </c>
      <c r="P138" s="859">
        <f t="shared" si="7"/>
        <v>121015</v>
      </c>
    </row>
    <row r="139" spans="1:16" ht="14.25" x14ac:dyDescent="0.2">
      <c r="A139" s="204">
        <v>7</v>
      </c>
      <c r="B139" s="92" t="s">
        <v>18</v>
      </c>
      <c r="C139" s="854">
        <f t="shared" ref="C139:O139" si="13">C94+C53+C18</f>
        <v>8094</v>
      </c>
      <c r="D139" s="855">
        <f t="shared" si="13"/>
        <v>4809</v>
      </c>
      <c r="E139" s="856">
        <f t="shared" si="13"/>
        <v>428</v>
      </c>
      <c r="F139" s="854">
        <f t="shared" si="13"/>
        <v>86246</v>
      </c>
      <c r="G139" s="855">
        <f t="shared" si="13"/>
        <v>25619</v>
      </c>
      <c r="H139" s="855">
        <f t="shared" si="13"/>
        <v>3099</v>
      </c>
      <c r="I139" s="855">
        <f t="shared" si="13"/>
        <v>3063</v>
      </c>
      <c r="J139" s="855">
        <f t="shared" si="13"/>
        <v>1069</v>
      </c>
      <c r="K139" s="855">
        <f t="shared" si="13"/>
        <v>0</v>
      </c>
      <c r="L139" s="857">
        <f t="shared" si="13"/>
        <v>199</v>
      </c>
      <c r="M139" s="858">
        <f t="shared" si="13"/>
        <v>731</v>
      </c>
      <c r="N139" s="855">
        <f t="shared" si="13"/>
        <v>188</v>
      </c>
      <c r="O139" s="857">
        <f t="shared" si="13"/>
        <v>2378</v>
      </c>
      <c r="P139" s="859">
        <f t="shared" si="7"/>
        <v>135923</v>
      </c>
    </row>
    <row r="140" spans="1:16" ht="14.25" x14ac:dyDescent="0.2">
      <c r="A140" s="204">
        <v>8</v>
      </c>
      <c r="B140" s="92" t="s">
        <v>19</v>
      </c>
      <c r="C140" s="854">
        <f t="shared" ref="C140:O140" si="14">C95+C54+C19</f>
        <v>3436</v>
      </c>
      <c r="D140" s="855">
        <f t="shared" si="14"/>
        <v>2946</v>
      </c>
      <c r="E140" s="856">
        <f t="shared" si="14"/>
        <v>212</v>
      </c>
      <c r="F140" s="854">
        <f t="shared" si="14"/>
        <v>73012</v>
      </c>
      <c r="G140" s="855">
        <f t="shared" si="14"/>
        <v>18841</v>
      </c>
      <c r="H140" s="855">
        <f t="shared" si="14"/>
        <v>3721</v>
      </c>
      <c r="I140" s="855">
        <f t="shared" si="14"/>
        <v>2162</v>
      </c>
      <c r="J140" s="855">
        <f t="shared" si="14"/>
        <v>3211</v>
      </c>
      <c r="K140" s="855">
        <f t="shared" si="14"/>
        <v>0</v>
      </c>
      <c r="L140" s="857">
        <f t="shared" si="14"/>
        <v>20</v>
      </c>
      <c r="M140" s="858">
        <f t="shared" si="14"/>
        <v>0</v>
      </c>
      <c r="N140" s="855">
        <f t="shared" si="14"/>
        <v>366</v>
      </c>
      <c r="O140" s="857">
        <f t="shared" si="14"/>
        <v>366</v>
      </c>
      <c r="P140" s="859">
        <f t="shared" si="7"/>
        <v>108293</v>
      </c>
    </row>
    <row r="141" spans="1:16" ht="14.25" x14ac:dyDescent="0.2">
      <c r="A141" s="204">
        <v>9</v>
      </c>
      <c r="B141" s="92" t="s">
        <v>20</v>
      </c>
      <c r="C141" s="854">
        <f t="shared" ref="C141:O141" si="15">C96+C55+C20</f>
        <v>3943</v>
      </c>
      <c r="D141" s="855">
        <f t="shared" si="15"/>
        <v>3800</v>
      </c>
      <c r="E141" s="856">
        <f t="shared" si="15"/>
        <v>161</v>
      </c>
      <c r="F141" s="854">
        <f t="shared" si="15"/>
        <v>23322</v>
      </c>
      <c r="G141" s="855">
        <f t="shared" si="15"/>
        <v>11233</v>
      </c>
      <c r="H141" s="855">
        <f t="shared" si="15"/>
        <v>1236</v>
      </c>
      <c r="I141" s="855">
        <f t="shared" si="15"/>
        <v>3349</v>
      </c>
      <c r="J141" s="855">
        <f t="shared" si="15"/>
        <v>0</v>
      </c>
      <c r="K141" s="855">
        <f t="shared" si="15"/>
        <v>366</v>
      </c>
      <c r="L141" s="857">
        <f t="shared" si="15"/>
        <v>878</v>
      </c>
      <c r="M141" s="858">
        <f t="shared" si="15"/>
        <v>0</v>
      </c>
      <c r="N141" s="855">
        <f t="shared" si="15"/>
        <v>700</v>
      </c>
      <c r="O141" s="857">
        <f t="shared" si="15"/>
        <v>1975</v>
      </c>
      <c r="P141" s="859">
        <f t="shared" si="7"/>
        <v>50963</v>
      </c>
    </row>
    <row r="142" spans="1:16" ht="14.25" x14ac:dyDescent="0.2">
      <c r="A142" s="204">
        <v>10</v>
      </c>
      <c r="B142" s="92" t="s">
        <v>21</v>
      </c>
      <c r="C142" s="854">
        <f t="shared" ref="C142:O142" si="16">C97+C56+C21</f>
        <v>6647</v>
      </c>
      <c r="D142" s="855">
        <f t="shared" si="16"/>
        <v>2825</v>
      </c>
      <c r="E142" s="856">
        <f t="shared" si="16"/>
        <v>212</v>
      </c>
      <c r="F142" s="854">
        <f t="shared" si="16"/>
        <v>42860</v>
      </c>
      <c r="G142" s="855">
        <f t="shared" si="16"/>
        <v>14542</v>
      </c>
      <c r="H142" s="855">
        <f t="shared" si="16"/>
        <v>2953</v>
      </c>
      <c r="I142" s="855">
        <f t="shared" si="16"/>
        <v>1343</v>
      </c>
      <c r="J142" s="855">
        <f t="shared" si="16"/>
        <v>582</v>
      </c>
      <c r="K142" s="855">
        <f t="shared" si="16"/>
        <v>0</v>
      </c>
      <c r="L142" s="857">
        <f t="shared" si="16"/>
        <v>210</v>
      </c>
      <c r="M142" s="858">
        <f t="shared" si="16"/>
        <v>0</v>
      </c>
      <c r="N142" s="855">
        <f t="shared" si="16"/>
        <v>0</v>
      </c>
      <c r="O142" s="857">
        <f t="shared" si="16"/>
        <v>2031.5</v>
      </c>
      <c r="P142" s="859">
        <f t="shared" si="7"/>
        <v>74205.5</v>
      </c>
    </row>
    <row r="143" spans="1:16" ht="14.25" x14ac:dyDescent="0.2">
      <c r="A143" s="204">
        <v>11</v>
      </c>
      <c r="B143" s="92" t="s">
        <v>22</v>
      </c>
      <c r="C143" s="854">
        <f t="shared" ref="C143:O143" si="17">C98+C57+C22</f>
        <v>4171</v>
      </c>
      <c r="D143" s="855">
        <f t="shared" si="17"/>
        <v>2520</v>
      </c>
      <c r="E143" s="856">
        <f t="shared" si="17"/>
        <v>369</v>
      </c>
      <c r="F143" s="854">
        <f t="shared" si="17"/>
        <v>42946</v>
      </c>
      <c r="G143" s="855">
        <f t="shared" si="17"/>
        <v>16122</v>
      </c>
      <c r="H143" s="855">
        <f t="shared" si="17"/>
        <v>1370</v>
      </c>
      <c r="I143" s="855">
        <f t="shared" si="17"/>
        <v>2059</v>
      </c>
      <c r="J143" s="855">
        <f t="shared" si="17"/>
        <v>120</v>
      </c>
      <c r="K143" s="855">
        <f t="shared" si="17"/>
        <v>366</v>
      </c>
      <c r="L143" s="857">
        <f t="shared" si="17"/>
        <v>0</v>
      </c>
      <c r="M143" s="858">
        <f t="shared" si="17"/>
        <v>366</v>
      </c>
      <c r="N143" s="855">
        <f t="shared" si="17"/>
        <v>366</v>
      </c>
      <c r="O143" s="857">
        <f t="shared" si="17"/>
        <v>2472</v>
      </c>
      <c r="P143" s="859">
        <f t="shared" si="7"/>
        <v>73247</v>
      </c>
    </row>
    <row r="144" spans="1:16" ht="14.25" x14ac:dyDescent="0.2">
      <c r="A144" s="204">
        <v>12</v>
      </c>
      <c r="B144" s="92" t="s">
        <v>23</v>
      </c>
      <c r="C144" s="854">
        <f t="shared" ref="C144:O144" si="18">C99+C58+C23</f>
        <v>12465</v>
      </c>
      <c r="D144" s="855">
        <f t="shared" si="18"/>
        <v>2828</v>
      </c>
      <c r="E144" s="856">
        <f t="shared" si="18"/>
        <v>699</v>
      </c>
      <c r="F144" s="854">
        <f t="shared" si="18"/>
        <v>61331</v>
      </c>
      <c r="G144" s="855">
        <f t="shared" si="18"/>
        <v>21065</v>
      </c>
      <c r="H144" s="855">
        <f t="shared" si="18"/>
        <v>5457</v>
      </c>
      <c r="I144" s="855">
        <f t="shared" si="18"/>
        <v>5491</v>
      </c>
      <c r="J144" s="855">
        <f t="shared" si="18"/>
        <v>912</v>
      </c>
      <c r="K144" s="855">
        <f t="shared" si="18"/>
        <v>0</v>
      </c>
      <c r="L144" s="857">
        <f t="shared" si="18"/>
        <v>137</v>
      </c>
      <c r="M144" s="858">
        <f t="shared" si="18"/>
        <v>1464</v>
      </c>
      <c r="N144" s="855">
        <f t="shared" si="18"/>
        <v>731</v>
      </c>
      <c r="O144" s="857">
        <f t="shared" si="18"/>
        <v>7190</v>
      </c>
      <c r="P144" s="859">
        <f t="shared" si="7"/>
        <v>119770</v>
      </c>
    </row>
    <row r="145" spans="1:16" ht="14.25" x14ac:dyDescent="0.2">
      <c r="A145" s="204">
        <v>13</v>
      </c>
      <c r="B145" s="92" t="s">
        <v>24</v>
      </c>
      <c r="C145" s="854">
        <f t="shared" ref="C145:O145" si="19">C100+C59+C24</f>
        <v>13323</v>
      </c>
      <c r="D145" s="855">
        <f t="shared" si="19"/>
        <v>3043</v>
      </c>
      <c r="E145" s="856">
        <f t="shared" si="19"/>
        <v>316</v>
      </c>
      <c r="F145" s="854">
        <f t="shared" si="19"/>
        <v>106361</v>
      </c>
      <c r="G145" s="855">
        <f t="shared" si="19"/>
        <v>28204</v>
      </c>
      <c r="H145" s="855">
        <f t="shared" si="19"/>
        <v>1979</v>
      </c>
      <c r="I145" s="855">
        <f t="shared" si="19"/>
        <v>4216</v>
      </c>
      <c r="J145" s="855">
        <f t="shared" si="19"/>
        <v>2292</v>
      </c>
      <c r="K145" s="855">
        <f t="shared" si="19"/>
        <v>0</v>
      </c>
      <c r="L145" s="857">
        <f t="shared" si="19"/>
        <v>887</v>
      </c>
      <c r="M145" s="858">
        <f t="shared" si="19"/>
        <v>365</v>
      </c>
      <c r="N145" s="855">
        <f t="shared" si="19"/>
        <v>0</v>
      </c>
      <c r="O145" s="857">
        <f t="shared" si="19"/>
        <v>2704</v>
      </c>
      <c r="P145" s="859">
        <f t="shared" si="7"/>
        <v>163690</v>
      </c>
    </row>
    <row r="146" spans="1:16" ht="14.25" x14ac:dyDescent="0.2">
      <c r="A146" s="204">
        <v>14</v>
      </c>
      <c r="B146" s="92" t="s">
        <v>25</v>
      </c>
      <c r="C146" s="854">
        <f t="shared" ref="C146:O146" si="20">C101+C60+C25</f>
        <v>9136</v>
      </c>
      <c r="D146" s="855">
        <f t="shared" si="20"/>
        <v>4687</v>
      </c>
      <c r="E146" s="856">
        <f t="shared" si="20"/>
        <v>518</v>
      </c>
      <c r="F146" s="854">
        <f t="shared" si="20"/>
        <v>95682</v>
      </c>
      <c r="G146" s="855">
        <f t="shared" si="20"/>
        <v>32764</v>
      </c>
      <c r="H146" s="855">
        <f t="shared" si="20"/>
        <v>1830</v>
      </c>
      <c r="I146" s="855">
        <f t="shared" si="20"/>
        <v>3346</v>
      </c>
      <c r="J146" s="855">
        <f t="shared" si="20"/>
        <v>366</v>
      </c>
      <c r="K146" s="855">
        <f t="shared" si="20"/>
        <v>0</v>
      </c>
      <c r="L146" s="857">
        <f t="shared" si="20"/>
        <v>732</v>
      </c>
      <c r="M146" s="858">
        <f t="shared" si="20"/>
        <v>6711</v>
      </c>
      <c r="N146" s="855">
        <f t="shared" si="20"/>
        <v>0</v>
      </c>
      <c r="O146" s="857">
        <f t="shared" si="20"/>
        <v>10804</v>
      </c>
      <c r="P146" s="859">
        <f t="shared" si="7"/>
        <v>166576</v>
      </c>
    </row>
    <row r="147" spans="1:16" ht="15.75" customHeight="1" thickBot="1" x14ac:dyDescent="0.25">
      <c r="A147" s="433">
        <v>15</v>
      </c>
      <c r="B147" s="205" t="s">
        <v>26</v>
      </c>
      <c r="C147" s="860">
        <f t="shared" ref="C147:O147" si="21">C102+C61+C26</f>
        <v>6317</v>
      </c>
      <c r="D147" s="861">
        <f t="shared" si="21"/>
        <v>773</v>
      </c>
      <c r="E147" s="862">
        <f t="shared" si="21"/>
        <v>270</v>
      </c>
      <c r="F147" s="860">
        <f t="shared" si="21"/>
        <v>28770</v>
      </c>
      <c r="G147" s="861">
        <f t="shared" si="21"/>
        <v>9182</v>
      </c>
      <c r="H147" s="861">
        <f t="shared" si="21"/>
        <v>952</v>
      </c>
      <c r="I147" s="861">
        <f t="shared" si="21"/>
        <v>2636</v>
      </c>
      <c r="J147" s="861">
        <f t="shared" si="21"/>
        <v>0</v>
      </c>
      <c r="K147" s="861">
        <f t="shared" si="21"/>
        <v>0</v>
      </c>
      <c r="L147" s="863">
        <f t="shared" si="21"/>
        <v>293</v>
      </c>
      <c r="M147" s="864">
        <f t="shared" si="21"/>
        <v>244</v>
      </c>
      <c r="N147" s="861">
        <f t="shared" si="21"/>
        <v>0</v>
      </c>
      <c r="O147" s="863">
        <f t="shared" si="21"/>
        <v>5647</v>
      </c>
      <c r="P147" s="865">
        <f t="shared" si="7"/>
        <v>55084</v>
      </c>
    </row>
    <row r="148" spans="1:16" s="606" customFormat="1" ht="15.75" thickBot="1" x14ac:dyDescent="0.3">
      <c r="A148" s="599"/>
      <c r="B148" s="596" t="s">
        <v>590</v>
      </c>
      <c r="C148" s="600">
        <f t="shared" ref="C148:P148" si="22">SUM(C133:C147)</f>
        <v>110260</v>
      </c>
      <c r="D148" s="601">
        <f t="shared" si="22"/>
        <v>44308</v>
      </c>
      <c r="E148" s="602">
        <f t="shared" si="22"/>
        <v>4488</v>
      </c>
      <c r="F148" s="600">
        <f t="shared" si="22"/>
        <v>848435</v>
      </c>
      <c r="G148" s="601">
        <f t="shared" si="22"/>
        <v>273571</v>
      </c>
      <c r="H148" s="601">
        <f t="shared" si="22"/>
        <v>44357</v>
      </c>
      <c r="I148" s="601">
        <f t="shared" si="22"/>
        <v>38348</v>
      </c>
      <c r="J148" s="601">
        <f t="shared" si="22"/>
        <v>16213</v>
      </c>
      <c r="K148" s="601">
        <f t="shared" si="22"/>
        <v>1407</v>
      </c>
      <c r="L148" s="603">
        <f t="shared" si="22"/>
        <v>6243</v>
      </c>
      <c r="M148" s="604">
        <f t="shared" si="22"/>
        <v>15559</v>
      </c>
      <c r="N148" s="601">
        <f t="shared" si="22"/>
        <v>12189</v>
      </c>
      <c r="O148" s="603">
        <f t="shared" si="22"/>
        <v>50012.5</v>
      </c>
      <c r="P148" s="605">
        <f t="shared" si="22"/>
        <v>1465390.5</v>
      </c>
    </row>
    <row r="149" spans="1:16" ht="14.25" x14ac:dyDescent="0.2">
      <c r="A149" s="712"/>
      <c r="B149" s="1471" t="s">
        <v>537</v>
      </c>
      <c r="C149" s="237">
        <f>C28+C63+C104</f>
        <v>105994</v>
      </c>
      <c r="D149" s="237">
        <f t="shared" ref="D149:P149" si="23">D28+D63+D104</f>
        <v>37050</v>
      </c>
      <c r="E149" s="237">
        <f t="shared" si="23"/>
        <v>4647</v>
      </c>
      <c r="F149" s="237">
        <f t="shared" si="23"/>
        <v>846290</v>
      </c>
      <c r="G149" s="237">
        <f t="shared" si="23"/>
        <v>276541</v>
      </c>
      <c r="H149" s="237">
        <f t="shared" si="23"/>
        <v>27631</v>
      </c>
      <c r="I149" s="237">
        <f t="shared" si="23"/>
        <v>29277</v>
      </c>
      <c r="J149" s="237">
        <f t="shared" si="23"/>
        <v>18313</v>
      </c>
      <c r="K149" s="237">
        <f t="shared" si="23"/>
        <v>1133</v>
      </c>
      <c r="L149" s="237">
        <f t="shared" si="23"/>
        <v>6970</v>
      </c>
      <c r="M149" s="237">
        <f t="shared" si="23"/>
        <v>13165</v>
      </c>
      <c r="N149" s="237">
        <f t="shared" si="23"/>
        <v>10905</v>
      </c>
      <c r="O149" s="237">
        <f t="shared" si="23"/>
        <v>69219</v>
      </c>
      <c r="P149" s="237">
        <f t="shared" si="23"/>
        <v>1447135</v>
      </c>
    </row>
    <row r="150" spans="1:16" ht="14.25" x14ac:dyDescent="0.2">
      <c r="A150" s="712"/>
      <c r="B150" s="752" t="s">
        <v>452</v>
      </c>
      <c r="C150" s="436">
        <v>105945</v>
      </c>
      <c r="D150" s="241">
        <v>36573</v>
      </c>
      <c r="E150" s="435">
        <v>4820</v>
      </c>
      <c r="F150" s="436">
        <v>856363</v>
      </c>
      <c r="G150" s="241">
        <v>258597</v>
      </c>
      <c r="H150" s="241">
        <v>31054</v>
      </c>
      <c r="I150" s="241">
        <v>41333</v>
      </c>
      <c r="J150" s="241">
        <v>16877</v>
      </c>
      <c r="K150" s="241">
        <v>1018</v>
      </c>
      <c r="L150" s="240">
        <v>13407</v>
      </c>
      <c r="M150" s="363">
        <v>32068</v>
      </c>
      <c r="N150" s="241">
        <v>10516</v>
      </c>
      <c r="O150" s="240">
        <v>109746</v>
      </c>
      <c r="P150" s="753">
        <v>1518317</v>
      </c>
    </row>
    <row r="151" spans="1:16" ht="14.25" x14ac:dyDescent="0.2">
      <c r="A151" s="712"/>
      <c r="B151" s="752" t="s">
        <v>102</v>
      </c>
      <c r="C151" s="436">
        <v>97165</v>
      </c>
      <c r="D151" s="241">
        <v>38125</v>
      </c>
      <c r="E151" s="435">
        <v>3832</v>
      </c>
      <c r="F151" s="436">
        <v>875890</v>
      </c>
      <c r="G151" s="241">
        <v>273916</v>
      </c>
      <c r="H151" s="241">
        <v>37146</v>
      </c>
      <c r="I151" s="241">
        <v>33709</v>
      </c>
      <c r="J151" s="241">
        <v>15926</v>
      </c>
      <c r="K151" s="241">
        <v>1336</v>
      </c>
      <c r="L151" s="240">
        <v>7334</v>
      </c>
      <c r="M151" s="363">
        <v>32744</v>
      </c>
      <c r="N151" s="241">
        <v>10823</v>
      </c>
      <c r="O151" s="240">
        <v>37813</v>
      </c>
      <c r="P151" s="753">
        <v>1465759</v>
      </c>
    </row>
    <row r="152" spans="1:16" ht="14.25" x14ac:dyDescent="0.2">
      <c r="A152" s="712"/>
      <c r="B152" s="752" t="s">
        <v>200</v>
      </c>
      <c r="C152" s="436">
        <f>C31+C66+C107</f>
        <v>91533</v>
      </c>
      <c r="D152" s="241">
        <f t="shared" ref="D152:P152" si="24">D31+D66+D107</f>
        <v>40525</v>
      </c>
      <c r="E152" s="435">
        <f t="shared" si="24"/>
        <v>3989</v>
      </c>
      <c r="F152" s="436">
        <f t="shared" si="24"/>
        <v>924608</v>
      </c>
      <c r="G152" s="241">
        <f t="shared" si="24"/>
        <v>275932</v>
      </c>
      <c r="H152" s="241">
        <f t="shared" si="24"/>
        <v>32530</v>
      </c>
      <c r="I152" s="241">
        <f t="shared" si="24"/>
        <v>35399</v>
      </c>
      <c r="J152" s="241">
        <f t="shared" si="24"/>
        <v>17580</v>
      </c>
      <c r="K152" s="241">
        <f t="shared" si="24"/>
        <v>1283</v>
      </c>
      <c r="L152" s="240">
        <f t="shared" si="24"/>
        <v>6685</v>
      </c>
      <c r="M152" s="363">
        <f t="shared" si="24"/>
        <v>35421</v>
      </c>
      <c r="N152" s="241">
        <f t="shared" si="24"/>
        <v>7992</v>
      </c>
      <c r="O152" s="240">
        <f t="shared" si="24"/>
        <v>39232</v>
      </c>
      <c r="P152" s="753">
        <f t="shared" si="24"/>
        <v>1512709</v>
      </c>
    </row>
    <row r="153" spans="1:16" ht="14.25" x14ac:dyDescent="0.2">
      <c r="A153" s="712"/>
      <c r="B153" s="752" t="s">
        <v>104</v>
      </c>
      <c r="C153" s="436">
        <v>106278</v>
      </c>
      <c r="D153" s="241">
        <v>49360</v>
      </c>
      <c r="E153" s="435">
        <v>4214</v>
      </c>
      <c r="F153" s="436">
        <v>955638</v>
      </c>
      <c r="G153" s="241">
        <v>270732</v>
      </c>
      <c r="H153" s="241">
        <v>58614</v>
      </c>
      <c r="I153" s="241">
        <v>18544</v>
      </c>
      <c r="J153" s="241">
        <v>13023</v>
      </c>
      <c r="K153" s="241">
        <v>668</v>
      </c>
      <c r="L153" s="240">
        <v>6229</v>
      </c>
      <c r="M153" s="363">
        <v>38357</v>
      </c>
      <c r="N153" s="241">
        <v>9089</v>
      </c>
      <c r="O153" s="240">
        <v>32014</v>
      </c>
      <c r="P153" s="753">
        <v>1562760</v>
      </c>
    </row>
    <row r="154" spans="1:16" ht="14.25" x14ac:dyDescent="0.2">
      <c r="A154" s="712"/>
      <c r="B154" s="752" t="s">
        <v>105</v>
      </c>
      <c r="C154" s="436">
        <v>110064</v>
      </c>
      <c r="D154" s="241">
        <v>45661</v>
      </c>
      <c r="E154" s="435">
        <v>5059</v>
      </c>
      <c r="F154" s="436">
        <v>986970</v>
      </c>
      <c r="G154" s="241">
        <v>274887</v>
      </c>
      <c r="H154" s="241">
        <v>51884</v>
      </c>
      <c r="I154" s="241">
        <v>19188</v>
      </c>
      <c r="J154" s="241">
        <v>10531</v>
      </c>
      <c r="K154" s="241">
        <v>914</v>
      </c>
      <c r="L154" s="240">
        <v>5911</v>
      </c>
      <c r="M154" s="363">
        <v>44221</v>
      </c>
      <c r="N154" s="241">
        <v>21958</v>
      </c>
      <c r="O154" s="240">
        <v>41608</v>
      </c>
      <c r="P154" s="753">
        <v>1618856</v>
      </c>
    </row>
    <row r="155" spans="1:16" ht="14.25" x14ac:dyDescent="0.2">
      <c r="A155" s="712"/>
      <c r="B155" s="752" t="s">
        <v>106</v>
      </c>
      <c r="C155" s="436">
        <v>104102</v>
      </c>
      <c r="D155" s="241">
        <v>39776</v>
      </c>
      <c r="E155" s="435">
        <v>4847</v>
      </c>
      <c r="F155" s="436">
        <v>1011249</v>
      </c>
      <c r="G155" s="241">
        <v>284855</v>
      </c>
      <c r="H155" s="241">
        <v>47077</v>
      </c>
      <c r="I155" s="241">
        <v>23390</v>
      </c>
      <c r="J155" s="241">
        <v>15625</v>
      </c>
      <c r="K155" s="241">
        <v>2231</v>
      </c>
      <c r="L155" s="240">
        <v>3691</v>
      </c>
      <c r="M155" s="363">
        <v>59896</v>
      </c>
      <c r="N155" s="241">
        <v>27373</v>
      </c>
      <c r="O155" s="240">
        <v>31158</v>
      </c>
      <c r="P155" s="753">
        <v>1655270</v>
      </c>
    </row>
    <row r="156" spans="1:16" ht="14.25" x14ac:dyDescent="0.2">
      <c r="A156" s="204"/>
      <c r="B156" s="598" t="s">
        <v>107</v>
      </c>
      <c r="C156" s="238">
        <v>130654</v>
      </c>
      <c r="D156" s="233">
        <v>42088</v>
      </c>
      <c r="E156" s="383">
        <v>3893</v>
      </c>
      <c r="F156" s="238">
        <v>1043838</v>
      </c>
      <c r="G156" s="233">
        <v>289058</v>
      </c>
      <c r="H156" s="233">
        <v>46429</v>
      </c>
      <c r="I156" s="233">
        <v>24396</v>
      </c>
      <c r="J156" s="233">
        <v>4494</v>
      </c>
      <c r="K156" s="233">
        <v>2438</v>
      </c>
      <c r="L156" s="234">
        <v>5679</v>
      </c>
      <c r="M156" s="364">
        <v>82145</v>
      </c>
      <c r="N156" s="233">
        <v>27983</v>
      </c>
      <c r="O156" s="234">
        <v>42896</v>
      </c>
      <c r="P156" s="597">
        <v>1745991</v>
      </c>
    </row>
    <row r="157" spans="1:16" ht="14.25" x14ac:dyDescent="0.2">
      <c r="A157" s="204"/>
      <c r="B157" s="598" t="s">
        <v>108</v>
      </c>
      <c r="C157" s="238">
        <v>141248</v>
      </c>
      <c r="D157" s="233">
        <v>37029</v>
      </c>
      <c r="E157" s="383">
        <v>3816</v>
      </c>
      <c r="F157" s="238">
        <v>1065774</v>
      </c>
      <c r="G157" s="233">
        <v>296246</v>
      </c>
      <c r="H157" s="233">
        <v>45389</v>
      </c>
      <c r="I157" s="233">
        <v>24381</v>
      </c>
      <c r="J157" s="233">
        <v>4392</v>
      </c>
      <c r="K157" s="233">
        <v>2992</v>
      </c>
      <c r="L157" s="234">
        <v>5159</v>
      </c>
      <c r="M157" s="364">
        <v>86427</v>
      </c>
      <c r="N157" s="233">
        <v>31379</v>
      </c>
      <c r="O157" s="234">
        <v>60224.5</v>
      </c>
      <c r="P157" s="597">
        <v>1804456.5</v>
      </c>
    </row>
    <row r="158" spans="1:16" ht="14.25" x14ac:dyDescent="0.2">
      <c r="A158" s="204"/>
      <c r="B158" s="598" t="s">
        <v>109</v>
      </c>
      <c r="C158" s="238">
        <v>151294</v>
      </c>
      <c r="D158" s="233">
        <v>33802</v>
      </c>
      <c r="E158" s="383">
        <v>3413</v>
      </c>
      <c r="F158" s="238">
        <v>1068176</v>
      </c>
      <c r="G158" s="233">
        <v>300742</v>
      </c>
      <c r="H158" s="233">
        <v>45096</v>
      </c>
      <c r="I158" s="233">
        <v>23532</v>
      </c>
      <c r="J158" s="233">
        <v>5150</v>
      </c>
      <c r="K158" s="233">
        <v>3083</v>
      </c>
      <c r="L158" s="234">
        <v>5760</v>
      </c>
      <c r="M158" s="364">
        <v>95772</v>
      </c>
      <c r="N158" s="233">
        <v>27098</v>
      </c>
      <c r="O158" s="234">
        <v>55550</v>
      </c>
      <c r="P158" s="597">
        <v>1818468</v>
      </c>
    </row>
    <row r="159" spans="1:16" ht="15" thickBot="1" x14ac:dyDescent="0.25">
      <c r="A159" s="448"/>
      <c r="B159" s="635" t="s">
        <v>110</v>
      </c>
      <c r="C159" s="593">
        <v>163890</v>
      </c>
      <c r="D159" s="594">
        <v>37162</v>
      </c>
      <c r="E159" s="595">
        <v>4113</v>
      </c>
      <c r="F159" s="636">
        <v>1079373</v>
      </c>
      <c r="G159" s="594">
        <v>308578</v>
      </c>
      <c r="H159" s="594">
        <v>42453</v>
      </c>
      <c r="I159" s="594">
        <v>22913</v>
      </c>
      <c r="J159" s="594">
        <v>3696</v>
      </c>
      <c r="K159" s="594">
        <v>2806</v>
      </c>
      <c r="L159" s="637">
        <v>4456</v>
      </c>
      <c r="M159" s="593">
        <v>92470</v>
      </c>
      <c r="N159" s="594">
        <v>34286</v>
      </c>
      <c r="O159" s="595">
        <v>49788.25</v>
      </c>
      <c r="P159" s="638">
        <v>1845984.25</v>
      </c>
    </row>
    <row r="160" spans="1:16" ht="14.25" x14ac:dyDescent="0.2">
      <c r="A160" s="239"/>
      <c r="B160" s="367" t="s">
        <v>111</v>
      </c>
      <c r="C160" s="436">
        <v>169116</v>
      </c>
      <c r="D160" s="241">
        <v>38517</v>
      </c>
      <c r="E160" s="240">
        <v>4915</v>
      </c>
      <c r="F160" s="363">
        <v>1076634</v>
      </c>
      <c r="G160" s="241">
        <v>316448</v>
      </c>
      <c r="H160" s="241">
        <v>41913</v>
      </c>
      <c r="I160" s="241">
        <v>22627</v>
      </c>
      <c r="J160" s="241">
        <v>2380</v>
      </c>
      <c r="K160" s="241">
        <v>2720</v>
      </c>
      <c r="L160" s="435">
        <v>3286</v>
      </c>
      <c r="M160" s="436">
        <v>91314</v>
      </c>
      <c r="N160" s="241">
        <v>37697</v>
      </c>
      <c r="O160" s="240">
        <v>47634</v>
      </c>
      <c r="P160" s="438">
        <v>1855201</v>
      </c>
    </row>
    <row r="161" spans="1:23" ht="14.25" x14ac:dyDescent="0.2">
      <c r="A161" s="89"/>
      <c r="B161" s="368" t="s">
        <v>112</v>
      </c>
      <c r="C161" s="238">
        <v>159675</v>
      </c>
      <c r="D161" s="233">
        <v>35320</v>
      </c>
      <c r="E161" s="234">
        <v>3213</v>
      </c>
      <c r="F161" s="364">
        <v>1072013</v>
      </c>
      <c r="G161" s="233">
        <v>315337</v>
      </c>
      <c r="H161" s="233">
        <v>42587</v>
      </c>
      <c r="I161" s="233">
        <v>21206</v>
      </c>
      <c r="J161" s="233">
        <v>3690</v>
      </c>
      <c r="K161" s="233">
        <v>3619</v>
      </c>
      <c r="L161" s="383">
        <v>1973</v>
      </c>
      <c r="M161" s="238">
        <v>104826</v>
      </c>
      <c r="N161" s="233">
        <v>40908</v>
      </c>
      <c r="O161" s="234">
        <v>51569</v>
      </c>
      <c r="P161" s="437">
        <v>1855936</v>
      </c>
      <c r="W161" t="s">
        <v>13</v>
      </c>
    </row>
    <row r="162" spans="1:23" ht="15" thickBot="1" x14ac:dyDescent="0.25">
      <c r="A162" s="90"/>
      <c r="B162" s="369" t="s">
        <v>195</v>
      </c>
      <c r="C162" s="323">
        <v>172505</v>
      </c>
      <c r="D162" s="235">
        <v>23312</v>
      </c>
      <c r="E162" s="236">
        <v>2470</v>
      </c>
      <c r="F162" s="365">
        <v>1088747</v>
      </c>
      <c r="G162" s="235">
        <v>323494</v>
      </c>
      <c r="H162" s="235">
        <v>41430</v>
      </c>
      <c r="I162" s="235">
        <v>20835</v>
      </c>
      <c r="J162" s="235">
        <v>2953</v>
      </c>
      <c r="K162" s="235">
        <v>1005</v>
      </c>
      <c r="L162" s="434" t="s">
        <v>127</v>
      </c>
      <c r="M162" s="323">
        <v>97343</v>
      </c>
      <c r="N162" s="235">
        <v>43530</v>
      </c>
      <c r="O162" s="236">
        <v>43615</v>
      </c>
      <c r="P162" s="439">
        <v>1861239</v>
      </c>
    </row>
    <row r="163" spans="1:23" x14ac:dyDescent="0.2">
      <c r="A163" s="1" t="s">
        <v>196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23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</sheetData>
  <mergeCells count="12">
    <mergeCell ref="C86:E86"/>
    <mergeCell ref="M86:O86"/>
    <mergeCell ref="C131:E131"/>
    <mergeCell ref="M131:O131"/>
    <mergeCell ref="F86:L86"/>
    <mergeCell ref="F131:L131"/>
    <mergeCell ref="C10:E10"/>
    <mergeCell ref="M10:O10"/>
    <mergeCell ref="C45:E45"/>
    <mergeCell ref="M45:O45"/>
    <mergeCell ref="F10:L10"/>
    <mergeCell ref="F45:L45"/>
  </mergeCells>
  <phoneticPr fontId="56" type="noConversion"/>
  <pageMargins left="0.7" right="0.7" top="0.75" bottom="0.75" header="0.3" footer="0.3"/>
  <pageSetup paperSize="9" fitToHeight="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20">
    <tabColor rgb="FFFF0000"/>
  </sheetPr>
  <dimension ref="A1:P40"/>
  <sheetViews>
    <sheetView showGridLines="0" topLeftCell="A5" zoomScaleNormal="100" workbookViewId="0">
      <selection activeCell="K37" sqref="K37"/>
    </sheetView>
  </sheetViews>
  <sheetFormatPr baseColWidth="10" defaultColWidth="11.42578125" defaultRowHeight="12" x14ac:dyDescent="0.2"/>
  <cols>
    <col min="1" max="1" width="4.85546875" style="5" customWidth="1"/>
    <col min="2" max="2" width="22" style="2" bestFit="1" customWidth="1"/>
    <col min="3" max="3" width="12.7109375" style="2" customWidth="1"/>
    <col min="4" max="4" width="16.5703125" style="2" customWidth="1"/>
    <col min="5" max="9" width="14.7109375" style="2" customWidth="1"/>
    <col min="10" max="10" width="11.42578125" style="2" customWidth="1"/>
    <col min="11" max="11" width="34.42578125" style="2" customWidth="1"/>
    <col min="12" max="16384" width="11.42578125" style="2"/>
  </cols>
  <sheetData>
    <row r="1" spans="1:16" x14ac:dyDescent="0.2">
      <c r="A1" s="83" t="s">
        <v>100</v>
      </c>
      <c r="B1" s="83"/>
    </row>
    <row r="2" spans="1:16" x14ac:dyDescent="0.2">
      <c r="A2" s="1" t="s">
        <v>0</v>
      </c>
    </row>
    <row r="4" spans="1:16" x14ac:dyDescent="0.2">
      <c r="A4" s="1" t="str">
        <f>A7</f>
        <v>Tabell 3-4 - A - Egenbetaling for heldøgnsplasser i eldreomsorgsinstitusjoner som bydelen disponerer</v>
      </c>
    </row>
    <row r="5" spans="1:16" x14ac:dyDescent="0.2">
      <c r="A5" s="1"/>
    </row>
    <row r="7" spans="1:16" s="10" customFormat="1" ht="12.75" thickBot="1" x14ac:dyDescent="0.25">
      <c r="A7" s="38" t="s">
        <v>207</v>
      </c>
    </row>
    <row r="8" spans="1:16" s="10" customFormat="1" ht="12.75" thickBot="1" x14ac:dyDescent="0.25">
      <c r="A8" s="39"/>
      <c r="B8" s="9"/>
      <c r="C8" s="1636" t="s">
        <v>208</v>
      </c>
      <c r="D8" s="1636"/>
      <c r="E8" s="1636"/>
      <c r="F8" s="1636" t="s">
        <v>209</v>
      </c>
      <c r="G8" s="1636"/>
      <c r="H8" s="1636"/>
      <c r="I8" s="1636"/>
    </row>
    <row r="9" spans="1:16" s="10" customFormat="1" ht="36.75" thickBot="1" x14ac:dyDescent="0.25">
      <c r="A9" s="15" t="s">
        <v>4</v>
      </c>
      <c r="B9" s="40" t="s">
        <v>5</v>
      </c>
      <c r="C9" s="31" t="s">
        <v>210</v>
      </c>
      <c r="D9" s="32" t="s">
        <v>211</v>
      </c>
      <c r="E9" s="30" t="s">
        <v>212</v>
      </c>
      <c r="F9" s="35" t="s">
        <v>213</v>
      </c>
      <c r="G9" s="30" t="s">
        <v>214</v>
      </c>
      <c r="H9" s="30" t="s">
        <v>215</v>
      </c>
      <c r="I9" s="30" t="s">
        <v>216</v>
      </c>
      <c r="L9" s="10" t="s">
        <v>606</v>
      </c>
    </row>
    <row r="10" spans="1:16" x14ac:dyDescent="0.2">
      <c r="A10" s="24">
        <v>1</v>
      </c>
      <c r="B10" s="25" t="s">
        <v>11</v>
      </c>
      <c r="C10" s="1032">
        <v>28956</v>
      </c>
      <c r="D10" s="1033">
        <v>2236</v>
      </c>
      <c r="E10" s="1472">
        <v>143</v>
      </c>
      <c r="F10" s="571">
        <f t="shared" ref="F10:F25" si="0">IF(C10=0,0,C10*1000/E10)</f>
        <v>202489.51048951049</v>
      </c>
      <c r="G10" s="572">
        <f t="shared" ref="G10:G25" si="1">IF(D10=0,0,D10*1000/E10)</f>
        <v>15636.363636363636</v>
      </c>
      <c r="H10" s="573">
        <f t="shared" ref="H10:H25" si="2">IF((C10+D10)=0,0,(C10+D10)*1000/E10)</f>
        <v>218125.87412587414</v>
      </c>
      <c r="I10" s="1474">
        <f t="shared" ref="I10:I25" si="3">(H10-$H$25)*100/$H$25</f>
        <v>-9.8674270529076349</v>
      </c>
      <c r="K10" s="458" t="s">
        <v>11</v>
      </c>
      <c r="L10" s="21">
        <f>F10+G10</f>
        <v>218125.87412587414</v>
      </c>
      <c r="P10" s="2" t="s">
        <v>13</v>
      </c>
    </row>
    <row r="11" spans="1:16" x14ac:dyDescent="0.2">
      <c r="A11" s="22">
        <v>2</v>
      </c>
      <c r="B11" s="23" t="s">
        <v>12</v>
      </c>
      <c r="C11" s="1210">
        <v>28958</v>
      </c>
      <c r="D11" s="36">
        <v>5817</v>
      </c>
      <c r="E11" s="485">
        <v>155</v>
      </c>
      <c r="F11" s="45">
        <f t="shared" si="0"/>
        <v>186825.80645161291</v>
      </c>
      <c r="G11" s="242">
        <f t="shared" si="1"/>
        <v>37529.032258064515</v>
      </c>
      <c r="H11" s="468">
        <f t="shared" si="2"/>
        <v>224354.83870967742</v>
      </c>
      <c r="I11" s="1475">
        <f t="shared" si="3"/>
        <v>-7.293534308709309</v>
      </c>
      <c r="K11" s="458" t="s">
        <v>12</v>
      </c>
      <c r="L11" s="21">
        <f t="shared" ref="L11:L25" si="4">F11+G11</f>
        <v>224354.83870967742</v>
      </c>
    </row>
    <row r="12" spans="1:16" x14ac:dyDescent="0.2">
      <c r="A12" s="22">
        <v>3</v>
      </c>
      <c r="B12" s="23" t="s">
        <v>14</v>
      </c>
      <c r="C12" s="1210">
        <v>27000</v>
      </c>
      <c r="D12" s="36">
        <v>8334</v>
      </c>
      <c r="E12" s="485">
        <v>178</v>
      </c>
      <c r="F12" s="45">
        <f t="shared" si="0"/>
        <v>151685.39325842698</v>
      </c>
      <c r="G12" s="242">
        <f t="shared" si="1"/>
        <v>46820.224719101127</v>
      </c>
      <c r="H12" s="468">
        <f t="shared" si="2"/>
        <v>198505.61797752808</v>
      </c>
      <c r="I12" s="1475">
        <f t="shared" si="3"/>
        <v>-17.974783301304523</v>
      </c>
      <c r="K12" s="458" t="s">
        <v>14</v>
      </c>
      <c r="L12" s="21">
        <f t="shared" si="4"/>
        <v>198505.61797752811</v>
      </c>
      <c r="M12" s="2" t="s">
        <v>13</v>
      </c>
    </row>
    <row r="13" spans="1:16" x14ac:dyDescent="0.2">
      <c r="A13" s="22">
        <v>4</v>
      </c>
      <c r="B13" s="23" t="s">
        <v>15</v>
      </c>
      <c r="C13" s="1210">
        <v>21157</v>
      </c>
      <c r="D13" s="36">
        <v>8418</v>
      </c>
      <c r="E13" s="485">
        <v>177</v>
      </c>
      <c r="F13" s="45">
        <f t="shared" si="0"/>
        <v>119531.07344632769</v>
      </c>
      <c r="G13" s="242">
        <f t="shared" si="1"/>
        <v>47559.322033898308</v>
      </c>
      <c r="H13" s="468">
        <f t="shared" si="2"/>
        <v>167090.395480226</v>
      </c>
      <c r="I13" s="1475">
        <f t="shared" si="3"/>
        <v>-30.955979799585233</v>
      </c>
      <c r="K13" s="458" t="s">
        <v>15</v>
      </c>
      <c r="L13" s="21">
        <f t="shared" si="4"/>
        <v>167090.395480226</v>
      </c>
    </row>
    <row r="14" spans="1:16" x14ac:dyDescent="0.2">
      <c r="A14" s="22">
        <v>5</v>
      </c>
      <c r="B14" s="23" t="s">
        <v>16</v>
      </c>
      <c r="C14" s="1210">
        <v>90353</v>
      </c>
      <c r="D14" s="36">
        <v>23372</v>
      </c>
      <c r="E14" s="485">
        <v>394.3</v>
      </c>
      <c r="F14" s="45">
        <f t="shared" si="0"/>
        <v>229147.85696170427</v>
      </c>
      <c r="G14" s="242">
        <f t="shared" si="1"/>
        <v>59274.663961450671</v>
      </c>
      <c r="H14" s="468">
        <f t="shared" si="2"/>
        <v>288422.52092315495</v>
      </c>
      <c r="I14" s="1475">
        <f t="shared" si="3"/>
        <v>19.18010190615372</v>
      </c>
      <c r="K14" s="458" t="s">
        <v>16</v>
      </c>
      <c r="L14" s="21">
        <f t="shared" si="4"/>
        <v>288422.52092315495</v>
      </c>
    </row>
    <row r="15" spans="1:16" x14ac:dyDescent="0.2">
      <c r="A15" s="22">
        <v>6</v>
      </c>
      <c r="B15" s="23" t="s">
        <v>17</v>
      </c>
      <c r="C15" s="1210">
        <v>68645</v>
      </c>
      <c r="D15" s="36">
        <v>27374</v>
      </c>
      <c r="E15" s="485">
        <v>320</v>
      </c>
      <c r="F15" s="45">
        <f t="shared" si="0"/>
        <v>214515.625</v>
      </c>
      <c r="G15" s="242">
        <f t="shared" si="1"/>
        <v>85543.75</v>
      </c>
      <c r="H15" s="468">
        <f t="shared" si="2"/>
        <v>300059.375</v>
      </c>
      <c r="I15" s="1475">
        <f t="shared" si="3"/>
        <v>23.988608018320122</v>
      </c>
      <c r="K15" s="458" t="s">
        <v>17</v>
      </c>
      <c r="L15" s="21">
        <f t="shared" si="4"/>
        <v>300059.375</v>
      </c>
    </row>
    <row r="16" spans="1:16" ht="12.75" x14ac:dyDescent="0.2">
      <c r="A16" s="22">
        <v>7</v>
      </c>
      <c r="B16" s="23" t="s">
        <v>18</v>
      </c>
      <c r="C16" s="1210">
        <v>72355</v>
      </c>
      <c r="D16" s="36">
        <v>20170</v>
      </c>
      <c r="E16" s="485">
        <v>358</v>
      </c>
      <c r="F16" s="45">
        <f t="shared" si="0"/>
        <v>202108.93854748603</v>
      </c>
      <c r="G16" s="242">
        <f t="shared" si="1"/>
        <v>56340.782122905031</v>
      </c>
      <c r="H16" s="468">
        <f t="shared" si="2"/>
        <v>258449.72067039105</v>
      </c>
      <c r="I16" s="1475">
        <f t="shared" si="3"/>
        <v>6.7949338648240651</v>
      </c>
      <c r="K16" s="458" t="s">
        <v>18</v>
      </c>
      <c r="L16" s="21">
        <f t="shared" si="4"/>
        <v>258449.72067039105</v>
      </c>
      <c r="M16" s="1370"/>
    </row>
    <row r="17" spans="1:13" ht="13.5" thickBot="1" x14ac:dyDescent="0.25">
      <c r="A17" s="22">
        <v>8</v>
      </c>
      <c r="B17" s="23" t="s">
        <v>19</v>
      </c>
      <c r="C17" s="1210">
        <v>62697</v>
      </c>
      <c r="D17" s="36">
        <v>4026</v>
      </c>
      <c r="E17" s="485">
        <v>294</v>
      </c>
      <c r="F17" s="45">
        <f t="shared" si="0"/>
        <v>213255.10204081633</v>
      </c>
      <c r="G17" s="242">
        <f t="shared" si="1"/>
        <v>13693.877551020409</v>
      </c>
      <c r="H17" s="468">
        <f t="shared" si="2"/>
        <v>226948.97959183675</v>
      </c>
      <c r="I17" s="1475">
        <f t="shared" si="3"/>
        <v>-6.2216000724190694</v>
      </c>
      <c r="K17" s="458" t="s">
        <v>19</v>
      </c>
      <c r="L17" s="21">
        <f t="shared" si="4"/>
        <v>226948.97959183675</v>
      </c>
      <c r="M17" s="1371"/>
    </row>
    <row r="18" spans="1:13" ht="13.5" thickBot="1" x14ac:dyDescent="0.25">
      <c r="A18" s="22">
        <v>9</v>
      </c>
      <c r="B18" s="23" t="s">
        <v>20</v>
      </c>
      <c r="C18" s="1210">
        <v>23492</v>
      </c>
      <c r="D18" s="36">
        <v>7857</v>
      </c>
      <c r="E18" s="485">
        <v>141</v>
      </c>
      <c r="F18" s="45">
        <f t="shared" si="0"/>
        <v>166609.92907801419</v>
      </c>
      <c r="G18" s="242">
        <f t="shared" si="1"/>
        <v>55723.404255319147</v>
      </c>
      <c r="H18" s="468">
        <f t="shared" si="2"/>
        <v>222333.33333333334</v>
      </c>
      <c r="I18" s="1475">
        <f t="shared" si="3"/>
        <v>-8.1288477786332294</v>
      </c>
      <c r="K18" s="458" t="s">
        <v>20</v>
      </c>
      <c r="L18" s="21">
        <f t="shared" si="4"/>
        <v>222333.33333333334</v>
      </c>
      <c r="M18" s="1372"/>
    </row>
    <row r="19" spans="1:13" x14ac:dyDescent="0.2">
      <c r="A19" s="22">
        <v>10</v>
      </c>
      <c r="B19" s="23" t="s">
        <v>21</v>
      </c>
      <c r="C19" s="1210">
        <v>35326</v>
      </c>
      <c r="D19" s="36">
        <v>6479</v>
      </c>
      <c r="E19" s="485">
        <v>200</v>
      </c>
      <c r="F19" s="45">
        <f t="shared" si="0"/>
        <v>176630</v>
      </c>
      <c r="G19" s="242">
        <f t="shared" si="1"/>
        <v>32395</v>
      </c>
      <c r="H19" s="468">
        <f t="shared" si="2"/>
        <v>209025</v>
      </c>
      <c r="I19" s="1475">
        <f t="shared" si="3"/>
        <v>-13.628031815272017</v>
      </c>
      <c r="K19" s="458" t="s">
        <v>21</v>
      </c>
      <c r="L19" s="21">
        <f t="shared" si="4"/>
        <v>209025</v>
      </c>
    </row>
    <row r="20" spans="1:13" x14ac:dyDescent="0.2">
      <c r="A20" s="22">
        <v>11</v>
      </c>
      <c r="B20" s="23" t="s">
        <v>22</v>
      </c>
      <c r="C20" s="1210">
        <v>41443</v>
      </c>
      <c r="D20" s="36">
        <v>3895</v>
      </c>
      <c r="E20" s="485">
        <v>195</v>
      </c>
      <c r="F20" s="45">
        <f t="shared" si="0"/>
        <v>212528.20512820513</v>
      </c>
      <c r="G20" s="242">
        <f t="shared" si="1"/>
        <v>19974.358974358973</v>
      </c>
      <c r="H20" s="468">
        <f t="shared" si="2"/>
        <v>232502.56410256409</v>
      </c>
      <c r="I20" s="1475">
        <f t="shared" si="3"/>
        <v>-3.9267835448661899</v>
      </c>
      <c r="K20" s="458" t="s">
        <v>22</v>
      </c>
      <c r="L20" s="21">
        <f t="shared" si="4"/>
        <v>232502.56410256409</v>
      </c>
      <c r="M20" s="21"/>
    </row>
    <row r="21" spans="1:13" x14ac:dyDescent="0.2">
      <c r="A21" s="22">
        <v>12</v>
      </c>
      <c r="B21" s="23" t="s">
        <v>23</v>
      </c>
      <c r="C21" s="1210">
        <v>51133</v>
      </c>
      <c r="D21" s="36">
        <v>11461</v>
      </c>
      <c r="E21" s="485">
        <v>287</v>
      </c>
      <c r="F21" s="45">
        <f t="shared" si="0"/>
        <v>178163.76306620208</v>
      </c>
      <c r="G21" s="242">
        <f t="shared" si="1"/>
        <v>39933.797909407665</v>
      </c>
      <c r="H21" s="468">
        <f t="shared" si="2"/>
        <v>218097.56097560975</v>
      </c>
      <c r="I21" s="1475">
        <f t="shared" si="3"/>
        <v>-9.8791264310386921</v>
      </c>
      <c r="K21" s="458" t="s">
        <v>23</v>
      </c>
      <c r="L21" s="21">
        <f t="shared" si="4"/>
        <v>218097.56097560975</v>
      </c>
    </row>
    <row r="22" spans="1:13" x14ac:dyDescent="0.2">
      <c r="A22" s="22">
        <v>13</v>
      </c>
      <c r="B22" s="23" t="s">
        <v>24</v>
      </c>
      <c r="C22" s="1210">
        <v>82794</v>
      </c>
      <c r="D22" s="36">
        <v>24131</v>
      </c>
      <c r="E22" s="485">
        <v>440</v>
      </c>
      <c r="F22" s="45">
        <f t="shared" si="0"/>
        <v>188168.18181818182</v>
      </c>
      <c r="G22" s="242">
        <f t="shared" si="1"/>
        <v>54843.181818181816</v>
      </c>
      <c r="H22" s="468">
        <f t="shared" si="2"/>
        <v>243011.36363636365</v>
      </c>
      <c r="I22" s="1475">
        <f t="shared" si="3"/>
        <v>0.41559511315566999</v>
      </c>
      <c r="K22" s="458" t="s">
        <v>24</v>
      </c>
      <c r="L22" s="21">
        <f t="shared" si="4"/>
        <v>243011.36363636365</v>
      </c>
    </row>
    <row r="23" spans="1:13" x14ac:dyDescent="0.2">
      <c r="A23" s="22">
        <v>14</v>
      </c>
      <c r="B23" s="23" t="s">
        <v>25</v>
      </c>
      <c r="C23" s="1210">
        <v>80734</v>
      </c>
      <c r="D23" s="36">
        <v>25147</v>
      </c>
      <c r="E23" s="485">
        <v>407</v>
      </c>
      <c r="F23" s="45">
        <f t="shared" si="0"/>
        <v>198363.63636363635</v>
      </c>
      <c r="G23" s="242">
        <f t="shared" si="1"/>
        <v>61786.240786240785</v>
      </c>
      <c r="H23" s="468">
        <f t="shared" si="2"/>
        <v>260149.87714987714</v>
      </c>
      <c r="I23" s="1475">
        <f t="shared" si="3"/>
        <v>7.497461607224408</v>
      </c>
      <c r="K23" s="458" t="s">
        <v>25</v>
      </c>
      <c r="L23" s="21">
        <f t="shared" si="4"/>
        <v>260149.87714987714</v>
      </c>
    </row>
    <row r="24" spans="1:13" ht="12.75" thickBot="1" x14ac:dyDescent="0.25">
      <c r="A24" s="26">
        <v>15</v>
      </c>
      <c r="B24" s="27" t="s">
        <v>26</v>
      </c>
      <c r="C24" s="1211">
        <v>25780</v>
      </c>
      <c r="D24" s="1212">
        <v>5236</v>
      </c>
      <c r="E24" s="1473">
        <v>132</v>
      </c>
      <c r="F24" s="337">
        <f t="shared" si="0"/>
        <v>195303.0303030303</v>
      </c>
      <c r="G24" s="243">
        <f t="shared" si="1"/>
        <v>39666.666666666664</v>
      </c>
      <c r="H24" s="470">
        <f t="shared" si="2"/>
        <v>234969.69696969696</v>
      </c>
      <c r="I24" s="1476">
        <f t="shared" si="3"/>
        <v>-2.9073307449260071</v>
      </c>
      <c r="K24" s="458" t="s">
        <v>26</v>
      </c>
      <c r="L24" s="21">
        <f t="shared" si="4"/>
        <v>234969.69696969696</v>
      </c>
    </row>
    <row r="25" spans="1:13" s="28" customFormat="1" x14ac:dyDescent="0.2">
      <c r="A25" s="271"/>
      <c r="B25" s="269" t="s">
        <v>590</v>
      </c>
      <c r="C25" s="767">
        <f>SUM(C10:C24)</f>
        <v>740823</v>
      </c>
      <c r="D25" s="767">
        <f>SUM(D10:D24)</f>
        <v>183953</v>
      </c>
      <c r="E25" s="767">
        <f>SUM(E10:E24)</f>
        <v>3821.3</v>
      </c>
      <c r="F25" s="767">
        <f t="shared" si="0"/>
        <v>193866.74691858792</v>
      </c>
      <c r="G25" s="767">
        <f t="shared" si="1"/>
        <v>48138.85326982964</v>
      </c>
      <c r="H25" s="767">
        <f t="shared" si="2"/>
        <v>242005.60018841753</v>
      </c>
      <c r="I25" s="615">
        <f t="shared" si="3"/>
        <v>0</v>
      </c>
      <c r="K25" s="21" t="s">
        <v>605</v>
      </c>
      <c r="L25" s="37">
        <f t="shared" si="4"/>
        <v>242005.60018841756</v>
      </c>
    </row>
    <row r="26" spans="1:13" x14ac:dyDescent="0.2">
      <c r="A26" s="275"/>
      <c r="B26" s="272" t="s">
        <v>537</v>
      </c>
      <c r="C26" s="471">
        <v>691082.57128000003</v>
      </c>
      <c r="D26" s="471">
        <v>158068.88799999998</v>
      </c>
      <c r="E26" s="471">
        <v>3758.3</v>
      </c>
      <c r="F26" s="471">
        <v>183881.69419152278</v>
      </c>
      <c r="G26" s="471">
        <v>42058.613734933337</v>
      </c>
      <c r="H26" s="471">
        <v>225940.30792645612</v>
      </c>
      <c r="I26" s="663">
        <v>0</v>
      </c>
      <c r="K26" s="21"/>
      <c r="L26" s="21"/>
    </row>
    <row r="27" spans="1:13" x14ac:dyDescent="0.2">
      <c r="A27" s="275"/>
      <c r="B27" s="272" t="s">
        <v>452</v>
      </c>
      <c r="C27" s="471">
        <v>652625.89199999999</v>
      </c>
      <c r="D27" s="471">
        <v>169453.11800000002</v>
      </c>
      <c r="E27" s="471">
        <v>3769</v>
      </c>
      <c r="F27" s="471">
        <v>173156.24621915628</v>
      </c>
      <c r="G27" s="471">
        <v>44959.702308304601</v>
      </c>
      <c r="H27" s="471">
        <v>218115.94852746086</v>
      </c>
      <c r="I27" s="663">
        <v>0</v>
      </c>
      <c r="K27" s="21"/>
    </row>
    <row r="28" spans="1:13" x14ac:dyDescent="0.2">
      <c r="A28" s="275"/>
      <c r="B28" s="272" t="s">
        <v>102</v>
      </c>
      <c r="C28" s="471">
        <v>644933</v>
      </c>
      <c r="D28" s="471">
        <v>152172</v>
      </c>
      <c r="E28" s="471">
        <v>3874.5</v>
      </c>
      <c r="F28" s="471">
        <v>166455.80074848369</v>
      </c>
      <c r="G28" s="471">
        <v>39275.261324041814</v>
      </c>
      <c r="H28" s="471">
        <v>205731.0620725255</v>
      </c>
      <c r="I28" s="663">
        <v>0</v>
      </c>
    </row>
    <row r="29" spans="1:13" x14ac:dyDescent="0.2">
      <c r="A29" s="275"/>
      <c r="B29" s="272" t="s">
        <v>103</v>
      </c>
      <c r="C29" s="471">
        <v>656204.12899999996</v>
      </c>
      <c r="D29" s="471">
        <v>158507.10800000001</v>
      </c>
      <c r="E29" s="471">
        <v>4030.8</v>
      </c>
      <c r="F29" s="471">
        <v>162797.49156494989</v>
      </c>
      <c r="G29" s="471">
        <v>39323.982336012697</v>
      </c>
      <c r="H29" s="471">
        <v>202121.47390096259</v>
      </c>
      <c r="I29" s="663">
        <v>0</v>
      </c>
    </row>
    <row r="30" spans="1:13" x14ac:dyDescent="0.2">
      <c r="A30" s="275"/>
      <c r="B30" s="272" t="s">
        <v>104</v>
      </c>
      <c r="C30" s="471">
        <v>658042.27700000012</v>
      </c>
      <c r="D30" s="471">
        <v>165226.51563000001</v>
      </c>
      <c r="E30" s="471">
        <v>4208.18</v>
      </c>
      <c r="F30" s="471">
        <v>156372.17918435051</v>
      </c>
      <c r="G30" s="471">
        <v>39263.176867434377</v>
      </c>
      <c r="H30" s="471">
        <v>195635.35605178488</v>
      </c>
      <c r="I30" s="663">
        <v>0</v>
      </c>
    </row>
    <row r="31" spans="1:13" x14ac:dyDescent="0.2">
      <c r="A31" s="275"/>
      <c r="B31" s="272" t="s">
        <v>105</v>
      </c>
      <c r="C31" s="471">
        <v>638148.55700000003</v>
      </c>
      <c r="D31" s="471">
        <v>171906.24357000002</v>
      </c>
      <c r="E31" s="471">
        <v>4251.54</v>
      </c>
      <c r="F31" s="471">
        <v>150098.21311807015</v>
      </c>
      <c r="G31" s="471">
        <v>40433.876564727143</v>
      </c>
      <c r="H31" s="471">
        <v>190532.08968279732</v>
      </c>
      <c r="I31" s="663">
        <v>0</v>
      </c>
    </row>
    <row r="32" spans="1:13" s="28" customFormat="1" x14ac:dyDescent="0.2">
      <c r="A32" s="109"/>
      <c r="B32" s="244" t="s">
        <v>106</v>
      </c>
      <c r="C32" s="242">
        <v>636930.61300000001</v>
      </c>
      <c r="D32" s="242">
        <v>170366.78569000002</v>
      </c>
      <c r="E32" s="242">
        <v>4465.666666666667</v>
      </c>
      <c r="F32" s="242">
        <v>142628.33761289841</v>
      </c>
      <c r="G32" s="242">
        <v>38150.358816899308</v>
      </c>
      <c r="H32" s="242">
        <v>180778.69642979771</v>
      </c>
      <c r="I32" s="468">
        <v>0</v>
      </c>
    </row>
    <row r="33" spans="1:9" s="28" customFormat="1" x14ac:dyDescent="0.2">
      <c r="A33" s="109"/>
      <c r="B33" s="244" t="s">
        <v>107</v>
      </c>
      <c r="C33" s="242">
        <v>643748</v>
      </c>
      <c r="D33" s="242">
        <v>187600</v>
      </c>
      <c r="E33" s="242">
        <v>4585.6666666666661</v>
      </c>
      <c r="F33" s="242">
        <v>140382.64156429455</v>
      </c>
      <c r="G33" s="242">
        <v>40910.082140001461</v>
      </c>
      <c r="H33" s="242">
        <v>181292.72370429602</v>
      </c>
      <c r="I33" s="468">
        <v>0</v>
      </c>
    </row>
    <row r="34" spans="1:9" s="28" customFormat="1" x14ac:dyDescent="0.2">
      <c r="A34" s="109"/>
      <c r="B34" s="244" t="s">
        <v>108</v>
      </c>
      <c r="C34" s="242">
        <v>633251</v>
      </c>
      <c r="D34" s="242">
        <v>193599</v>
      </c>
      <c r="E34" s="242">
        <v>4777</v>
      </c>
      <c r="F34" s="242">
        <v>132562.48691647477</v>
      </c>
      <c r="G34" s="242">
        <v>40527.318400669879</v>
      </c>
      <c r="H34" s="242">
        <v>173089.80531714464</v>
      </c>
      <c r="I34" s="468">
        <v>0</v>
      </c>
    </row>
    <row r="35" spans="1:9" s="28" customFormat="1" x14ac:dyDescent="0.2">
      <c r="A35" s="467"/>
      <c r="B35" s="244" t="s">
        <v>109</v>
      </c>
      <c r="C35" s="242">
        <v>600150</v>
      </c>
      <c r="D35" s="242">
        <v>216014</v>
      </c>
      <c r="E35" s="242">
        <v>4766.3366666666661</v>
      </c>
      <c r="F35" s="242">
        <v>125914.31155024021</v>
      </c>
      <c r="G35" s="242">
        <v>45320.759968697137</v>
      </c>
      <c r="H35" s="242">
        <v>171235.07151893736</v>
      </c>
      <c r="I35" s="468">
        <v>0</v>
      </c>
    </row>
    <row r="36" spans="1:9" s="28" customFormat="1" ht="12.75" thickBot="1" x14ac:dyDescent="0.25">
      <c r="A36" s="110"/>
      <c r="B36" s="270" t="s">
        <v>110</v>
      </c>
      <c r="C36" s="243">
        <v>601011</v>
      </c>
      <c r="D36" s="243">
        <v>190520</v>
      </c>
      <c r="E36" s="243">
        <v>4934.2</v>
      </c>
      <c r="F36" s="243">
        <v>121805.15585099916</v>
      </c>
      <c r="G36" s="243">
        <v>38612.135705889508</v>
      </c>
      <c r="H36" s="243">
        <v>160417.29155688867</v>
      </c>
      <c r="I36" s="470">
        <v>0</v>
      </c>
    </row>
    <row r="38" spans="1:9" x14ac:dyDescent="0.2">
      <c r="D38" s="644"/>
    </row>
    <row r="39" spans="1:9" ht="12.75" thickBot="1" x14ac:dyDescent="0.25">
      <c r="D39" s="645"/>
    </row>
    <row r="40" spans="1:9" ht="12.75" thickBot="1" x14ac:dyDescent="0.25">
      <c r="D40" s="646"/>
    </row>
  </sheetData>
  <mergeCells count="2">
    <mergeCell ref="C8:E8"/>
    <mergeCell ref="F8:I8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/>
  <dimension ref="A1:AL59"/>
  <sheetViews>
    <sheetView showGridLines="0" topLeftCell="A2" zoomScaleNormal="100" workbookViewId="0">
      <selection activeCell="K4" sqref="K4"/>
    </sheetView>
  </sheetViews>
  <sheetFormatPr baseColWidth="10" defaultColWidth="11.42578125" defaultRowHeight="12" x14ac:dyDescent="0.2"/>
  <cols>
    <col min="1" max="1" width="5.5703125" style="5" customWidth="1"/>
    <col min="2" max="2" width="21" style="2" customWidth="1"/>
    <col min="3" max="3" width="6.140625" style="2" customWidth="1"/>
    <col min="4" max="4" width="7" style="2" customWidth="1"/>
    <col min="5" max="5" width="6.28515625" style="2" customWidth="1"/>
    <col min="6" max="6" width="7.7109375" style="2" customWidth="1"/>
    <col min="7" max="7" width="6.5703125" style="2" customWidth="1"/>
    <col min="8" max="9" width="7.7109375" style="2" customWidth="1"/>
    <col min="10" max="10" width="7" style="2" customWidth="1"/>
    <col min="11" max="11" width="6.28515625" style="2" customWidth="1"/>
    <col min="12" max="13" width="6" style="2" customWidth="1"/>
    <col min="14" max="14" width="6.28515625" style="2" customWidth="1"/>
    <col min="15" max="15" width="10.28515625" style="2" customWidth="1"/>
    <col min="16" max="16" width="8" style="2" customWidth="1"/>
    <col min="17" max="17" width="7.28515625" style="2" customWidth="1"/>
    <col min="18" max="18" width="7.5703125" style="2" customWidth="1"/>
    <col min="19" max="19" width="7.28515625" style="2" customWidth="1"/>
    <col min="20" max="20" width="6.28515625" style="2" customWidth="1"/>
    <col min="21" max="21" width="8.140625" style="2" customWidth="1"/>
    <col min="22" max="22" width="6.85546875" style="2" customWidth="1"/>
    <col min="23" max="23" width="20.5703125" style="2" customWidth="1"/>
    <col min="24" max="25" width="6.42578125" style="2" customWidth="1"/>
    <col min="26" max="27" width="6.5703125" style="2" customWidth="1"/>
    <col min="28" max="28" width="7.85546875" style="2" customWidth="1"/>
    <col min="29" max="29" width="8" style="5" customWidth="1"/>
    <col min="30" max="30" width="6.28515625" style="2" customWidth="1"/>
    <col min="31" max="31" width="6.85546875" style="2" customWidth="1"/>
    <col min="32" max="32" width="7.28515625" style="2" customWidth="1"/>
    <col min="33" max="33" width="6.140625" style="2" customWidth="1"/>
    <col min="34" max="34" width="7.28515625" style="2" customWidth="1"/>
    <col min="35" max="35" width="7" style="2" customWidth="1"/>
    <col min="36" max="36" width="10.140625" style="2" customWidth="1"/>
    <col min="37" max="37" width="8.140625" style="2" customWidth="1"/>
    <col min="38" max="38" width="8" style="2" customWidth="1"/>
    <col min="39" max="16384" width="11.42578125" style="2"/>
  </cols>
  <sheetData>
    <row r="1" spans="1:38" x14ac:dyDescent="0.2">
      <c r="A1" s="1" t="s">
        <v>0</v>
      </c>
      <c r="AC1" s="1"/>
    </row>
    <row r="2" spans="1:38" x14ac:dyDescent="0.2">
      <c r="A2" s="1"/>
      <c r="AC2" s="1"/>
    </row>
    <row r="3" spans="1:38" x14ac:dyDescent="0.2">
      <c r="A3" s="1" t="str">
        <f>A7</f>
        <v>Tabell 3 - 5 - A -  Brukere av hjemmetjenester pr. 31.12.   *)**)</v>
      </c>
      <c r="Q3" s="2" t="s">
        <v>13</v>
      </c>
      <c r="AC3" s="1"/>
    </row>
    <row r="4" spans="1:38" x14ac:dyDescent="0.2">
      <c r="A4" s="1">
        <f>AC7</f>
        <v>0</v>
      </c>
      <c r="R4" s="2" t="s">
        <v>13</v>
      </c>
      <c r="U4" s="2" t="s">
        <v>13</v>
      </c>
      <c r="Y4" s="2" t="s">
        <v>13</v>
      </c>
      <c r="AC4" s="1"/>
    </row>
    <row r="5" spans="1:38" x14ac:dyDescent="0.2">
      <c r="A5" s="1"/>
      <c r="U5" s="2" t="s">
        <v>13</v>
      </c>
      <c r="AC5" s="1"/>
      <c r="AK5" s="2" t="s">
        <v>13</v>
      </c>
    </row>
    <row r="6" spans="1:38" x14ac:dyDescent="0.2">
      <c r="Z6" s="2" t="s">
        <v>13</v>
      </c>
    </row>
    <row r="7" spans="1:38" s="7" customFormat="1" ht="15.75" customHeight="1" thickBot="1" x14ac:dyDescent="0.25">
      <c r="A7" s="303" t="s">
        <v>217</v>
      </c>
      <c r="V7" s="6" t="s">
        <v>218</v>
      </c>
      <c r="AB7" s="2"/>
      <c r="AK7" s="2"/>
      <c r="AL7" s="2"/>
    </row>
    <row r="8" spans="1:38" s="10" customFormat="1" ht="36" customHeight="1" thickBot="1" x14ac:dyDescent="0.25">
      <c r="A8" s="51"/>
      <c r="B8" s="52"/>
      <c r="C8" s="1640" t="s">
        <v>219</v>
      </c>
      <c r="D8" s="1641"/>
      <c r="E8" s="1641"/>
      <c r="F8" s="1641"/>
      <c r="G8" s="1641"/>
      <c r="H8" s="1642"/>
      <c r="I8" s="1640" t="s">
        <v>220</v>
      </c>
      <c r="J8" s="1641"/>
      <c r="K8" s="1641"/>
      <c r="L8" s="1641"/>
      <c r="M8" s="1641"/>
      <c r="N8" s="1642"/>
      <c r="O8" s="1640" t="s">
        <v>221</v>
      </c>
      <c r="P8" s="1641"/>
      <c r="Q8" s="1641"/>
      <c r="R8" s="1641"/>
      <c r="S8" s="1641"/>
      <c r="T8" s="1643"/>
      <c r="V8" s="8"/>
      <c r="W8" s="9"/>
      <c r="X8" s="1644" t="s">
        <v>222</v>
      </c>
      <c r="Y8" s="1645"/>
      <c r="Z8" s="1645"/>
      <c r="AA8" s="1645"/>
      <c r="AB8" s="1645"/>
      <c r="AC8" s="1646"/>
      <c r="AD8" s="1647" t="s">
        <v>223</v>
      </c>
      <c r="AE8" s="1648"/>
      <c r="AF8" s="1648"/>
      <c r="AG8" s="1648"/>
      <c r="AH8" s="1648"/>
      <c r="AI8" s="1649"/>
      <c r="AJ8" s="1638" t="s">
        <v>224</v>
      </c>
      <c r="AK8"/>
      <c r="AL8"/>
    </row>
    <row r="9" spans="1:38" s="10" customFormat="1" ht="58.15" customHeight="1" thickBot="1" x14ac:dyDescent="0.25">
      <c r="A9" s="61" t="s">
        <v>51</v>
      </c>
      <c r="B9" s="432" t="s">
        <v>5</v>
      </c>
      <c r="C9" s="105" t="s">
        <v>225</v>
      </c>
      <c r="D9" s="384" t="s">
        <v>54</v>
      </c>
      <c r="E9" s="106" t="s">
        <v>55</v>
      </c>
      <c r="F9" s="106" t="s">
        <v>56</v>
      </c>
      <c r="G9" s="106" t="s">
        <v>226</v>
      </c>
      <c r="H9" s="608" t="s">
        <v>227</v>
      </c>
      <c r="I9" s="105" t="s">
        <v>225</v>
      </c>
      <c r="J9" s="384" t="s">
        <v>54</v>
      </c>
      <c r="K9" s="106" t="s">
        <v>55</v>
      </c>
      <c r="L9" s="106" t="s">
        <v>56</v>
      </c>
      <c r="M9" s="106" t="s">
        <v>226</v>
      </c>
      <c r="N9" s="608" t="s">
        <v>227</v>
      </c>
      <c r="O9" s="105" t="s">
        <v>225</v>
      </c>
      <c r="P9" s="384" t="s">
        <v>54</v>
      </c>
      <c r="Q9" s="106" t="s">
        <v>55</v>
      </c>
      <c r="R9" s="106" t="s">
        <v>56</v>
      </c>
      <c r="S9" s="106" t="s">
        <v>226</v>
      </c>
      <c r="T9" s="608" t="s">
        <v>227</v>
      </c>
      <c r="U9" s="10" t="s">
        <v>13</v>
      </c>
      <c r="V9" s="12" t="s">
        <v>51</v>
      </c>
      <c r="W9" s="1503" t="s">
        <v>5</v>
      </c>
      <c r="X9" s="105" t="s">
        <v>225</v>
      </c>
      <c r="Y9" s="384" t="s">
        <v>54</v>
      </c>
      <c r="Z9" s="106" t="s">
        <v>55</v>
      </c>
      <c r="AA9" s="106" t="s">
        <v>56</v>
      </c>
      <c r="AB9" s="106" t="s">
        <v>226</v>
      </c>
      <c r="AC9" s="608" t="s">
        <v>227</v>
      </c>
      <c r="AD9" s="105" t="s">
        <v>225</v>
      </c>
      <c r="AE9" s="384" t="s">
        <v>54</v>
      </c>
      <c r="AF9" s="106" t="s">
        <v>55</v>
      </c>
      <c r="AG9" s="106" t="s">
        <v>56</v>
      </c>
      <c r="AH9" s="106" t="s">
        <v>226</v>
      </c>
      <c r="AI9" s="608" t="s">
        <v>227</v>
      </c>
      <c r="AJ9" s="1639"/>
      <c r="AK9"/>
      <c r="AL9" s="867"/>
    </row>
    <row r="10" spans="1:38" ht="15.75" customHeight="1" x14ac:dyDescent="0.2">
      <c r="A10" s="116">
        <v>1</v>
      </c>
      <c r="B10" s="117" t="s">
        <v>11</v>
      </c>
      <c r="C10" s="324">
        <v>323</v>
      </c>
      <c r="D10" s="231">
        <v>205</v>
      </c>
      <c r="E10" s="231">
        <v>134</v>
      </c>
      <c r="F10" s="231">
        <v>72</v>
      </c>
      <c r="G10" s="868">
        <v>17</v>
      </c>
      <c r="H10" s="1213">
        <f>SUM(C10:G10)</f>
        <v>751</v>
      </c>
      <c r="I10" s="324">
        <v>92</v>
      </c>
      <c r="J10" s="231">
        <v>56</v>
      </c>
      <c r="K10" s="231">
        <v>45</v>
      </c>
      <c r="L10" s="231">
        <v>38</v>
      </c>
      <c r="M10" s="868">
        <v>7</v>
      </c>
      <c r="N10" s="1216">
        <f>SUM(I10:M10)</f>
        <v>238</v>
      </c>
      <c r="O10" s="324">
        <v>55</v>
      </c>
      <c r="P10" s="231">
        <v>58</v>
      </c>
      <c r="Q10" s="231">
        <v>106</v>
      </c>
      <c r="R10" s="231">
        <v>65</v>
      </c>
      <c r="S10" s="868">
        <v>31</v>
      </c>
      <c r="T10" s="1213">
        <f>SUM(O10:S10)</f>
        <v>315</v>
      </c>
      <c r="V10" s="116">
        <v>1</v>
      </c>
      <c r="W10" s="117" t="s">
        <v>11</v>
      </c>
      <c r="X10" s="324">
        <f>C10+I10+O10</f>
        <v>470</v>
      </c>
      <c r="Y10" s="231">
        <f t="shared" ref="Y10:AB10" si="0">D10+J10+P10</f>
        <v>319</v>
      </c>
      <c r="Z10" s="231">
        <f t="shared" si="0"/>
        <v>285</v>
      </c>
      <c r="AA10" s="231">
        <f t="shared" si="0"/>
        <v>175</v>
      </c>
      <c r="AB10" s="709">
        <f t="shared" si="0"/>
        <v>55</v>
      </c>
      <c r="AC10" s="1483">
        <f>SUM(X10:AB10)</f>
        <v>1304</v>
      </c>
      <c r="AD10" s="1495">
        <v>69</v>
      </c>
      <c r="AE10" s="1496">
        <v>39</v>
      </c>
      <c r="AF10" s="1496">
        <v>32</v>
      </c>
      <c r="AG10" s="1496">
        <v>23</v>
      </c>
      <c r="AH10" s="1497">
        <v>8</v>
      </c>
      <c r="AI10" s="1491">
        <f>SUM(AD10:AH10)</f>
        <v>171</v>
      </c>
      <c r="AJ10" s="716">
        <f>AI10/AC10</f>
        <v>0.13113496932515337</v>
      </c>
      <c r="AK10" s="867"/>
      <c r="AL10" s="867"/>
    </row>
    <row r="11" spans="1:38" ht="12.95" customHeight="1" x14ac:dyDescent="0.2">
      <c r="A11" s="56">
        <v>2</v>
      </c>
      <c r="B11" s="23" t="s">
        <v>12</v>
      </c>
      <c r="C11" s="385">
        <v>232</v>
      </c>
      <c r="D11" s="63">
        <v>172</v>
      </c>
      <c r="E11" s="63">
        <v>118</v>
      </c>
      <c r="F11" s="63">
        <v>72</v>
      </c>
      <c r="G11" s="64">
        <v>13</v>
      </c>
      <c r="H11" s="1214">
        <f t="shared" ref="H11:H24" si="1">SUM(C11:G11)</f>
        <v>607</v>
      </c>
      <c r="I11" s="385">
        <v>121</v>
      </c>
      <c r="J11" s="63">
        <v>53</v>
      </c>
      <c r="K11" s="63">
        <v>60</v>
      </c>
      <c r="L11" s="63">
        <v>43</v>
      </c>
      <c r="M11" s="64">
        <v>10</v>
      </c>
      <c r="N11" s="1217">
        <f t="shared" ref="N11:N24" si="2">SUM(I11:M11)</f>
        <v>287</v>
      </c>
      <c r="O11" s="385">
        <v>65</v>
      </c>
      <c r="P11" s="63">
        <v>82</v>
      </c>
      <c r="Q11" s="63">
        <v>112</v>
      </c>
      <c r="R11" s="63">
        <v>82</v>
      </c>
      <c r="S11" s="64">
        <v>41</v>
      </c>
      <c r="T11" s="1214">
        <f t="shared" ref="T11:T24" si="3">SUM(O11:S11)</f>
        <v>382</v>
      </c>
      <c r="V11" s="56">
        <v>2</v>
      </c>
      <c r="W11" s="23" t="s">
        <v>12</v>
      </c>
      <c r="X11" s="385">
        <f t="shared" ref="X11:X23" si="4">C11+I11+O11</f>
        <v>418</v>
      </c>
      <c r="Y11" s="63">
        <f t="shared" ref="Y11:Y24" si="5">D11+J11+P11</f>
        <v>307</v>
      </c>
      <c r="Z11" s="63">
        <f t="shared" ref="Z11:Z24" si="6">E11+K11+Q11</f>
        <v>290</v>
      </c>
      <c r="AA11" s="63">
        <f t="shared" ref="AA11:AA24" si="7">F11+L11+R11</f>
        <v>197</v>
      </c>
      <c r="AB11" s="710">
        <f t="shared" ref="AB11:AB24" si="8">G11+M11+S11</f>
        <v>64</v>
      </c>
      <c r="AC11" s="1489">
        <f t="shared" ref="AC11:AC24" si="9">SUM(X11:AB11)</f>
        <v>1276</v>
      </c>
      <c r="AD11" s="1498">
        <v>67</v>
      </c>
      <c r="AE11" s="1494">
        <v>40</v>
      </c>
      <c r="AF11" s="1494">
        <v>37</v>
      </c>
      <c r="AG11" s="1494">
        <v>26</v>
      </c>
      <c r="AH11" s="1499">
        <v>8</v>
      </c>
      <c r="AI11" s="1492">
        <f t="shared" ref="AI11:AI24" si="10">SUM(AD11:AH11)</f>
        <v>178</v>
      </c>
      <c r="AJ11" s="717">
        <f t="shared" ref="AJ11:AJ24" si="11">AI11/AC11</f>
        <v>0.13949843260188088</v>
      </c>
      <c r="AK11" s="867"/>
      <c r="AL11" s="867"/>
    </row>
    <row r="12" spans="1:38" ht="12.95" customHeight="1" x14ac:dyDescent="0.2">
      <c r="A12" s="56">
        <v>3</v>
      </c>
      <c r="B12" s="23" t="s">
        <v>14</v>
      </c>
      <c r="C12" s="385">
        <v>88</v>
      </c>
      <c r="D12" s="63">
        <v>99</v>
      </c>
      <c r="E12" s="63">
        <v>121</v>
      </c>
      <c r="F12" s="63">
        <v>71</v>
      </c>
      <c r="G12" s="64">
        <v>17</v>
      </c>
      <c r="H12" s="1214">
        <f t="shared" si="1"/>
        <v>396</v>
      </c>
      <c r="I12" s="385">
        <v>86</v>
      </c>
      <c r="J12" s="63">
        <v>35</v>
      </c>
      <c r="K12" s="63">
        <v>37</v>
      </c>
      <c r="L12" s="63">
        <v>20</v>
      </c>
      <c r="M12" s="64">
        <v>2</v>
      </c>
      <c r="N12" s="1217">
        <f t="shared" si="2"/>
        <v>180</v>
      </c>
      <c r="O12" s="385">
        <v>59</v>
      </c>
      <c r="P12" s="63">
        <v>67</v>
      </c>
      <c r="Q12" s="63">
        <v>83</v>
      </c>
      <c r="R12" s="63">
        <v>64</v>
      </c>
      <c r="S12" s="64">
        <v>34</v>
      </c>
      <c r="T12" s="1214">
        <f t="shared" si="3"/>
        <v>307</v>
      </c>
      <c r="V12" s="56">
        <v>3</v>
      </c>
      <c r="W12" s="23" t="s">
        <v>14</v>
      </c>
      <c r="X12" s="385">
        <f t="shared" si="4"/>
        <v>233</v>
      </c>
      <c r="Y12" s="63">
        <f t="shared" si="5"/>
        <v>201</v>
      </c>
      <c r="Z12" s="63">
        <f t="shared" si="6"/>
        <v>241</v>
      </c>
      <c r="AA12" s="63">
        <f t="shared" si="7"/>
        <v>155</v>
      </c>
      <c r="AB12" s="710">
        <f t="shared" si="8"/>
        <v>53</v>
      </c>
      <c r="AC12" s="1489">
        <f t="shared" si="9"/>
        <v>883</v>
      </c>
      <c r="AD12" s="1498">
        <v>65</v>
      </c>
      <c r="AE12" s="1494">
        <v>43</v>
      </c>
      <c r="AF12" s="1494">
        <v>37</v>
      </c>
      <c r="AG12" s="1494">
        <v>21</v>
      </c>
      <c r="AH12" s="1499">
        <v>9</v>
      </c>
      <c r="AI12" s="1492">
        <f t="shared" si="10"/>
        <v>175</v>
      </c>
      <c r="AJ12" s="717">
        <f t="shared" si="11"/>
        <v>0.19818799546998866</v>
      </c>
      <c r="AK12" s="867"/>
      <c r="AL12" s="867"/>
    </row>
    <row r="13" spans="1:38" ht="12.95" customHeight="1" x14ac:dyDescent="0.2">
      <c r="A13" s="56">
        <v>4</v>
      </c>
      <c r="B13" s="23" t="s">
        <v>15</v>
      </c>
      <c r="C13" s="385">
        <v>41</v>
      </c>
      <c r="D13" s="63">
        <v>37</v>
      </c>
      <c r="E13" s="63">
        <v>72</v>
      </c>
      <c r="F13" s="63">
        <v>93</v>
      </c>
      <c r="G13" s="64">
        <v>29</v>
      </c>
      <c r="H13" s="1214">
        <f t="shared" si="1"/>
        <v>272</v>
      </c>
      <c r="I13" s="385">
        <v>96</v>
      </c>
      <c r="J13" s="63">
        <v>28</v>
      </c>
      <c r="K13" s="63">
        <v>21</v>
      </c>
      <c r="L13" s="63">
        <v>20</v>
      </c>
      <c r="M13" s="64">
        <v>4</v>
      </c>
      <c r="N13" s="1217">
        <f t="shared" si="2"/>
        <v>169</v>
      </c>
      <c r="O13" s="385">
        <v>12</v>
      </c>
      <c r="P13" s="63">
        <v>34</v>
      </c>
      <c r="Q13" s="63">
        <v>75</v>
      </c>
      <c r="R13" s="63">
        <v>55</v>
      </c>
      <c r="S13" s="64">
        <v>44</v>
      </c>
      <c r="T13" s="1214">
        <f t="shared" si="3"/>
        <v>220</v>
      </c>
      <c r="V13" s="56">
        <v>4</v>
      </c>
      <c r="W13" s="23" t="s">
        <v>15</v>
      </c>
      <c r="X13" s="385">
        <f t="shared" si="4"/>
        <v>149</v>
      </c>
      <c r="Y13" s="63">
        <f t="shared" si="5"/>
        <v>99</v>
      </c>
      <c r="Z13" s="63">
        <f t="shared" si="6"/>
        <v>168</v>
      </c>
      <c r="AA13" s="63">
        <f t="shared" si="7"/>
        <v>168</v>
      </c>
      <c r="AB13" s="710">
        <f t="shared" si="8"/>
        <v>77</v>
      </c>
      <c r="AC13" s="1489">
        <f t="shared" si="9"/>
        <v>661</v>
      </c>
      <c r="AD13" s="1498">
        <v>41</v>
      </c>
      <c r="AE13" s="1494">
        <v>20</v>
      </c>
      <c r="AF13" s="1494">
        <v>31</v>
      </c>
      <c r="AG13" s="1494">
        <v>27</v>
      </c>
      <c r="AH13" s="1499">
        <v>15</v>
      </c>
      <c r="AI13" s="1492">
        <f t="shared" si="10"/>
        <v>134</v>
      </c>
      <c r="AJ13" s="717">
        <f t="shared" si="11"/>
        <v>0.20272314674735251</v>
      </c>
      <c r="AK13" s="867"/>
      <c r="AL13" s="867"/>
    </row>
    <row r="14" spans="1:38" ht="12.95" customHeight="1" x14ac:dyDescent="0.2">
      <c r="A14" s="56">
        <v>5</v>
      </c>
      <c r="B14" s="23" t="s">
        <v>16</v>
      </c>
      <c r="C14" s="385">
        <v>164</v>
      </c>
      <c r="D14" s="63">
        <v>111</v>
      </c>
      <c r="E14" s="63">
        <v>146</v>
      </c>
      <c r="F14" s="63">
        <v>187</v>
      </c>
      <c r="G14" s="64">
        <v>74</v>
      </c>
      <c r="H14" s="1214">
        <f t="shared" si="1"/>
        <v>682</v>
      </c>
      <c r="I14" s="385">
        <v>53</v>
      </c>
      <c r="J14" s="63">
        <v>50</v>
      </c>
      <c r="K14" s="63">
        <v>69</v>
      </c>
      <c r="L14" s="63">
        <v>80</v>
      </c>
      <c r="M14" s="64">
        <v>18</v>
      </c>
      <c r="N14" s="1217">
        <f t="shared" si="2"/>
        <v>270</v>
      </c>
      <c r="O14" s="385">
        <v>31</v>
      </c>
      <c r="P14" s="63">
        <v>59</v>
      </c>
      <c r="Q14" s="63">
        <v>109</v>
      </c>
      <c r="R14" s="63">
        <v>113</v>
      </c>
      <c r="S14" s="64">
        <v>71</v>
      </c>
      <c r="T14" s="1214">
        <f t="shared" si="3"/>
        <v>383</v>
      </c>
      <c r="V14" s="56">
        <v>5</v>
      </c>
      <c r="W14" s="23" t="s">
        <v>16</v>
      </c>
      <c r="X14" s="385">
        <f t="shared" si="4"/>
        <v>248</v>
      </c>
      <c r="Y14" s="63">
        <f t="shared" si="5"/>
        <v>220</v>
      </c>
      <c r="Z14" s="63">
        <f t="shared" si="6"/>
        <v>324</v>
      </c>
      <c r="AA14" s="63">
        <f t="shared" si="7"/>
        <v>380</v>
      </c>
      <c r="AB14" s="710">
        <f t="shared" si="8"/>
        <v>163</v>
      </c>
      <c r="AC14" s="1489">
        <f t="shared" si="9"/>
        <v>1335</v>
      </c>
      <c r="AD14" s="1498">
        <v>64</v>
      </c>
      <c r="AE14" s="1494">
        <v>55</v>
      </c>
      <c r="AF14" s="1494">
        <v>55</v>
      </c>
      <c r="AG14" s="1494">
        <v>59</v>
      </c>
      <c r="AH14" s="1499">
        <v>35</v>
      </c>
      <c r="AI14" s="1492">
        <f t="shared" si="10"/>
        <v>268</v>
      </c>
      <c r="AJ14" s="717">
        <f t="shared" si="11"/>
        <v>0.20074906367041198</v>
      </c>
      <c r="AK14" s="867"/>
      <c r="AL14" s="867"/>
    </row>
    <row r="15" spans="1:38" ht="12.95" customHeight="1" x14ac:dyDescent="0.2">
      <c r="A15" s="56">
        <v>6</v>
      </c>
      <c r="B15" s="23" t="s">
        <v>17</v>
      </c>
      <c r="C15" s="385">
        <v>58</v>
      </c>
      <c r="D15" s="63">
        <v>33</v>
      </c>
      <c r="E15" s="63">
        <v>93</v>
      </c>
      <c r="F15" s="63">
        <v>156</v>
      </c>
      <c r="G15" s="64">
        <v>85</v>
      </c>
      <c r="H15" s="1214">
        <f t="shared" si="1"/>
        <v>425</v>
      </c>
      <c r="I15" s="385">
        <v>33</v>
      </c>
      <c r="J15" s="63">
        <v>25</v>
      </c>
      <c r="K15" s="63">
        <v>31</v>
      </c>
      <c r="L15" s="63">
        <v>35</v>
      </c>
      <c r="M15" s="64">
        <v>20</v>
      </c>
      <c r="N15" s="1217">
        <f t="shared" si="2"/>
        <v>144</v>
      </c>
      <c r="O15" s="385">
        <v>33</v>
      </c>
      <c r="P15" s="63">
        <v>28</v>
      </c>
      <c r="Q15" s="63">
        <v>54</v>
      </c>
      <c r="R15" s="63">
        <v>68</v>
      </c>
      <c r="S15" s="64">
        <v>49</v>
      </c>
      <c r="T15" s="1214">
        <f t="shared" si="3"/>
        <v>232</v>
      </c>
      <c r="V15" s="56">
        <v>6</v>
      </c>
      <c r="W15" s="23" t="s">
        <v>17</v>
      </c>
      <c r="X15" s="385">
        <f t="shared" si="4"/>
        <v>124</v>
      </c>
      <c r="Y15" s="63">
        <f t="shared" si="5"/>
        <v>86</v>
      </c>
      <c r="Z15" s="63">
        <f t="shared" si="6"/>
        <v>178</v>
      </c>
      <c r="AA15" s="63">
        <f t="shared" si="7"/>
        <v>259</v>
      </c>
      <c r="AB15" s="710">
        <f t="shared" si="8"/>
        <v>154</v>
      </c>
      <c r="AC15" s="1489">
        <f t="shared" si="9"/>
        <v>801</v>
      </c>
      <c r="AD15" s="1498">
        <v>41</v>
      </c>
      <c r="AE15" s="1494">
        <v>33</v>
      </c>
      <c r="AF15" s="1494">
        <v>61</v>
      </c>
      <c r="AG15" s="1494">
        <v>77</v>
      </c>
      <c r="AH15" s="1499">
        <v>54</v>
      </c>
      <c r="AI15" s="1492">
        <f t="shared" si="10"/>
        <v>266</v>
      </c>
      <c r="AJ15" s="717">
        <f t="shared" si="11"/>
        <v>0.33208489388264667</v>
      </c>
      <c r="AK15" s="867"/>
      <c r="AL15" s="867"/>
    </row>
    <row r="16" spans="1:38" ht="12.95" customHeight="1" x14ac:dyDescent="0.2">
      <c r="A16" s="57">
        <v>7</v>
      </c>
      <c r="B16" s="25" t="s">
        <v>18</v>
      </c>
      <c r="C16" s="385">
        <v>96</v>
      </c>
      <c r="D16" s="63">
        <v>58</v>
      </c>
      <c r="E16" s="63">
        <v>140</v>
      </c>
      <c r="F16" s="63">
        <v>221</v>
      </c>
      <c r="G16" s="64">
        <v>132</v>
      </c>
      <c r="H16" s="1214">
        <f t="shared" si="1"/>
        <v>647</v>
      </c>
      <c r="I16" s="385">
        <v>72</v>
      </c>
      <c r="J16" s="63">
        <v>38</v>
      </c>
      <c r="K16" s="63">
        <v>41</v>
      </c>
      <c r="L16" s="63">
        <v>57</v>
      </c>
      <c r="M16" s="64">
        <v>31</v>
      </c>
      <c r="N16" s="1217">
        <f t="shared" si="2"/>
        <v>239</v>
      </c>
      <c r="O16" s="385">
        <v>63</v>
      </c>
      <c r="P16" s="63">
        <v>53</v>
      </c>
      <c r="Q16" s="63">
        <v>73</v>
      </c>
      <c r="R16" s="63">
        <v>100</v>
      </c>
      <c r="S16" s="64">
        <v>94</v>
      </c>
      <c r="T16" s="1214">
        <f t="shared" si="3"/>
        <v>383</v>
      </c>
      <c r="V16" s="57">
        <v>7</v>
      </c>
      <c r="W16" s="25" t="s">
        <v>18</v>
      </c>
      <c r="X16" s="385">
        <f t="shared" si="4"/>
        <v>231</v>
      </c>
      <c r="Y16" s="63">
        <f t="shared" si="5"/>
        <v>149</v>
      </c>
      <c r="Z16" s="63">
        <f t="shared" si="6"/>
        <v>254</v>
      </c>
      <c r="AA16" s="63">
        <f t="shared" si="7"/>
        <v>378</v>
      </c>
      <c r="AB16" s="710">
        <f t="shared" si="8"/>
        <v>257</v>
      </c>
      <c r="AC16" s="1489">
        <f t="shared" si="9"/>
        <v>1269</v>
      </c>
      <c r="AD16" s="1498">
        <v>73</v>
      </c>
      <c r="AE16" s="1494">
        <v>52</v>
      </c>
      <c r="AF16" s="1494">
        <v>62</v>
      </c>
      <c r="AG16" s="1494">
        <v>76</v>
      </c>
      <c r="AH16" s="1499">
        <v>64</v>
      </c>
      <c r="AI16" s="1492">
        <f t="shared" si="10"/>
        <v>327</v>
      </c>
      <c r="AJ16" s="717">
        <f t="shared" si="11"/>
        <v>0.25768321513002362</v>
      </c>
      <c r="AK16" s="867"/>
      <c r="AL16" s="867"/>
    </row>
    <row r="17" spans="1:38" ht="12.95" customHeight="1" x14ac:dyDescent="0.2">
      <c r="A17" s="56">
        <v>8</v>
      </c>
      <c r="B17" s="23" t="s">
        <v>19</v>
      </c>
      <c r="C17" s="385">
        <v>259</v>
      </c>
      <c r="D17" s="63">
        <v>80</v>
      </c>
      <c r="E17" s="63">
        <v>137</v>
      </c>
      <c r="F17" s="63">
        <v>167</v>
      </c>
      <c r="G17" s="64">
        <v>98</v>
      </c>
      <c r="H17" s="1214">
        <f t="shared" si="1"/>
        <v>741</v>
      </c>
      <c r="I17" s="385">
        <v>62</v>
      </c>
      <c r="J17" s="63">
        <v>26</v>
      </c>
      <c r="K17" s="63">
        <v>28</v>
      </c>
      <c r="L17" s="63">
        <v>24</v>
      </c>
      <c r="M17" s="64">
        <v>26</v>
      </c>
      <c r="N17" s="1217">
        <f t="shared" si="2"/>
        <v>166</v>
      </c>
      <c r="O17" s="385">
        <v>74</v>
      </c>
      <c r="P17" s="63">
        <v>46</v>
      </c>
      <c r="Q17" s="63">
        <v>61</v>
      </c>
      <c r="R17" s="63">
        <v>88</v>
      </c>
      <c r="S17" s="64">
        <v>84</v>
      </c>
      <c r="T17" s="1214">
        <f t="shared" si="3"/>
        <v>353</v>
      </c>
      <c r="V17" s="56">
        <v>8</v>
      </c>
      <c r="W17" s="23" t="s">
        <v>19</v>
      </c>
      <c r="X17" s="385">
        <f t="shared" si="4"/>
        <v>395</v>
      </c>
      <c r="Y17" s="63">
        <f t="shared" si="5"/>
        <v>152</v>
      </c>
      <c r="Z17" s="63">
        <f t="shared" si="6"/>
        <v>226</v>
      </c>
      <c r="AA17" s="63">
        <f t="shared" si="7"/>
        <v>279</v>
      </c>
      <c r="AB17" s="710">
        <f t="shared" si="8"/>
        <v>208</v>
      </c>
      <c r="AC17" s="1489">
        <f t="shared" si="9"/>
        <v>1260</v>
      </c>
      <c r="AD17" s="1498">
        <v>43</v>
      </c>
      <c r="AE17" s="1494">
        <v>24</v>
      </c>
      <c r="AF17" s="1494">
        <v>15</v>
      </c>
      <c r="AG17" s="1494">
        <v>15</v>
      </c>
      <c r="AH17" s="1499">
        <v>26</v>
      </c>
      <c r="AI17" s="1492">
        <f t="shared" si="10"/>
        <v>123</v>
      </c>
      <c r="AJ17" s="717">
        <f t="shared" si="11"/>
        <v>9.7619047619047619E-2</v>
      </c>
      <c r="AK17" s="867"/>
      <c r="AL17" s="867"/>
    </row>
    <row r="18" spans="1:38" ht="12.95" customHeight="1" x14ac:dyDescent="0.2">
      <c r="A18" s="56">
        <v>9</v>
      </c>
      <c r="B18" s="23" t="s">
        <v>20</v>
      </c>
      <c r="C18" s="385">
        <v>37</v>
      </c>
      <c r="D18" s="63">
        <v>42</v>
      </c>
      <c r="E18" s="63">
        <v>82</v>
      </c>
      <c r="F18" s="63">
        <v>67</v>
      </c>
      <c r="G18" s="64">
        <v>26</v>
      </c>
      <c r="H18" s="1214">
        <f t="shared" si="1"/>
        <v>254</v>
      </c>
      <c r="I18" s="385">
        <v>179</v>
      </c>
      <c r="J18" s="63">
        <v>71</v>
      </c>
      <c r="K18" s="63">
        <v>44</v>
      </c>
      <c r="L18" s="63">
        <v>53</v>
      </c>
      <c r="M18" s="64">
        <v>31</v>
      </c>
      <c r="N18" s="1217">
        <f t="shared" si="2"/>
        <v>378</v>
      </c>
      <c r="O18" s="385">
        <v>70</v>
      </c>
      <c r="P18" s="63">
        <v>56</v>
      </c>
      <c r="Q18" s="63">
        <v>68</v>
      </c>
      <c r="R18" s="63">
        <v>78</v>
      </c>
      <c r="S18" s="64">
        <v>60</v>
      </c>
      <c r="T18" s="1214">
        <f t="shared" si="3"/>
        <v>332</v>
      </c>
      <c r="V18" s="56">
        <v>9</v>
      </c>
      <c r="W18" s="23" t="s">
        <v>20</v>
      </c>
      <c r="X18" s="385">
        <f t="shared" si="4"/>
        <v>286</v>
      </c>
      <c r="Y18" s="63">
        <f t="shared" si="5"/>
        <v>169</v>
      </c>
      <c r="Z18" s="63">
        <f t="shared" si="6"/>
        <v>194</v>
      </c>
      <c r="AA18" s="63">
        <f t="shared" si="7"/>
        <v>198</v>
      </c>
      <c r="AB18" s="710">
        <f t="shared" si="8"/>
        <v>117</v>
      </c>
      <c r="AC18" s="1489">
        <f t="shared" si="9"/>
        <v>964</v>
      </c>
      <c r="AD18" s="1498">
        <v>52</v>
      </c>
      <c r="AE18" s="1494">
        <v>35</v>
      </c>
      <c r="AF18" s="1494">
        <v>48</v>
      </c>
      <c r="AG18" s="1494">
        <v>52</v>
      </c>
      <c r="AH18" s="1499">
        <v>41</v>
      </c>
      <c r="AI18" s="1492">
        <f t="shared" si="10"/>
        <v>228</v>
      </c>
      <c r="AJ18" s="717">
        <f t="shared" si="11"/>
        <v>0.23651452282157676</v>
      </c>
      <c r="AK18" s="867"/>
      <c r="AL18" s="867"/>
    </row>
    <row r="19" spans="1:38" ht="12.95" customHeight="1" x14ac:dyDescent="0.2">
      <c r="A19" s="56">
        <v>10</v>
      </c>
      <c r="B19" s="23" t="s">
        <v>21</v>
      </c>
      <c r="C19" s="385">
        <v>106</v>
      </c>
      <c r="D19" s="63">
        <v>84</v>
      </c>
      <c r="E19" s="63">
        <v>79</v>
      </c>
      <c r="F19" s="63">
        <v>66</v>
      </c>
      <c r="G19" s="64">
        <v>30</v>
      </c>
      <c r="H19" s="1214">
        <f t="shared" si="1"/>
        <v>365</v>
      </c>
      <c r="I19" s="385">
        <v>55</v>
      </c>
      <c r="J19" s="63">
        <v>47</v>
      </c>
      <c r="K19" s="63">
        <v>60</v>
      </c>
      <c r="L19" s="63">
        <v>61</v>
      </c>
      <c r="M19" s="64">
        <v>15</v>
      </c>
      <c r="N19" s="1217">
        <f t="shared" si="2"/>
        <v>238</v>
      </c>
      <c r="O19" s="385">
        <v>52</v>
      </c>
      <c r="P19" s="63">
        <v>66</v>
      </c>
      <c r="Q19" s="63">
        <v>90</v>
      </c>
      <c r="R19" s="63">
        <v>88</v>
      </c>
      <c r="S19" s="64">
        <v>34</v>
      </c>
      <c r="T19" s="1214">
        <f t="shared" si="3"/>
        <v>330</v>
      </c>
      <c r="U19" s="2" t="s">
        <v>13</v>
      </c>
      <c r="V19" s="56">
        <v>10</v>
      </c>
      <c r="W19" s="23" t="s">
        <v>21</v>
      </c>
      <c r="X19" s="385">
        <f t="shared" si="4"/>
        <v>213</v>
      </c>
      <c r="Y19" s="63">
        <f t="shared" si="5"/>
        <v>197</v>
      </c>
      <c r="Z19" s="63">
        <f t="shared" si="6"/>
        <v>229</v>
      </c>
      <c r="AA19" s="63">
        <f t="shared" si="7"/>
        <v>215</v>
      </c>
      <c r="AB19" s="710">
        <f t="shared" si="8"/>
        <v>79</v>
      </c>
      <c r="AC19" s="1489">
        <f t="shared" si="9"/>
        <v>933</v>
      </c>
      <c r="AD19" s="1498">
        <v>55</v>
      </c>
      <c r="AE19" s="1494">
        <v>35</v>
      </c>
      <c r="AF19" s="1494">
        <v>41</v>
      </c>
      <c r="AG19" s="1494">
        <v>42</v>
      </c>
      <c r="AH19" s="1499">
        <v>12</v>
      </c>
      <c r="AI19" s="1492">
        <f t="shared" si="10"/>
        <v>185</v>
      </c>
      <c r="AJ19" s="717">
        <f t="shared" si="11"/>
        <v>0.19828510182207931</v>
      </c>
      <c r="AK19" s="867"/>
      <c r="AL19" s="867"/>
    </row>
    <row r="20" spans="1:38" ht="12.95" customHeight="1" x14ac:dyDescent="0.2">
      <c r="A20" s="56">
        <v>11</v>
      </c>
      <c r="B20" s="23" t="s">
        <v>22</v>
      </c>
      <c r="C20" s="385">
        <v>85</v>
      </c>
      <c r="D20" s="63">
        <v>89</v>
      </c>
      <c r="E20" s="63">
        <v>96</v>
      </c>
      <c r="F20" s="63">
        <v>104</v>
      </c>
      <c r="G20" s="64">
        <v>22</v>
      </c>
      <c r="H20" s="1214">
        <f t="shared" si="1"/>
        <v>396</v>
      </c>
      <c r="I20" s="385">
        <v>48</v>
      </c>
      <c r="J20" s="63">
        <v>27</v>
      </c>
      <c r="K20" s="63">
        <v>46</v>
      </c>
      <c r="L20" s="63">
        <v>69</v>
      </c>
      <c r="M20" s="64">
        <v>13</v>
      </c>
      <c r="N20" s="1217">
        <f t="shared" si="2"/>
        <v>203</v>
      </c>
      <c r="O20" s="385">
        <v>48</v>
      </c>
      <c r="P20" s="63">
        <v>46</v>
      </c>
      <c r="Q20" s="63">
        <v>52</v>
      </c>
      <c r="R20" s="63">
        <v>77</v>
      </c>
      <c r="S20" s="64">
        <v>33</v>
      </c>
      <c r="T20" s="1214">
        <f t="shared" si="3"/>
        <v>256</v>
      </c>
      <c r="V20" s="56">
        <v>11</v>
      </c>
      <c r="W20" s="23" t="s">
        <v>22</v>
      </c>
      <c r="X20" s="385">
        <f t="shared" si="4"/>
        <v>181</v>
      </c>
      <c r="Y20" s="63">
        <f t="shared" si="5"/>
        <v>162</v>
      </c>
      <c r="Z20" s="63">
        <f t="shared" si="6"/>
        <v>194</v>
      </c>
      <c r="AA20" s="63">
        <f t="shared" si="7"/>
        <v>250</v>
      </c>
      <c r="AB20" s="710">
        <f t="shared" si="8"/>
        <v>68</v>
      </c>
      <c r="AC20" s="1489">
        <f t="shared" si="9"/>
        <v>855</v>
      </c>
      <c r="AD20" s="1498">
        <v>59</v>
      </c>
      <c r="AE20" s="1494">
        <v>34</v>
      </c>
      <c r="AF20" s="1494">
        <v>29</v>
      </c>
      <c r="AG20" s="1494">
        <v>49</v>
      </c>
      <c r="AH20" s="1499">
        <v>14</v>
      </c>
      <c r="AI20" s="1492">
        <f t="shared" si="10"/>
        <v>185</v>
      </c>
      <c r="AJ20" s="717">
        <f t="shared" si="11"/>
        <v>0.21637426900584794</v>
      </c>
      <c r="AK20" s="867"/>
      <c r="AL20" s="867"/>
    </row>
    <row r="21" spans="1:38" ht="12.95" customHeight="1" x14ac:dyDescent="0.2">
      <c r="A21" s="56">
        <v>12</v>
      </c>
      <c r="B21" s="23" t="s">
        <v>23</v>
      </c>
      <c r="C21" s="385">
        <v>213</v>
      </c>
      <c r="D21" s="63">
        <v>145</v>
      </c>
      <c r="E21" s="63">
        <v>159</v>
      </c>
      <c r="F21" s="63">
        <v>125</v>
      </c>
      <c r="G21" s="64">
        <v>29</v>
      </c>
      <c r="H21" s="1214">
        <f t="shared" si="1"/>
        <v>671</v>
      </c>
      <c r="I21" s="385">
        <v>109</v>
      </c>
      <c r="J21" s="63">
        <v>61</v>
      </c>
      <c r="K21" s="63">
        <v>98</v>
      </c>
      <c r="L21" s="63">
        <v>103</v>
      </c>
      <c r="M21" s="64">
        <v>39</v>
      </c>
      <c r="N21" s="1217">
        <f t="shared" si="2"/>
        <v>410</v>
      </c>
      <c r="O21" s="385">
        <v>62</v>
      </c>
      <c r="P21" s="63">
        <v>78</v>
      </c>
      <c r="Q21" s="63">
        <v>103</v>
      </c>
      <c r="R21" s="63">
        <v>113</v>
      </c>
      <c r="S21" s="64">
        <v>62</v>
      </c>
      <c r="T21" s="1214">
        <f t="shared" si="3"/>
        <v>418</v>
      </c>
      <c r="U21" s="2" t="s">
        <v>13</v>
      </c>
      <c r="V21" s="56">
        <v>12</v>
      </c>
      <c r="W21" s="23" t="s">
        <v>23</v>
      </c>
      <c r="X21" s="385">
        <f t="shared" si="4"/>
        <v>384</v>
      </c>
      <c r="Y21" s="63">
        <f t="shared" si="5"/>
        <v>284</v>
      </c>
      <c r="Z21" s="63">
        <f t="shared" si="6"/>
        <v>360</v>
      </c>
      <c r="AA21" s="63">
        <f t="shared" si="7"/>
        <v>341</v>
      </c>
      <c r="AB21" s="710">
        <f t="shared" si="8"/>
        <v>130</v>
      </c>
      <c r="AC21" s="1489">
        <f t="shared" si="9"/>
        <v>1499</v>
      </c>
      <c r="AD21" s="1498">
        <v>98</v>
      </c>
      <c r="AE21" s="1494">
        <v>72</v>
      </c>
      <c r="AF21" s="1494">
        <v>73</v>
      </c>
      <c r="AG21" s="1494">
        <v>61</v>
      </c>
      <c r="AH21" s="1499">
        <v>41</v>
      </c>
      <c r="AI21" s="1492">
        <f t="shared" si="10"/>
        <v>345</v>
      </c>
      <c r="AJ21" s="717">
        <f t="shared" si="11"/>
        <v>0.23015343562374915</v>
      </c>
      <c r="AK21" s="867"/>
      <c r="AL21" s="867"/>
    </row>
    <row r="22" spans="1:38" ht="12.95" customHeight="1" x14ac:dyDescent="0.2">
      <c r="A22" s="56">
        <v>13</v>
      </c>
      <c r="B22" s="23" t="s">
        <v>24</v>
      </c>
      <c r="C22" s="385">
        <v>89</v>
      </c>
      <c r="D22" s="63">
        <v>71</v>
      </c>
      <c r="E22" s="63">
        <v>116</v>
      </c>
      <c r="F22" s="63">
        <v>114</v>
      </c>
      <c r="G22" s="64">
        <v>80</v>
      </c>
      <c r="H22" s="1214">
        <f t="shared" si="1"/>
        <v>470</v>
      </c>
      <c r="I22" s="385">
        <v>73</v>
      </c>
      <c r="J22" s="63">
        <v>55</v>
      </c>
      <c r="K22" s="63">
        <v>63</v>
      </c>
      <c r="L22" s="63">
        <v>100</v>
      </c>
      <c r="M22" s="64">
        <v>54</v>
      </c>
      <c r="N22" s="1217">
        <f t="shared" si="2"/>
        <v>345</v>
      </c>
      <c r="O22" s="385">
        <v>105</v>
      </c>
      <c r="P22" s="63">
        <v>90</v>
      </c>
      <c r="Q22" s="63">
        <v>110</v>
      </c>
      <c r="R22" s="63">
        <v>123</v>
      </c>
      <c r="S22" s="64">
        <v>136</v>
      </c>
      <c r="T22" s="1214">
        <f t="shared" si="3"/>
        <v>564</v>
      </c>
      <c r="V22" s="56">
        <v>13</v>
      </c>
      <c r="W22" s="23" t="s">
        <v>24</v>
      </c>
      <c r="X22" s="385">
        <f t="shared" si="4"/>
        <v>267</v>
      </c>
      <c r="Y22" s="63">
        <f t="shared" si="5"/>
        <v>216</v>
      </c>
      <c r="Z22" s="63">
        <f t="shared" si="6"/>
        <v>289</v>
      </c>
      <c r="AA22" s="63">
        <f t="shared" si="7"/>
        <v>337</v>
      </c>
      <c r="AB22" s="710">
        <f t="shared" si="8"/>
        <v>270</v>
      </c>
      <c r="AC22" s="1489">
        <f t="shared" si="9"/>
        <v>1379</v>
      </c>
      <c r="AD22" s="1498">
        <v>76</v>
      </c>
      <c r="AE22" s="1494">
        <v>49</v>
      </c>
      <c r="AF22" s="1494">
        <v>50</v>
      </c>
      <c r="AG22" s="1494">
        <v>81</v>
      </c>
      <c r="AH22" s="1499">
        <v>57</v>
      </c>
      <c r="AI22" s="1492">
        <f t="shared" si="10"/>
        <v>313</v>
      </c>
      <c r="AJ22" s="717">
        <f t="shared" si="11"/>
        <v>0.22697606961566352</v>
      </c>
      <c r="AK22" s="867"/>
      <c r="AL22" s="867"/>
    </row>
    <row r="23" spans="1:38" ht="12.95" customHeight="1" x14ac:dyDescent="0.2">
      <c r="A23" s="56">
        <v>14</v>
      </c>
      <c r="B23" s="23" t="s">
        <v>25</v>
      </c>
      <c r="C23" s="385">
        <v>139</v>
      </c>
      <c r="D23" s="63">
        <v>115</v>
      </c>
      <c r="E23" s="63">
        <v>132</v>
      </c>
      <c r="F23" s="63">
        <v>175</v>
      </c>
      <c r="G23" s="64">
        <v>73</v>
      </c>
      <c r="H23" s="1214">
        <f t="shared" si="1"/>
        <v>634</v>
      </c>
      <c r="I23" s="385">
        <v>90</v>
      </c>
      <c r="J23" s="63">
        <v>41</v>
      </c>
      <c r="K23" s="63">
        <v>64</v>
      </c>
      <c r="L23" s="63">
        <v>79</v>
      </c>
      <c r="M23" s="64">
        <v>42</v>
      </c>
      <c r="N23" s="1217">
        <f t="shared" si="2"/>
        <v>316</v>
      </c>
      <c r="O23" s="385">
        <v>55</v>
      </c>
      <c r="P23" s="63">
        <v>49</v>
      </c>
      <c r="Q23" s="63">
        <v>99</v>
      </c>
      <c r="R23" s="63">
        <v>122</v>
      </c>
      <c r="S23" s="64">
        <v>115</v>
      </c>
      <c r="T23" s="1214">
        <f t="shared" si="3"/>
        <v>440</v>
      </c>
      <c r="V23" s="56">
        <v>14</v>
      </c>
      <c r="W23" s="23" t="s">
        <v>25</v>
      </c>
      <c r="X23" s="385">
        <f t="shared" si="4"/>
        <v>284</v>
      </c>
      <c r="Y23" s="63">
        <f t="shared" si="5"/>
        <v>205</v>
      </c>
      <c r="Z23" s="63">
        <f t="shared" si="6"/>
        <v>295</v>
      </c>
      <c r="AA23" s="63">
        <f t="shared" si="7"/>
        <v>376</v>
      </c>
      <c r="AB23" s="710">
        <f t="shared" si="8"/>
        <v>230</v>
      </c>
      <c r="AC23" s="1489">
        <f t="shared" si="9"/>
        <v>1390</v>
      </c>
      <c r="AD23" s="1498">
        <v>35</v>
      </c>
      <c r="AE23" s="1494">
        <v>35</v>
      </c>
      <c r="AF23" s="1494">
        <v>76</v>
      </c>
      <c r="AG23" s="1494">
        <v>101</v>
      </c>
      <c r="AH23" s="1499">
        <v>81</v>
      </c>
      <c r="AI23" s="1492">
        <f t="shared" si="10"/>
        <v>328</v>
      </c>
      <c r="AJ23" s="717">
        <f t="shared" si="11"/>
        <v>0.23597122302158274</v>
      </c>
      <c r="AK23" s="867"/>
      <c r="AL23" s="867"/>
    </row>
    <row r="24" spans="1:38" ht="14.25" customHeight="1" thickBot="1" x14ac:dyDescent="0.25">
      <c r="A24" s="58">
        <v>15</v>
      </c>
      <c r="B24" s="59" t="s">
        <v>26</v>
      </c>
      <c r="C24" s="386">
        <v>153</v>
      </c>
      <c r="D24" s="65">
        <v>116</v>
      </c>
      <c r="E24" s="65">
        <v>128</v>
      </c>
      <c r="F24" s="65">
        <v>89</v>
      </c>
      <c r="G24" s="66">
        <v>18</v>
      </c>
      <c r="H24" s="1215">
        <f t="shared" si="1"/>
        <v>504</v>
      </c>
      <c r="I24" s="386">
        <v>83</v>
      </c>
      <c r="J24" s="65">
        <v>43</v>
      </c>
      <c r="K24" s="65">
        <v>38</v>
      </c>
      <c r="L24" s="65">
        <v>28</v>
      </c>
      <c r="M24" s="66">
        <v>5</v>
      </c>
      <c r="N24" s="1218">
        <f t="shared" si="2"/>
        <v>197</v>
      </c>
      <c r="O24" s="386">
        <v>79</v>
      </c>
      <c r="P24" s="65">
        <v>54</v>
      </c>
      <c r="Q24" s="65">
        <v>72</v>
      </c>
      <c r="R24" s="65">
        <v>46</v>
      </c>
      <c r="S24" s="66">
        <v>29</v>
      </c>
      <c r="T24" s="1215">
        <f t="shared" si="3"/>
        <v>280</v>
      </c>
      <c r="V24" s="58">
        <v>15</v>
      </c>
      <c r="W24" s="59" t="s">
        <v>26</v>
      </c>
      <c r="X24" s="386">
        <f>C24+I24+O24</f>
        <v>315</v>
      </c>
      <c r="Y24" s="65">
        <f t="shared" si="5"/>
        <v>213</v>
      </c>
      <c r="Z24" s="65">
        <f t="shared" si="6"/>
        <v>238</v>
      </c>
      <c r="AA24" s="65">
        <f t="shared" si="7"/>
        <v>163</v>
      </c>
      <c r="AB24" s="1482">
        <f t="shared" si="8"/>
        <v>52</v>
      </c>
      <c r="AC24" s="1490">
        <f t="shared" si="9"/>
        <v>981</v>
      </c>
      <c r="AD24" s="1500">
        <v>107</v>
      </c>
      <c r="AE24" s="1501">
        <v>42</v>
      </c>
      <c r="AF24" s="1501">
        <v>34</v>
      </c>
      <c r="AG24" s="1501">
        <v>19</v>
      </c>
      <c r="AH24" s="1502">
        <v>12</v>
      </c>
      <c r="AI24" s="1493">
        <f t="shared" si="10"/>
        <v>214</v>
      </c>
      <c r="AJ24" s="718">
        <f t="shared" si="11"/>
        <v>0.21814475025484201</v>
      </c>
      <c r="AK24" s="867"/>
      <c r="AL24" s="867"/>
    </row>
    <row r="25" spans="1:38" s="28" customFormat="1" ht="18.75" customHeight="1" x14ac:dyDescent="0.2">
      <c r="A25" s="629" t="s">
        <v>59</v>
      </c>
      <c r="B25" s="629" t="s">
        <v>590</v>
      </c>
      <c r="C25" s="79">
        <f>SUM(C10:C24)</f>
        <v>2083</v>
      </c>
      <c r="D25" s="79">
        <f t="shared" ref="D25" si="12">SUM(D10:D24)</f>
        <v>1457</v>
      </c>
      <c r="E25" s="79">
        <f t="shared" ref="E25" si="13">SUM(E10:E24)</f>
        <v>1753</v>
      </c>
      <c r="F25" s="79">
        <f t="shared" ref="F25" si="14">SUM(F10:F24)</f>
        <v>1779</v>
      </c>
      <c r="G25" s="1481">
        <f t="shared" ref="G25" si="15">SUM(G10:G24)</f>
        <v>743</v>
      </c>
      <c r="H25" s="629">
        <f t="shared" ref="H25" si="16">SUM(H10:H24)</f>
        <v>7815</v>
      </c>
      <c r="I25" s="1480">
        <f>SUM(I10:I24)</f>
        <v>1252</v>
      </c>
      <c r="J25" s="778">
        <f t="shared" ref="J25:N25" si="17">SUM(J10:J24)</f>
        <v>656</v>
      </c>
      <c r="K25" s="778">
        <f t="shared" si="17"/>
        <v>745</v>
      </c>
      <c r="L25" s="778">
        <f t="shared" si="17"/>
        <v>810</v>
      </c>
      <c r="M25" s="1479">
        <f t="shared" si="17"/>
        <v>317</v>
      </c>
      <c r="N25" s="629">
        <f t="shared" si="17"/>
        <v>3780</v>
      </c>
      <c r="O25" s="639">
        <f>SUM(O10:O24)</f>
        <v>863</v>
      </c>
      <c r="P25" s="79">
        <f t="shared" ref="P25" si="18">SUM(P10:P24)</f>
        <v>866</v>
      </c>
      <c r="Q25" s="79">
        <f t="shared" ref="Q25" si="19">SUM(Q10:Q24)</f>
        <v>1267</v>
      </c>
      <c r="R25" s="79">
        <f t="shared" ref="R25" si="20">SUM(R10:R24)</f>
        <v>1282</v>
      </c>
      <c r="S25" s="1481">
        <f t="shared" ref="S25" si="21">SUM(S10:S24)</f>
        <v>917</v>
      </c>
      <c r="T25" s="629">
        <f t="shared" ref="T25" si="22">SUM(T10:T24)</f>
        <v>5195</v>
      </c>
      <c r="U25" s="722"/>
      <c r="V25" s="629" t="s">
        <v>59</v>
      </c>
      <c r="W25" s="629" t="s">
        <v>590</v>
      </c>
      <c r="X25" s="79">
        <f>SUM(X10:X24)</f>
        <v>4198</v>
      </c>
      <c r="Y25" s="79">
        <f t="shared" ref="Y25" si="23">SUM(Y10:Y24)</f>
        <v>2979</v>
      </c>
      <c r="Z25" s="79">
        <f t="shared" ref="Z25" si="24">SUM(Z10:Z24)</f>
        <v>3765</v>
      </c>
      <c r="AA25" s="79">
        <f t="shared" ref="AA25" si="25">SUM(AA10:AA24)</f>
        <v>3871</v>
      </c>
      <c r="AB25" s="1481">
        <f t="shared" ref="AB25" si="26">SUM(AB10:AB24)</f>
        <v>1977</v>
      </c>
      <c r="AC25" s="629">
        <f t="shared" ref="AC25" si="27">SUM(AC10:AC24)</f>
        <v>16790</v>
      </c>
      <c r="AD25" s="778">
        <f>SUM(AD10:AD24)</f>
        <v>945</v>
      </c>
      <c r="AE25" s="778">
        <f t="shared" ref="AE25" si="28">SUM(AE10:AE24)</f>
        <v>608</v>
      </c>
      <c r="AF25" s="778">
        <f t="shared" ref="AF25" si="29">SUM(AF10:AF24)</f>
        <v>681</v>
      </c>
      <c r="AG25" s="778">
        <f t="shared" ref="AG25" si="30">SUM(AG10:AG24)</f>
        <v>729</v>
      </c>
      <c r="AH25" s="1479">
        <f t="shared" ref="AH25" si="31">SUM(AH10:AH24)</f>
        <v>477</v>
      </c>
      <c r="AI25" s="1483">
        <f t="shared" ref="AI25" si="32">SUM(AI10:AI24)</f>
        <v>3440</v>
      </c>
      <c r="AJ25" s="1486">
        <f>AI25/AC25</f>
        <v>0.20488385944014295</v>
      </c>
      <c r="AK25" s="867"/>
      <c r="AL25" s="867"/>
    </row>
    <row r="26" spans="1:38" ht="14.25" customHeight="1" x14ac:dyDescent="0.2">
      <c r="A26" s="1477" t="s">
        <v>59</v>
      </c>
      <c r="B26" s="1477" t="s">
        <v>537</v>
      </c>
      <c r="C26" s="63">
        <v>1916</v>
      </c>
      <c r="D26" s="63">
        <v>1513</v>
      </c>
      <c r="E26" s="63">
        <v>1738</v>
      </c>
      <c r="F26" s="63">
        <v>1606</v>
      </c>
      <c r="G26" s="710">
        <v>702</v>
      </c>
      <c r="H26" s="1477">
        <v>7475</v>
      </c>
      <c r="I26" s="563">
        <v>1073</v>
      </c>
      <c r="J26" s="63">
        <v>630</v>
      </c>
      <c r="K26" s="63">
        <v>797</v>
      </c>
      <c r="L26" s="63">
        <v>802</v>
      </c>
      <c r="M26" s="710">
        <v>396</v>
      </c>
      <c r="N26" s="1477">
        <v>3698</v>
      </c>
      <c r="O26" s="385">
        <v>862</v>
      </c>
      <c r="P26" s="63">
        <v>941</v>
      </c>
      <c r="Q26" s="63">
        <v>1272</v>
      </c>
      <c r="R26" s="63">
        <v>1237</v>
      </c>
      <c r="S26" s="710">
        <v>993</v>
      </c>
      <c r="T26" s="1477">
        <v>5305</v>
      </c>
      <c r="U26" s="553"/>
      <c r="V26" s="1477" t="s">
        <v>59</v>
      </c>
      <c r="W26" s="1477" t="s">
        <v>537</v>
      </c>
      <c r="X26" s="63">
        <v>3851</v>
      </c>
      <c r="Y26" s="63">
        <v>3084</v>
      </c>
      <c r="Z26" s="63">
        <v>3807</v>
      </c>
      <c r="AA26" s="63">
        <v>3645</v>
      </c>
      <c r="AB26" s="710">
        <v>2091</v>
      </c>
      <c r="AC26" s="1477">
        <v>16478</v>
      </c>
      <c r="AD26" s="63">
        <v>926</v>
      </c>
      <c r="AE26" s="63">
        <v>603</v>
      </c>
      <c r="AF26" s="63">
        <v>729</v>
      </c>
      <c r="AG26" s="63">
        <v>715</v>
      </c>
      <c r="AH26" s="710">
        <v>527</v>
      </c>
      <c r="AI26" s="1484">
        <v>3500</v>
      </c>
      <c r="AJ26" s="1487">
        <v>0.21240441801189464</v>
      </c>
      <c r="AK26" s="867"/>
      <c r="AL26" s="867"/>
    </row>
    <row r="27" spans="1:38" s="28" customFormat="1" ht="14.25" customHeight="1" x14ac:dyDescent="0.2">
      <c r="A27" s="1477" t="s">
        <v>59</v>
      </c>
      <c r="B27" s="1477" t="s">
        <v>452</v>
      </c>
      <c r="C27" s="63">
        <v>1927</v>
      </c>
      <c r="D27" s="63">
        <v>1486</v>
      </c>
      <c r="E27" s="63">
        <v>1702</v>
      </c>
      <c r="F27" s="63">
        <v>1593</v>
      </c>
      <c r="G27" s="710">
        <v>704</v>
      </c>
      <c r="H27" s="1477">
        <v>7412</v>
      </c>
      <c r="I27" s="563">
        <v>1069</v>
      </c>
      <c r="J27" s="63">
        <v>639</v>
      </c>
      <c r="K27" s="63">
        <v>814</v>
      </c>
      <c r="L27" s="63">
        <v>808</v>
      </c>
      <c r="M27" s="710">
        <v>399</v>
      </c>
      <c r="N27" s="1477">
        <v>3729</v>
      </c>
      <c r="O27" s="385">
        <v>861</v>
      </c>
      <c r="P27" s="63">
        <v>931</v>
      </c>
      <c r="Q27" s="63">
        <v>1252</v>
      </c>
      <c r="R27" s="63">
        <v>1228</v>
      </c>
      <c r="S27" s="710">
        <v>991</v>
      </c>
      <c r="T27" s="1477">
        <v>5263</v>
      </c>
      <c r="U27" s="553"/>
      <c r="V27" s="1477" t="s">
        <v>59</v>
      </c>
      <c r="W27" s="1477" t="s">
        <v>452</v>
      </c>
      <c r="X27" s="63">
        <v>3857</v>
      </c>
      <c r="Y27" s="63">
        <v>3056</v>
      </c>
      <c r="Z27" s="63">
        <v>3768</v>
      </c>
      <c r="AA27" s="63">
        <v>3629</v>
      </c>
      <c r="AB27" s="710">
        <v>2094</v>
      </c>
      <c r="AC27" s="1477">
        <v>16404</v>
      </c>
      <c r="AD27" s="63">
        <v>872</v>
      </c>
      <c r="AE27" s="63">
        <v>612</v>
      </c>
      <c r="AF27" s="63">
        <v>687</v>
      </c>
      <c r="AG27" s="63">
        <v>744</v>
      </c>
      <c r="AH27" s="710">
        <v>561</v>
      </c>
      <c r="AI27" s="1484">
        <v>3476</v>
      </c>
      <c r="AJ27" s="1487">
        <v>0.21189953669836625</v>
      </c>
      <c r="AK27" s="867"/>
      <c r="AL27" s="867"/>
    </row>
    <row r="28" spans="1:38" s="28" customFormat="1" ht="14.25" customHeight="1" x14ac:dyDescent="0.2">
      <c r="A28" s="1477" t="s">
        <v>59</v>
      </c>
      <c r="B28" s="1477" t="s">
        <v>102</v>
      </c>
      <c r="C28" s="63">
        <v>2018</v>
      </c>
      <c r="D28" s="63">
        <v>1533</v>
      </c>
      <c r="E28" s="63">
        <v>1776</v>
      </c>
      <c r="F28" s="63">
        <v>1551</v>
      </c>
      <c r="G28" s="710">
        <v>655</v>
      </c>
      <c r="H28" s="1477">
        <v>7533</v>
      </c>
      <c r="I28" s="563">
        <v>999</v>
      </c>
      <c r="J28" s="63">
        <v>608</v>
      </c>
      <c r="K28" s="63">
        <v>773</v>
      </c>
      <c r="L28" s="63">
        <v>877</v>
      </c>
      <c r="M28" s="710">
        <v>420</v>
      </c>
      <c r="N28" s="1477">
        <v>3677</v>
      </c>
      <c r="O28" s="385">
        <v>893</v>
      </c>
      <c r="P28" s="63">
        <v>926</v>
      </c>
      <c r="Q28" s="63">
        <v>1284</v>
      </c>
      <c r="R28" s="63">
        <v>1277</v>
      </c>
      <c r="S28" s="710">
        <v>1034</v>
      </c>
      <c r="T28" s="1477">
        <v>5414</v>
      </c>
      <c r="U28" s="553"/>
      <c r="V28" s="1477" t="s">
        <v>59</v>
      </c>
      <c r="W28" s="1477" t="s">
        <v>102</v>
      </c>
      <c r="X28" s="63">
        <v>3910</v>
      </c>
      <c r="Y28" s="63">
        <v>3067</v>
      </c>
      <c r="Z28" s="63">
        <v>3833</v>
      </c>
      <c r="AA28" s="63">
        <v>3705</v>
      </c>
      <c r="AB28" s="710">
        <v>2109</v>
      </c>
      <c r="AC28" s="1477">
        <v>16624</v>
      </c>
      <c r="AD28" s="63">
        <v>836</v>
      </c>
      <c r="AE28" s="63">
        <v>562</v>
      </c>
      <c r="AF28" s="63">
        <v>665</v>
      </c>
      <c r="AG28" s="63">
        <v>777</v>
      </c>
      <c r="AH28" s="710">
        <v>590</v>
      </c>
      <c r="AI28" s="1484">
        <v>3430</v>
      </c>
      <c r="AJ28" s="1487">
        <v>0.20632820019249279</v>
      </c>
      <c r="AK28" s="867"/>
      <c r="AL28" s="867"/>
    </row>
    <row r="29" spans="1:38" ht="14.25" customHeight="1" x14ac:dyDescent="0.2">
      <c r="A29" s="1477" t="s">
        <v>59</v>
      </c>
      <c r="B29" s="1477" t="s">
        <v>103</v>
      </c>
      <c r="C29" s="63">
        <v>1864</v>
      </c>
      <c r="D29" s="63">
        <v>1492</v>
      </c>
      <c r="E29" s="63">
        <v>1659</v>
      </c>
      <c r="F29" s="63">
        <v>1489</v>
      </c>
      <c r="G29" s="710">
        <v>641</v>
      </c>
      <c r="H29" s="1477">
        <v>7145</v>
      </c>
      <c r="I29" s="563">
        <v>968</v>
      </c>
      <c r="J29" s="63">
        <v>622</v>
      </c>
      <c r="K29" s="63">
        <v>803</v>
      </c>
      <c r="L29" s="63">
        <v>959</v>
      </c>
      <c r="M29" s="710">
        <v>432</v>
      </c>
      <c r="N29" s="1477">
        <v>3784</v>
      </c>
      <c r="O29" s="385">
        <v>867</v>
      </c>
      <c r="P29" s="63">
        <v>913</v>
      </c>
      <c r="Q29" s="63">
        <v>1227</v>
      </c>
      <c r="R29" s="63">
        <v>1347</v>
      </c>
      <c r="S29" s="710">
        <v>1031</v>
      </c>
      <c r="T29" s="1477">
        <v>5385</v>
      </c>
      <c r="U29" s="553"/>
      <c r="V29" s="1477" t="s">
        <v>59</v>
      </c>
      <c r="W29" s="1477" t="s">
        <v>103</v>
      </c>
      <c r="X29" s="63">
        <v>3699</v>
      </c>
      <c r="Y29" s="63">
        <v>3027</v>
      </c>
      <c r="Z29" s="63">
        <v>3689</v>
      </c>
      <c r="AA29" s="63">
        <v>3795</v>
      </c>
      <c r="AB29" s="710">
        <v>2104</v>
      </c>
      <c r="AC29" s="1477">
        <v>16314</v>
      </c>
      <c r="AD29" s="63">
        <v>711</v>
      </c>
      <c r="AE29" s="63">
        <v>512</v>
      </c>
      <c r="AF29" s="63">
        <v>581</v>
      </c>
      <c r="AG29" s="63">
        <v>860</v>
      </c>
      <c r="AH29" s="710">
        <v>539</v>
      </c>
      <c r="AI29" s="1484">
        <v>3203</v>
      </c>
      <c r="AJ29" s="1487">
        <v>0.19633443668015202</v>
      </c>
      <c r="AK29" s="867"/>
      <c r="AL29" s="867"/>
    </row>
    <row r="30" spans="1:38" ht="14.25" customHeight="1" thickBot="1" x14ac:dyDescent="0.25">
      <c r="A30" s="1478" t="s">
        <v>59</v>
      </c>
      <c r="B30" s="1478" t="s">
        <v>104</v>
      </c>
      <c r="C30" s="65">
        <v>1943</v>
      </c>
      <c r="D30" s="65">
        <v>1503</v>
      </c>
      <c r="E30" s="65">
        <v>1642</v>
      </c>
      <c r="F30" s="65">
        <v>1508</v>
      </c>
      <c r="G30" s="1482">
        <v>606</v>
      </c>
      <c r="H30" s="1478">
        <v>7202</v>
      </c>
      <c r="I30" s="563">
        <v>990</v>
      </c>
      <c r="J30" s="63">
        <v>637</v>
      </c>
      <c r="K30" s="63">
        <v>846</v>
      </c>
      <c r="L30" s="63">
        <v>1026</v>
      </c>
      <c r="M30" s="710">
        <v>455</v>
      </c>
      <c r="N30" s="1478">
        <v>3954</v>
      </c>
      <c r="O30" s="386">
        <v>808</v>
      </c>
      <c r="P30" s="65">
        <v>961</v>
      </c>
      <c r="Q30" s="65">
        <v>1200</v>
      </c>
      <c r="R30" s="65">
        <v>1484</v>
      </c>
      <c r="S30" s="1482">
        <v>1021</v>
      </c>
      <c r="T30" s="1478">
        <v>5474</v>
      </c>
      <c r="U30" s="553"/>
      <c r="V30" s="1478" t="s">
        <v>59</v>
      </c>
      <c r="W30" s="1478" t="s">
        <v>104</v>
      </c>
      <c r="X30" s="65">
        <v>3741</v>
      </c>
      <c r="Y30" s="65">
        <v>3101</v>
      </c>
      <c r="Z30" s="65">
        <v>3688</v>
      </c>
      <c r="AA30" s="65">
        <v>4018</v>
      </c>
      <c r="AB30" s="1482">
        <v>2082</v>
      </c>
      <c r="AC30" s="1478">
        <v>16630</v>
      </c>
      <c r="AD30" s="65">
        <v>711</v>
      </c>
      <c r="AE30" s="65">
        <v>512</v>
      </c>
      <c r="AF30" s="65">
        <v>581</v>
      </c>
      <c r="AG30" s="65">
        <v>860</v>
      </c>
      <c r="AH30" s="1482">
        <v>539</v>
      </c>
      <c r="AI30" s="1485">
        <v>3203</v>
      </c>
      <c r="AJ30" s="1488">
        <v>0.19260372820204449</v>
      </c>
      <c r="AL30" s="867"/>
    </row>
    <row r="31" spans="1:38" x14ac:dyDescent="0.2">
      <c r="A31" s="1" t="s">
        <v>228</v>
      </c>
      <c r="V31" s="1" t="s">
        <v>228</v>
      </c>
      <c r="AC31" s="2"/>
      <c r="AL31" s="1637"/>
    </row>
    <row r="32" spans="1:38" x14ac:dyDescent="0.2">
      <c r="A32" s="2" t="s">
        <v>229</v>
      </c>
      <c r="V32" s="2" t="s">
        <v>230</v>
      </c>
      <c r="AC32" s="2"/>
      <c r="AL32" s="1637"/>
    </row>
    <row r="33" spans="1:38" x14ac:dyDescent="0.2">
      <c r="A33" s="1" t="s">
        <v>231</v>
      </c>
      <c r="I33" s="553"/>
      <c r="O33" s="553"/>
      <c r="U33" s="553"/>
      <c r="AC33" s="2"/>
      <c r="AL33" s="867"/>
    </row>
    <row r="34" spans="1:38" ht="12.75" x14ac:dyDescent="0.2">
      <c r="A34" s="7" t="s">
        <v>556</v>
      </c>
      <c r="B34" s="267"/>
      <c r="C34" s="267"/>
      <c r="D34" s="267"/>
      <c r="E34" s="267"/>
      <c r="F34" s="267"/>
      <c r="G34" s="267"/>
      <c r="I34" s="553"/>
      <c r="K34" s="267"/>
      <c r="L34" s="267"/>
      <c r="M34" s="267"/>
      <c r="O34" s="553"/>
      <c r="P34" s="267"/>
      <c r="Q34" s="268"/>
      <c r="U34" s="553"/>
      <c r="AC34" s="2"/>
      <c r="AL34" s="867"/>
    </row>
    <row r="35" spans="1:38" x14ac:dyDescent="0.2">
      <c r="A35" s="7" t="s">
        <v>232</v>
      </c>
      <c r="I35" s="553"/>
      <c r="O35" s="553"/>
      <c r="U35" s="553"/>
      <c r="AC35" s="2"/>
    </row>
    <row r="36" spans="1:38" ht="12.75" x14ac:dyDescent="0.2">
      <c r="A36" s="660"/>
      <c r="B36" s="660"/>
      <c r="AC36" s="2"/>
    </row>
    <row r="59" spans="1:22" ht="15" x14ac:dyDescent="0.25">
      <c r="A59" s="1433" t="s">
        <v>607</v>
      </c>
      <c r="B59" s="1433"/>
      <c r="C59" s="1433"/>
      <c r="D59" s="1433"/>
      <c r="E59" s="1433"/>
      <c r="F59" s="1433"/>
      <c r="G59" s="1433"/>
      <c r="H59" s="1433"/>
      <c r="I59" s="1433"/>
      <c r="J59" s="1433"/>
      <c r="K59" s="1433"/>
      <c r="L59" s="1433"/>
      <c r="M59" s="1433"/>
      <c r="N59" s="1433"/>
      <c r="O59" s="1433"/>
      <c r="P59" s="1433"/>
      <c r="Q59" s="1433"/>
      <c r="R59" s="1433"/>
      <c r="S59" s="1433"/>
      <c r="T59" s="1433"/>
      <c r="U59" s="1433"/>
      <c r="V59" s="1433"/>
    </row>
  </sheetData>
  <mergeCells count="7">
    <mergeCell ref="AL31:AL32"/>
    <mergeCell ref="AJ8:AJ9"/>
    <mergeCell ref="C8:H8"/>
    <mergeCell ref="I8:N8"/>
    <mergeCell ref="O8:T8"/>
    <mergeCell ref="X8:AC8"/>
    <mergeCell ref="AD8:AI8"/>
  </mergeCells>
  <phoneticPr fontId="56" type="noConversion"/>
  <printOptions horizontalCentered="1" verticalCentered="1"/>
  <pageMargins left="0.7" right="0.7" top="0.75" bottom="0.75" header="0.3" footer="0.3"/>
  <pageSetup paperSize="8" fitToWidth="0" fitToHeight="0" orientation="landscape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K125"/>
  <sheetViews>
    <sheetView showGridLines="0" zoomScaleNormal="100" zoomScalePageLayoutView="110" workbookViewId="0">
      <selection activeCell="T14" sqref="T14"/>
    </sheetView>
  </sheetViews>
  <sheetFormatPr baseColWidth="10" defaultColWidth="11.42578125" defaultRowHeight="12" x14ac:dyDescent="0.2"/>
  <cols>
    <col min="1" max="1" width="6.28515625" style="1271" bestFit="1" customWidth="1"/>
    <col min="2" max="2" width="20.5703125" style="1223" customWidth="1"/>
    <col min="3" max="3" width="15" style="1223" customWidth="1"/>
    <col min="4" max="5" width="13.42578125" style="1223" customWidth="1"/>
    <col min="6" max="6" width="13.42578125" style="1223" bestFit="1" customWidth="1"/>
    <col min="7" max="7" width="12.7109375" style="1223" customWidth="1"/>
    <col min="8" max="8" width="12.140625" style="1223" customWidth="1"/>
    <col min="9" max="10" width="11.42578125" style="1223"/>
    <col min="11" max="11" width="34" style="1223" customWidth="1"/>
    <col min="12" max="16384" width="11.42578125" style="1223"/>
  </cols>
  <sheetData>
    <row r="1" spans="1:11" x14ac:dyDescent="0.2">
      <c r="A1" s="1222" t="s">
        <v>0</v>
      </c>
    </row>
    <row r="2" spans="1:11" x14ac:dyDescent="0.2">
      <c r="A2" s="1222" t="str">
        <f>A8</f>
        <v xml:space="preserve">Tabell 3 - 5 - B - A1 - Andel utførte timer av vedtatte timer i hjemmetjenestene </v>
      </c>
    </row>
    <row r="3" spans="1:11" x14ac:dyDescent="0.2">
      <c r="A3" s="1222" t="str">
        <f>A39</f>
        <v>Tabell 3 - 5 - B - A2 - Antall vedtakstimer i hjemmetjenesten - hittil i år</v>
      </c>
    </row>
    <row r="4" spans="1:11" x14ac:dyDescent="0.2">
      <c r="A4" s="1222" t="str">
        <f>A67</f>
        <v>Tabell 3 - 5 - B - A3 - Antall utførte timer i hjemmetjenesten - hittil i år</v>
      </c>
    </row>
    <row r="5" spans="1:11" x14ac:dyDescent="0.2">
      <c r="A5" s="1222" t="str">
        <f>A97</f>
        <v>Tabell 3 - 5 - B - A4- Antall utførte timer i hjemmetjenesten - herav utført av private leverandører - hittil i år</v>
      </c>
      <c r="H5" s="1223" t="s">
        <v>13</v>
      </c>
    </row>
    <row r="7" spans="1:11" s="1226" customFormat="1" ht="12.75" x14ac:dyDescent="0.2">
      <c r="A7" s="1224" t="s">
        <v>233</v>
      </c>
      <c r="B7" s="1225"/>
      <c r="C7" s="1225"/>
    </row>
    <row r="8" spans="1:11" s="1226" customFormat="1" ht="13.5" thickBot="1" x14ac:dyDescent="0.25">
      <c r="A8" s="1227" t="s">
        <v>234</v>
      </c>
      <c r="B8" s="1227"/>
      <c r="C8" s="1227"/>
      <c r="D8" s="1227"/>
      <c r="E8" s="1227"/>
      <c r="F8" s="1227"/>
      <c r="G8" s="1227"/>
      <c r="H8" s="1227"/>
    </row>
    <row r="9" spans="1:11" ht="72.75" thickBot="1" x14ac:dyDescent="0.25">
      <c r="A9" s="1228" t="s">
        <v>51</v>
      </c>
      <c r="B9" s="1229" t="s">
        <v>5</v>
      </c>
      <c r="C9" s="1230" t="s">
        <v>235</v>
      </c>
      <c r="D9" s="1231" t="s">
        <v>236</v>
      </c>
      <c r="E9" s="1232" t="s">
        <v>237</v>
      </c>
      <c r="F9" s="1233" t="s">
        <v>238</v>
      </c>
      <c r="G9" s="1232" t="s">
        <v>239</v>
      </c>
      <c r="H9" s="1234" t="s">
        <v>240</v>
      </c>
    </row>
    <row r="10" spans="1:11" x14ac:dyDescent="0.2">
      <c r="A10" s="1235">
        <v>1</v>
      </c>
      <c r="B10" s="1236" t="s">
        <v>11</v>
      </c>
      <c r="C10" s="1237">
        <f t="shared" ref="C10:H19" si="0">C69/C41</f>
        <v>0.99381955017194268</v>
      </c>
      <c r="D10" s="1238">
        <f t="shared" si="0"/>
        <v>0.83066286749546203</v>
      </c>
      <c r="E10" s="1239">
        <f t="shared" si="0"/>
        <v>1</v>
      </c>
      <c r="F10" s="1239">
        <f t="shared" si="0"/>
        <v>1</v>
      </c>
      <c r="G10" s="1240">
        <f t="shared" si="0"/>
        <v>0.84008554487735598</v>
      </c>
      <c r="H10" s="1239">
        <f t="shared" si="0"/>
        <v>1</v>
      </c>
    </row>
    <row r="11" spans="1:11" x14ac:dyDescent="0.2">
      <c r="A11" s="1241">
        <v>2</v>
      </c>
      <c r="B11" s="1242" t="s">
        <v>12</v>
      </c>
      <c r="C11" s="1243">
        <f t="shared" si="0"/>
        <v>0.98733969276007738</v>
      </c>
      <c r="D11" s="1244">
        <f t="shared" si="0"/>
        <v>0.76404955993364632</v>
      </c>
      <c r="E11" s="1245">
        <f t="shared" si="0"/>
        <v>1</v>
      </c>
      <c r="F11" s="1245">
        <f t="shared" si="0"/>
        <v>1</v>
      </c>
      <c r="G11" s="1246">
        <f t="shared" si="0"/>
        <v>0.6873888723025442</v>
      </c>
      <c r="H11" s="1245">
        <f t="shared" si="0"/>
        <v>1</v>
      </c>
    </row>
    <row r="12" spans="1:11" x14ac:dyDescent="0.2">
      <c r="A12" s="1241">
        <v>3</v>
      </c>
      <c r="B12" s="1242" t="s">
        <v>14</v>
      </c>
      <c r="C12" s="1243">
        <f t="shared" si="0"/>
        <v>0.99261911416418347</v>
      </c>
      <c r="D12" s="1244">
        <f t="shared" si="0"/>
        <v>0.63768475310139383</v>
      </c>
      <c r="E12" s="1245">
        <f t="shared" si="0"/>
        <v>1</v>
      </c>
      <c r="F12" s="1245">
        <f t="shared" si="0"/>
        <v>1</v>
      </c>
      <c r="G12" s="1246">
        <f t="shared" si="0"/>
        <v>0.89215220849074273</v>
      </c>
      <c r="H12" s="1245">
        <f t="shared" si="0"/>
        <v>1</v>
      </c>
    </row>
    <row r="13" spans="1:11" x14ac:dyDescent="0.2">
      <c r="A13" s="1241">
        <v>4</v>
      </c>
      <c r="B13" s="1242" t="s">
        <v>15</v>
      </c>
      <c r="C13" s="1243">
        <f t="shared" si="0"/>
        <v>0.99311727207643075</v>
      </c>
      <c r="D13" s="1244">
        <f t="shared" si="0"/>
        <v>0.76385336612155108</v>
      </c>
      <c r="E13" s="1245">
        <f t="shared" si="0"/>
        <v>1</v>
      </c>
      <c r="F13" s="1245">
        <f t="shared" si="0"/>
        <v>1</v>
      </c>
      <c r="G13" s="1246">
        <f t="shared" si="0"/>
        <v>0.94083686082972207</v>
      </c>
      <c r="H13" s="1245">
        <f t="shared" si="0"/>
        <v>1</v>
      </c>
      <c r="K13" s="1223" t="s">
        <v>13</v>
      </c>
    </row>
    <row r="14" spans="1:11" x14ac:dyDescent="0.2">
      <c r="A14" s="1241">
        <v>5</v>
      </c>
      <c r="B14" s="1242" t="s">
        <v>16</v>
      </c>
      <c r="C14" s="1243">
        <f t="shared" si="0"/>
        <v>0.98588804805021912</v>
      </c>
      <c r="D14" s="1244">
        <f t="shared" si="0"/>
        <v>0.7933947801865513</v>
      </c>
      <c r="E14" s="1245">
        <f t="shared" si="0"/>
        <v>1</v>
      </c>
      <c r="F14" s="1245">
        <f t="shared" si="0"/>
        <v>1</v>
      </c>
      <c r="G14" s="1246">
        <f t="shared" si="0"/>
        <v>0.75302146285088489</v>
      </c>
      <c r="H14" s="1245">
        <f t="shared" si="0"/>
        <v>1</v>
      </c>
    </row>
    <row r="15" spans="1:11" x14ac:dyDescent="0.2">
      <c r="A15" s="1247">
        <v>6</v>
      </c>
      <c r="B15" s="1236" t="s">
        <v>17</v>
      </c>
      <c r="C15" s="1243">
        <f t="shared" si="0"/>
        <v>0.99172845343894278</v>
      </c>
      <c r="D15" s="1244">
        <f t="shared" si="0"/>
        <v>0.75685867279169494</v>
      </c>
      <c r="E15" s="1245">
        <f t="shared" si="0"/>
        <v>1</v>
      </c>
      <c r="F15" s="1245">
        <f t="shared" si="0"/>
        <v>1</v>
      </c>
      <c r="G15" s="1246">
        <f t="shared" si="0"/>
        <v>0.804548013334765</v>
      </c>
      <c r="H15" s="1245">
        <f t="shared" si="0"/>
        <v>1</v>
      </c>
    </row>
    <row r="16" spans="1:11" x14ac:dyDescent="0.2">
      <c r="A16" s="1247">
        <v>7</v>
      </c>
      <c r="B16" s="1236" t="s">
        <v>18</v>
      </c>
      <c r="C16" s="1243">
        <f t="shared" si="0"/>
        <v>0.97868999642305454</v>
      </c>
      <c r="D16" s="1244">
        <f t="shared" si="0"/>
        <v>0.49207245398769717</v>
      </c>
      <c r="E16" s="1245">
        <f t="shared" si="0"/>
        <v>1</v>
      </c>
      <c r="F16" s="1245">
        <f t="shared" si="0"/>
        <v>1</v>
      </c>
      <c r="G16" s="1246">
        <f t="shared" si="0"/>
        <v>0.78540036924697043</v>
      </c>
      <c r="H16" s="1245">
        <f t="shared" si="0"/>
        <v>1</v>
      </c>
      <c r="K16" s="1223" t="s">
        <v>13</v>
      </c>
    </row>
    <row r="17" spans="1:11" x14ac:dyDescent="0.2">
      <c r="A17" s="1241">
        <v>8</v>
      </c>
      <c r="B17" s="1242" t="s">
        <v>19</v>
      </c>
      <c r="C17" s="1243">
        <f t="shared" si="0"/>
        <v>0.99235638884314559</v>
      </c>
      <c r="D17" s="1244">
        <f t="shared" si="0"/>
        <v>0.65188201227635922</v>
      </c>
      <c r="E17" s="1245">
        <f t="shared" si="0"/>
        <v>1</v>
      </c>
      <c r="F17" s="1245">
        <f t="shared" si="0"/>
        <v>1</v>
      </c>
      <c r="G17" s="1246">
        <f t="shared" si="0"/>
        <v>0.89761708482084712</v>
      </c>
      <c r="H17" s="1245">
        <f t="shared" si="0"/>
        <v>1</v>
      </c>
    </row>
    <row r="18" spans="1:11" x14ac:dyDescent="0.2">
      <c r="A18" s="1241">
        <v>9</v>
      </c>
      <c r="B18" s="1242" t="s">
        <v>20</v>
      </c>
      <c r="C18" s="1243">
        <f t="shared" si="0"/>
        <v>0.99565822105840551</v>
      </c>
      <c r="D18" s="1244">
        <f t="shared" si="0"/>
        <v>0.8550661132616445</v>
      </c>
      <c r="E18" s="1245">
        <f t="shared" si="0"/>
        <v>1</v>
      </c>
      <c r="F18" s="1245">
        <f t="shared" si="0"/>
        <v>1</v>
      </c>
      <c r="G18" s="1246">
        <f t="shared" si="0"/>
        <v>0.74592768826031741</v>
      </c>
      <c r="H18" s="1245">
        <f t="shared" si="0"/>
        <v>1</v>
      </c>
      <c r="K18" s="1223" t="s">
        <v>13</v>
      </c>
    </row>
    <row r="19" spans="1:11" x14ac:dyDescent="0.2">
      <c r="A19" s="1241">
        <v>10</v>
      </c>
      <c r="B19" s="1242" t="s">
        <v>21</v>
      </c>
      <c r="C19" s="1243">
        <f t="shared" si="0"/>
        <v>0.99550294402452066</v>
      </c>
      <c r="D19" s="1244">
        <f t="shared" si="0"/>
        <v>0.87111862794323591</v>
      </c>
      <c r="E19" s="1245">
        <f t="shared" si="0"/>
        <v>1</v>
      </c>
      <c r="F19" s="1245">
        <f t="shared" si="0"/>
        <v>1</v>
      </c>
      <c r="G19" s="1246">
        <f t="shared" si="0"/>
        <v>0.84557785424590237</v>
      </c>
      <c r="H19" s="1245">
        <f t="shared" si="0"/>
        <v>1</v>
      </c>
    </row>
    <row r="20" spans="1:11" x14ac:dyDescent="0.2">
      <c r="A20" s="1247">
        <v>11</v>
      </c>
      <c r="B20" s="1236" t="s">
        <v>22</v>
      </c>
      <c r="C20" s="1243">
        <f t="shared" ref="C20:H25" si="1">C79/C51</f>
        <v>0.9966915954685428</v>
      </c>
      <c r="D20" s="1244">
        <f t="shared" si="1"/>
        <v>0.88395086775191234</v>
      </c>
      <c r="E20" s="1245">
        <f t="shared" si="1"/>
        <v>1</v>
      </c>
      <c r="F20" s="1245">
        <f t="shared" si="1"/>
        <v>1</v>
      </c>
      <c r="G20" s="1246">
        <f t="shared" si="1"/>
        <v>0.85457641930377692</v>
      </c>
      <c r="H20" s="1245">
        <f t="shared" si="1"/>
        <v>1</v>
      </c>
    </row>
    <row r="21" spans="1:11" x14ac:dyDescent="0.2">
      <c r="A21" s="1241">
        <v>12</v>
      </c>
      <c r="B21" s="1242" t="s">
        <v>23</v>
      </c>
      <c r="C21" s="1243">
        <f t="shared" si="1"/>
        <v>0.98587902171760466</v>
      </c>
      <c r="D21" s="1244">
        <f t="shared" si="1"/>
        <v>0.78960020132659325</v>
      </c>
      <c r="E21" s="1245">
        <f t="shared" si="1"/>
        <v>1</v>
      </c>
      <c r="F21" s="1245">
        <f t="shared" si="1"/>
        <v>1</v>
      </c>
      <c r="G21" s="1246">
        <f t="shared" si="1"/>
        <v>0.75292640912304354</v>
      </c>
      <c r="H21" s="1245">
        <f t="shared" si="1"/>
        <v>1</v>
      </c>
    </row>
    <row r="22" spans="1:11" x14ac:dyDescent="0.2">
      <c r="A22" s="1241">
        <v>13</v>
      </c>
      <c r="B22" s="1242" t="s">
        <v>24</v>
      </c>
      <c r="C22" s="1243">
        <f t="shared" si="1"/>
        <v>0.99058839539999266</v>
      </c>
      <c r="D22" s="1244">
        <f t="shared" si="1"/>
        <v>0.75890439324235714</v>
      </c>
      <c r="E22" s="1245">
        <f t="shared" si="1"/>
        <v>1</v>
      </c>
      <c r="F22" s="1245">
        <f t="shared" si="1"/>
        <v>1</v>
      </c>
      <c r="G22" s="1246">
        <f t="shared" si="1"/>
        <v>0.85673340790167651</v>
      </c>
      <c r="H22" s="1245">
        <f t="shared" si="1"/>
        <v>1</v>
      </c>
    </row>
    <row r="23" spans="1:11" x14ac:dyDescent="0.2">
      <c r="A23" s="1241">
        <v>14</v>
      </c>
      <c r="B23" s="1242" t="s">
        <v>25</v>
      </c>
      <c r="C23" s="1243">
        <f t="shared" si="1"/>
        <v>0.99447733791637394</v>
      </c>
      <c r="D23" s="1244">
        <f t="shared" si="1"/>
        <v>0.80186608605155407</v>
      </c>
      <c r="E23" s="1245">
        <f t="shared" si="1"/>
        <v>1</v>
      </c>
      <c r="F23" s="1245">
        <f t="shared" si="1"/>
        <v>1</v>
      </c>
      <c r="G23" s="1246">
        <f t="shared" si="1"/>
        <v>0.68051725285308662</v>
      </c>
      <c r="H23" s="1245">
        <f t="shared" si="1"/>
        <v>1</v>
      </c>
    </row>
    <row r="24" spans="1:11" ht="12.75" customHeight="1" thickBot="1" x14ac:dyDescent="0.25">
      <c r="A24" s="1248">
        <v>15</v>
      </c>
      <c r="B24" s="1249" t="s">
        <v>26</v>
      </c>
      <c r="C24" s="1250">
        <f t="shared" si="1"/>
        <v>0.99195952184705605</v>
      </c>
      <c r="D24" s="1251">
        <f t="shared" si="1"/>
        <v>0.53269391783582432</v>
      </c>
      <c r="E24" s="1252">
        <f t="shared" si="1"/>
        <v>1</v>
      </c>
      <c r="F24" s="1252">
        <f t="shared" si="1"/>
        <v>1</v>
      </c>
      <c r="G24" s="1253">
        <f t="shared" si="1"/>
        <v>0.80240805846565333</v>
      </c>
      <c r="H24" s="1252">
        <f t="shared" si="1"/>
        <v>1</v>
      </c>
      <c r="K24" s="1254"/>
    </row>
    <row r="25" spans="1:11" x14ac:dyDescent="0.2">
      <c r="A25" s="1255" t="s">
        <v>59</v>
      </c>
      <c r="B25" s="1256" t="s">
        <v>590</v>
      </c>
      <c r="C25" s="1257">
        <f t="shared" si="1"/>
        <v>0.990840160189144</v>
      </c>
      <c r="D25" s="1257">
        <f t="shared" si="1"/>
        <v>0.74015719075726294</v>
      </c>
      <c r="E25" s="1257">
        <f t="shared" si="1"/>
        <v>1</v>
      </c>
      <c r="F25" s="1257">
        <f t="shared" si="1"/>
        <v>1</v>
      </c>
      <c r="G25" s="1257">
        <f t="shared" si="1"/>
        <v>0.79964522050373499</v>
      </c>
      <c r="H25" s="1504">
        <f t="shared" si="1"/>
        <v>1</v>
      </c>
      <c r="I25" s="1258"/>
    </row>
    <row r="26" spans="1:11" x14ac:dyDescent="0.2">
      <c r="A26" s="1260" t="s">
        <v>59</v>
      </c>
      <c r="B26" s="1261" t="s">
        <v>537</v>
      </c>
      <c r="C26" s="1262">
        <v>0.98973814020404172</v>
      </c>
      <c r="D26" s="1262">
        <v>0.736722659579929</v>
      </c>
      <c r="E26" s="1262">
        <v>1</v>
      </c>
      <c r="F26" s="1262">
        <v>1</v>
      </c>
      <c r="G26" s="1262">
        <v>0.8154415444573192</v>
      </c>
      <c r="H26" s="1263">
        <f>H85/H57</f>
        <v>1</v>
      </c>
      <c r="I26" s="1258"/>
    </row>
    <row r="27" spans="1:11" x14ac:dyDescent="0.2">
      <c r="A27" s="1260" t="s">
        <v>59</v>
      </c>
      <c r="B27" s="1261" t="s">
        <v>452</v>
      </c>
      <c r="C27" s="1262">
        <v>0.9894116180647804</v>
      </c>
      <c r="D27" s="1262">
        <v>0.74238686883328764</v>
      </c>
      <c r="E27" s="1262">
        <v>1</v>
      </c>
      <c r="F27" s="1262">
        <v>1</v>
      </c>
      <c r="G27" s="1262">
        <v>0.82992635252003477</v>
      </c>
      <c r="H27" s="1263">
        <f>H86/H58</f>
        <v>1</v>
      </c>
      <c r="I27" s="1258"/>
    </row>
    <row r="28" spans="1:11" x14ac:dyDescent="0.2">
      <c r="A28" s="1260" t="s">
        <v>59</v>
      </c>
      <c r="B28" s="1261" t="s">
        <v>102</v>
      </c>
      <c r="C28" s="1262">
        <v>0.9890487595145282</v>
      </c>
      <c r="D28" s="1262">
        <v>0.7591150973823515</v>
      </c>
      <c r="E28" s="1262">
        <v>1</v>
      </c>
      <c r="F28" s="1262">
        <v>1</v>
      </c>
      <c r="G28" s="1262">
        <v>0.82514536560210971</v>
      </c>
      <c r="H28" s="1263">
        <f>H87/H59</f>
        <v>1</v>
      </c>
      <c r="I28" s="1258"/>
      <c r="K28" s="1223" t="s">
        <v>13</v>
      </c>
    </row>
    <row r="29" spans="1:11" x14ac:dyDescent="0.2">
      <c r="A29" s="1260" t="s">
        <v>59</v>
      </c>
      <c r="B29" s="1261" t="s">
        <v>103</v>
      </c>
      <c r="C29" s="1262">
        <v>0.9891855519028524</v>
      </c>
      <c r="D29" s="1262">
        <v>0.79544156460921256</v>
      </c>
      <c r="E29" s="1262">
        <v>1</v>
      </c>
      <c r="F29" s="1262">
        <v>1</v>
      </c>
      <c r="G29" s="1262">
        <v>0.79928072863617983</v>
      </c>
      <c r="H29" s="1263">
        <f>H88/H60</f>
        <v>1</v>
      </c>
      <c r="I29" s="1258"/>
    </row>
    <row r="30" spans="1:11" ht="12.75" thickBot="1" x14ac:dyDescent="0.25">
      <c r="A30" s="1264" t="s">
        <v>59</v>
      </c>
      <c r="B30" s="1265" t="s">
        <v>104</v>
      </c>
      <c r="C30" s="1266">
        <v>0.98754270133858191</v>
      </c>
      <c r="D30" s="1266">
        <v>0.79307048344009934</v>
      </c>
      <c r="E30" s="1266">
        <v>1</v>
      </c>
      <c r="F30" s="1266">
        <v>1</v>
      </c>
      <c r="G30" s="1266">
        <v>0.82561199251408313</v>
      </c>
      <c r="H30" s="1267">
        <f>H89/H61</f>
        <v>1</v>
      </c>
      <c r="I30" s="1258"/>
    </row>
    <row r="31" spans="1:11" ht="38.1" customHeight="1" x14ac:dyDescent="0.2">
      <c r="A31" s="1652" t="s">
        <v>241</v>
      </c>
      <c r="B31" s="1653"/>
      <c r="C31" s="1653"/>
      <c r="D31" s="1653"/>
      <c r="E31" s="1653"/>
      <c r="F31" s="1653"/>
      <c r="G31" s="1653"/>
      <c r="H31" s="1653"/>
    </row>
    <row r="32" spans="1:11" x14ac:dyDescent="0.2">
      <c r="A32" s="1268"/>
    </row>
    <row r="33" spans="1:11" x14ac:dyDescent="0.2">
      <c r="A33" s="1268" t="s">
        <v>242</v>
      </c>
    </row>
    <row r="34" spans="1:11" x14ac:dyDescent="0.2">
      <c r="A34" s="1269" t="s">
        <v>243</v>
      </c>
    </row>
    <row r="35" spans="1:11" x14ac:dyDescent="0.2">
      <c r="A35" s="1268" t="s">
        <v>244</v>
      </c>
      <c r="E35" s="1223" t="s">
        <v>13</v>
      </c>
    </row>
    <row r="36" spans="1:11" x14ac:dyDescent="0.2">
      <c r="A36" s="1222"/>
      <c r="C36" s="1270"/>
      <c r="D36" s="1270"/>
      <c r="E36" s="1270"/>
      <c r="F36" s="1270"/>
      <c r="G36" s="1270"/>
      <c r="H36" s="1270"/>
    </row>
    <row r="37" spans="1:11" x14ac:dyDescent="0.2">
      <c r="A37" s="1226"/>
      <c r="C37" s="1270"/>
      <c r="D37" s="1270"/>
      <c r="E37" s="1270"/>
      <c r="F37" s="1270"/>
      <c r="G37" s="1270"/>
      <c r="H37" s="1270"/>
    </row>
    <row r="38" spans="1:11" x14ac:dyDescent="0.2">
      <c r="C38" s="1270"/>
      <c r="D38" s="1270"/>
      <c r="E38" s="1270"/>
      <c r="F38" s="1270"/>
      <c r="G38" s="1270"/>
      <c r="H38" s="1270"/>
      <c r="K38" s="1223" t="s">
        <v>13</v>
      </c>
    </row>
    <row r="39" spans="1:11" ht="13.5" thickBot="1" x14ac:dyDescent="0.25">
      <c r="A39" s="1227" t="s">
        <v>245</v>
      </c>
      <c r="B39" s="1227"/>
      <c r="C39" s="1227"/>
      <c r="D39" s="1227"/>
      <c r="E39" s="1227"/>
      <c r="F39" s="1227"/>
      <c r="G39" s="1227"/>
      <c r="H39" s="1227"/>
    </row>
    <row r="40" spans="1:11" ht="72.75" thickBot="1" x14ac:dyDescent="0.25">
      <c r="A40" s="1272" t="s">
        <v>51</v>
      </c>
      <c r="B40" s="1273" t="s">
        <v>5</v>
      </c>
      <c r="C40" s="1274" t="s">
        <v>246</v>
      </c>
      <c r="D40" s="1275" t="s">
        <v>236</v>
      </c>
      <c r="E40" s="1276" t="s">
        <v>247</v>
      </c>
      <c r="F40" s="1277" t="s">
        <v>248</v>
      </c>
      <c r="G40" s="1278" t="s">
        <v>249</v>
      </c>
      <c r="H40" s="1279" t="s">
        <v>250</v>
      </c>
      <c r="I40" s="1280"/>
    </row>
    <row r="41" spans="1:11" x14ac:dyDescent="0.2">
      <c r="A41" s="1247">
        <v>1</v>
      </c>
      <c r="B41" s="1236" t="s">
        <v>11</v>
      </c>
      <c r="C41" s="1107">
        <f>D41+E41+F41</f>
        <v>320684.39428571443</v>
      </c>
      <c r="D41" s="1099">
        <v>11704.307142857144</v>
      </c>
      <c r="E41" s="1099">
        <v>156864.37428571435</v>
      </c>
      <c r="F41" s="1099">
        <v>152115.71285714293</v>
      </c>
      <c r="G41" s="1099">
        <v>161323.51142857166</v>
      </c>
      <c r="H41" s="1281">
        <v>24773.679999999989</v>
      </c>
      <c r="I41" s="1258"/>
    </row>
    <row r="42" spans="1:11" x14ac:dyDescent="0.2">
      <c r="A42" s="1241">
        <v>2</v>
      </c>
      <c r="B42" s="1242" t="s">
        <v>12</v>
      </c>
      <c r="C42" s="1108">
        <f t="shared" ref="C42:C55" si="2">D42+E42+F42</f>
        <v>304521.15857142839</v>
      </c>
      <c r="D42" s="1100">
        <v>16339.581428571455</v>
      </c>
      <c r="E42" s="1100">
        <v>200613.91714285695</v>
      </c>
      <c r="F42" s="1100">
        <v>87567.659999999974</v>
      </c>
      <c r="G42" s="1100">
        <v>158324.9371428575</v>
      </c>
      <c r="H42" s="1282">
        <v>50549.4142857142</v>
      </c>
      <c r="I42" s="1258"/>
    </row>
    <row r="43" spans="1:11" x14ac:dyDescent="0.2">
      <c r="A43" s="1241">
        <v>3</v>
      </c>
      <c r="B43" s="1242" t="s">
        <v>14</v>
      </c>
      <c r="C43" s="1108">
        <f t="shared" si="2"/>
        <v>466350.1399999999</v>
      </c>
      <c r="D43" s="1100">
        <v>9500.2271428571148</v>
      </c>
      <c r="E43" s="1100">
        <v>316355.27571428567</v>
      </c>
      <c r="F43" s="1100">
        <v>140494.63714285713</v>
      </c>
      <c r="G43" s="1100">
        <v>121689.21285714276</v>
      </c>
      <c r="H43" s="1282">
        <v>9379.4257142857132</v>
      </c>
      <c r="I43" s="1258"/>
      <c r="K43" s="1223" t="s">
        <v>13</v>
      </c>
    </row>
    <row r="44" spans="1:11" x14ac:dyDescent="0.2">
      <c r="A44" s="1241">
        <v>4</v>
      </c>
      <c r="B44" s="1242" t="s">
        <v>15</v>
      </c>
      <c r="C44" s="1108">
        <f t="shared" si="2"/>
        <v>222876.12285714282</v>
      </c>
      <c r="D44" s="1100">
        <v>6495.9457142857054</v>
      </c>
      <c r="E44" s="1100">
        <v>154231.27999999997</v>
      </c>
      <c r="F44" s="1100">
        <v>62148.897142857139</v>
      </c>
      <c r="G44" s="1100">
        <v>113239.62857142868</v>
      </c>
      <c r="H44" s="1282">
        <v>1401.6928571428573</v>
      </c>
      <c r="I44" s="1258"/>
    </row>
    <row r="45" spans="1:11" x14ac:dyDescent="0.2">
      <c r="A45" s="1241">
        <v>5</v>
      </c>
      <c r="B45" s="1242" t="s">
        <v>16</v>
      </c>
      <c r="C45" s="1108">
        <f t="shared" si="2"/>
        <v>318984.99714285712</v>
      </c>
      <c r="D45" s="1100">
        <v>21787.934285714317</v>
      </c>
      <c r="E45" s="1100">
        <v>227800.27714285711</v>
      </c>
      <c r="F45" s="1100">
        <v>69396.785714285696</v>
      </c>
      <c r="G45" s="1100">
        <v>207024.79857142823</v>
      </c>
      <c r="H45" s="1282">
        <v>19295.369999999988</v>
      </c>
      <c r="I45" s="1258"/>
      <c r="K45" s="1223" t="s">
        <v>13</v>
      </c>
    </row>
    <row r="46" spans="1:11" x14ac:dyDescent="0.2">
      <c r="A46" s="1247">
        <v>6</v>
      </c>
      <c r="B46" s="1236" t="s">
        <v>17</v>
      </c>
      <c r="C46" s="1108">
        <f t="shared" si="2"/>
        <v>311496.59285714291</v>
      </c>
      <c r="D46" s="1100">
        <v>10596.958571428566</v>
      </c>
      <c r="E46" s="1100">
        <v>238505.50000000006</v>
      </c>
      <c r="F46" s="1100">
        <v>62394.134285714303</v>
      </c>
      <c r="G46" s="1100">
        <v>120915.8828571427</v>
      </c>
      <c r="H46" s="1282">
        <v>15726.95285714286</v>
      </c>
      <c r="I46" s="1258"/>
    </row>
    <row r="47" spans="1:11" x14ac:dyDescent="0.2">
      <c r="A47" s="1247">
        <v>7</v>
      </c>
      <c r="B47" s="1236" t="s">
        <v>18</v>
      </c>
      <c r="C47" s="1108">
        <f t="shared" si="2"/>
        <v>662488.66</v>
      </c>
      <c r="D47" s="1100">
        <v>27794.585714285793</v>
      </c>
      <c r="E47" s="1100">
        <v>506388.05571428564</v>
      </c>
      <c r="F47" s="1100">
        <v>128306.01857142858</v>
      </c>
      <c r="G47" s="1100">
        <v>191456.32285714219</v>
      </c>
      <c r="H47" s="1282">
        <v>18132.610000000022</v>
      </c>
      <c r="I47" s="1258"/>
    </row>
    <row r="48" spans="1:11" x14ac:dyDescent="0.2">
      <c r="A48" s="1241">
        <v>8</v>
      </c>
      <c r="B48" s="1242" t="s">
        <v>19</v>
      </c>
      <c r="C48" s="1108">
        <f t="shared" si="2"/>
        <v>566323.50571428589</v>
      </c>
      <c r="D48" s="1100">
        <v>12434.739999999998</v>
      </c>
      <c r="E48" s="1100">
        <v>474299.60857142875</v>
      </c>
      <c r="F48" s="1100">
        <v>79589.157142857148</v>
      </c>
      <c r="G48" s="1100">
        <v>156658.89428571417</v>
      </c>
      <c r="H48" s="1282">
        <v>26958.955714285708</v>
      </c>
      <c r="I48" s="1258"/>
    </row>
    <row r="49" spans="1:11" x14ac:dyDescent="0.2">
      <c r="A49" s="1241">
        <v>9</v>
      </c>
      <c r="B49" s="1242" t="s">
        <v>20</v>
      </c>
      <c r="C49" s="1108">
        <f t="shared" si="2"/>
        <v>390262.68000000052</v>
      </c>
      <c r="D49" s="1100">
        <v>11691.084285714282</v>
      </c>
      <c r="E49" s="1100">
        <v>285308.92142857198</v>
      </c>
      <c r="F49" s="1100">
        <v>93262.674285714267</v>
      </c>
      <c r="G49" s="1100">
        <v>125120.84142857138</v>
      </c>
      <c r="H49" s="1282">
        <v>5105.3014285714289</v>
      </c>
      <c r="I49" s="1258"/>
    </row>
    <row r="50" spans="1:11" x14ac:dyDescent="0.2">
      <c r="A50" s="1241">
        <v>10</v>
      </c>
      <c r="B50" s="1242" t="s">
        <v>21</v>
      </c>
      <c r="C50" s="1108">
        <f t="shared" si="2"/>
        <v>488019.27571428573</v>
      </c>
      <c r="D50" s="1100">
        <v>17028.450000000004</v>
      </c>
      <c r="E50" s="1100">
        <v>430858.08142857143</v>
      </c>
      <c r="F50" s="1100">
        <v>40132.744285714281</v>
      </c>
      <c r="G50" s="1100">
        <v>112379.22428571434</v>
      </c>
      <c r="H50" s="1282">
        <v>13875.512857142849</v>
      </c>
      <c r="I50" s="1258"/>
    </row>
    <row r="51" spans="1:11" x14ac:dyDescent="0.2">
      <c r="A51" s="1247">
        <v>11</v>
      </c>
      <c r="B51" s="1236" t="s">
        <v>22</v>
      </c>
      <c r="C51" s="1108">
        <f t="shared" si="2"/>
        <v>519183.35714285687</v>
      </c>
      <c r="D51" s="1100">
        <v>14801.218571428564</v>
      </c>
      <c r="E51" s="1100">
        <v>445519.51428571402</v>
      </c>
      <c r="F51" s="1100">
        <v>58862.624285714293</v>
      </c>
      <c r="G51" s="1100">
        <v>147224.20428571411</v>
      </c>
      <c r="H51" s="1282">
        <v>29084.575714285722</v>
      </c>
      <c r="I51" s="1258"/>
    </row>
    <row r="52" spans="1:11" x14ac:dyDescent="0.2">
      <c r="A52" s="1241">
        <v>12</v>
      </c>
      <c r="B52" s="1242" t="s">
        <v>23</v>
      </c>
      <c r="C52" s="1108">
        <f t="shared" si="2"/>
        <v>519438.34714285727</v>
      </c>
      <c r="D52" s="1100">
        <v>34862.094285714273</v>
      </c>
      <c r="E52" s="1100">
        <v>371268.78428571438</v>
      </c>
      <c r="F52" s="1100">
        <v>113307.46857142859</v>
      </c>
      <c r="G52" s="1100">
        <v>235779.8599999992</v>
      </c>
      <c r="H52" s="1282">
        <v>15950.952857142856</v>
      </c>
      <c r="I52" s="1258"/>
    </row>
    <row r="53" spans="1:11" x14ac:dyDescent="0.2">
      <c r="A53" s="1241">
        <v>13</v>
      </c>
      <c r="B53" s="1242" t="s">
        <v>24</v>
      </c>
      <c r="C53" s="1108">
        <f t="shared" si="2"/>
        <v>621038.62714285671</v>
      </c>
      <c r="D53" s="1100">
        <v>24243.37000000005</v>
      </c>
      <c r="E53" s="1100">
        <v>500904.33714285673</v>
      </c>
      <c r="F53" s="1100">
        <v>95890.919999999969</v>
      </c>
      <c r="G53" s="1100">
        <v>183775.15714285779</v>
      </c>
      <c r="H53" s="1282">
        <v>12747.178571428563</v>
      </c>
      <c r="I53" s="1258"/>
    </row>
    <row r="54" spans="1:11" x14ac:dyDescent="0.2">
      <c r="A54" s="1241">
        <v>14</v>
      </c>
      <c r="B54" s="1242" t="s">
        <v>25</v>
      </c>
      <c r="C54" s="1108">
        <f t="shared" si="2"/>
        <v>532787.4842857141</v>
      </c>
      <c r="D54" s="1100">
        <v>14850.588571428527</v>
      </c>
      <c r="E54" s="1100">
        <v>438635.35428571416</v>
      </c>
      <c r="F54" s="1100">
        <v>79301.541428571436</v>
      </c>
      <c r="G54" s="1100">
        <v>216836.30999999962</v>
      </c>
      <c r="H54" s="1282">
        <v>23301.950000000008</v>
      </c>
      <c r="I54" s="1258"/>
      <c r="K54" s="1223" t="s">
        <v>13</v>
      </c>
    </row>
    <row r="55" spans="1:11" ht="13.5" customHeight="1" thickBot="1" x14ac:dyDescent="0.25">
      <c r="A55" s="1248">
        <v>15</v>
      </c>
      <c r="B55" s="1249" t="s">
        <v>26</v>
      </c>
      <c r="C55" s="1109">
        <f t="shared" si="2"/>
        <v>776089.71285714267</v>
      </c>
      <c r="D55" s="1101">
        <v>13353.41571428574</v>
      </c>
      <c r="E55" s="1101">
        <v>618883.80999999982</v>
      </c>
      <c r="F55" s="1101">
        <v>143852.48714285716</v>
      </c>
      <c r="G55" s="1101">
        <v>97473.784285714399</v>
      </c>
      <c r="H55" s="1283">
        <v>12749.231428571422</v>
      </c>
      <c r="I55" s="1258"/>
    </row>
    <row r="56" spans="1:11" x14ac:dyDescent="0.2">
      <c r="A56" s="1284" t="s">
        <v>59</v>
      </c>
      <c r="B56" s="1256" t="s">
        <v>590</v>
      </c>
      <c r="C56" s="1285">
        <f>SUM(C41:C55)</f>
        <v>7020545.0557142869</v>
      </c>
      <c r="D56" s="1285">
        <f t="shared" ref="D56:H56" si="3">SUM(D41:D55)</f>
        <v>247484.50142857153</v>
      </c>
      <c r="E56" s="1285">
        <f t="shared" si="3"/>
        <v>5366437.0914285704</v>
      </c>
      <c r="F56" s="1286">
        <f t="shared" si="3"/>
        <v>1406623.4628571428</v>
      </c>
      <c r="G56" s="1287">
        <f t="shared" si="3"/>
        <v>2349222.5699999989</v>
      </c>
      <c r="H56" s="1288">
        <f t="shared" si="3"/>
        <v>279032.80428571411</v>
      </c>
      <c r="I56" s="1258"/>
      <c r="K56" s="1289"/>
    </row>
    <row r="57" spans="1:11" x14ac:dyDescent="0.2">
      <c r="A57" s="1290" t="s">
        <v>59</v>
      </c>
      <c r="B57" s="1261" t="s">
        <v>537</v>
      </c>
      <c r="C57" s="1100">
        <v>6893146.8171428563</v>
      </c>
      <c r="D57" s="1100">
        <v>268676.77285714273</v>
      </c>
      <c r="E57" s="1100">
        <v>5247357.0871428568</v>
      </c>
      <c r="F57" s="1100">
        <v>1377112.9571428571</v>
      </c>
      <c r="G57" s="1100">
        <v>2381193.3299999996</v>
      </c>
      <c r="H57" s="1100">
        <v>243712.21714285735</v>
      </c>
      <c r="I57" s="1258"/>
      <c r="K57" s="1289"/>
    </row>
    <row r="58" spans="1:11" x14ac:dyDescent="0.2">
      <c r="A58" s="1290" t="s">
        <v>59</v>
      </c>
      <c r="B58" s="1261" t="s">
        <v>452</v>
      </c>
      <c r="C58" s="1100">
        <v>6729350.9557142854</v>
      </c>
      <c r="D58" s="1100">
        <v>276588.9214285714</v>
      </c>
      <c r="E58" s="1100">
        <v>5128443.2342857132</v>
      </c>
      <c r="F58" s="1100">
        <v>1324318.8000000003</v>
      </c>
      <c r="G58" s="1100">
        <v>2311574.6485714284</v>
      </c>
      <c r="H58" s="1100">
        <v>233748.36571428587</v>
      </c>
      <c r="I58" s="1258"/>
      <c r="K58" s="1289"/>
    </row>
    <row r="59" spans="1:11" x14ac:dyDescent="0.2">
      <c r="A59" s="1290" t="s">
        <v>59</v>
      </c>
      <c r="B59" s="1261" t="s">
        <v>102</v>
      </c>
      <c r="C59" s="1100">
        <v>6333642.7307348475</v>
      </c>
      <c r="D59" s="1100">
        <v>287943.51136000536</v>
      </c>
      <c r="E59" s="1100">
        <v>4805557.5690348437</v>
      </c>
      <c r="F59" s="1100">
        <v>1240141.6503399983</v>
      </c>
      <c r="G59" s="1100">
        <v>2329573.9920088802</v>
      </c>
      <c r="H59" s="1100">
        <v>230837.55964300776</v>
      </c>
      <c r="I59" s="1258"/>
      <c r="K59" s="1289"/>
    </row>
    <row r="60" spans="1:11" x14ac:dyDescent="0.2">
      <c r="A60" s="1290" t="s">
        <v>59</v>
      </c>
      <c r="B60" s="1261" t="s">
        <v>103</v>
      </c>
      <c r="C60" s="1100">
        <v>5902009.9625338288</v>
      </c>
      <c r="D60" s="1100">
        <v>312023.21374200267</v>
      </c>
      <c r="E60" s="1100">
        <v>4444442.3365328377</v>
      </c>
      <c r="F60" s="1100">
        <v>1145544.4122589873</v>
      </c>
      <c r="G60" s="1100">
        <v>2261930.3646728303</v>
      </c>
      <c r="H60" s="1100">
        <v>220896.86204799247</v>
      </c>
      <c r="I60" s="1258"/>
      <c r="K60" s="1289" t="s">
        <v>13</v>
      </c>
    </row>
    <row r="61" spans="1:11" ht="12.75" thickBot="1" x14ac:dyDescent="0.25">
      <c r="A61" s="1290" t="s">
        <v>59</v>
      </c>
      <c r="B61" s="1261" t="s">
        <v>104</v>
      </c>
      <c r="C61" s="1100">
        <v>5577694</v>
      </c>
      <c r="D61" s="1100">
        <v>335781</v>
      </c>
      <c r="E61" s="1100">
        <v>4212535</v>
      </c>
      <c r="F61" s="1100">
        <v>1029378</v>
      </c>
      <c r="G61" s="1100">
        <v>2126660</v>
      </c>
      <c r="H61" s="1100">
        <v>214522</v>
      </c>
      <c r="I61" s="1258"/>
      <c r="K61" s="1289"/>
    </row>
    <row r="62" spans="1:11" ht="36" customHeight="1" x14ac:dyDescent="0.2">
      <c r="A62" s="1650" t="s">
        <v>241</v>
      </c>
      <c r="B62" s="1651"/>
      <c r="C62" s="1651"/>
      <c r="D62" s="1651"/>
      <c r="E62" s="1651"/>
      <c r="F62" s="1651"/>
      <c r="G62" s="1651"/>
      <c r="H62" s="1651"/>
    </row>
    <row r="63" spans="1:11" x14ac:dyDescent="0.2">
      <c r="C63" s="1270"/>
      <c r="D63" s="1270"/>
      <c r="E63" s="1270"/>
      <c r="F63" s="1270"/>
      <c r="G63" s="1270"/>
      <c r="H63" s="1270"/>
    </row>
    <row r="64" spans="1:11" x14ac:dyDescent="0.2">
      <c r="C64" s="1270"/>
      <c r="D64" s="1270"/>
      <c r="E64" s="1270"/>
      <c r="F64" s="1270"/>
      <c r="G64" s="1270"/>
      <c r="H64" s="1270"/>
    </row>
    <row r="65" spans="1:11" x14ac:dyDescent="0.2">
      <c r="C65" s="1270"/>
      <c r="D65" s="1270"/>
      <c r="E65" s="1270"/>
      <c r="F65" s="1270"/>
      <c r="G65" s="1270"/>
      <c r="H65" s="1270"/>
    </row>
    <row r="66" spans="1:11" x14ac:dyDescent="0.2">
      <c r="C66" s="1270"/>
      <c r="D66" s="1270"/>
      <c r="E66" s="1270"/>
      <c r="F66" s="1270"/>
      <c r="G66" s="1270"/>
      <c r="H66" s="1270"/>
    </row>
    <row r="67" spans="1:11" ht="13.5" thickBot="1" x14ac:dyDescent="0.25">
      <c r="A67" s="1227" t="s">
        <v>251</v>
      </c>
      <c r="B67" s="1227"/>
      <c r="C67" s="1227"/>
      <c r="D67" s="1227"/>
      <c r="E67" s="1227"/>
      <c r="F67" s="1227"/>
      <c r="G67" s="1227"/>
      <c r="H67" s="1227"/>
    </row>
    <row r="68" spans="1:11" s="1291" customFormat="1" ht="72.75" thickBot="1" x14ac:dyDescent="0.25">
      <c r="A68" s="1272" t="s">
        <v>51</v>
      </c>
      <c r="B68" s="1273" t="s">
        <v>5</v>
      </c>
      <c r="C68" s="1274" t="s">
        <v>252</v>
      </c>
      <c r="D68" s="1275" t="s">
        <v>236</v>
      </c>
      <c r="E68" s="1276" t="s">
        <v>237</v>
      </c>
      <c r="F68" s="1276" t="s">
        <v>238</v>
      </c>
      <c r="G68" s="1278" t="s">
        <v>253</v>
      </c>
      <c r="H68" s="1279" t="s">
        <v>254</v>
      </c>
      <c r="K68" s="1291" t="s">
        <v>13</v>
      </c>
    </row>
    <row r="69" spans="1:11" x14ac:dyDescent="0.2">
      <c r="A69" s="1292">
        <v>1</v>
      </c>
      <c r="B69" s="1293" t="s">
        <v>11</v>
      </c>
      <c r="C69" s="1107">
        <f>D69+E69+F69</f>
        <v>318702.42047619063</v>
      </c>
      <c r="D69" s="1505">
        <v>9722.3333333333339</v>
      </c>
      <c r="E69" s="1099">
        <v>156864.37428571435</v>
      </c>
      <c r="F69" s="1099">
        <v>152115.71285714293</v>
      </c>
      <c r="G69" s="1099">
        <v>135525.54999999999</v>
      </c>
      <c r="H69" s="1281">
        <v>24773.679999999989</v>
      </c>
      <c r="I69" s="1258"/>
    </row>
    <row r="70" spans="1:11" x14ac:dyDescent="0.2">
      <c r="A70" s="1241">
        <v>2</v>
      </c>
      <c r="B70" s="1242" t="s">
        <v>12</v>
      </c>
      <c r="C70" s="1108">
        <f t="shared" ref="C70:C83" si="4">D70+E70+F70</f>
        <v>300665.8271428569</v>
      </c>
      <c r="D70" s="1506">
        <v>12484.25</v>
      </c>
      <c r="E70" s="1100">
        <v>200613.91714285695</v>
      </c>
      <c r="F70" s="1100">
        <v>87567.659999999974</v>
      </c>
      <c r="G70" s="1100">
        <v>108830.8</v>
      </c>
      <c r="H70" s="1282">
        <v>50549.4142857142</v>
      </c>
      <c r="I70" s="1258"/>
    </row>
    <row r="71" spans="1:11" x14ac:dyDescent="0.2">
      <c r="A71" s="1241">
        <v>3</v>
      </c>
      <c r="B71" s="1242" t="s">
        <v>14</v>
      </c>
      <c r="C71" s="1108">
        <f t="shared" si="4"/>
        <v>462908.06285714282</v>
      </c>
      <c r="D71" s="1506">
        <v>6058.15</v>
      </c>
      <c r="E71" s="1100">
        <v>316355.27571428567</v>
      </c>
      <c r="F71" s="1100">
        <v>140494.63714285713</v>
      </c>
      <c r="G71" s="1100">
        <v>108565.3</v>
      </c>
      <c r="H71" s="1282">
        <v>9379.4257142857132</v>
      </c>
      <c r="I71" s="1258"/>
      <c r="K71" s="1223" t="s">
        <v>13</v>
      </c>
    </row>
    <row r="72" spans="1:11" x14ac:dyDescent="0.2">
      <c r="A72" s="1241">
        <v>4</v>
      </c>
      <c r="B72" s="1242" t="s">
        <v>15</v>
      </c>
      <c r="C72" s="1108">
        <f t="shared" si="4"/>
        <v>221342.12714285712</v>
      </c>
      <c r="D72" s="1506">
        <v>4961.95</v>
      </c>
      <c r="E72" s="1100">
        <v>154231.27999999997</v>
      </c>
      <c r="F72" s="1100">
        <v>62148.897142857139</v>
      </c>
      <c r="G72" s="1100">
        <v>106540.01666666666</v>
      </c>
      <c r="H72" s="1282">
        <v>1401.6928571428573</v>
      </c>
      <c r="I72" s="1258"/>
    </row>
    <row r="73" spans="1:11" x14ac:dyDescent="0.2">
      <c r="A73" s="1241">
        <v>5</v>
      </c>
      <c r="B73" s="1242" t="s">
        <v>16</v>
      </c>
      <c r="C73" s="1108">
        <f t="shared" si="4"/>
        <v>314483.49619047611</v>
      </c>
      <c r="D73" s="1506">
        <v>17286.433333333334</v>
      </c>
      <c r="E73" s="1100">
        <v>227800.27714285711</v>
      </c>
      <c r="F73" s="1100">
        <v>69396.785714285696</v>
      </c>
      <c r="G73" s="1100">
        <v>155894.11666666667</v>
      </c>
      <c r="H73" s="1282">
        <v>19295.369999999988</v>
      </c>
      <c r="I73" s="1258"/>
      <c r="K73" s="1223" t="s">
        <v>13</v>
      </c>
    </row>
    <row r="74" spans="1:11" x14ac:dyDescent="0.2">
      <c r="A74" s="1247">
        <v>6</v>
      </c>
      <c r="B74" s="1236" t="s">
        <v>17</v>
      </c>
      <c r="C74" s="1108">
        <f t="shared" si="4"/>
        <v>308920.03428571438</v>
      </c>
      <c r="D74" s="1506">
        <v>8020.4</v>
      </c>
      <c r="E74" s="1100">
        <v>238505.50000000006</v>
      </c>
      <c r="F74" s="1100">
        <v>62394.134285714303</v>
      </c>
      <c r="G74" s="1100">
        <v>97282.633333333331</v>
      </c>
      <c r="H74" s="1282">
        <v>15726.95285714286</v>
      </c>
      <c r="I74" s="1258"/>
    </row>
    <row r="75" spans="1:11" x14ac:dyDescent="0.2">
      <c r="A75" s="1247">
        <v>7</v>
      </c>
      <c r="B75" s="1236" t="s">
        <v>18</v>
      </c>
      <c r="C75" s="1108">
        <f t="shared" si="4"/>
        <v>648371.02428571426</v>
      </c>
      <c r="D75" s="1506">
        <v>13676.95</v>
      </c>
      <c r="E75" s="1100">
        <v>506388.05571428564</v>
      </c>
      <c r="F75" s="1100">
        <v>128306.01857142858</v>
      </c>
      <c r="G75" s="1100">
        <v>150369.86666666667</v>
      </c>
      <c r="H75" s="1282">
        <v>18132.610000000022</v>
      </c>
      <c r="I75" s="1258"/>
    </row>
    <row r="76" spans="1:11" x14ac:dyDescent="0.2">
      <c r="A76" s="1241">
        <v>8</v>
      </c>
      <c r="B76" s="1242" t="s">
        <v>19</v>
      </c>
      <c r="C76" s="1108">
        <f t="shared" si="4"/>
        <v>561994.74904761929</v>
      </c>
      <c r="D76" s="1506">
        <v>8105.9833333333336</v>
      </c>
      <c r="E76" s="1100">
        <v>474299.60857142875</v>
      </c>
      <c r="F76" s="1100">
        <v>79589.157142857148</v>
      </c>
      <c r="G76" s="1100">
        <v>140619.70000000001</v>
      </c>
      <c r="H76" s="1282">
        <v>26958.955714285708</v>
      </c>
      <c r="I76" s="1258"/>
    </row>
    <row r="77" spans="1:11" x14ac:dyDescent="0.2">
      <c r="A77" s="1241">
        <v>9</v>
      </c>
      <c r="B77" s="1242" t="s">
        <v>20</v>
      </c>
      <c r="C77" s="1108">
        <f t="shared" si="4"/>
        <v>388568.24571428628</v>
      </c>
      <c r="D77" s="1506">
        <v>9996.65</v>
      </c>
      <c r="E77" s="1100">
        <v>285308.92142857198</v>
      </c>
      <c r="F77" s="1100">
        <v>93262.674285714267</v>
      </c>
      <c r="G77" s="1100">
        <v>93331.1</v>
      </c>
      <c r="H77" s="1282">
        <v>5105.3014285714289</v>
      </c>
      <c r="I77" s="1258"/>
    </row>
    <row r="78" spans="1:11" x14ac:dyDescent="0.2">
      <c r="A78" s="1241">
        <v>10</v>
      </c>
      <c r="B78" s="1242" t="s">
        <v>21</v>
      </c>
      <c r="C78" s="1108">
        <f t="shared" si="4"/>
        <v>485824.62571428571</v>
      </c>
      <c r="D78" s="1506">
        <v>14833.8</v>
      </c>
      <c r="E78" s="1100">
        <v>430858.08142857143</v>
      </c>
      <c r="F78" s="1100">
        <v>40132.744285714281</v>
      </c>
      <c r="G78" s="1100">
        <v>95025.383333333331</v>
      </c>
      <c r="H78" s="1282">
        <v>13875.512857142849</v>
      </c>
      <c r="I78" s="1258"/>
    </row>
    <row r="79" spans="1:11" x14ac:dyDescent="0.2">
      <c r="A79" s="1247">
        <v>11</v>
      </c>
      <c r="B79" s="1236" t="s">
        <v>22</v>
      </c>
      <c r="C79" s="1108">
        <f t="shared" si="4"/>
        <v>517465.6885714283</v>
      </c>
      <c r="D79" s="1506">
        <v>13083.55</v>
      </c>
      <c r="E79" s="1100">
        <v>445519.51428571402</v>
      </c>
      <c r="F79" s="1100">
        <v>58862.624285714293</v>
      </c>
      <c r="G79" s="1100">
        <v>125814.33333333333</v>
      </c>
      <c r="H79" s="1282">
        <v>29084.575714285722</v>
      </c>
      <c r="I79" s="1258"/>
    </row>
    <row r="80" spans="1:11" x14ac:dyDescent="0.2">
      <c r="A80" s="1241">
        <v>12</v>
      </c>
      <c r="B80" s="1242" t="s">
        <v>23</v>
      </c>
      <c r="C80" s="1108">
        <f t="shared" si="4"/>
        <v>512103.36952380964</v>
      </c>
      <c r="D80" s="1506">
        <v>27527.116666666665</v>
      </c>
      <c r="E80" s="1100">
        <v>371268.78428571438</v>
      </c>
      <c r="F80" s="1100">
        <v>113307.46857142859</v>
      </c>
      <c r="G80" s="1100">
        <v>177524.88333333333</v>
      </c>
      <c r="H80" s="1282">
        <v>15950.952857142856</v>
      </c>
      <c r="I80" s="1258"/>
    </row>
    <row r="81" spans="1:9" x14ac:dyDescent="0.2">
      <c r="A81" s="1241">
        <v>13</v>
      </c>
      <c r="B81" s="1242" t="s">
        <v>24</v>
      </c>
      <c r="C81" s="1108">
        <f t="shared" si="4"/>
        <v>615193.65714285674</v>
      </c>
      <c r="D81" s="1506">
        <v>18398.400000000001</v>
      </c>
      <c r="E81" s="1100">
        <v>500904.33714285673</v>
      </c>
      <c r="F81" s="1100">
        <v>95890.919999999969</v>
      </c>
      <c r="G81" s="1100">
        <v>157446.31666666668</v>
      </c>
      <c r="H81" s="1282">
        <v>12747.178571428563</v>
      </c>
      <c r="I81" s="1258"/>
    </row>
    <row r="82" spans="1:9" x14ac:dyDescent="0.2">
      <c r="A82" s="1241">
        <v>14</v>
      </c>
      <c r="B82" s="1242" t="s">
        <v>25</v>
      </c>
      <c r="C82" s="1108">
        <f t="shared" si="4"/>
        <v>529845.0790476189</v>
      </c>
      <c r="D82" s="1506">
        <v>11908.183333333332</v>
      </c>
      <c r="E82" s="1100">
        <v>438635.35428571416</v>
      </c>
      <c r="F82" s="1100">
        <v>79301.541428571436</v>
      </c>
      <c r="G82" s="1100">
        <v>147560.85</v>
      </c>
      <c r="H82" s="1282">
        <v>23301.950000000008</v>
      </c>
      <c r="I82" s="1258"/>
    </row>
    <row r="83" spans="1:9" ht="13.5" customHeight="1" thickBot="1" x14ac:dyDescent="0.25">
      <c r="A83" s="1294">
        <v>15</v>
      </c>
      <c r="B83" s="1295" t="s">
        <v>26</v>
      </c>
      <c r="C83" s="1109">
        <f t="shared" si="4"/>
        <v>769849.58047619031</v>
      </c>
      <c r="D83" s="1507">
        <v>7113.2833333333338</v>
      </c>
      <c r="E83" s="1101">
        <v>618883.80999999982</v>
      </c>
      <c r="F83" s="1101">
        <v>143852.48714285716</v>
      </c>
      <c r="G83" s="1101">
        <v>78213.75</v>
      </c>
      <c r="H83" s="1283">
        <v>12749.231428571422</v>
      </c>
      <c r="I83" s="1258"/>
    </row>
    <row r="84" spans="1:9" s="1254" customFormat="1" x14ac:dyDescent="0.2">
      <c r="A84" s="1296" t="s">
        <v>59</v>
      </c>
      <c r="B84" s="1256" t="s">
        <v>590</v>
      </c>
      <c r="C84" s="1219">
        <f t="shared" ref="C84:H84" si="5">SUM(C69:C83)</f>
        <v>6956237.9876190471</v>
      </c>
      <c r="D84" s="1219">
        <f t="shared" si="5"/>
        <v>183177.43333333332</v>
      </c>
      <c r="E84" s="1219">
        <f t="shared" si="5"/>
        <v>5366437.0914285704</v>
      </c>
      <c r="F84" s="1219">
        <f t="shared" si="5"/>
        <v>1406623.4628571428</v>
      </c>
      <c r="G84" s="1219">
        <f t="shared" si="5"/>
        <v>1878544.6</v>
      </c>
      <c r="H84" s="1219">
        <f t="shared" si="5"/>
        <v>279032.80428571411</v>
      </c>
      <c r="I84" s="1258"/>
    </row>
    <row r="85" spans="1:9" x14ac:dyDescent="0.2">
      <c r="A85" s="1297" t="s">
        <v>59</v>
      </c>
      <c r="B85" s="1259" t="s">
        <v>537</v>
      </c>
      <c r="C85" s="1220">
        <v>6822410.3109523803</v>
      </c>
      <c r="D85" s="1220">
        <v>197940.26666666666</v>
      </c>
      <c r="E85" s="1220">
        <v>5247357.0871428568</v>
      </c>
      <c r="F85" s="1220">
        <v>1377112.9571428571</v>
      </c>
      <c r="G85" s="1220">
        <v>1941723.9666666666</v>
      </c>
      <c r="H85" s="1100">
        <v>243712.21714285735</v>
      </c>
      <c r="I85" s="1258"/>
    </row>
    <row r="86" spans="1:9" x14ac:dyDescent="0.2">
      <c r="A86" s="1297" t="s">
        <v>59</v>
      </c>
      <c r="B86" s="1259" t="s">
        <v>452</v>
      </c>
      <c r="C86" s="1220">
        <v>6658098.0176190473</v>
      </c>
      <c r="D86" s="1220">
        <v>205335.98333333334</v>
      </c>
      <c r="E86" s="1220">
        <v>5128443.2342857132</v>
      </c>
      <c r="F86" s="1220">
        <v>1324318.8000000003</v>
      </c>
      <c r="G86" s="1220">
        <v>1918436.7166666668</v>
      </c>
      <c r="H86" s="1100">
        <v>233748.36571428587</v>
      </c>
      <c r="I86" s="1258"/>
    </row>
    <row r="87" spans="1:9" x14ac:dyDescent="0.2">
      <c r="A87" s="1297" t="s">
        <v>59</v>
      </c>
      <c r="B87" s="1259" t="s">
        <v>102</v>
      </c>
      <c r="C87" s="1220">
        <v>6264281.4860415095</v>
      </c>
      <c r="D87" s="1220">
        <v>218582.26666666669</v>
      </c>
      <c r="E87" s="1220">
        <v>4805557.5690348437</v>
      </c>
      <c r="F87" s="1220">
        <v>1240141.6503399983</v>
      </c>
      <c r="G87" s="1220">
        <v>1922237.1833333336</v>
      </c>
      <c r="H87" s="1100">
        <v>230837.55964300776</v>
      </c>
      <c r="I87" s="1258"/>
    </row>
    <row r="88" spans="1:9" x14ac:dyDescent="0.2">
      <c r="A88" s="1297" t="s">
        <v>59</v>
      </c>
      <c r="B88" s="1261" t="s">
        <v>103</v>
      </c>
      <c r="C88" s="1220">
        <v>5838182.9821251584</v>
      </c>
      <c r="D88" s="1220">
        <v>248196.23333333337</v>
      </c>
      <c r="E88" s="1220">
        <v>4444442.3365328377</v>
      </c>
      <c r="F88" s="1220">
        <v>1145544.4122589873</v>
      </c>
      <c r="G88" s="1220">
        <v>1807917.3499999999</v>
      </c>
      <c r="H88" s="1100">
        <v>220896.86204799247</v>
      </c>
      <c r="I88" s="1258"/>
    </row>
    <row r="89" spans="1:9" ht="12.75" thickBot="1" x14ac:dyDescent="0.25">
      <c r="A89" s="1290" t="s">
        <v>59</v>
      </c>
      <c r="B89" s="1261" t="s">
        <v>104</v>
      </c>
      <c r="C89" s="1100">
        <v>5508211</v>
      </c>
      <c r="D89" s="1100">
        <v>266298</v>
      </c>
      <c r="E89" s="1100">
        <v>4212535</v>
      </c>
      <c r="F89" s="1100">
        <v>1029378</v>
      </c>
      <c r="G89" s="1100">
        <v>1755796</v>
      </c>
      <c r="H89" s="1100">
        <v>214522</v>
      </c>
      <c r="I89" s="1258"/>
    </row>
    <row r="90" spans="1:9" ht="38.1" customHeight="1" x14ac:dyDescent="0.2">
      <c r="A90" s="1650" t="s">
        <v>241</v>
      </c>
      <c r="B90" s="1651"/>
      <c r="C90" s="1651"/>
      <c r="D90" s="1651"/>
      <c r="E90" s="1651"/>
      <c r="F90" s="1651"/>
      <c r="G90" s="1651"/>
      <c r="H90" s="1651"/>
    </row>
    <row r="91" spans="1:9" x14ac:dyDescent="0.2">
      <c r="A91" s="1268"/>
    </row>
    <row r="92" spans="1:9" x14ac:dyDescent="0.2">
      <c r="A92" s="1268" t="s">
        <v>242</v>
      </c>
    </row>
    <row r="93" spans="1:9" x14ac:dyDescent="0.2">
      <c r="A93" s="1269" t="s">
        <v>243</v>
      </c>
    </row>
    <row r="94" spans="1:9" x14ac:dyDescent="0.2">
      <c r="A94" s="1268" t="s">
        <v>244</v>
      </c>
      <c r="E94" s="1223" t="s">
        <v>13</v>
      </c>
    </row>
    <row r="95" spans="1:9" x14ac:dyDescent="0.2">
      <c r="A95" s="1222" t="s">
        <v>608</v>
      </c>
    </row>
    <row r="97" spans="1:11" ht="13.5" thickBot="1" x14ac:dyDescent="0.25">
      <c r="A97" s="1227" t="s">
        <v>255</v>
      </c>
      <c r="B97" s="1227"/>
      <c r="C97" s="1227"/>
      <c r="D97" s="1227"/>
      <c r="E97" s="1227"/>
      <c r="F97" s="1227"/>
      <c r="G97" s="1227"/>
      <c r="H97" s="1227"/>
    </row>
    <row r="98" spans="1:11" ht="84.75" thickBot="1" x14ac:dyDescent="0.25">
      <c r="A98" s="1298" t="s">
        <v>51</v>
      </c>
      <c r="B98" s="1299" t="s">
        <v>5</v>
      </c>
      <c r="C98" s="1300" t="s">
        <v>256</v>
      </c>
      <c r="D98" s="1231" t="s">
        <v>236</v>
      </c>
      <c r="E98" s="1232" t="s">
        <v>237</v>
      </c>
      <c r="F98" s="1301" t="s">
        <v>238</v>
      </c>
      <c r="G98" s="1231" t="s">
        <v>257</v>
      </c>
      <c r="H98" s="1234" t="s">
        <v>240</v>
      </c>
      <c r="K98" s="1223" t="s">
        <v>13</v>
      </c>
    </row>
    <row r="99" spans="1:11" x14ac:dyDescent="0.2">
      <c r="A99" s="1302">
        <v>1</v>
      </c>
      <c r="B99" s="1303" t="s">
        <v>11</v>
      </c>
      <c r="C99" s="1107">
        <f>D99+E99+F99</f>
        <v>195113.17380952381</v>
      </c>
      <c r="D99" s="1099">
        <v>2515.2666666666669</v>
      </c>
      <c r="E99" s="1099">
        <v>51240</v>
      </c>
      <c r="F99" s="1099">
        <v>141357.90714285715</v>
      </c>
      <c r="G99" s="1099">
        <v>13578.1</v>
      </c>
      <c r="H99" s="1103">
        <v>187</v>
      </c>
    </row>
    <row r="100" spans="1:11" x14ac:dyDescent="0.2">
      <c r="A100" s="1304">
        <v>2</v>
      </c>
      <c r="B100" s="1305" t="s">
        <v>12</v>
      </c>
      <c r="C100" s="1108">
        <f t="shared" ref="C100:C113" si="6">D100+E100+F100</f>
        <v>224805.5861904762</v>
      </c>
      <c r="D100" s="1100">
        <v>2454.7833333333333</v>
      </c>
      <c r="E100" s="1100">
        <v>134783.1428571429</v>
      </c>
      <c r="F100" s="1100">
        <v>87567.659999999974</v>
      </c>
      <c r="G100" s="1100">
        <v>19192.883333333335</v>
      </c>
      <c r="H100" s="1104">
        <v>0</v>
      </c>
    </row>
    <row r="101" spans="1:11" x14ac:dyDescent="0.2">
      <c r="A101" s="1304">
        <v>3</v>
      </c>
      <c r="B101" s="1305" t="s">
        <v>14</v>
      </c>
      <c r="C101" s="1108">
        <f t="shared" si="6"/>
        <v>324897.67190476193</v>
      </c>
      <c r="D101" s="1100">
        <v>2641.3833333333332</v>
      </c>
      <c r="E101" s="1100">
        <v>187275.79428571431</v>
      </c>
      <c r="F101" s="1100">
        <v>134980.49428571429</v>
      </c>
      <c r="G101" s="1100">
        <v>18518.733333333334</v>
      </c>
      <c r="H101" s="1104">
        <v>0</v>
      </c>
    </row>
    <row r="102" spans="1:11" x14ac:dyDescent="0.2">
      <c r="A102" s="1304">
        <v>4</v>
      </c>
      <c r="B102" s="1305" t="s">
        <v>15</v>
      </c>
      <c r="C102" s="1108">
        <f t="shared" si="6"/>
        <v>166416.15809523809</v>
      </c>
      <c r="D102" s="1100">
        <v>1866.3666666666666</v>
      </c>
      <c r="E102" s="1100">
        <v>111291.03714285715</v>
      </c>
      <c r="F102" s="1100">
        <v>53258.754285714276</v>
      </c>
      <c r="G102" s="1100">
        <v>8193.9666666666672</v>
      </c>
      <c r="H102" s="1104">
        <v>0</v>
      </c>
    </row>
    <row r="103" spans="1:11" x14ac:dyDescent="0.2">
      <c r="A103" s="1304">
        <v>5</v>
      </c>
      <c r="B103" s="1305" t="s">
        <v>16</v>
      </c>
      <c r="C103" s="1108">
        <f t="shared" si="6"/>
        <v>180557.99047619046</v>
      </c>
      <c r="D103" s="1100">
        <v>2434.1333333333332</v>
      </c>
      <c r="E103" s="1100">
        <v>117329.14285714286</v>
      </c>
      <c r="F103" s="1100">
        <v>60794.71428571429</v>
      </c>
      <c r="G103" s="1100">
        <v>23333.633333333335</v>
      </c>
      <c r="H103" s="1104">
        <v>214</v>
      </c>
    </row>
    <row r="104" spans="1:11" x14ac:dyDescent="0.2">
      <c r="A104" s="1306">
        <v>6</v>
      </c>
      <c r="B104" s="1303" t="s">
        <v>17</v>
      </c>
      <c r="C104" s="1108">
        <f t="shared" si="6"/>
        <v>171407.65380952385</v>
      </c>
      <c r="D104" s="1100">
        <v>3806.4166666666665</v>
      </c>
      <c r="E104" s="1100">
        <v>105709.96000000002</v>
      </c>
      <c r="F104" s="1100">
        <v>61891.277142857158</v>
      </c>
      <c r="G104" s="1100">
        <v>20538.933333333334</v>
      </c>
      <c r="H104" s="1104">
        <v>6054</v>
      </c>
    </row>
    <row r="105" spans="1:11" x14ac:dyDescent="0.2">
      <c r="A105" s="1306">
        <v>7</v>
      </c>
      <c r="B105" s="1303" t="s">
        <v>18</v>
      </c>
      <c r="C105" s="1108">
        <f t="shared" si="6"/>
        <v>382210.88047619042</v>
      </c>
      <c r="D105" s="1100">
        <v>5200.9333333333334</v>
      </c>
      <c r="E105" s="1100">
        <v>248703.92857142852</v>
      </c>
      <c r="F105" s="1100">
        <v>128306.01857142858</v>
      </c>
      <c r="G105" s="1100">
        <v>34848.683333333334</v>
      </c>
      <c r="H105" s="1104">
        <v>0</v>
      </c>
    </row>
    <row r="106" spans="1:11" x14ac:dyDescent="0.2">
      <c r="A106" s="1304">
        <v>8</v>
      </c>
      <c r="B106" s="1305" t="s">
        <v>19</v>
      </c>
      <c r="C106" s="1108">
        <f t="shared" si="6"/>
        <v>220778.22428571427</v>
      </c>
      <c r="D106" s="1100">
        <v>1468.05</v>
      </c>
      <c r="E106" s="1100">
        <v>147990.51714285713</v>
      </c>
      <c r="F106" s="1100">
        <v>71319.657142857148</v>
      </c>
      <c r="G106" s="1100">
        <v>10401.833333333334</v>
      </c>
      <c r="H106" s="1104">
        <v>0</v>
      </c>
    </row>
    <row r="107" spans="1:11" x14ac:dyDescent="0.2">
      <c r="A107" s="1304">
        <v>9</v>
      </c>
      <c r="B107" s="1305" t="s">
        <v>20</v>
      </c>
      <c r="C107" s="1108">
        <f t="shared" si="6"/>
        <v>171347.61714285711</v>
      </c>
      <c r="D107" s="1100">
        <v>3918.3</v>
      </c>
      <c r="E107" s="1100">
        <v>74461.142857142855</v>
      </c>
      <c r="F107" s="1100">
        <v>92968.174285714267</v>
      </c>
      <c r="G107" s="1100">
        <v>4433.666666666667</v>
      </c>
      <c r="H107" s="1104">
        <v>366</v>
      </c>
    </row>
    <row r="108" spans="1:11" x14ac:dyDescent="0.2">
      <c r="A108" s="1304">
        <v>10</v>
      </c>
      <c r="B108" s="1305" t="s">
        <v>21</v>
      </c>
      <c r="C108" s="1108">
        <f t="shared" si="6"/>
        <v>203809.34238095238</v>
      </c>
      <c r="D108" s="1100">
        <v>3381.5666666666666</v>
      </c>
      <c r="E108" s="1100">
        <v>168257.71428571426</v>
      </c>
      <c r="F108" s="1100">
        <v>32170.061428571429</v>
      </c>
      <c r="G108" s="1100">
        <v>20257.616666666665</v>
      </c>
      <c r="H108" s="1104">
        <v>0</v>
      </c>
    </row>
    <row r="109" spans="1:11" x14ac:dyDescent="0.2">
      <c r="A109" s="1306">
        <v>11</v>
      </c>
      <c r="B109" s="1303" t="s">
        <v>22</v>
      </c>
      <c r="C109" s="1108">
        <f t="shared" si="6"/>
        <v>320323.79142857151</v>
      </c>
      <c r="D109" s="1100">
        <v>4222.3999999999996</v>
      </c>
      <c r="E109" s="1100">
        <v>263242.43714285718</v>
      </c>
      <c r="F109" s="1100">
        <v>52858.954285714288</v>
      </c>
      <c r="G109" s="1100">
        <v>20628.349999999999</v>
      </c>
      <c r="H109" s="1104">
        <v>0</v>
      </c>
    </row>
    <row r="110" spans="1:11" x14ac:dyDescent="0.2">
      <c r="A110" s="1304">
        <v>12</v>
      </c>
      <c r="B110" s="1305" t="s">
        <v>23</v>
      </c>
      <c r="C110" s="1108">
        <f t="shared" si="6"/>
        <v>301423.65476190473</v>
      </c>
      <c r="D110" s="1100">
        <v>5946.4833333333336</v>
      </c>
      <c r="E110" s="1100">
        <v>188515.77428571426</v>
      </c>
      <c r="F110" s="1100">
        <v>106961.39714285715</v>
      </c>
      <c r="G110" s="1100">
        <v>29356.716666666667</v>
      </c>
      <c r="H110" s="1104">
        <v>1242</v>
      </c>
    </row>
    <row r="111" spans="1:11" x14ac:dyDescent="0.2">
      <c r="A111" s="1304">
        <v>13</v>
      </c>
      <c r="B111" s="1305" t="s">
        <v>24</v>
      </c>
      <c r="C111" s="1108">
        <f t="shared" si="6"/>
        <v>256599.90809523809</v>
      </c>
      <c r="D111" s="1100">
        <v>6607.416666666667</v>
      </c>
      <c r="E111" s="1100">
        <v>158172.28571428571</v>
      </c>
      <c r="F111" s="1100">
        <v>91820.205714285708</v>
      </c>
      <c r="G111" s="1100">
        <v>23055.133333333335</v>
      </c>
      <c r="H111" s="1104">
        <v>909</v>
      </c>
    </row>
    <row r="112" spans="1:11" x14ac:dyDescent="0.2">
      <c r="A112" s="1304">
        <v>14</v>
      </c>
      <c r="B112" s="1305" t="s">
        <v>25</v>
      </c>
      <c r="C112" s="1108">
        <f t="shared" si="6"/>
        <v>105570.53857142857</v>
      </c>
      <c r="D112" s="1100">
        <v>5914.15</v>
      </c>
      <c r="E112" s="1100">
        <v>56337.537142857145</v>
      </c>
      <c r="F112" s="1100">
        <v>43318.851428571426</v>
      </c>
      <c r="G112" s="1100">
        <v>25119.416666666668</v>
      </c>
      <c r="H112" s="1104">
        <v>0</v>
      </c>
    </row>
    <row r="113" spans="1:11" ht="13.5" customHeight="1" thickBot="1" x14ac:dyDescent="0.25">
      <c r="A113" s="1307">
        <v>15</v>
      </c>
      <c r="B113" s="1308" t="s">
        <v>26</v>
      </c>
      <c r="C113" s="1109">
        <f t="shared" si="6"/>
        <v>590985.04142857145</v>
      </c>
      <c r="D113" s="1101">
        <v>1941.8</v>
      </c>
      <c r="E113" s="1101">
        <v>445525.04</v>
      </c>
      <c r="F113" s="1101">
        <v>143518.20142857145</v>
      </c>
      <c r="G113" s="1101">
        <v>11675.083333333334</v>
      </c>
      <c r="H113" s="1105">
        <v>0</v>
      </c>
    </row>
    <row r="114" spans="1:11" x14ac:dyDescent="0.2">
      <c r="A114" s="1296" t="s">
        <v>59</v>
      </c>
      <c r="B114" s="1256" t="s">
        <v>590</v>
      </c>
      <c r="C114" s="1110">
        <f t="shared" ref="C114:H114" si="7">SUM(C99:C113)</f>
        <v>3816247.2328571435</v>
      </c>
      <c r="D114" s="1102">
        <f t="shared" si="7"/>
        <v>54319.45</v>
      </c>
      <c r="E114" s="1102">
        <f t="shared" si="7"/>
        <v>2458835.4542857143</v>
      </c>
      <c r="F114" s="1102">
        <f t="shared" si="7"/>
        <v>1303092.3285714288</v>
      </c>
      <c r="G114" s="1102">
        <f t="shared" si="7"/>
        <v>283132.75</v>
      </c>
      <c r="H114" s="1106">
        <f t="shared" si="7"/>
        <v>8972</v>
      </c>
    </row>
    <row r="115" spans="1:11" x14ac:dyDescent="0.2">
      <c r="A115" s="1297" t="s">
        <v>59</v>
      </c>
      <c r="B115" s="1259" t="s">
        <v>537</v>
      </c>
      <c r="C115" s="1220">
        <v>3663801.1423809519</v>
      </c>
      <c r="D115" s="1221">
        <v>61040.416666666672</v>
      </c>
      <c r="E115" s="1221">
        <v>2358595.3885714281</v>
      </c>
      <c r="F115" s="1221">
        <v>1244165.337142857</v>
      </c>
      <c r="G115" s="1221">
        <v>333169.41666666669</v>
      </c>
      <c r="H115" s="1104">
        <v>4225</v>
      </c>
    </row>
    <row r="116" spans="1:11" x14ac:dyDescent="0.2">
      <c r="A116" s="1297" t="s">
        <v>59</v>
      </c>
      <c r="B116" s="1259" t="s">
        <v>452</v>
      </c>
      <c r="C116" s="1220">
        <v>3636910.975238095</v>
      </c>
      <c r="D116" s="1221">
        <v>65975.416666666672</v>
      </c>
      <c r="E116" s="1221">
        <v>2346329.4271428571</v>
      </c>
      <c r="F116" s="1221">
        <v>1224606.1314285714</v>
      </c>
      <c r="G116" s="1221">
        <v>308706.76666666666</v>
      </c>
      <c r="H116" s="1104">
        <v>3620</v>
      </c>
    </row>
    <row r="117" spans="1:11" x14ac:dyDescent="0.2">
      <c r="A117" s="1297" t="s">
        <v>59</v>
      </c>
      <c r="B117" s="1259" t="s">
        <v>102</v>
      </c>
      <c r="C117" s="1220">
        <v>3301459.1825979995</v>
      </c>
      <c r="D117" s="1221">
        <v>70658.55</v>
      </c>
      <c r="E117" s="1221">
        <v>2073885.0746570006</v>
      </c>
      <c r="F117" s="1221">
        <v>1156915.5579409986</v>
      </c>
      <c r="G117" s="1221">
        <v>289560.33333333331</v>
      </c>
      <c r="H117" s="1104">
        <v>3365</v>
      </c>
    </row>
    <row r="118" spans="1:11" x14ac:dyDescent="0.2">
      <c r="A118" s="1297" t="s">
        <v>59</v>
      </c>
      <c r="B118" s="1261" t="s">
        <v>103</v>
      </c>
      <c r="C118" s="1220">
        <v>2976938.1481283219</v>
      </c>
      <c r="D118" s="1221">
        <v>79748.733333333308</v>
      </c>
      <c r="E118" s="1221">
        <v>1824546.2948049989</v>
      </c>
      <c r="F118" s="1221">
        <v>1072643.1199899896</v>
      </c>
      <c r="G118" s="1221">
        <v>271756.16666666669</v>
      </c>
      <c r="H118" s="1104">
        <v>3906</v>
      </c>
    </row>
    <row r="119" spans="1:11" ht="12.75" thickBot="1" x14ac:dyDescent="0.25">
      <c r="A119" s="1290" t="s">
        <v>59</v>
      </c>
      <c r="B119" s="1261" t="s">
        <v>104</v>
      </c>
      <c r="C119" s="1220">
        <v>2704599</v>
      </c>
      <c r="D119" s="1221">
        <v>97260</v>
      </c>
      <c r="E119" s="1221">
        <v>1659177</v>
      </c>
      <c r="F119" s="1221">
        <v>948162</v>
      </c>
      <c r="G119" s="1221">
        <v>256040</v>
      </c>
      <c r="H119" s="1104">
        <v>4526</v>
      </c>
    </row>
    <row r="120" spans="1:11" ht="41.25" customHeight="1" x14ac:dyDescent="0.2">
      <c r="A120" s="1650" t="s">
        <v>241</v>
      </c>
      <c r="B120" s="1651"/>
      <c r="C120" s="1651"/>
      <c r="D120" s="1651"/>
      <c r="E120" s="1651"/>
      <c r="F120" s="1651"/>
      <c r="G120" s="1651"/>
      <c r="H120" s="1651"/>
    </row>
    <row r="121" spans="1:11" x14ac:dyDescent="0.2">
      <c r="A121" s="1268"/>
      <c r="K121" s="1223" t="s">
        <v>13</v>
      </c>
    </row>
    <row r="122" spans="1:11" x14ac:dyDescent="0.2">
      <c r="A122" s="1268" t="s">
        <v>242</v>
      </c>
    </row>
    <row r="123" spans="1:11" x14ac:dyDescent="0.2">
      <c r="A123" s="1269" t="s">
        <v>243</v>
      </c>
    </row>
    <row r="124" spans="1:11" x14ac:dyDescent="0.2">
      <c r="A124" s="1268" t="s">
        <v>244</v>
      </c>
      <c r="E124" s="1223" t="s">
        <v>13</v>
      </c>
    </row>
    <row r="125" spans="1:11" x14ac:dyDescent="0.2">
      <c r="A125" s="1222" t="s">
        <v>608</v>
      </c>
    </row>
  </sheetData>
  <mergeCells count="4">
    <mergeCell ref="A90:H90"/>
    <mergeCell ref="A62:H62"/>
    <mergeCell ref="A31:H31"/>
    <mergeCell ref="A120:H120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22"/>
  <dimension ref="A1:Y64"/>
  <sheetViews>
    <sheetView showGridLines="0" zoomScaleNormal="100" workbookViewId="0">
      <selection activeCell="L35" sqref="L35"/>
    </sheetView>
  </sheetViews>
  <sheetFormatPr baseColWidth="10" defaultColWidth="11.42578125" defaultRowHeight="12.75" x14ac:dyDescent="0.2"/>
  <cols>
    <col min="2" max="2" width="19.42578125" customWidth="1"/>
    <col min="3" max="3" width="12.140625" customWidth="1"/>
    <col min="7" max="7" width="14.5703125" customWidth="1"/>
    <col min="10" max="10" width="22.28515625" customWidth="1"/>
    <col min="18" max="18" width="22.140625" customWidth="1"/>
  </cols>
  <sheetData>
    <row r="1" spans="1:24" x14ac:dyDescent="0.2">
      <c r="A1" s="1" t="s">
        <v>0</v>
      </c>
    </row>
    <row r="2" spans="1:24" x14ac:dyDescent="0.2">
      <c r="A2" s="1" t="str">
        <f>A7</f>
        <v>Tabell 3 - 5 - C Antall mottagere av hverdagsrehabilitering 1), antall vedtakstimer og antall utførte timer - hittil i år</v>
      </c>
    </row>
    <row r="3" spans="1:24" x14ac:dyDescent="0.2">
      <c r="A3" s="1" t="str">
        <f>I7</f>
        <v>Tabell 3 - 5 - D Antall mottagere av avklaring og mestring, antall vedtakstimer og antall utførte timer - hittil i år</v>
      </c>
    </row>
    <row r="4" spans="1:24" x14ac:dyDescent="0.2">
      <c r="A4" t="str">
        <f>Q7</f>
        <v>Tabell 3 - 5 - E Antall unike mottagere av hverdagsrehabilitering og/eller avklaring og mestring og/eller ambulerende rehabilitering 1), antall vedtakstimer og antall utførte timer - hittil i år</v>
      </c>
    </row>
    <row r="5" spans="1:24" x14ac:dyDescent="0.2">
      <c r="A5" t="str">
        <f>A38</f>
        <v>Tabell 3 - 5 - F  Antall mottagere av aktivitetstid, antall vedtakstimer og antall utførte timer - hittil i år</v>
      </c>
    </row>
    <row r="7" spans="1:24" ht="30" customHeight="1" thickBot="1" x14ac:dyDescent="0.25">
      <c r="A7" s="1654" t="s">
        <v>258</v>
      </c>
      <c r="B7" s="1654"/>
      <c r="C7" s="1654"/>
      <c r="D7" s="1654"/>
      <c r="E7" s="1654"/>
      <c r="F7" s="1654"/>
      <c r="G7" s="1654"/>
      <c r="I7" s="1654" t="s">
        <v>609</v>
      </c>
      <c r="J7" s="1654"/>
      <c r="K7" s="1654"/>
      <c r="L7" s="1654"/>
      <c r="M7" s="1654"/>
      <c r="N7" s="1654"/>
      <c r="O7" s="1654"/>
      <c r="Q7" s="1654" t="s">
        <v>611</v>
      </c>
      <c r="R7" s="1654"/>
      <c r="S7" s="1654"/>
      <c r="T7" s="1654"/>
      <c r="U7" s="1654"/>
      <c r="V7" s="1654"/>
      <c r="W7" s="1654"/>
    </row>
    <row r="8" spans="1:24" ht="60.75" thickBot="1" x14ac:dyDescent="0.25">
      <c r="A8" s="580" t="s">
        <v>51</v>
      </c>
      <c r="B8" s="581" t="s">
        <v>5</v>
      </c>
      <c r="C8" s="69" t="s">
        <v>259</v>
      </c>
      <c r="D8" s="70" t="s">
        <v>260</v>
      </c>
      <c r="E8" s="71" t="s">
        <v>261</v>
      </c>
      <c r="F8" s="72" t="s">
        <v>262</v>
      </c>
      <c r="G8" s="371" t="s">
        <v>263</v>
      </c>
      <c r="I8" s="580" t="s">
        <v>51</v>
      </c>
      <c r="J8" s="581" t="s">
        <v>5</v>
      </c>
      <c r="K8" s="69" t="s">
        <v>264</v>
      </c>
      <c r="L8" s="70" t="s">
        <v>260</v>
      </c>
      <c r="M8" s="71" t="s">
        <v>261</v>
      </c>
      <c r="N8" s="72" t="s">
        <v>262</v>
      </c>
      <c r="O8" s="371" t="s">
        <v>263</v>
      </c>
      <c r="Q8" s="580" t="s">
        <v>51</v>
      </c>
      <c r="R8" s="581" t="s">
        <v>5</v>
      </c>
      <c r="S8" s="69" t="s">
        <v>265</v>
      </c>
      <c r="T8" s="70" t="s">
        <v>260</v>
      </c>
      <c r="U8" s="71" t="s">
        <v>261</v>
      </c>
      <c r="V8" s="72" t="s">
        <v>262</v>
      </c>
      <c r="W8" s="371" t="s">
        <v>263</v>
      </c>
    </row>
    <row r="9" spans="1:24" x14ac:dyDescent="0.2">
      <c r="A9" s="116">
        <v>1</v>
      </c>
      <c r="B9" s="117" t="s">
        <v>11</v>
      </c>
      <c r="C9" s="673" t="s">
        <v>490</v>
      </c>
      <c r="D9" s="674">
        <v>0.14285714285714285</v>
      </c>
      <c r="E9" s="675">
        <v>1.5</v>
      </c>
      <c r="F9" s="869">
        <f>E9/D9</f>
        <v>10.5</v>
      </c>
      <c r="G9" s="372" t="e">
        <f>E9/C9</f>
        <v>#VALUE!</v>
      </c>
      <c r="I9" s="116">
        <v>1</v>
      </c>
      <c r="J9" s="328" t="s">
        <v>11</v>
      </c>
      <c r="K9" s="673">
        <v>165</v>
      </c>
      <c r="L9" s="674">
        <v>232.93571428571425</v>
      </c>
      <c r="M9" s="675">
        <v>2922.3333333333335</v>
      </c>
      <c r="N9" s="1059">
        <f>M9/L9</f>
        <v>12.545664550816189</v>
      </c>
      <c r="O9" s="1055">
        <f>M9/K9</f>
        <v>17.711111111111112</v>
      </c>
      <c r="P9" t="s">
        <v>13</v>
      </c>
      <c r="Q9" s="116">
        <v>1</v>
      </c>
      <c r="R9" s="117" t="s">
        <v>11</v>
      </c>
      <c r="S9" s="673">
        <v>166</v>
      </c>
      <c r="T9" s="674">
        <v>233.07857142857142</v>
      </c>
      <c r="U9" s="675">
        <v>2923.8333333333335</v>
      </c>
      <c r="V9" s="869">
        <f>U9/T9</f>
        <v>12.54441073416894</v>
      </c>
      <c r="W9" s="372">
        <f>U9/S9</f>
        <v>17.613453815261046</v>
      </c>
      <c r="X9" s="812"/>
    </row>
    <row r="10" spans="1:24" x14ac:dyDescent="0.2">
      <c r="A10" s="56">
        <v>2</v>
      </c>
      <c r="B10" s="23" t="s">
        <v>12</v>
      </c>
      <c r="C10" s="653">
        <v>263</v>
      </c>
      <c r="D10" s="654">
        <v>3936.6085714285696</v>
      </c>
      <c r="E10" s="655">
        <v>3375.95</v>
      </c>
      <c r="F10" s="387">
        <f t="shared" ref="F10:F13" si="0">E10/D10</f>
        <v>0.85757827803918274</v>
      </c>
      <c r="G10" s="373">
        <f t="shared" ref="G10:G23" si="1">E10/C10</f>
        <v>12.836311787072242</v>
      </c>
      <c r="I10" s="56">
        <v>2</v>
      </c>
      <c r="J10" s="329" t="s">
        <v>12</v>
      </c>
      <c r="K10" s="653">
        <v>11</v>
      </c>
      <c r="L10" s="654">
        <v>5</v>
      </c>
      <c r="M10" s="655">
        <v>40.75</v>
      </c>
      <c r="N10" s="681">
        <f t="shared" ref="N10:N23" si="2">M10/L10</f>
        <v>8.15</v>
      </c>
      <c r="O10" s="1056">
        <f t="shared" ref="O10:O23" si="3">M10/K10</f>
        <v>3.7045454545454546</v>
      </c>
      <c r="Q10" s="56">
        <v>2</v>
      </c>
      <c r="R10" s="23" t="s">
        <v>12</v>
      </c>
      <c r="S10" s="575">
        <v>271</v>
      </c>
      <c r="T10" s="574">
        <v>3941.6085714285696</v>
      </c>
      <c r="U10" s="576">
        <v>3416.7</v>
      </c>
      <c r="V10" s="387">
        <f t="shared" ref="V10:V23" si="4">U10/T10</f>
        <v>0.86682884362656909</v>
      </c>
      <c r="W10" s="373">
        <f t="shared" ref="W10:W23" si="5">U10/S10</f>
        <v>12.607749077490775</v>
      </c>
      <c r="X10" s="692"/>
    </row>
    <row r="11" spans="1:24" x14ac:dyDescent="0.2">
      <c r="A11" s="56">
        <v>3</v>
      </c>
      <c r="B11" s="23" t="s">
        <v>14</v>
      </c>
      <c r="C11" s="653" t="s">
        <v>490</v>
      </c>
      <c r="D11" s="654">
        <v>1.5714285714285714</v>
      </c>
      <c r="E11" s="655">
        <v>1.7833333333333334</v>
      </c>
      <c r="F11" s="387">
        <f t="shared" si="0"/>
        <v>1.134848484848485</v>
      </c>
      <c r="G11" s="373" t="e">
        <f t="shared" si="1"/>
        <v>#VALUE!</v>
      </c>
      <c r="I11" s="56">
        <v>3</v>
      </c>
      <c r="J11" s="329" t="s">
        <v>14</v>
      </c>
      <c r="K11" s="653">
        <v>280</v>
      </c>
      <c r="L11" s="654">
        <v>413.03285714285721</v>
      </c>
      <c r="M11" s="655">
        <v>5796.1333333333332</v>
      </c>
      <c r="N11" s="681">
        <f t="shared" si="2"/>
        <v>14.033104710913115</v>
      </c>
      <c r="O11" s="1056">
        <f t="shared" si="3"/>
        <v>20.700476190476191</v>
      </c>
      <c r="Q11" s="56">
        <v>3</v>
      </c>
      <c r="R11" s="23" t="s">
        <v>14</v>
      </c>
      <c r="S11" s="575">
        <v>283</v>
      </c>
      <c r="T11" s="574">
        <v>414.60428571428577</v>
      </c>
      <c r="U11" s="576">
        <v>5804.583333333333</v>
      </c>
      <c r="V11" s="387">
        <f t="shared" si="4"/>
        <v>14.000297472403401</v>
      </c>
      <c r="W11" s="373">
        <f t="shared" si="5"/>
        <v>20.510895170789162</v>
      </c>
      <c r="X11" s="692"/>
    </row>
    <row r="12" spans="1:24" x14ac:dyDescent="0.2">
      <c r="A12" s="56">
        <v>4</v>
      </c>
      <c r="B12" s="23" t="s">
        <v>15</v>
      </c>
      <c r="C12" s="653">
        <v>28</v>
      </c>
      <c r="D12" s="654">
        <v>657.61571428571426</v>
      </c>
      <c r="E12" s="655">
        <v>911.7166666666667</v>
      </c>
      <c r="F12" s="387">
        <f t="shared" si="0"/>
        <v>1.3863973242442216</v>
      </c>
      <c r="G12" s="373">
        <f t="shared" si="1"/>
        <v>32.561309523809527</v>
      </c>
      <c r="I12" s="56">
        <v>4</v>
      </c>
      <c r="J12" s="329" t="s">
        <v>15</v>
      </c>
      <c r="K12" s="653">
        <v>329</v>
      </c>
      <c r="L12" s="654">
        <v>1151.7571428571421</v>
      </c>
      <c r="M12" s="655">
        <v>8446.5499999999993</v>
      </c>
      <c r="N12" s="681">
        <f t="shared" si="2"/>
        <v>7.3336206789625829</v>
      </c>
      <c r="O12" s="1056">
        <f t="shared" si="3"/>
        <v>25.673404255319145</v>
      </c>
      <c r="Q12" s="56">
        <v>4</v>
      </c>
      <c r="R12" s="23" t="s">
        <v>15</v>
      </c>
      <c r="S12" s="575">
        <v>336</v>
      </c>
      <c r="T12" s="574">
        <v>1809.3728571428564</v>
      </c>
      <c r="U12" s="576">
        <v>9358.2666666666664</v>
      </c>
      <c r="V12" s="387">
        <f t="shared" si="4"/>
        <v>5.1721051466661843</v>
      </c>
      <c r="W12" s="373">
        <f t="shared" si="5"/>
        <v>27.851984126984128</v>
      </c>
      <c r="X12" s="692"/>
    </row>
    <row r="13" spans="1:24" x14ac:dyDescent="0.2">
      <c r="A13" s="56">
        <v>5</v>
      </c>
      <c r="B13" s="23" t="s">
        <v>266</v>
      </c>
      <c r="C13" s="653" t="s">
        <v>490</v>
      </c>
      <c r="D13" s="654">
        <v>24.071428571428573</v>
      </c>
      <c r="E13" s="655">
        <v>34.133333333333333</v>
      </c>
      <c r="F13" s="387">
        <f t="shared" si="0"/>
        <v>1.4180019782393669</v>
      </c>
      <c r="G13" s="373" t="e">
        <f t="shared" si="1"/>
        <v>#VALUE!</v>
      </c>
      <c r="I13" s="56">
        <v>5</v>
      </c>
      <c r="J13" s="329" t="s">
        <v>266</v>
      </c>
      <c r="K13" s="653">
        <v>530</v>
      </c>
      <c r="L13" s="654">
        <v>196.42857142857224</v>
      </c>
      <c r="M13" s="655">
        <v>2965.0333333333333</v>
      </c>
      <c r="N13" s="681">
        <f t="shared" si="2"/>
        <v>15.094715151515089</v>
      </c>
      <c r="O13" s="1056">
        <f t="shared" si="3"/>
        <v>5.59440251572327</v>
      </c>
      <c r="Q13" s="56">
        <v>5</v>
      </c>
      <c r="R13" s="23" t="s">
        <v>266</v>
      </c>
      <c r="S13" s="575">
        <v>532</v>
      </c>
      <c r="T13" s="574">
        <v>220.50000000000085</v>
      </c>
      <c r="U13" s="576">
        <v>2999.1666666666665</v>
      </c>
      <c r="V13" s="387">
        <f t="shared" si="4"/>
        <v>13.60166288737712</v>
      </c>
      <c r="W13" s="373">
        <f t="shared" si="5"/>
        <v>5.6375313283208017</v>
      </c>
      <c r="X13" s="692"/>
    </row>
    <row r="14" spans="1:24" x14ac:dyDescent="0.2">
      <c r="A14" s="57">
        <v>6</v>
      </c>
      <c r="B14" s="25" t="s">
        <v>267</v>
      </c>
      <c r="C14" s="653" t="s">
        <v>490</v>
      </c>
      <c r="D14" s="654">
        <v>8.8571428571428559</v>
      </c>
      <c r="E14" s="655">
        <v>60.633333333333333</v>
      </c>
      <c r="F14" s="387">
        <f>E14/D14</f>
        <v>6.8456989247311837</v>
      </c>
      <c r="G14" s="373" t="e">
        <f t="shared" si="1"/>
        <v>#VALUE!</v>
      </c>
      <c r="I14" s="57">
        <v>6</v>
      </c>
      <c r="J14" s="330" t="s">
        <v>267</v>
      </c>
      <c r="K14" s="653">
        <v>513</v>
      </c>
      <c r="L14" s="654">
        <v>1999.2257142857136</v>
      </c>
      <c r="M14" s="655">
        <v>4588.75</v>
      </c>
      <c r="N14" s="681">
        <f t="shared" si="2"/>
        <v>2.2952635949060287</v>
      </c>
      <c r="O14" s="1056">
        <f t="shared" si="3"/>
        <v>8.9449317738791425</v>
      </c>
      <c r="Q14" s="57">
        <v>6</v>
      </c>
      <c r="R14" s="25" t="s">
        <v>267</v>
      </c>
      <c r="S14" s="575">
        <v>513</v>
      </c>
      <c r="T14" s="574">
        <v>2008.0828571428565</v>
      </c>
      <c r="U14" s="576">
        <v>4649.3833333333332</v>
      </c>
      <c r="V14" s="387">
        <f t="shared" si="4"/>
        <v>2.3153344080376126</v>
      </c>
      <c r="W14" s="373">
        <f t="shared" si="5"/>
        <v>9.0631254061078614</v>
      </c>
      <c r="X14" s="692"/>
    </row>
    <row r="15" spans="1:24" x14ac:dyDescent="0.2">
      <c r="A15" s="57">
        <v>7</v>
      </c>
      <c r="B15" s="25" t="s">
        <v>18</v>
      </c>
      <c r="C15" s="653">
        <v>81</v>
      </c>
      <c r="D15" s="654">
        <v>1581.3999999999996</v>
      </c>
      <c r="E15" s="655">
        <v>1478.6166666666666</v>
      </c>
      <c r="F15" s="387">
        <f t="shared" ref="F15:F23" si="6">E15/D15</f>
        <v>0.93500484802495698</v>
      </c>
      <c r="G15" s="373">
        <f t="shared" si="1"/>
        <v>18.254526748971191</v>
      </c>
      <c r="I15" s="57">
        <v>7</v>
      </c>
      <c r="J15" s="330" t="s">
        <v>18</v>
      </c>
      <c r="K15" s="653">
        <v>591</v>
      </c>
      <c r="L15" s="654">
        <v>3475.2671428571448</v>
      </c>
      <c r="M15" s="655">
        <v>2560.9666666666667</v>
      </c>
      <c r="N15" s="681">
        <f t="shared" si="2"/>
        <v>0.73691217434329437</v>
      </c>
      <c r="O15" s="1056">
        <f t="shared" si="3"/>
        <v>4.3332769317540896</v>
      </c>
      <c r="Q15" s="57">
        <v>7</v>
      </c>
      <c r="R15" s="25" t="s">
        <v>18</v>
      </c>
      <c r="S15" s="575">
        <v>595</v>
      </c>
      <c r="T15" s="574">
        <v>5056.667142857139</v>
      </c>
      <c r="U15" s="576">
        <v>4039.5833333333335</v>
      </c>
      <c r="V15" s="387">
        <f t="shared" si="4"/>
        <v>0.79886281204795129</v>
      </c>
      <c r="W15" s="373">
        <f t="shared" si="5"/>
        <v>6.7892156862745097</v>
      </c>
      <c r="X15" s="692"/>
    </row>
    <row r="16" spans="1:24" x14ac:dyDescent="0.2">
      <c r="A16" s="56">
        <v>8</v>
      </c>
      <c r="B16" s="23" t="s">
        <v>19</v>
      </c>
      <c r="C16" s="653">
        <v>5</v>
      </c>
      <c r="D16" s="654">
        <v>24.425714285714285</v>
      </c>
      <c r="E16" s="655">
        <v>1.5833333333333333</v>
      </c>
      <c r="F16" s="387">
        <f t="shared" si="6"/>
        <v>6.4822396381643069E-2</v>
      </c>
      <c r="G16" s="373">
        <f t="shared" si="1"/>
        <v>0.31666666666666665</v>
      </c>
      <c r="I16" s="56">
        <v>8</v>
      </c>
      <c r="J16" s="329" t="s">
        <v>19</v>
      </c>
      <c r="K16" s="653">
        <v>731</v>
      </c>
      <c r="L16" s="654">
        <v>2034.5328571428572</v>
      </c>
      <c r="M16" s="655">
        <v>9857.2999999999993</v>
      </c>
      <c r="N16" s="681">
        <f t="shared" si="2"/>
        <v>4.8449942528049608</v>
      </c>
      <c r="O16" s="1056">
        <f t="shared" si="3"/>
        <v>13.484678522571819</v>
      </c>
      <c r="Q16" s="56">
        <v>8</v>
      </c>
      <c r="R16" s="23" t="s">
        <v>19</v>
      </c>
      <c r="S16" s="575">
        <v>735</v>
      </c>
      <c r="T16" s="574">
        <v>2058.9585714285718</v>
      </c>
      <c r="U16" s="576">
        <v>9861.9666666666672</v>
      </c>
      <c r="V16" s="387">
        <f t="shared" si="4"/>
        <v>4.7897839245129239</v>
      </c>
      <c r="W16" s="373">
        <f t="shared" si="5"/>
        <v>13.417641723356009</v>
      </c>
      <c r="X16" s="692"/>
    </row>
    <row r="17" spans="1:25" x14ac:dyDescent="0.2">
      <c r="A17" s="56">
        <v>9</v>
      </c>
      <c r="B17" s="23" t="s">
        <v>268</v>
      </c>
      <c r="C17" s="653">
        <v>467</v>
      </c>
      <c r="D17" s="654">
        <v>5304.6657142857148</v>
      </c>
      <c r="E17" s="655">
        <v>3572.2</v>
      </c>
      <c r="F17" s="387">
        <f t="shared" si="6"/>
        <v>0.67340718386455467</v>
      </c>
      <c r="G17" s="373">
        <f t="shared" si="1"/>
        <v>7.6492505353319054</v>
      </c>
      <c r="I17" s="56">
        <v>9</v>
      </c>
      <c r="J17" s="329" t="s">
        <v>268</v>
      </c>
      <c r="K17" s="653" t="s">
        <v>490</v>
      </c>
      <c r="L17" s="654">
        <v>0</v>
      </c>
      <c r="M17" s="655">
        <v>0</v>
      </c>
      <c r="N17" s="681" t="e">
        <f t="shared" si="2"/>
        <v>#DIV/0!</v>
      </c>
      <c r="O17" s="1056" t="e">
        <f t="shared" si="3"/>
        <v>#VALUE!</v>
      </c>
      <c r="Q17" s="56">
        <v>9</v>
      </c>
      <c r="R17" s="23" t="s">
        <v>268</v>
      </c>
      <c r="S17" s="575">
        <v>469</v>
      </c>
      <c r="T17" s="574">
        <v>5317.8085714285717</v>
      </c>
      <c r="U17" s="576">
        <v>3576.2</v>
      </c>
      <c r="V17" s="387">
        <f t="shared" si="4"/>
        <v>0.67249506106973167</v>
      </c>
      <c r="W17" s="373">
        <f t="shared" si="5"/>
        <v>7.6251599147121532</v>
      </c>
      <c r="X17" s="692"/>
    </row>
    <row r="18" spans="1:25" x14ac:dyDescent="0.2">
      <c r="A18" s="56">
        <v>10</v>
      </c>
      <c r="B18" s="23" t="s">
        <v>269</v>
      </c>
      <c r="C18" s="653">
        <v>164</v>
      </c>
      <c r="D18" s="654">
        <v>2662.9285714285697</v>
      </c>
      <c r="E18" s="655">
        <v>923.16666666666663</v>
      </c>
      <c r="F18" s="387">
        <f t="shared" si="6"/>
        <v>0.34667346190642262</v>
      </c>
      <c r="G18" s="373">
        <f t="shared" si="1"/>
        <v>5.6290650406504064</v>
      </c>
      <c r="I18" s="56">
        <v>10</v>
      </c>
      <c r="J18" s="329" t="s">
        <v>269</v>
      </c>
      <c r="K18" s="653">
        <v>272</v>
      </c>
      <c r="L18" s="654">
        <v>2236.2228571428591</v>
      </c>
      <c r="M18" s="655">
        <v>321.43333333333334</v>
      </c>
      <c r="N18" s="681">
        <f t="shared" si="2"/>
        <v>0.14373940070714467</v>
      </c>
      <c r="O18" s="1056">
        <f t="shared" si="3"/>
        <v>1.1817401960784313</v>
      </c>
      <c r="Q18" s="56">
        <v>10</v>
      </c>
      <c r="R18" s="23" t="s">
        <v>269</v>
      </c>
      <c r="S18" s="575">
        <v>417</v>
      </c>
      <c r="T18" s="574">
        <v>5530.8628571428635</v>
      </c>
      <c r="U18" s="576">
        <v>2033.5166666666667</v>
      </c>
      <c r="V18" s="387">
        <f t="shared" si="4"/>
        <v>0.36766716499586866</v>
      </c>
      <c r="W18" s="373">
        <f t="shared" si="5"/>
        <v>4.8765387689848119</v>
      </c>
      <c r="X18" s="692"/>
    </row>
    <row r="19" spans="1:25" x14ac:dyDescent="0.2">
      <c r="A19" s="57">
        <v>11</v>
      </c>
      <c r="B19" s="25" t="s">
        <v>22</v>
      </c>
      <c r="C19" s="653">
        <v>288</v>
      </c>
      <c r="D19" s="654">
        <v>2719.4142857142838</v>
      </c>
      <c r="E19" s="655">
        <v>3115.2833333333333</v>
      </c>
      <c r="F19" s="387">
        <f t="shared" si="6"/>
        <v>1.145571437827124</v>
      </c>
      <c r="G19" s="373">
        <f t="shared" si="1"/>
        <v>10.816956018518518</v>
      </c>
      <c r="I19" s="57">
        <v>11</v>
      </c>
      <c r="J19" s="330" t="s">
        <v>22</v>
      </c>
      <c r="K19" s="653" t="s">
        <v>490</v>
      </c>
      <c r="L19" s="654">
        <v>11.714285714285714</v>
      </c>
      <c r="M19" s="655">
        <v>32.033333333333331</v>
      </c>
      <c r="N19" s="681">
        <f t="shared" si="2"/>
        <v>2.7345528455284551</v>
      </c>
      <c r="O19" s="1056" t="e">
        <f t="shared" si="3"/>
        <v>#VALUE!</v>
      </c>
      <c r="Q19" s="57">
        <v>11</v>
      </c>
      <c r="R19" s="25" t="s">
        <v>22</v>
      </c>
      <c r="S19" s="575">
        <v>291</v>
      </c>
      <c r="T19" s="574">
        <v>2731.1285714285691</v>
      </c>
      <c r="U19" s="576">
        <v>3147.3166666666666</v>
      </c>
      <c r="V19" s="387">
        <f t="shared" si="4"/>
        <v>1.1523868555995525</v>
      </c>
      <c r="W19" s="373">
        <f t="shared" si="5"/>
        <v>10.815521191294387</v>
      </c>
      <c r="X19" s="692"/>
    </row>
    <row r="20" spans="1:25" x14ac:dyDescent="0.2">
      <c r="A20" s="56">
        <v>12</v>
      </c>
      <c r="B20" s="23" t="s">
        <v>23</v>
      </c>
      <c r="C20" s="653">
        <v>114</v>
      </c>
      <c r="D20" s="654">
        <v>749.39285714285757</v>
      </c>
      <c r="E20" s="655">
        <v>1515.9</v>
      </c>
      <c r="F20" s="387">
        <f t="shared" si="6"/>
        <v>2.0228375351474992</v>
      </c>
      <c r="G20" s="373">
        <f t="shared" si="1"/>
        <v>13.297368421052632</v>
      </c>
      <c r="I20" s="56">
        <v>12</v>
      </c>
      <c r="J20" s="329" t="s">
        <v>23</v>
      </c>
      <c r="K20" s="653">
        <v>521</v>
      </c>
      <c r="L20" s="654">
        <v>3651.3785714285714</v>
      </c>
      <c r="M20" s="655">
        <v>5764.833333333333</v>
      </c>
      <c r="N20" s="681">
        <f t="shared" si="2"/>
        <v>1.5788100906441729</v>
      </c>
      <c r="O20" s="1056">
        <f t="shared" si="3"/>
        <v>11.064939219449775</v>
      </c>
      <c r="Q20" s="56">
        <v>12</v>
      </c>
      <c r="R20" s="23" t="s">
        <v>23</v>
      </c>
      <c r="S20" s="575">
        <v>634</v>
      </c>
      <c r="T20" s="574">
        <v>5005.0571428571502</v>
      </c>
      <c r="U20" s="576">
        <v>7890.45</v>
      </c>
      <c r="V20" s="387">
        <f t="shared" si="4"/>
        <v>1.5764954874212915</v>
      </c>
      <c r="W20" s="373">
        <f t="shared" si="5"/>
        <v>12.445504731861199</v>
      </c>
      <c r="X20" s="692"/>
    </row>
    <row r="21" spans="1:25" x14ac:dyDescent="0.2">
      <c r="A21" s="56">
        <v>13</v>
      </c>
      <c r="B21" s="23" t="s">
        <v>24</v>
      </c>
      <c r="C21" s="653">
        <v>96</v>
      </c>
      <c r="D21" s="654">
        <v>5.5714285714285712</v>
      </c>
      <c r="E21" s="655">
        <v>1148.55</v>
      </c>
      <c r="F21" s="387">
        <f t="shared" si="6"/>
        <v>206.15</v>
      </c>
      <c r="G21" s="373">
        <f t="shared" si="1"/>
        <v>11.964062499999999</v>
      </c>
      <c r="I21" s="56">
        <v>13</v>
      </c>
      <c r="J21" s="329" t="s">
        <v>24</v>
      </c>
      <c r="K21" s="653">
        <v>636</v>
      </c>
      <c r="L21" s="654">
        <v>22.571428571428569</v>
      </c>
      <c r="M21" s="655">
        <v>3869.3</v>
      </c>
      <c r="N21" s="681">
        <f t="shared" si="2"/>
        <v>171.42468354430383</v>
      </c>
      <c r="O21" s="1056">
        <f t="shared" si="3"/>
        <v>6.0838050314465413</v>
      </c>
      <c r="Q21" s="56">
        <v>13</v>
      </c>
      <c r="R21" s="23" t="s">
        <v>24</v>
      </c>
      <c r="S21" s="575">
        <v>644</v>
      </c>
      <c r="T21" s="574">
        <v>28.142857142857139</v>
      </c>
      <c r="U21" s="576">
        <v>5017.8500000000004</v>
      </c>
      <c r="V21" s="387">
        <f t="shared" si="4"/>
        <v>178.29923857868025</v>
      </c>
      <c r="W21" s="373">
        <f t="shared" si="5"/>
        <v>7.7916925465838514</v>
      </c>
      <c r="X21" s="692"/>
    </row>
    <row r="22" spans="1:25" x14ac:dyDescent="0.2">
      <c r="A22" s="56">
        <v>14</v>
      </c>
      <c r="B22" s="23" t="s">
        <v>25</v>
      </c>
      <c r="C22" s="653">
        <v>236</v>
      </c>
      <c r="D22" s="654">
        <v>2695.3014285714298</v>
      </c>
      <c r="E22" s="655">
        <v>2417.6</v>
      </c>
      <c r="F22" s="387">
        <f t="shared" si="6"/>
        <v>0.89696832212246558</v>
      </c>
      <c r="G22" s="373">
        <f t="shared" si="1"/>
        <v>10.244067796610169</v>
      </c>
      <c r="I22" s="56">
        <v>14</v>
      </c>
      <c r="J22" s="329" t="s">
        <v>25</v>
      </c>
      <c r="K22" s="653">
        <v>807</v>
      </c>
      <c r="L22" s="654">
        <v>5783.9785714285672</v>
      </c>
      <c r="M22" s="655">
        <v>3962.4333333333334</v>
      </c>
      <c r="N22" s="681">
        <f t="shared" si="2"/>
        <v>0.68507054173865378</v>
      </c>
      <c r="O22" s="1056">
        <f t="shared" si="3"/>
        <v>4.9100784799669555</v>
      </c>
      <c r="Q22" s="56">
        <v>14</v>
      </c>
      <c r="R22" s="23" t="s">
        <v>25</v>
      </c>
      <c r="S22" s="575">
        <v>909</v>
      </c>
      <c r="T22" s="574">
        <v>8479.2799999999934</v>
      </c>
      <c r="U22" s="576">
        <v>6380.0333333333338</v>
      </c>
      <c r="V22" s="387">
        <f t="shared" si="4"/>
        <v>0.75242630663609866</v>
      </c>
      <c r="W22" s="373">
        <f t="shared" si="5"/>
        <v>7.0187385405207188</v>
      </c>
      <c r="X22" s="692"/>
    </row>
    <row r="23" spans="1:25" ht="24.75" thickBot="1" x14ac:dyDescent="0.25">
      <c r="A23" s="58">
        <v>15</v>
      </c>
      <c r="B23" s="59" t="s">
        <v>26</v>
      </c>
      <c r="C23" s="676">
        <v>152</v>
      </c>
      <c r="D23" s="677">
        <v>2254.1942857142853</v>
      </c>
      <c r="E23" s="1309">
        <v>1685.5166666666667</v>
      </c>
      <c r="F23" s="387">
        <f t="shared" si="6"/>
        <v>0.74772466479417854</v>
      </c>
      <c r="G23" s="373">
        <f t="shared" si="1"/>
        <v>11.08892543859649</v>
      </c>
      <c r="I23" s="58">
        <v>15</v>
      </c>
      <c r="J23" s="331" t="s">
        <v>26</v>
      </c>
      <c r="K23" s="676">
        <v>9</v>
      </c>
      <c r="L23" s="677">
        <v>3.7857142857142856</v>
      </c>
      <c r="M23" s="1309">
        <v>22.333333333333332</v>
      </c>
      <c r="N23" s="682">
        <f t="shared" si="2"/>
        <v>5.89937106918239</v>
      </c>
      <c r="O23" s="1057">
        <f t="shared" si="3"/>
        <v>2.4814814814814814</v>
      </c>
      <c r="Q23" s="58">
        <v>15</v>
      </c>
      <c r="R23" s="59" t="s">
        <v>26</v>
      </c>
      <c r="S23" s="577">
        <v>159</v>
      </c>
      <c r="T23" s="578">
        <v>2257.9799999999996</v>
      </c>
      <c r="U23" s="579">
        <v>1707.85</v>
      </c>
      <c r="V23" s="582">
        <f t="shared" si="4"/>
        <v>0.7563618809732594</v>
      </c>
      <c r="W23" s="422">
        <f t="shared" si="5"/>
        <v>10.741194968553458</v>
      </c>
      <c r="X23" s="692"/>
    </row>
    <row r="24" spans="1:25" ht="18" customHeight="1" x14ac:dyDescent="0.2">
      <c r="A24" s="48" t="s">
        <v>59</v>
      </c>
      <c r="B24" s="583" t="s">
        <v>590</v>
      </c>
      <c r="C24" s="1052">
        <v>1902</v>
      </c>
      <c r="D24" s="1053">
        <f>SUM(D9:D23)</f>
        <v>22626.161428571424</v>
      </c>
      <c r="E24" s="1054">
        <f>SUM(E9:E23)</f>
        <v>20244.133333333328</v>
      </c>
      <c r="F24" s="584">
        <f>E24/D24</f>
        <v>0.89472239457152614</v>
      </c>
      <c r="G24" s="585">
        <f>E24/C24</f>
        <v>10.643603224675777</v>
      </c>
      <c r="I24" s="48" t="s">
        <v>59</v>
      </c>
      <c r="J24" s="583" t="s">
        <v>590</v>
      </c>
      <c r="K24" s="500">
        <f t="shared" ref="K24:M24" si="7">SUM(K9:K23)</f>
        <v>5395</v>
      </c>
      <c r="L24" s="501">
        <f t="shared" si="7"/>
        <v>21217.831428571426</v>
      </c>
      <c r="M24" s="417">
        <f t="shared" si="7"/>
        <v>51150.183333333342</v>
      </c>
      <c r="N24" s="584">
        <f>M24/L24</f>
        <v>2.4107168305831541</v>
      </c>
      <c r="O24" s="585">
        <f>M24/K24</f>
        <v>9.4810349088662349</v>
      </c>
      <c r="Q24" s="48" t="s">
        <v>59</v>
      </c>
      <c r="R24" s="583" t="s">
        <v>590</v>
      </c>
      <c r="S24" s="500">
        <f>SUM(S9:S23)</f>
        <v>6954</v>
      </c>
      <c r="T24" s="501">
        <f t="shared" ref="T24:U24" si="8">SUM(T9:T23)</f>
        <v>45093.132857142846</v>
      </c>
      <c r="U24" s="417">
        <f t="shared" si="8"/>
        <v>72806.700000000012</v>
      </c>
      <c r="V24" s="584">
        <f>U24/T24</f>
        <v>1.614585090609141</v>
      </c>
      <c r="W24" s="585">
        <f>U24/S24</f>
        <v>10.469758412424506</v>
      </c>
      <c r="X24" s="692"/>
      <c r="Y24" s="692"/>
    </row>
    <row r="25" spans="1:25" ht="18" customHeight="1" x14ac:dyDescent="0.2">
      <c r="A25" s="57" t="s">
        <v>59</v>
      </c>
      <c r="B25" s="25" t="s">
        <v>537</v>
      </c>
      <c r="C25" s="653">
        <v>1994</v>
      </c>
      <c r="D25" s="654">
        <v>27115.767142857148</v>
      </c>
      <c r="E25" s="655">
        <v>22985.033333333329</v>
      </c>
      <c r="F25" s="656">
        <v>0.84766302986150477</v>
      </c>
      <c r="G25" s="657">
        <v>11.527097960548309</v>
      </c>
      <c r="I25" s="57" t="s">
        <v>59</v>
      </c>
      <c r="J25" s="25" t="s">
        <v>537</v>
      </c>
      <c r="K25" s="653">
        <v>5924</v>
      </c>
      <c r="L25" s="654">
        <v>16948.200000000004</v>
      </c>
      <c r="M25" s="655">
        <v>46331.333333333328</v>
      </c>
      <c r="N25" s="656">
        <v>2.7337023007359669</v>
      </c>
      <c r="O25" s="657">
        <v>7.8209543101507979</v>
      </c>
      <c r="Q25" s="57" t="s">
        <v>59</v>
      </c>
      <c r="R25" s="25" t="s">
        <v>537</v>
      </c>
      <c r="S25" s="653">
        <v>7436</v>
      </c>
      <c r="T25" s="654">
        <v>45211</v>
      </c>
      <c r="U25" s="655">
        <v>70512</v>
      </c>
      <c r="V25" s="656">
        <f t="shared" ref="V25:V28" si="9">U25/T25</f>
        <v>1.5596204463515515</v>
      </c>
      <c r="W25" s="657">
        <f t="shared" ref="W25:W28" si="10">U25/S25</f>
        <v>9.4825174825174834</v>
      </c>
      <c r="X25" s="692"/>
      <c r="Y25" s="692"/>
    </row>
    <row r="26" spans="1:25" ht="18" customHeight="1" x14ac:dyDescent="0.2">
      <c r="A26" s="57" t="s">
        <v>59</v>
      </c>
      <c r="B26" s="25" t="s">
        <v>452</v>
      </c>
      <c r="C26" s="653">
        <v>2157</v>
      </c>
      <c r="D26" s="654">
        <v>26433.832857142854</v>
      </c>
      <c r="E26" s="655">
        <v>25242.866666666669</v>
      </c>
      <c r="F26" s="656">
        <v>0.9549453839360883</v>
      </c>
      <c r="G26" s="657">
        <v>11.702766187606244</v>
      </c>
      <c r="I26" s="57" t="s">
        <v>59</v>
      </c>
      <c r="J26" s="25" t="s">
        <v>452</v>
      </c>
      <c r="K26" s="653">
        <v>6444</v>
      </c>
      <c r="L26" s="654">
        <v>22630.115714285719</v>
      </c>
      <c r="M26" s="655">
        <v>49089.4</v>
      </c>
      <c r="N26" s="656">
        <v>2.169206760573978</v>
      </c>
      <c r="O26" s="657">
        <v>7.6178460583488521</v>
      </c>
      <c r="Q26" s="57" t="s">
        <v>59</v>
      </c>
      <c r="R26" s="25" t="s">
        <v>452</v>
      </c>
      <c r="S26" s="653">
        <v>8022</v>
      </c>
      <c r="T26" s="654">
        <v>49546</v>
      </c>
      <c r="U26" s="655">
        <v>75535</v>
      </c>
      <c r="V26" s="656">
        <f t="shared" si="9"/>
        <v>1.5245428490695516</v>
      </c>
      <c r="W26" s="657">
        <f t="shared" si="10"/>
        <v>9.4159810521067069</v>
      </c>
      <c r="X26" s="692"/>
      <c r="Y26" s="692"/>
    </row>
    <row r="27" spans="1:25" ht="15.75" customHeight="1" x14ac:dyDescent="0.2">
      <c r="A27" s="57" t="s">
        <v>59</v>
      </c>
      <c r="B27" s="25" t="s">
        <v>102</v>
      </c>
      <c r="C27" s="653">
        <v>2257</v>
      </c>
      <c r="D27" s="654">
        <v>26861.839894000193</v>
      </c>
      <c r="E27" s="655">
        <v>24955.383333333331</v>
      </c>
      <c r="F27" s="656">
        <v>0.92902732768157537</v>
      </c>
      <c r="G27" s="657">
        <v>11.056882292128194</v>
      </c>
      <c r="I27" s="57" t="s">
        <v>59</v>
      </c>
      <c r="J27" s="25" t="s">
        <v>102</v>
      </c>
      <c r="K27" s="653">
        <v>5811</v>
      </c>
      <c r="L27" s="654">
        <v>22175.190532000295</v>
      </c>
      <c r="M27" s="655">
        <v>39873.533333333326</v>
      </c>
      <c r="N27" s="656">
        <v>1.7981145765486493</v>
      </c>
      <c r="O27" s="657">
        <v>6.8617334939482575</v>
      </c>
      <c r="Q27" s="57" t="s">
        <v>59</v>
      </c>
      <c r="R27" s="25" t="s">
        <v>102</v>
      </c>
      <c r="S27" s="653">
        <v>7514</v>
      </c>
      <c r="T27" s="654">
        <v>48352</v>
      </c>
      <c r="U27" s="655">
        <v>67871</v>
      </c>
      <c r="V27" s="656">
        <f t="shared" si="9"/>
        <v>1.4036854731965587</v>
      </c>
      <c r="W27" s="657">
        <f t="shared" si="10"/>
        <v>9.0326058025019957</v>
      </c>
      <c r="X27" s="692"/>
      <c r="Y27" s="692"/>
    </row>
    <row r="28" spans="1:25" ht="15" customHeight="1" thickBot="1" x14ac:dyDescent="0.25">
      <c r="A28" s="57" t="s">
        <v>59</v>
      </c>
      <c r="B28" s="25" t="s">
        <v>103</v>
      </c>
      <c r="C28" s="653">
        <v>2203</v>
      </c>
      <c r="D28" s="654">
        <v>31700.856110000157</v>
      </c>
      <c r="E28" s="655">
        <v>25434.033333333336</v>
      </c>
      <c r="F28" s="656">
        <v>0.80231376859598669</v>
      </c>
      <c r="G28" s="657">
        <v>11.54518081404146</v>
      </c>
      <c r="I28" s="60" t="s">
        <v>59</v>
      </c>
      <c r="J28" s="73" t="s">
        <v>103</v>
      </c>
      <c r="K28" s="676">
        <v>5382</v>
      </c>
      <c r="L28" s="677">
        <v>24388.09724800014</v>
      </c>
      <c r="M28" s="1309">
        <v>36530.050000000003</v>
      </c>
      <c r="N28" s="1508">
        <v>1.4978638812421301</v>
      </c>
      <c r="O28" s="1509">
        <v>6.7874489037532522</v>
      </c>
      <c r="Q28" s="60" t="s">
        <v>59</v>
      </c>
      <c r="R28" s="73" t="s">
        <v>103</v>
      </c>
      <c r="S28" s="676">
        <v>6912</v>
      </c>
      <c r="T28" s="677">
        <v>56542</v>
      </c>
      <c r="U28" s="1309">
        <v>65290</v>
      </c>
      <c r="V28" s="1508">
        <f t="shared" si="9"/>
        <v>1.154716847653072</v>
      </c>
      <c r="W28" s="1509">
        <f t="shared" si="10"/>
        <v>9.4458912037037042</v>
      </c>
      <c r="X28" s="692"/>
      <c r="Y28" s="692"/>
    </row>
    <row r="29" spans="1:25" x14ac:dyDescent="0.2">
      <c r="A29" s="57" t="s">
        <v>59</v>
      </c>
      <c r="B29" s="25" t="s">
        <v>104</v>
      </c>
      <c r="C29" s="653">
        <v>2572</v>
      </c>
      <c r="D29" s="654">
        <v>44670</v>
      </c>
      <c r="E29" s="655">
        <v>37118</v>
      </c>
      <c r="F29" s="656">
        <v>0.83093798970226107</v>
      </c>
      <c r="G29" s="657">
        <v>14.431570762052877</v>
      </c>
    </row>
    <row r="30" spans="1:25" x14ac:dyDescent="0.2">
      <c r="A30" s="57"/>
      <c r="B30" s="25" t="s">
        <v>105</v>
      </c>
      <c r="C30" s="653">
        <v>3548</v>
      </c>
      <c r="D30" s="654">
        <v>84927</v>
      </c>
      <c r="E30" s="655">
        <v>49526</v>
      </c>
      <c r="F30" s="656">
        <v>0.58315965476232534</v>
      </c>
      <c r="G30" s="657">
        <v>13.958850056369785</v>
      </c>
      <c r="K30" s="692"/>
    </row>
    <row r="31" spans="1:25" x14ac:dyDescent="0.2">
      <c r="A31" s="57"/>
      <c r="B31" s="25" t="s">
        <v>106</v>
      </c>
      <c r="C31" s="653">
        <v>3366</v>
      </c>
      <c r="D31" s="654">
        <v>74595</v>
      </c>
      <c r="E31" s="655">
        <v>53902</v>
      </c>
      <c r="F31" s="656">
        <v>0.72259534821368721</v>
      </c>
      <c r="G31" s="657">
        <v>16.013666072489602</v>
      </c>
    </row>
    <row r="32" spans="1:25" x14ac:dyDescent="0.2">
      <c r="A32" s="57"/>
      <c r="B32" s="25" t="s">
        <v>107</v>
      </c>
      <c r="C32" s="575">
        <v>2810</v>
      </c>
      <c r="D32" s="574">
        <v>57828</v>
      </c>
      <c r="E32" s="576">
        <v>43583</v>
      </c>
      <c r="F32" s="387">
        <v>0.7536660441308709</v>
      </c>
      <c r="G32" s="373">
        <v>15.509964412811389</v>
      </c>
    </row>
    <row r="33" spans="1:15" ht="13.5" thickBot="1" x14ac:dyDescent="0.25">
      <c r="A33" s="60"/>
      <c r="B33" s="73" t="s">
        <v>108</v>
      </c>
      <c r="C33" s="577">
        <v>2101</v>
      </c>
      <c r="D33" s="578">
        <v>46787</v>
      </c>
      <c r="E33" s="579">
        <v>31185</v>
      </c>
      <c r="F33" s="582">
        <v>0.66653130142988437</v>
      </c>
      <c r="G33" s="422">
        <f t="shared" ref="G33" si="11">E33/C33</f>
        <v>14.842931937172775</v>
      </c>
    </row>
    <row r="34" spans="1:15" x14ac:dyDescent="0.2">
      <c r="A34" t="s">
        <v>270</v>
      </c>
    </row>
    <row r="35" spans="1:15" x14ac:dyDescent="0.2">
      <c r="O35" t="s">
        <v>13</v>
      </c>
    </row>
    <row r="37" spans="1:15" x14ac:dyDescent="0.2">
      <c r="I37" t="s">
        <v>13</v>
      </c>
    </row>
    <row r="38" spans="1:15" ht="13.5" thickBot="1" x14ac:dyDescent="0.25">
      <c r="A38" s="1654" t="s">
        <v>610</v>
      </c>
      <c r="B38" s="1654"/>
      <c r="C38" s="1654"/>
      <c r="D38" s="1654"/>
      <c r="E38" s="1654"/>
      <c r="F38" s="1654"/>
      <c r="G38" s="1654"/>
    </row>
    <row r="39" spans="1:15" ht="72.75" thickBot="1" x14ac:dyDescent="0.25">
      <c r="A39" s="580" t="s">
        <v>51</v>
      </c>
      <c r="B39" s="581" t="s">
        <v>5</v>
      </c>
      <c r="C39" s="69" t="s">
        <v>271</v>
      </c>
      <c r="D39" s="70" t="s">
        <v>260</v>
      </c>
      <c r="E39" s="71" t="s">
        <v>261</v>
      </c>
      <c r="F39" s="71" t="s">
        <v>262</v>
      </c>
      <c r="G39" s="71" t="s">
        <v>272</v>
      </c>
      <c r="H39" s="371" t="s">
        <v>273</v>
      </c>
      <c r="M39" t="s">
        <v>13</v>
      </c>
    </row>
    <row r="40" spans="1:15" x14ac:dyDescent="0.2">
      <c r="A40" s="116">
        <v>1</v>
      </c>
      <c r="B40" s="117" t="s">
        <v>11</v>
      </c>
      <c r="C40" s="673">
        <v>32</v>
      </c>
      <c r="D40" s="674">
        <v>781.71428571428589</v>
      </c>
      <c r="E40" s="675">
        <v>689.55</v>
      </c>
      <c r="F40" s="869">
        <f>E40/D40</f>
        <v>0.8820997807017541</v>
      </c>
      <c r="G40" s="675">
        <f>D40/C40</f>
        <v>24.428571428571434</v>
      </c>
      <c r="H40" s="719">
        <f t="shared" ref="H40:H59" si="12">E40/C40</f>
        <v>21.548437499999999</v>
      </c>
    </row>
    <row r="41" spans="1:15" x14ac:dyDescent="0.2">
      <c r="A41" s="56">
        <v>2</v>
      </c>
      <c r="B41" s="23" t="s">
        <v>12</v>
      </c>
      <c r="C41" s="575">
        <v>103</v>
      </c>
      <c r="D41" s="574">
        <v>3354.1799999999994</v>
      </c>
      <c r="E41" s="576">
        <v>1416.75</v>
      </c>
      <c r="F41" s="387">
        <f t="shared" ref="F41:F54" si="13">E41/D41</f>
        <v>0.42238341412804331</v>
      </c>
      <c r="G41" s="576">
        <f t="shared" ref="G41:G59" si="14">D41/C41</f>
        <v>32.564854368932032</v>
      </c>
      <c r="H41" s="720">
        <f t="shared" si="12"/>
        <v>13.754854368932039</v>
      </c>
    </row>
    <row r="42" spans="1:15" x14ac:dyDescent="0.2">
      <c r="A42" s="56">
        <v>3</v>
      </c>
      <c r="B42" s="23" t="s">
        <v>14</v>
      </c>
      <c r="C42" s="575">
        <v>46</v>
      </c>
      <c r="D42" s="574">
        <v>756.57142857142867</v>
      </c>
      <c r="E42" s="576">
        <v>518.58333333333337</v>
      </c>
      <c r="F42" s="387">
        <f t="shared" si="13"/>
        <v>0.68543869587109763</v>
      </c>
      <c r="G42" s="576">
        <f t="shared" si="14"/>
        <v>16.447204968944103</v>
      </c>
      <c r="H42" s="720">
        <f t="shared" si="12"/>
        <v>11.273550724637682</v>
      </c>
    </row>
    <row r="43" spans="1:15" x14ac:dyDescent="0.2">
      <c r="A43" s="56">
        <v>4</v>
      </c>
      <c r="B43" s="23" t="s">
        <v>15</v>
      </c>
      <c r="C43" s="575">
        <v>19</v>
      </c>
      <c r="D43" s="574">
        <v>191.71428571428572</v>
      </c>
      <c r="E43" s="576">
        <v>119.03333333333333</v>
      </c>
      <c r="F43" s="387">
        <f t="shared" si="13"/>
        <v>0.62088922006954794</v>
      </c>
      <c r="G43" s="576">
        <f t="shared" si="14"/>
        <v>10.090225563909774</v>
      </c>
      <c r="H43" s="720">
        <f t="shared" si="12"/>
        <v>6.2649122807017541</v>
      </c>
    </row>
    <row r="44" spans="1:15" x14ac:dyDescent="0.2">
      <c r="A44" s="56">
        <v>5</v>
      </c>
      <c r="B44" s="23" t="s">
        <v>266</v>
      </c>
      <c r="C44" s="575">
        <v>87</v>
      </c>
      <c r="D44" s="574">
        <v>3020.321428571428</v>
      </c>
      <c r="E44" s="576">
        <v>2024.7666666666667</v>
      </c>
      <c r="F44" s="387">
        <f t="shared" si="13"/>
        <v>0.67038118774807176</v>
      </c>
      <c r="G44" s="576">
        <f t="shared" si="14"/>
        <v>34.716338259441699</v>
      </c>
      <c r="H44" s="720">
        <f t="shared" si="12"/>
        <v>23.273180076628353</v>
      </c>
    </row>
    <row r="45" spans="1:15" x14ac:dyDescent="0.2">
      <c r="A45" s="57">
        <v>6</v>
      </c>
      <c r="B45" s="25" t="s">
        <v>267</v>
      </c>
      <c r="C45" s="575">
        <v>4</v>
      </c>
      <c r="D45" s="574">
        <v>104.57142857142857</v>
      </c>
      <c r="E45" s="576">
        <v>0</v>
      </c>
      <c r="F45" s="387">
        <f t="shared" si="13"/>
        <v>0</v>
      </c>
      <c r="G45" s="576">
        <f t="shared" si="14"/>
        <v>26.142857142857142</v>
      </c>
      <c r="H45" s="720">
        <f t="shared" si="12"/>
        <v>0</v>
      </c>
    </row>
    <row r="46" spans="1:15" x14ac:dyDescent="0.2">
      <c r="A46" s="57">
        <v>7</v>
      </c>
      <c r="B46" s="25" t="s">
        <v>18</v>
      </c>
      <c r="C46" s="575">
        <v>21</v>
      </c>
      <c r="D46" s="574">
        <v>961.28571428571456</v>
      </c>
      <c r="E46" s="576">
        <v>14.2</v>
      </c>
      <c r="F46" s="387">
        <f t="shared" si="13"/>
        <v>1.4771882894932377E-2</v>
      </c>
      <c r="G46" s="576">
        <f t="shared" si="14"/>
        <v>45.775510204081648</v>
      </c>
      <c r="H46" s="720">
        <f t="shared" si="12"/>
        <v>0.67619047619047612</v>
      </c>
    </row>
    <row r="47" spans="1:15" x14ac:dyDescent="0.2">
      <c r="A47" s="56">
        <v>8</v>
      </c>
      <c r="B47" s="23" t="s">
        <v>19</v>
      </c>
      <c r="C47" s="575">
        <v>83</v>
      </c>
      <c r="D47" s="574">
        <v>1530.6057142857139</v>
      </c>
      <c r="E47" s="576">
        <v>880.93333333333328</v>
      </c>
      <c r="F47" s="387">
        <f t="shared" si="13"/>
        <v>0.57554556677219615</v>
      </c>
      <c r="G47" s="576">
        <f t="shared" si="14"/>
        <v>18.441032702237518</v>
      </c>
      <c r="H47" s="720">
        <f t="shared" si="12"/>
        <v>10.613654618473895</v>
      </c>
    </row>
    <row r="48" spans="1:15" x14ac:dyDescent="0.2">
      <c r="A48" s="56">
        <v>9</v>
      </c>
      <c r="B48" s="23" t="s">
        <v>268</v>
      </c>
      <c r="C48" s="575">
        <v>114</v>
      </c>
      <c r="D48" s="574">
        <v>1484.9285714285709</v>
      </c>
      <c r="E48" s="576">
        <v>1310.75</v>
      </c>
      <c r="F48" s="387">
        <f t="shared" si="13"/>
        <v>0.8827023906873831</v>
      </c>
      <c r="G48" s="576">
        <f t="shared" si="14"/>
        <v>13.02568922305764</v>
      </c>
      <c r="H48" s="720">
        <f t="shared" si="12"/>
        <v>11.49780701754386</v>
      </c>
    </row>
    <row r="49" spans="1:8" x14ac:dyDescent="0.2">
      <c r="A49" s="56">
        <v>10</v>
      </c>
      <c r="B49" s="23" t="s">
        <v>269</v>
      </c>
      <c r="C49" s="575">
        <v>55</v>
      </c>
      <c r="D49" s="574">
        <v>12.428571428571427</v>
      </c>
      <c r="E49" s="576">
        <v>1127.1833333333334</v>
      </c>
      <c r="F49" s="387">
        <f t="shared" si="13"/>
        <v>90.69291187739465</v>
      </c>
      <c r="G49" s="576">
        <f t="shared" si="14"/>
        <v>0.22597402597402594</v>
      </c>
      <c r="H49" s="720">
        <f t="shared" si="12"/>
        <v>20.494242424242426</v>
      </c>
    </row>
    <row r="50" spans="1:8" x14ac:dyDescent="0.2">
      <c r="A50" s="57">
        <v>11</v>
      </c>
      <c r="B50" s="25" t="s">
        <v>22</v>
      </c>
      <c r="C50" s="575">
        <v>12</v>
      </c>
      <c r="D50" s="574">
        <v>173.94285714285712</v>
      </c>
      <c r="E50" s="576">
        <v>8.7166666666666668</v>
      </c>
      <c r="F50" s="387">
        <f t="shared" si="13"/>
        <v>5.0112242663162512E-2</v>
      </c>
      <c r="G50" s="576">
        <f t="shared" si="14"/>
        <v>14.495238095238093</v>
      </c>
      <c r="H50" s="720">
        <f t="shared" si="12"/>
        <v>0.72638888888888886</v>
      </c>
    </row>
    <row r="51" spans="1:8" x14ac:dyDescent="0.2">
      <c r="A51" s="56">
        <v>12</v>
      </c>
      <c r="B51" s="23" t="s">
        <v>23</v>
      </c>
      <c r="C51" s="575">
        <v>71</v>
      </c>
      <c r="D51" s="574">
        <v>2332.5714285714284</v>
      </c>
      <c r="E51" s="576">
        <v>996.93333333333328</v>
      </c>
      <c r="F51" s="387">
        <f t="shared" si="13"/>
        <v>0.42739670096357996</v>
      </c>
      <c r="G51" s="576">
        <f t="shared" si="14"/>
        <v>32.853118712273641</v>
      </c>
      <c r="H51" s="720">
        <f t="shared" si="12"/>
        <v>14.04131455399061</v>
      </c>
    </row>
    <row r="52" spans="1:8" x14ac:dyDescent="0.2">
      <c r="A52" s="56">
        <v>13</v>
      </c>
      <c r="B52" s="23" t="s">
        <v>24</v>
      </c>
      <c r="C52" s="575">
        <v>45</v>
      </c>
      <c r="D52" s="574">
        <v>1563</v>
      </c>
      <c r="E52" s="576">
        <v>1066.3</v>
      </c>
      <c r="F52" s="387">
        <f t="shared" si="13"/>
        <v>0.68221369161868195</v>
      </c>
      <c r="G52" s="576">
        <f t="shared" si="14"/>
        <v>34.733333333333334</v>
      </c>
      <c r="H52" s="720">
        <f t="shared" si="12"/>
        <v>23.695555555555554</v>
      </c>
    </row>
    <row r="53" spans="1:8" x14ac:dyDescent="0.2">
      <c r="A53" s="56">
        <v>14</v>
      </c>
      <c r="B53" s="23" t="s">
        <v>25</v>
      </c>
      <c r="C53" s="575">
        <v>93</v>
      </c>
      <c r="D53" s="574">
        <v>2404.7857142857147</v>
      </c>
      <c r="E53" s="576">
        <v>1436.05</v>
      </c>
      <c r="F53" s="387">
        <f t="shared" si="13"/>
        <v>0.5971633944218373</v>
      </c>
      <c r="G53" s="576">
        <f t="shared" si="14"/>
        <v>25.857910906298006</v>
      </c>
      <c r="H53" s="720">
        <f t="shared" si="12"/>
        <v>15.441397849462366</v>
      </c>
    </row>
    <row r="54" spans="1:8" ht="24.75" thickBot="1" x14ac:dyDescent="0.25">
      <c r="A54" s="58">
        <v>15</v>
      </c>
      <c r="B54" s="59" t="s">
        <v>26</v>
      </c>
      <c r="C54" s="577">
        <v>94</v>
      </c>
      <c r="D54" s="578">
        <v>2478.617142857142</v>
      </c>
      <c r="E54" s="579">
        <v>1669.65</v>
      </c>
      <c r="F54" s="582">
        <f t="shared" si="13"/>
        <v>0.67362158161924424</v>
      </c>
      <c r="G54" s="579">
        <f t="shared" si="14"/>
        <v>26.368267477203638</v>
      </c>
      <c r="H54" s="721">
        <f t="shared" si="12"/>
        <v>17.762234042553192</v>
      </c>
    </row>
    <row r="55" spans="1:8" x14ac:dyDescent="0.2">
      <c r="A55" s="48" t="s">
        <v>59</v>
      </c>
      <c r="B55" s="583" t="s">
        <v>590</v>
      </c>
      <c r="C55" s="500">
        <f t="shared" ref="C55:E55" si="15">SUM(C40:C54)</f>
        <v>879</v>
      </c>
      <c r="D55" s="501">
        <f t="shared" si="15"/>
        <v>21151.23857142857</v>
      </c>
      <c r="E55" s="417">
        <f t="shared" si="15"/>
        <v>13279.399999999998</v>
      </c>
      <c r="F55" s="1058">
        <f>E55/D55</f>
        <v>0.62783084570461145</v>
      </c>
      <c r="G55" s="585">
        <f>D55/C55</f>
        <v>24.062842515845926</v>
      </c>
      <c r="H55" s="1111">
        <f t="shared" si="12"/>
        <v>15.10739476678043</v>
      </c>
    </row>
    <row r="56" spans="1:8" x14ac:dyDescent="0.2">
      <c r="A56" s="57" t="s">
        <v>59</v>
      </c>
      <c r="B56" s="25" t="s">
        <v>537</v>
      </c>
      <c r="C56" s="653">
        <v>1002</v>
      </c>
      <c r="D56" s="654">
        <v>25478.852857142854</v>
      </c>
      <c r="E56" s="655">
        <v>15017.516666666665</v>
      </c>
      <c r="F56" s="656">
        <v>0.5894110206165184</v>
      </c>
      <c r="G56" s="657">
        <v>25.427996863416023</v>
      </c>
      <c r="H56" s="1112">
        <v>14.987541583499665</v>
      </c>
    </row>
    <row r="57" spans="1:8" x14ac:dyDescent="0.2">
      <c r="A57" s="57" t="s">
        <v>59</v>
      </c>
      <c r="B57" s="25" t="s">
        <v>452</v>
      </c>
      <c r="C57" s="653">
        <v>1081</v>
      </c>
      <c r="D57" s="654">
        <v>30066.051428571438</v>
      </c>
      <c r="E57" s="655">
        <v>15058.016666666666</v>
      </c>
      <c r="F57" s="656">
        <v>0.50083120167742412</v>
      </c>
      <c r="G57" s="657">
        <v>27.813183560195593</v>
      </c>
      <c r="H57" s="1112">
        <v>13.929710144927537</v>
      </c>
    </row>
    <row r="58" spans="1:8" x14ac:dyDescent="0.2">
      <c r="A58" s="57" t="s">
        <v>59</v>
      </c>
      <c r="B58" s="25" t="s">
        <v>102</v>
      </c>
      <c r="C58" s="653">
        <v>1153</v>
      </c>
      <c r="D58" s="654">
        <v>34335.642711000488</v>
      </c>
      <c r="E58" s="655">
        <v>14093.733333333334</v>
      </c>
      <c r="F58" s="656">
        <v>0.41046947779480386</v>
      </c>
      <c r="G58" s="657">
        <v>29.779395239375965</v>
      </c>
      <c r="H58" s="1112">
        <v>12.223532812951721</v>
      </c>
    </row>
    <row r="59" spans="1:8" x14ac:dyDescent="0.2">
      <c r="A59" s="57" t="s">
        <v>59</v>
      </c>
      <c r="B59" s="25" t="s">
        <v>103</v>
      </c>
      <c r="C59" s="653">
        <v>1299</v>
      </c>
      <c r="D59" s="654">
        <v>39323</v>
      </c>
      <c r="E59" s="655">
        <v>12876</v>
      </c>
      <c r="F59" s="656">
        <f>E59/D59</f>
        <v>0.32744195508989649</v>
      </c>
      <c r="G59" s="657">
        <f t="shared" si="14"/>
        <v>30.271747498075442</v>
      </c>
      <c r="H59" s="1112">
        <f t="shared" si="12"/>
        <v>9.9122401847575059</v>
      </c>
    </row>
    <row r="62" spans="1:8" x14ac:dyDescent="0.2">
      <c r="C62" s="692"/>
    </row>
    <row r="64" spans="1:8" x14ac:dyDescent="0.2">
      <c r="G64" t="s">
        <v>13</v>
      </c>
    </row>
  </sheetData>
  <mergeCells count="4">
    <mergeCell ref="A7:G7"/>
    <mergeCell ref="A38:G38"/>
    <mergeCell ref="I7:O7"/>
    <mergeCell ref="Q7:W7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6"/>
  <dimension ref="A1:M47"/>
  <sheetViews>
    <sheetView showGridLines="0" topLeftCell="A6" zoomScaleNormal="100" workbookViewId="0">
      <selection activeCell="O18" sqref="O18"/>
    </sheetView>
  </sheetViews>
  <sheetFormatPr baseColWidth="10" defaultColWidth="11.42578125" defaultRowHeight="12.75" x14ac:dyDescent="0.2"/>
  <cols>
    <col min="1" max="1" width="6.140625" style="146" bestFit="1" customWidth="1"/>
    <col min="2" max="2" width="34.140625" customWidth="1"/>
    <col min="3" max="3" width="11.85546875" customWidth="1"/>
    <col min="4" max="4" width="11.28515625" customWidth="1"/>
    <col min="5" max="5" width="12.42578125" customWidth="1"/>
    <col min="6" max="6" width="11.5703125" customWidth="1"/>
    <col min="7" max="7" width="12.42578125" customWidth="1"/>
    <col min="8" max="8" width="11" customWidth="1"/>
  </cols>
  <sheetData>
    <row r="1" spans="1:13" x14ac:dyDescent="0.2">
      <c r="A1"/>
    </row>
    <row r="2" spans="1:13" x14ac:dyDescent="0.2">
      <c r="A2" s="122" t="s">
        <v>0</v>
      </c>
    </row>
    <row r="3" spans="1:13" x14ac:dyDescent="0.2">
      <c r="A3" s="122"/>
    </row>
    <row r="4" spans="1:13" x14ac:dyDescent="0.2">
      <c r="A4" s="122" t="str">
        <f>A7</f>
        <v>Tabell 3 -7 - A1 -  Saksbehandlingstider i pleie- og omsorgssektoren - hjemmetjenester hittil i år</v>
      </c>
    </row>
    <row r="5" spans="1:13" x14ac:dyDescent="0.2">
      <c r="A5" s="122"/>
    </row>
    <row r="7" spans="1:13" s="123" customFormat="1" ht="30" customHeight="1" thickBot="1" x14ac:dyDescent="0.25">
      <c r="A7" s="6" t="s">
        <v>276</v>
      </c>
    </row>
    <row r="8" spans="1:13" s="126" customFormat="1" ht="26.25" customHeight="1" thickBot="1" x14ac:dyDescent="0.25">
      <c r="A8" s="124"/>
      <c r="B8" s="125"/>
      <c r="C8" s="1655" t="s">
        <v>80</v>
      </c>
      <c r="D8" s="1656"/>
      <c r="E8" s="1657" t="s">
        <v>277</v>
      </c>
      <c r="F8" s="1658"/>
      <c r="G8" s="123"/>
      <c r="H8" s="123"/>
    </row>
    <row r="9" spans="1:13" s="126" customFormat="1" ht="82.5" customHeight="1" thickBot="1" x14ac:dyDescent="0.25">
      <c r="A9" s="127" t="s">
        <v>51</v>
      </c>
      <c r="B9" s="128" t="s">
        <v>5</v>
      </c>
      <c r="C9" s="129" t="s">
        <v>486</v>
      </c>
      <c r="D9" s="130" t="s">
        <v>488</v>
      </c>
      <c r="E9" s="131" t="s">
        <v>487</v>
      </c>
      <c r="F9" s="132" t="s">
        <v>488</v>
      </c>
      <c r="G9" s="123"/>
      <c r="H9" s="123"/>
    </row>
    <row r="10" spans="1:13" x14ac:dyDescent="0.2">
      <c r="A10" s="133">
        <v>1</v>
      </c>
      <c r="B10" s="134" t="s">
        <v>11</v>
      </c>
      <c r="C10" s="1090"/>
      <c r="D10" s="1091"/>
      <c r="E10" s="1091"/>
      <c r="F10" s="1051"/>
      <c r="H10" s="268"/>
      <c r="I10" s="267"/>
      <c r="J10" s="423"/>
      <c r="K10" s="423"/>
      <c r="L10" s="423"/>
      <c r="M10" s="423"/>
    </row>
    <row r="11" spans="1:13" x14ac:dyDescent="0.2">
      <c r="A11" s="135">
        <v>2</v>
      </c>
      <c r="B11" s="136" t="s">
        <v>12</v>
      </c>
      <c r="C11" s="1092"/>
      <c r="D11" s="1088"/>
      <c r="E11" s="1088"/>
      <c r="F11" s="1093"/>
      <c r="H11" s="268"/>
      <c r="I11" s="267"/>
      <c r="J11" s="423"/>
      <c r="K11" s="423"/>
      <c r="L11" s="423"/>
      <c r="M11" s="423"/>
    </row>
    <row r="12" spans="1:13" x14ac:dyDescent="0.2">
      <c r="A12" s="135">
        <v>3</v>
      </c>
      <c r="B12" s="136" t="s">
        <v>14</v>
      </c>
      <c r="C12" s="1092"/>
      <c r="D12" s="1088"/>
      <c r="E12" s="1088"/>
      <c r="F12" s="1093"/>
      <c r="H12" s="268"/>
      <c r="I12" s="267"/>
      <c r="J12" s="423"/>
      <c r="K12" s="423"/>
      <c r="L12" s="423"/>
      <c r="M12" s="423"/>
    </row>
    <row r="13" spans="1:13" x14ac:dyDescent="0.2">
      <c r="A13" s="135">
        <v>4</v>
      </c>
      <c r="B13" s="136" t="s">
        <v>15</v>
      </c>
      <c r="C13" s="1094"/>
      <c r="D13" s="1088"/>
      <c r="E13" s="1089"/>
      <c r="F13" s="1093"/>
      <c r="H13" s="268"/>
      <c r="I13" s="267"/>
      <c r="J13" s="423"/>
      <c r="K13" s="423"/>
      <c r="L13" s="423"/>
      <c r="M13" s="423"/>
    </row>
    <row r="14" spans="1:13" x14ac:dyDescent="0.2">
      <c r="A14" s="135">
        <v>5</v>
      </c>
      <c r="B14" s="136" t="s">
        <v>16</v>
      </c>
      <c r="C14" s="1094"/>
      <c r="D14" s="1088"/>
      <c r="E14" s="1089"/>
      <c r="F14" s="1093"/>
      <c r="J14" s="423"/>
      <c r="K14" s="423"/>
      <c r="L14" s="423"/>
      <c r="M14" s="423"/>
    </row>
    <row r="15" spans="1:13" x14ac:dyDescent="0.2">
      <c r="A15" s="138">
        <v>6</v>
      </c>
      <c r="B15" s="139" t="s">
        <v>17</v>
      </c>
      <c r="C15" s="1094"/>
      <c r="D15" s="1088"/>
      <c r="E15" s="1089"/>
      <c r="F15" s="1093"/>
      <c r="J15" s="423"/>
      <c r="K15" s="423"/>
      <c r="L15" s="423"/>
      <c r="M15" s="423"/>
    </row>
    <row r="16" spans="1:13" x14ac:dyDescent="0.2">
      <c r="A16" s="138">
        <v>7</v>
      </c>
      <c r="B16" s="139" t="s">
        <v>18</v>
      </c>
      <c r="C16" s="1094"/>
      <c r="D16" s="1088"/>
      <c r="E16" s="1089"/>
      <c r="F16" s="1093"/>
      <c r="J16" s="423"/>
      <c r="K16" s="423"/>
      <c r="L16" s="423"/>
      <c r="M16" s="423"/>
    </row>
    <row r="17" spans="1:13" x14ac:dyDescent="0.2">
      <c r="A17" s="135">
        <v>8</v>
      </c>
      <c r="B17" s="136" t="s">
        <v>19</v>
      </c>
      <c r="C17" s="1094"/>
      <c r="D17" s="1088"/>
      <c r="E17" s="1089"/>
      <c r="F17" s="1093"/>
      <c r="H17" t="s">
        <v>13</v>
      </c>
      <c r="J17" s="423"/>
      <c r="K17" s="423"/>
      <c r="L17" s="423"/>
      <c r="M17" s="423"/>
    </row>
    <row r="18" spans="1:13" x14ac:dyDescent="0.2">
      <c r="A18" s="135">
        <v>9</v>
      </c>
      <c r="B18" s="136" t="s">
        <v>20</v>
      </c>
      <c r="C18" s="1094"/>
      <c r="D18" s="1088"/>
      <c r="E18" s="1089"/>
      <c r="F18" s="1093"/>
      <c r="J18" s="423"/>
      <c r="K18" s="423"/>
      <c r="L18" s="423"/>
      <c r="M18" s="423"/>
    </row>
    <row r="19" spans="1:13" x14ac:dyDescent="0.2">
      <c r="A19" s="135">
        <v>10</v>
      </c>
      <c r="B19" s="136" t="s">
        <v>21</v>
      </c>
      <c r="C19" s="1094"/>
      <c r="D19" s="1088"/>
      <c r="E19" s="1089"/>
      <c r="F19" s="1093"/>
      <c r="J19" s="423"/>
      <c r="K19" s="423"/>
      <c r="L19" s="423"/>
      <c r="M19" s="423"/>
    </row>
    <row r="20" spans="1:13" x14ac:dyDescent="0.2">
      <c r="A20" s="138">
        <v>11</v>
      </c>
      <c r="B20" s="139" t="s">
        <v>22</v>
      </c>
      <c r="C20" s="1094"/>
      <c r="D20" s="1088"/>
      <c r="E20" s="1089"/>
      <c r="F20" s="1093"/>
      <c r="J20" s="423"/>
      <c r="K20" s="423"/>
      <c r="L20" s="423"/>
      <c r="M20" s="423"/>
    </row>
    <row r="21" spans="1:13" x14ac:dyDescent="0.2">
      <c r="A21" s="135">
        <v>12</v>
      </c>
      <c r="B21" s="136" t="s">
        <v>23</v>
      </c>
      <c r="C21" s="1094"/>
      <c r="D21" s="1088"/>
      <c r="E21" s="1089"/>
      <c r="F21" s="1093"/>
      <c r="G21" s="88"/>
      <c r="J21" s="423"/>
      <c r="K21" s="423"/>
      <c r="L21" s="423"/>
      <c r="M21" s="423"/>
    </row>
    <row r="22" spans="1:13" x14ac:dyDescent="0.2">
      <c r="A22" s="135">
        <v>13</v>
      </c>
      <c r="B22" s="136" t="s">
        <v>24</v>
      </c>
      <c r="C22" s="1094"/>
      <c r="D22" s="1088"/>
      <c r="E22" s="1089"/>
      <c r="F22" s="1093"/>
      <c r="J22" s="423"/>
      <c r="K22" s="423"/>
      <c r="L22" s="423"/>
      <c r="M22" s="423"/>
    </row>
    <row r="23" spans="1:13" x14ac:dyDescent="0.2">
      <c r="A23" s="135">
        <v>14</v>
      </c>
      <c r="B23" s="136" t="s">
        <v>25</v>
      </c>
      <c r="C23" s="1094"/>
      <c r="D23" s="1088"/>
      <c r="E23" s="1089"/>
      <c r="F23" s="1093"/>
      <c r="J23" s="423"/>
      <c r="K23" s="423"/>
      <c r="L23" s="423"/>
      <c r="M23" s="423"/>
    </row>
    <row r="24" spans="1:13" ht="13.5" thickBot="1" x14ac:dyDescent="0.25">
      <c r="A24" s="140">
        <v>15</v>
      </c>
      <c r="B24" s="141" t="s">
        <v>26</v>
      </c>
      <c r="C24" s="1095"/>
      <c r="D24" s="1096"/>
      <c r="E24" s="1097"/>
      <c r="F24" s="1098"/>
      <c r="G24" t="s">
        <v>612</v>
      </c>
      <c r="J24" s="423"/>
      <c r="K24" s="423"/>
      <c r="L24" s="423"/>
      <c r="M24" s="423"/>
    </row>
    <row r="25" spans="1:13" x14ac:dyDescent="0.2">
      <c r="A25" s="142"/>
      <c r="B25" s="418" t="s">
        <v>600</v>
      </c>
      <c r="C25" s="1085"/>
      <c r="D25" s="1086"/>
      <c r="E25" s="1085"/>
      <c r="F25" s="1087"/>
    </row>
    <row r="26" spans="1:13" x14ac:dyDescent="0.2">
      <c r="A26" s="535"/>
      <c r="B26" s="536" t="s">
        <v>555</v>
      </c>
      <c r="C26" s="277"/>
      <c r="D26" s="1310"/>
      <c r="E26" s="277"/>
      <c r="F26" s="1311"/>
    </row>
    <row r="27" spans="1:13" x14ac:dyDescent="0.2">
      <c r="A27" s="535"/>
      <c r="B27" s="536" t="s">
        <v>457</v>
      </c>
      <c r="C27" s="277">
        <v>27.88</v>
      </c>
      <c r="D27" s="1310">
        <v>2.3919999999999999</v>
      </c>
      <c r="E27" s="277">
        <v>9.91</v>
      </c>
      <c r="F27" s="1311">
        <v>2.109</v>
      </c>
    </row>
    <row r="28" spans="1:13" x14ac:dyDescent="0.2">
      <c r="A28" s="535"/>
      <c r="B28" s="536" t="s">
        <v>86</v>
      </c>
      <c r="C28" s="277">
        <v>26.1</v>
      </c>
      <c r="D28" s="537">
        <v>2.1</v>
      </c>
      <c r="E28" s="277">
        <v>9</v>
      </c>
      <c r="F28" s="538">
        <v>2.2799999999999998</v>
      </c>
    </row>
    <row r="29" spans="1:13" x14ac:dyDescent="0.2">
      <c r="A29" s="535"/>
      <c r="B29" s="536" t="s">
        <v>87</v>
      </c>
      <c r="C29" s="277">
        <v>27</v>
      </c>
      <c r="D29" s="537">
        <v>6</v>
      </c>
      <c r="E29" s="277">
        <v>9.86</v>
      </c>
      <c r="F29" s="538">
        <v>3.1190000000000002</v>
      </c>
    </row>
    <row r="30" spans="1:13" x14ac:dyDescent="0.2">
      <c r="A30" s="535"/>
      <c r="B30" s="536" t="s">
        <v>88</v>
      </c>
      <c r="C30" s="277">
        <v>30.293333333333333</v>
      </c>
      <c r="D30" s="537">
        <v>7.8133333333333326</v>
      </c>
      <c r="E30" s="277">
        <v>10.146666666666667</v>
      </c>
      <c r="F30" s="538">
        <v>2.7199999999999998</v>
      </c>
    </row>
    <row r="31" spans="1:13" x14ac:dyDescent="0.2">
      <c r="A31" s="535"/>
      <c r="B31" s="536" t="s">
        <v>90</v>
      </c>
      <c r="C31" s="277">
        <v>26.853333333333335</v>
      </c>
      <c r="D31" s="537">
        <v>7.1933333333333325</v>
      </c>
      <c r="E31" s="277">
        <v>11.120000000000001</v>
      </c>
      <c r="F31" s="538">
        <v>3.4666666666666663</v>
      </c>
    </row>
    <row r="32" spans="1:13" x14ac:dyDescent="0.2">
      <c r="A32" s="535"/>
      <c r="B32" s="536" t="s">
        <v>91</v>
      </c>
      <c r="C32" s="277">
        <v>26.266666666666666</v>
      </c>
      <c r="D32" s="537">
        <v>9.0200000000000014</v>
      </c>
      <c r="E32" s="277">
        <v>8.3733333333333331</v>
      </c>
      <c r="F32" s="538">
        <v>3.1466666666666665</v>
      </c>
    </row>
    <row r="33" spans="1:6" x14ac:dyDescent="0.2">
      <c r="A33" s="535"/>
      <c r="B33" s="536" t="s">
        <v>92</v>
      </c>
      <c r="C33" s="277">
        <v>24.326666666666668</v>
      </c>
      <c r="D33" s="537">
        <v>6.98</v>
      </c>
      <c r="E33" s="277">
        <v>9.7200000000000006</v>
      </c>
      <c r="F33" s="538">
        <v>3.1733333333333333</v>
      </c>
    </row>
    <row r="34" spans="1:6" x14ac:dyDescent="0.2">
      <c r="A34" s="143"/>
      <c r="B34" s="374" t="s">
        <v>93</v>
      </c>
      <c r="C34" s="376">
        <v>24.073333333333327</v>
      </c>
      <c r="D34" s="449">
        <v>5.6799999999999988</v>
      </c>
      <c r="E34" s="376">
        <v>10.146666666666667</v>
      </c>
      <c r="F34" s="137">
        <v>2.1533333333333333</v>
      </c>
    </row>
    <row r="35" spans="1:6" ht="13.5" thickBot="1" x14ac:dyDescent="0.25">
      <c r="A35" s="144"/>
      <c r="B35" s="375" t="s">
        <v>94</v>
      </c>
      <c r="C35" s="377">
        <v>26.573333333333334</v>
      </c>
      <c r="D35" s="450">
        <v>5.1800000000000006</v>
      </c>
      <c r="E35" s="377">
        <v>9.3199999999999985</v>
      </c>
      <c r="F35" s="145">
        <v>1.4400000000000004</v>
      </c>
    </row>
    <row r="36" spans="1:6" x14ac:dyDescent="0.2">
      <c r="A36" s="122" t="s">
        <v>97</v>
      </c>
    </row>
    <row r="37" spans="1:6" x14ac:dyDescent="0.2">
      <c r="A37" s="122" t="s">
        <v>278</v>
      </c>
    </row>
    <row r="38" spans="1:6" x14ac:dyDescent="0.2">
      <c r="A38" s="870" t="s">
        <v>279</v>
      </c>
    </row>
    <row r="39" spans="1:6" x14ac:dyDescent="0.2">
      <c r="A39" s="1" t="s">
        <v>489</v>
      </c>
    </row>
    <row r="40" spans="1:6" x14ac:dyDescent="0.2">
      <c r="A40" s="122" t="s">
        <v>280</v>
      </c>
    </row>
    <row r="47" spans="1:6" x14ac:dyDescent="0.2">
      <c r="D47" t="s">
        <v>13</v>
      </c>
    </row>
  </sheetData>
  <mergeCells count="2">
    <mergeCell ref="C8:D8"/>
    <mergeCell ref="E8:F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2486-EBB7-4F39-A806-D5277A27FEF4}">
  <dimension ref="A1:P28"/>
  <sheetViews>
    <sheetView showGridLines="0" workbookViewId="0">
      <selection activeCell="K29" sqref="K29"/>
    </sheetView>
  </sheetViews>
  <sheetFormatPr baseColWidth="10" defaultRowHeight="12.75" x14ac:dyDescent="0.2"/>
  <cols>
    <col min="2" max="2" width="29.140625" customWidth="1"/>
    <col min="3" max="3" width="12.5703125" customWidth="1"/>
    <col min="4" max="4" width="13.140625" customWidth="1"/>
    <col min="5" max="5" width="13" customWidth="1"/>
    <col min="6" max="6" width="13.28515625" customWidth="1"/>
    <col min="7" max="7" width="13.140625" customWidth="1"/>
    <col min="8" max="8" width="12.42578125" customWidth="1"/>
    <col min="9" max="9" width="12.140625" customWidth="1"/>
    <col min="10" max="10" width="13.5703125" customWidth="1"/>
    <col min="11" max="11" width="12.42578125" customWidth="1"/>
    <col min="13" max="14" width="12.28515625" customWidth="1"/>
    <col min="15" max="15" width="13.5703125" customWidth="1"/>
  </cols>
  <sheetData>
    <row r="1" spans="1:16" x14ac:dyDescent="0.2">
      <c r="A1" s="1005" t="s">
        <v>100</v>
      </c>
      <c r="B1" s="1005"/>
    </row>
    <row r="3" spans="1:16" x14ac:dyDescent="0.2">
      <c r="A3" t="s">
        <v>0</v>
      </c>
    </row>
    <row r="4" spans="1:16" x14ac:dyDescent="0.2">
      <c r="A4" t="str">
        <f>A7</f>
        <v>Tabell 3-7-B</v>
      </c>
      <c r="B4" t="str">
        <f>A8</f>
        <v xml:space="preserve">Klager på vedtak om helsetjenester i hjemmet </v>
      </c>
    </row>
    <row r="7" spans="1:16" x14ac:dyDescent="0.2">
      <c r="A7" s="94" t="s">
        <v>477</v>
      </c>
    </row>
    <row r="8" spans="1:16" x14ac:dyDescent="0.2">
      <c r="A8" s="94" t="s">
        <v>478</v>
      </c>
    </row>
    <row r="9" spans="1:16" ht="13.5" thickBot="1" x14ac:dyDescent="0.25"/>
    <row r="10" spans="1:16" ht="115.5" thickBot="1" x14ac:dyDescent="0.25">
      <c r="A10" s="872" t="s">
        <v>51</v>
      </c>
      <c r="B10" s="1001" t="s">
        <v>5</v>
      </c>
      <c r="C10" s="1006" t="s">
        <v>613</v>
      </c>
      <c r="D10" s="1006" t="s">
        <v>563</v>
      </c>
      <c r="E10" s="1006" t="s">
        <v>544</v>
      </c>
      <c r="F10" s="1006" t="s">
        <v>460</v>
      </c>
      <c r="G10" s="1006" t="s">
        <v>461</v>
      </c>
      <c r="H10" s="1006" t="s">
        <v>545</v>
      </c>
      <c r="I10" s="1006" t="s">
        <v>546</v>
      </c>
      <c r="J10" s="1006" t="s">
        <v>547</v>
      </c>
      <c r="K10" s="1006" t="s">
        <v>462</v>
      </c>
      <c r="L10" s="1006" t="s">
        <v>463</v>
      </c>
      <c r="M10" s="1006" t="s">
        <v>479</v>
      </c>
      <c r="N10" s="1006" t="s">
        <v>480</v>
      </c>
      <c r="O10" s="1329" t="s">
        <v>481</v>
      </c>
      <c r="P10" s="1325" t="s">
        <v>565</v>
      </c>
    </row>
    <row r="11" spans="1:16" x14ac:dyDescent="0.2">
      <c r="A11" s="1000">
        <v>1</v>
      </c>
      <c r="B11" s="665" t="s">
        <v>11</v>
      </c>
      <c r="C11" s="1010">
        <v>0</v>
      </c>
      <c r="D11" s="1011">
        <v>3</v>
      </c>
      <c r="E11" s="1011">
        <v>1</v>
      </c>
      <c r="F11" s="1011">
        <v>0</v>
      </c>
      <c r="G11" s="1011">
        <v>0</v>
      </c>
      <c r="H11" s="1011">
        <v>0</v>
      </c>
      <c r="I11" s="1011">
        <v>0</v>
      </c>
      <c r="J11" s="1011">
        <v>0</v>
      </c>
      <c r="K11" s="1322">
        <v>-0.46428571428571003</v>
      </c>
      <c r="L11" s="1513">
        <f>F11+K11</f>
        <v>-0.46428571428571003</v>
      </c>
      <c r="M11" s="1510">
        <v>0</v>
      </c>
      <c r="N11" s="1011">
        <v>0</v>
      </c>
      <c r="O11" s="1012">
        <v>0</v>
      </c>
      <c r="P11" s="1326">
        <f>L11/E11</f>
        <v>-0.46428571428571003</v>
      </c>
    </row>
    <row r="12" spans="1:16" x14ac:dyDescent="0.2">
      <c r="A12" s="999">
        <v>2</v>
      </c>
      <c r="B12" s="549" t="s">
        <v>12</v>
      </c>
      <c r="C12" s="1013">
        <v>1</v>
      </c>
      <c r="D12" s="1008">
        <v>1</v>
      </c>
      <c r="E12" s="1008">
        <v>1</v>
      </c>
      <c r="F12" s="1008">
        <v>0</v>
      </c>
      <c r="G12" s="1008">
        <v>2</v>
      </c>
      <c r="H12" s="1008">
        <v>0</v>
      </c>
      <c r="I12" s="1008">
        <v>0</v>
      </c>
      <c r="J12" s="1008">
        <v>1</v>
      </c>
      <c r="K12" s="1323">
        <v>0.42857142857142799</v>
      </c>
      <c r="L12" s="1514">
        <f t="shared" ref="L12:L26" si="0">F12+K12</f>
        <v>0.42857142857142799</v>
      </c>
      <c r="M12" s="1511">
        <v>0</v>
      </c>
      <c r="N12" s="1008">
        <v>0</v>
      </c>
      <c r="O12" s="1014">
        <v>1</v>
      </c>
      <c r="P12" s="1327">
        <f t="shared" ref="P12:P26" si="1">L12/E12</f>
        <v>0.42857142857142799</v>
      </c>
    </row>
    <row r="13" spans="1:16" x14ac:dyDescent="0.2">
      <c r="A13" s="999">
        <v>3</v>
      </c>
      <c r="B13" s="549" t="s">
        <v>14</v>
      </c>
      <c r="C13" s="1013">
        <v>2</v>
      </c>
      <c r="D13" s="1008">
        <v>5</v>
      </c>
      <c r="E13" s="1008">
        <v>4</v>
      </c>
      <c r="F13" s="1008">
        <v>2</v>
      </c>
      <c r="G13" s="1008">
        <v>4</v>
      </c>
      <c r="H13" s="1008">
        <v>0</v>
      </c>
      <c r="I13" s="1008">
        <v>0</v>
      </c>
      <c r="J13" s="1008">
        <v>2</v>
      </c>
      <c r="K13" s="1323">
        <v>0.500000000000004</v>
      </c>
      <c r="L13" s="1514">
        <f t="shared" si="0"/>
        <v>2.500000000000004</v>
      </c>
      <c r="M13" s="1511">
        <v>0</v>
      </c>
      <c r="N13" s="1008">
        <v>0</v>
      </c>
      <c r="O13" s="1014">
        <v>2</v>
      </c>
      <c r="P13" s="1327">
        <f t="shared" si="1"/>
        <v>0.625000000000001</v>
      </c>
    </row>
    <row r="14" spans="1:16" x14ac:dyDescent="0.2">
      <c r="A14" s="999">
        <v>4</v>
      </c>
      <c r="B14" s="549" t="s">
        <v>15</v>
      </c>
      <c r="C14" s="1013">
        <v>0</v>
      </c>
      <c r="D14" s="1008">
        <v>1</v>
      </c>
      <c r="E14" s="1008">
        <v>1</v>
      </c>
      <c r="F14" s="1008">
        <v>1</v>
      </c>
      <c r="G14" s="1008">
        <v>0</v>
      </c>
      <c r="H14" s="1008">
        <v>0</v>
      </c>
      <c r="I14" s="1008">
        <v>0</v>
      </c>
      <c r="J14" s="1008">
        <v>0</v>
      </c>
      <c r="K14" s="1323">
        <v>-0.107142857142857</v>
      </c>
      <c r="L14" s="1514">
        <f t="shared" si="0"/>
        <v>0.89285714285714302</v>
      </c>
      <c r="M14" s="1511">
        <v>0</v>
      </c>
      <c r="N14" s="1008">
        <v>0</v>
      </c>
      <c r="O14" s="1014">
        <v>0</v>
      </c>
      <c r="P14" s="1327">
        <f t="shared" si="1"/>
        <v>0.89285714285714302</v>
      </c>
    </row>
    <row r="15" spans="1:16" x14ac:dyDescent="0.2">
      <c r="A15" s="999">
        <v>5</v>
      </c>
      <c r="B15" s="549" t="s">
        <v>16</v>
      </c>
      <c r="C15" s="1013">
        <v>1</v>
      </c>
      <c r="D15" s="1008">
        <v>1</v>
      </c>
      <c r="E15" s="1008">
        <v>1</v>
      </c>
      <c r="F15" s="1008">
        <v>1</v>
      </c>
      <c r="G15" s="1008">
        <v>1</v>
      </c>
      <c r="H15" s="1008">
        <v>0</v>
      </c>
      <c r="I15" s="1008">
        <v>1</v>
      </c>
      <c r="J15" s="1008">
        <v>0</v>
      </c>
      <c r="K15" s="1323">
        <v>0.214285714285715</v>
      </c>
      <c r="L15" s="1514">
        <f t="shared" si="0"/>
        <v>1.2142857142857151</v>
      </c>
      <c r="M15" s="1511">
        <v>0</v>
      </c>
      <c r="N15" s="1008">
        <v>0</v>
      </c>
      <c r="O15" s="1014">
        <v>0</v>
      </c>
      <c r="P15" s="1327">
        <f t="shared" si="1"/>
        <v>1.2142857142857151</v>
      </c>
    </row>
    <row r="16" spans="1:16" x14ac:dyDescent="0.2">
      <c r="A16" s="999">
        <v>6</v>
      </c>
      <c r="B16" s="549" t="s">
        <v>17</v>
      </c>
      <c r="C16" s="1013">
        <v>1</v>
      </c>
      <c r="D16" s="1008">
        <v>2</v>
      </c>
      <c r="E16" s="1008">
        <v>3</v>
      </c>
      <c r="F16" s="1008">
        <v>2</v>
      </c>
      <c r="G16" s="1008">
        <v>1</v>
      </c>
      <c r="H16" s="1008">
        <v>0</v>
      </c>
      <c r="I16" s="1008">
        <v>0</v>
      </c>
      <c r="J16" s="1008">
        <v>1</v>
      </c>
      <c r="K16" s="1323">
        <v>0.17857142857143299</v>
      </c>
      <c r="L16" s="1514">
        <f t="shared" si="0"/>
        <v>2.1785714285714328</v>
      </c>
      <c r="M16" s="1511">
        <v>0</v>
      </c>
      <c r="N16" s="1008">
        <v>0</v>
      </c>
      <c r="O16" s="1014">
        <v>0</v>
      </c>
      <c r="P16" s="1327">
        <f t="shared" si="1"/>
        <v>0.72619047619047761</v>
      </c>
    </row>
    <row r="17" spans="1:16" x14ac:dyDescent="0.2">
      <c r="A17" s="999">
        <v>7</v>
      </c>
      <c r="B17" s="549" t="s">
        <v>18</v>
      </c>
      <c r="C17" s="1013">
        <v>0</v>
      </c>
      <c r="D17" s="1008">
        <v>3</v>
      </c>
      <c r="E17" s="1008">
        <v>2</v>
      </c>
      <c r="F17" s="1008">
        <v>2</v>
      </c>
      <c r="G17" s="1008">
        <v>0</v>
      </c>
      <c r="H17" s="1008">
        <v>0</v>
      </c>
      <c r="I17" s="1008">
        <v>0</v>
      </c>
      <c r="J17" s="1008">
        <v>0</v>
      </c>
      <c r="K17" s="1323">
        <v>-0.35714285714285698</v>
      </c>
      <c r="L17" s="1514">
        <f t="shared" si="0"/>
        <v>1.642857142857143</v>
      </c>
      <c r="M17" s="1511">
        <v>1</v>
      </c>
      <c r="N17" s="1008">
        <v>0</v>
      </c>
      <c r="O17" s="1014">
        <v>0</v>
      </c>
      <c r="P17" s="1327">
        <f t="shared" si="1"/>
        <v>0.82142857142857151</v>
      </c>
    </row>
    <row r="18" spans="1:16" x14ac:dyDescent="0.2">
      <c r="A18" s="999">
        <v>8</v>
      </c>
      <c r="B18" s="549" t="s">
        <v>19</v>
      </c>
      <c r="C18" s="1013">
        <v>0</v>
      </c>
      <c r="D18" s="1008">
        <v>4</v>
      </c>
      <c r="E18" s="1008">
        <v>2</v>
      </c>
      <c r="F18" s="1008">
        <v>2</v>
      </c>
      <c r="G18" s="1008">
        <v>2</v>
      </c>
      <c r="H18" s="1008">
        <v>0</v>
      </c>
      <c r="I18" s="1008">
        <v>0</v>
      </c>
      <c r="J18" s="1008">
        <v>0</v>
      </c>
      <c r="K18" s="1323">
        <v>-7.1428571428566998E-2</v>
      </c>
      <c r="L18" s="1514">
        <f t="shared" si="0"/>
        <v>1.928571428571433</v>
      </c>
      <c r="M18" s="1511">
        <v>0</v>
      </c>
      <c r="N18" s="1008">
        <v>0</v>
      </c>
      <c r="O18" s="1014">
        <v>2</v>
      </c>
      <c r="P18" s="1327">
        <f t="shared" si="1"/>
        <v>0.96428571428571652</v>
      </c>
    </row>
    <row r="19" spans="1:16" x14ac:dyDescent="0.2">
      <c r="A19" s="999">
        <v>9</v>
      </c>
      <c r="B19" s="549" t="s">
        <v>20</v>
      </c>
      <c r="C19" s="1013">
        <v>1</v>
      </c>
      <c r="D19" s="1008">
        <v>1</v>
      </c>
      <c r="E19" s="1008">
        <v>2</v>
      </c>
      <c r="F19" s="1008">
        <v>0</v>
      </c>
      <c r="G19" s="1008">
        <v>1</v>
      </c>
      <c r="H19" s="1008">
        <v>0</v>
      </c>
      <c r="I19" s="1008">
        <v>0</v>
      </c>
      <c r="J19" s="1008">
        <v>1</v>
      </c>
      <c r="K19" s="1323">
        <v>0.214285714285715</v>
      </c>
      <c r="L19" s="1514">
        <f t="shared" si="0"/>
        <v>0.214285714285715</v>
      </c>
      <c r="M19" s="1511">
        <v>0</v>
      </c>
      <c r="N19" s="1008">
        <v>1</v>
      </c>
      <c r="O19" s="1014">
        <v>0</v>
      </c>
      <c r="P19" s="1327">
        <f t="shared" si="1"/>
        <v>0.1071428571428575</v>
      </c>
    </row>
    <row r="20" spans="1:16" x14ac:dyDescent="0.2">
      <c r="A20" s="999">
        <v>10</v>
      </c>
      <c r="B20" s="549" t="s">
        <v>21</v>
      </c>
      <c r="C20" s="1013">
        <v>0</v>
      </c>
      <c r="D20" s="1008">
        <v>1</v>
      </c>
      <c r="E20" s="1008">
        <v>1</v>
      </c>
      <c r="F20" s="1008">
        <v>1</v>
      </c>
      <c r="G20" s="1008">
        <v>0</v>
      </c>
      <c r="H20" s="1008">
        <v>0</v>
      </c>
      <c r="I20" s="1008">
        <v>0</v>
      </c>
      <c r="J20" s="1008">
        <v>0</v>
      </c>
      <c r="K20" s="1323">
        <v>-0.107142857142857</v>
      </c>
      <c r="L20" s="1514">
        <f t="shared" si="0"/>
        <v>0.89285714285714302</v>
      </c>
      <c r="M20" s="1511">
        <v>0</v>
      </c>
      <c r="N20" s="1008">
        <v>0</v>
      </c>
      <c r="O20" s="1014">
        <v>0</v>
      </c>
      <c r="P20" s="1327">
        <f t="shared" si="1"/>
        <v>0.89285714285714302</v>
      </c>
    </row>
    <row r="21" spans="1:16" x14ac:dyDescent="0.2">
      <c r="A21" s="999">
        <v>11</v>
      </c>
      <c r="B21" s="549" t="s">
        <v>22</v>
      </c>
      <c r="C21" s="1013">
        <v>0</v>
      </c>
      <c r="D21" s="1008">
        <v>3</v>
      </c>
      <c r="E21" s="1008">
        <v>1</v>
      </c>
      <c r="F21" s="1008">
        <v>1</v>
      </c>
      <c r="G21" s="1008">
        <v>0</v>
      </c>
      <c r="H21" s="1008">
        <v>0</v>
      </c>
      <c r="I21" s="1008">
        <v>0</v>
      </c>
      <c r="J21" s="1008">
        <v>0</v>
      </c>
      <c r="K21" s="1323">
        <v>-0.39285714285714302</v>
      </c>
      <c r="L21" s="1514">
        <f t="shared" si="0"/>
        <v>0.60714285714285698</v>
      </c>
      <c r="M21" s="1511">
        <v>1</v>
      </c>
      <c r="N21" s="1008">
        <v>0</v>
      </c>
      <c r="O21" s="1014">
        <v>0</v>
      </c>
      <c r="P21" s="1327">
        <f t="shared" si="1"/>
        <v>0.60714285714285698</v>
      </c>
    </row>
    <row r="22" spans="1:16" x14ac:dyDescent="0.2">
      <c r="A22" s="999">
        <v>12</v>
      </c>
      <c r="B22" s="549" t="s">
        <v>23</v>
      </c>
      <c r="C22" s="1013">
        <v>1</v>
      </c>
      <c r="D22" s="1008">
        <v>4</v>
      </c>
      <c r="E22" s="1008">
        <v>4</v>
      </c>
      <c r="F22" s="1008">
        <v>1</v>
      </c>
      <c r="G22" s="1008">
        <v>4</v>
      </c>
      <c r="H22" s="1008">
        <v>0</v>
      </c>
      <c r="I22" s="1008">
        <v>3</v>
      </c>
      <c r="J22" s="1008">
        <v>0</v>
      </c>
      <c r="K22" s="1323">
        <v>1</v>
      </c>
      <c r="L22" s="1514">
        <f t="shared" si="0"/>
        <v>2</v>
      </c>
      <c r="M22" s="1511">
        <v>0</v>
      </c>
      <c r="N22" s="1008">
        <v>0</v>
      </c>
      <c r="O22" s="1014">
        <v>1</v>
      </c>
      <c r="P22" s="1327">
        <f t="shared" si="1"/>
        <v>0.5</v>
      </c>
    </row>
    <row r="23" spans="1:16" x14ac:dyDescent="0.2">
      <c r="A23" s="999">
        <v>13</v>
      </c>
      <c r="B23" s="549" t="s">
        <v>24</v>
      </c>
      <c r="C23" s="1013">
        <v>1</v>
      </c>
      <c r="D23" s="1008">
        <v>0</v>
      </c>
      <c r="E23" s="1008">
        <v>1</v>
      </c>
      <c r="F23" s="1008">
        <v>1</v>
      </c>
      <c r="G23" s="1008">
        <v>1</v>
      </c>
      <c r="H23" s="1008">
        <v>0</v>
      </c>
      <c r="I23" s="1008">
        <v>0</v>
      </c>
      <c r="J23" s="1008">
        <v>1</v>
      </c>
      <c r="K23" s="1323">
        <v>0.46428571428571402</v>
      </c>
      <c r="L23" s="1514">
        <f t="shared" si="0"/>
        <v>1.464285714285714</v>
      </c>
      <c r="M23" s="1511">
        <v>0</v>
      </c>
      <c r="N23" s="1008">
        <v>0</v>
      </c>
      <c r="O23" s="1014">
        <v>0</v>
      </c>
      <c r="P23" s="1327">
        <f t="shared" si="1"/>
        <v>1.464285714285714</v>
      </c>
    </row>
    <row r="24" spans="1:16" x14ac:dyDescent="0.2">
      <c r="A24" s="999">
        <v>14</v>
      </c>
      <c r="B24" s="549" t="s">
        <v>25</v>
      </c>
      <c r="C24" s="1013">
        <v>0</v>
      </c>
      <c r="D24" s="1008">
        <v>1</v>
      </c>
      <c r="E24" s="1008">
        <v>1</v>
      </c>
      <c r="F24" s="1008">
        <v>0</v>
      </c>
      <c r="G24" s="1008">
        <v>0</v>
      </c>
      <c r="H24" s="1008">
        <v>0</v>
      </c>
      <c r="I24" s="1008">
        <v>0</v>
      </c>
      <c r="J24" s="1008">
        <v>0</v>
      </c>
      <c r="K24" s="1323">
        <v>-0.17857142857142899</v>
      </c>
      <c r="L24" s="1514">
        <f t="shared" si="0"/>
        <v>-0.17857142857142899</v>
      </c>
      <c r="M24" s="1511">
        <v>0</v>
      </c>
      <c r="N24" s="1008">
        <v>1</v>
      </c>
      <c r="O24" s="1014">
        <v>0</v>
      </c>
      <c r="P24" s="1327">
        <f t="shared" si="1"/>
        <v>-0.17857142857142899</v>
      </c>
    </row>
    <row r="25" spans="1:16" ht="13.5" thickBot="1" x14ac:dyDescent="0.25">
      <c r="A25" s="1002">
        <v>15</v>
      </c>
      <c r="B25" s="1009" t="s">
        <v>26</v>
      </c>
      <c r="C25" s="1515">
        <v>0</v>
      </c>
      <c r="D25" s="1516">
        <v>1</v>
      </c>
      <c r="E25" s="1516">
        <v>1</v>
      </c>
      <c r="F25" s="1516">
        <v>0</v>
      </c>
      <c r="G25" s="1516">
        <v>0</v>
      </c>
      <c r="H25" s="1516">
        <v>0</v>
      </c>
      <c r="I25" s="1516">
        <v>0</v>
      </c>
      <c r="J25" s="1516">
        <v>0</v>
      </c>
      <c r="K25" s="1517">
        <v>-0.17857142857142899</v>
      </c>
      <c r="L25" s="1518">
        <f t="shared" si="0"/>
        <v>-0.17857142857142899</v>
      </c>
      <c r="M25" s="1519">
        <v>0</v>
      </c>
      <c r="N25" s="1516">
        <v>1</v>
      </c>
      <c r="O25" s="1520">
        <v>0</v>
      </c>
      <c r="P25" s="1521">
        <f t="shared" si="1"/>
        <v>-0.17857142857142899</v>
      </c>
    </row>
    <row r="26" spans="1:16" ht="13.5" thickBot="1" x14ac:dyDescent="0.25">
      <c r="A26" s="1522"/>
      <c r="B26" s="1523" t="s">
        <v>584</v>
      </c>
      <c r="C26" s="1524">
        <f>SUM(C11:C25)</f>
        <v>8</v>
      </c>
      <c r="D26" s="1524">
        <f t="shared" ref="D26:O26" si="2">SUM(D11:D25)</f>
        <v>31</v>
      </c>
      <c r="E26" s="1524">
        <f t="shared" si="2"/>
        <v>26</v>
      </c>
      <c r="F26" s="1524">
        <f t="shared" si="2"/>
        <v>14</v>
      </c>
      <c r="G26" s="1524">
        <f t="shared" si="2"/>
        <v>16</v>
      </c>
      <c r="H26" s="1524">
        <f t="shared" si="2"/>
        <v>0</v>
      </c>
      <c r="I26" s="1524">
        <f t="shared" si="2"/>
        <v>4</v>
      </c>
      <c r="J26" s="1524">
        <f t="shared" si="2"/>
        <v>6</v>
      </c>
      <c r="K26" s="1524">
        <f t="shared" si="2"/>
        <v>1.1428571428571597</v>
      </c>
      <c r="L26" s="1011">
        <f t="shared" si="0"/>
        <v>15.14285714285716</v>
      </c>
      <c r="M26" s="1524">
        <f t="shared" si="2"/>
        <v>2</v>
      </c>
      <c r="N26" s="1524">
        <f t="shared" si="2"/>
        <v>3</v>
      </c>
      <c r="O26" s="1524">
        <f t="shared" si="2"/>
        <v>6</v>
      </c>
      <c r="P26" s="1525">
        <f t="shared" si="1"/>
        <v>0.58241758241758312</v>
      </c>
    </row>
    <row r="27" spans="1:16" ht="13.5" thickBot="1" x14ac:dyDescent="0.25">
      <c r="A27" s="1522"/>
      <c r="B27" s="1526" t="s">
        <v>538</v>
      </c>
      <c r="C27" s="760">
        <v>2</v>
      </c>
      <c r="D27" s="760">
        <v>14</v>
      </c>
      <c r="E27" s="760">
        <v>7</v>
      </c>
      <c r="F27" s="760">
        <v>6</v>
      </c>
      <c r="G27" s="760">
        <v>3</v>
      </c>
      <c r="H27" s="760">
        <v>0</v>
      </c>
      <c r="I27" s="760">
        <v>0</v>
      </c>
      <c r="J27" s="760">
        <v>2</v>
      </c>
      <c r="K27" s="760">
        <v>0</v>
      </c>
      <c r="L27" s="1016">
        <f>F27+K27</f>
        <v>6</v>
      </c>
      <c r="M27" s="760">
        <v>5</v>
      </c>
      <c r="N27" s="760">
        <v>0</v>
      </c>
      <c r="O27" s="760">
        <v>4</v>
      </c>
      <c r="P27" s="1527">
        <v>0.8571428571428571</v>
      </c>
    </row>
    <row r="28" spans="1:16" x14ac:dyDescent="0.2">
      <c r="A28" t="s">
        <v>564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AB6E-3AAA-4A3A-A07D-8AD1FA0D8DC0}">
  <dimension ref="A1:P27"/>
  <sheetViews>
    <sheetView showGridLines="0" topLeftCell="B1" workbookViewId="0">
      <selection activeCell="L11" sqref="L11:L26"/>
    </sheetView>
  </sheetViews>
  <sheetFormatPr baseColWidth="10" defaultRowHeight="12.75" x14ac:dyDescent="0.2"/>
  <cols>
    <col min="2" max="2" width="29.140625" customWidth="1"/>
    <col min="5" max="5" width="13" customWidth="1"/>
    <col min="6" max="6" width="13.28515625" customWidth="1"/>
    <col min="10" max="10" width="13.5703125" customWidth="1"/>
  </cols>
  <sheetData>
    <row r="1" spans="1:16" x14ac:dyDescent="0.2">
      <c r="A1" s="1005" t="s">
        <v>100</v>
      </c>
      <c r="B1" s="1005"/>
    </row>
    <row r="3" spans="1:16" x14ac:dyDescent="0.2">
      <c r="A3" t="s">
        <v>0</v>
      </c>
    </row>
    <row r="4" spans="1:16" x14ac:dyDescent="0.2">
      <c r="A4" t="str">
        <f>A7</f>
        <v>Tabell 3-7-C</v>
      </c>
      <c r="B4" t="str">
        <f>A8</f>
        <v xml:space="preserve">Klager på vedtak om praktisk bistand - daglige gjøremål </v>
      </c>
    </row>
    <row r="7" spans="1:16" x14ac:dyDescent="0.2">
      <c r="A7" s="94" t="s">
        <v>472</v>
      </c>
    </row>
    <row r="8" spans="1:16" x14ac:dyDescent="0.2">
      <c r="A8" s="94" t="s">
        <v>473</v>
      </c>
    </row>
    <row r="9" spans="1:16" ht="13.5" thickBot="1" x14ac:dyDescent="0.25"/>
    <row r="10" spans="1:16" ht="166.5" thickBot="1" x14ac:dyDescent="0.25">
      <c r="A10" s="129" t="s">
        <v>51</v>
      </c>
      <c r="B10" s="1361" t="s">
        <v>5</v>
      </c>
      <c r="C10" s="1006" t="s">
        <v>614</v>
      </c>
      <c r="D10" s="1006" t="s">
        <v>566</v>
      </c>
      <c r="E10" s="1006" t="s">
        <v>544</v>
      </c>
      <c r="F10" s="1006" t="s">
        <v>460</v>
      </c>
      <c r="G10" s="1006" t="s">
        <v>461</v>
      </c>
      <c r="H10" s="1006" t="s">
        <v>545</v>
      </c>
      <c r="I10" s="1006" t="s">
        <v>546</v>
      </c>
      <c r="J10" s="1006" t="s">
        <v>547</v>
      </c>
      <c r="K10" s="1006" t="s">
        <v>462</v>
      </c>
      <c r="L10" s="1006" t="s">
        <v>463</v>
      </c>
      <c r="M10" s="1006" t="s">
        <v>474</v>
      </c>
      <c r="N10" s="1006" t="s">
        <v>475</v>
      </c>
      <c r="O10" s="1329" t="s">
        <v>476</v>
      </c>
      <c r="P10" s="1325" t="s">
        <v>565</v>
      </c>
    </row>
    <row r="11" spans="1:16" x14ac:dyDescent="0.2">
      <c r="A11" s="142">
        <v>1</v>
      </c>
      <c r="B11" s="1362" t="s">
        <v>11</v>
      </c>
      <c r="C11" s="1010">
        <v>2</v>
      </c>
      <c r="D11" s="1011">
        <v>1</v>
      </c>
      <c r="E11" s="1011">
        <v>1</v>
      </c>
      <c r="F11" s="1011">
        <v>1</v>
      </c>
      <c r="G11" s="1011">
        <v>0</v>
      </c>
      <c r="H11" s="1011">
        <v>0</v>
      </c>
      <c r="I11" s="1011">
        <v>0</v>
      </c>
      <c r="J11" s="1011">
        <v>0</v>
      </c>
      <c r="K11" s="1322">
        <v>0</v>
      </c>
      <c r="L11" s="1513">
        <f>F11+K11</f>
        <v>1</v>
      </c>
      <c r="M11" s="1510">
        <v>0</v>
      </c>
      <c r="N11" s="1011">
        <v>0</v>
      </c>
      <c r="O11" s="1012">
        <v>0</v>
      </c>
      <c r="P11" s="1326">
        <f>L11/E11</f>
        <v>1</v>
      </c>
    </row>
    <row r="12" spans="1:16" x14ac:dyDescent="0.2">
      <c r="A12" s="143">
        <v>2</v>
      </c>
      <c r="B12" s="549" t="s">
        <v>12</v>
      </c>
      <c r="C12" s="1013">
        <v>0</v>
      </c>
      <c r="D12" s="1008">
        <v>2</v>
      </c>
      <c r="E12" s="1008">
        <v>1</v>
      </c>
      <c r="F12" s="1008">
        <v>1</v>
      </c>
      <c r="G12" s="1008">
        <v>0</v>
      </c>
      <c r="H12" s="1008">
        <v>0</v>
      </c>
      <c r="I12" s="1008">
        <v>0</v>
      </c>
      <c r="J12" s="1008">
        <v>0</v>
      </c>
      <c r="K12" s="1323">
        <v>0</v>
      </c>
      <c r="L12" s="1514">
        <f t="shared" ref="L12:L26" si="0">F12+K12</f>
        <v>1</v>
      </c>
      <c r="M12" s="1511">
        <v>0</v>
      </c>
      <c r="N12" s="1008">
        <v>0</v>
      </c>
      <c r="O12" s="1014">
        <v>1</v>
      </c>
      <c r="P12" s="1327">
        <f t="shared" ref="P12:P26" si="1">L12/E12</f>
        <v>1</v>
      </c>
    </row>
    <row r="13" spans="1:16" x14ac:dyDescent="0.2">
      <c r="A13" s="143">
        <v>3</v>
      </c>
      <c r="B13" s="549" t="s">
        <v>14</v>
      </c>
      <c r="C13" s="1013">
        <v>2</v>
      </c>
      <c r="D13" s="1008">
        <v>4</v>
      </c>
      <c r="E13" s="1008">
        <v>4</v>
      </c>
      <c r="F13" s="1008">
        <v>1</v>
      </c>
      <c r="G13" s="1008">
        <v>5</v>
      </c>
      <c r="H13" s="1008">
        <v>0</v>
      </c>
      <c r="I13" s="1008">
        <v>1</v>
      </c>
      <c r="J13" s="1008">
        <v>2</v>
      </c>
      <c r="K13" s="1323">
        <v>0</v>
      </c>
      <c r="L13" s="1514">
        <f t="shared" si="0"/>
        <v>1</v>
      </c>
      <c r="M13" s="1511">
        <v>0</v>
      </c>
      <c r="N13" s="1008">
        <v>0</v>
      </c>
      <c r="O13" s="1014">
        <v>2</v>
      </c>
      <c r="P13" s="1327">
        <f t="shared" si="1"/>
        <v>0.25</v>
      </c>
    </row>
    <row r="14" spans="1:16" x14ac:dyDescent="0.2">
      <c r="A14" s="143">
        <v>4</v>
      </c>
      <c r="B14" s="549" t="s">
        <v>15</v>
      </c>
      <c r="C14" s="1013">
        <v>1</v>
      </c>
      <c r="D14" s="1008">
        <v>2</v>
      </c>
      <c r="E14" s="1008">
        <v>3</v>
      </c>
      <c r="F14" s="1008">
        <v>3</v>
      </c>
      <c r="G14" s="1008">
        <v>0</v>
      </c>
      <c r="H14" s="1008">
        <v>0</v>
      </c>
      <c r="I14" s="1008">
        <v>0</v>
      </c>
      <c r="J14" s="1008">
        <v>0</v>
      </c>
      <c r="K14" s="1323">
        <v>0</v>
      </c>
      <c r="L14" s="1514">
        <f t="shared" si="0"/>
        <v>3</v>
      </c>
      <c r="M14" s="1511">
        <v>0</v>
      </c>
      <c r="N14" s="1008">
        <v>0</v>
      </c>
      <c r="O14" s="1014">
        <v>0</v>
      </c>
      <c r="P14" s="1327">
        <f t="shared" si="1"/>
        <v>1</v>
      </c>
    </row>
    <row r="15" spans="1:16" x14ac:dyDescent="0.2">
      <c r="A15" s="143">
        <v>5</v>
      </c>
      <c r="B15" s="549" t="s">
        <v>16</v>
      </c>
      <c r="C15" s="1013">
        <v>1</v>
      </c>
      <c r="D15" s="1008">
        <v>2</v>
      </c>
      <c r="E15" s="1008">
        <v>2</v>
      </c>
      <c r="F15" s="1008">
        <v>2</v>
      </c>
      <c r="G15" s="1008">
        <v>0</v>
      </c>
      <c r="H15" s="1008">
        <v>0</v>
      </c>
      <c r="I15" s="1008">
        <v>0</v>
      </c>
      <c r="J15" s="1008">
        <v>0</v>
      </c>
      <c r="K15" s="1323">
        <v>0</v>
      </c>
      <c r="L15" s="1514">
        <f t="shared" si="0"/>
        <v>2</v>
      </c>
      <c r="M15" s="1511">
        <v>1</v>
      </c>
      <c r="N15" s="1008">
        <v>0</v>
      </c>
      <c r="O15" s="1014">
        <v>0</v>
      </c>
      <c r="P15" s="1327">
        <f t="shared" si="1"/>
        <v>1</v>
      </c>
    </row>
    <row r="16" spans="1:16" x14ac:dyDescent="0.2">
      <c r="A16" s="143">
        <v>6</v>
      </c>
      <c r="B16" s="549" t="s">
        <v>17</v>
      </c>
      <c r="C16" s="1013">
        <v>0</v>
      </c>
      <c r="D16" s="1008">
        <v>1</v>
      </c>
      <c r="E16" s="1008">
        <v>1</v>
      </c>
      <c r="F16" s="1008">
        <v>1</v>
      </c>
      <c r="G16" s="1008">
        <v>0</v>
      </c>
      <c r="H16" s="1008">
        <v>0</v>
      </c>
      <c r="I16" s="1008">
        <v>0</v>
      </c>
      <c r="J16" s="1008">
        <v>0</v>
      </c>
      <c r="K16" s="1323">
        <v>0</v>
      </c>
      <c r="L16" s="1514">
        <f t="shared" si="0"/>
        <v>1</v>
      </c>
      <c r="M16" s="1511">
        <v>0</v>
      </c>
      <c r="N16" s="1008">
        <v>0</v>
      </c>
      <c r="O16" s="1014">
        <v>0</v>
      </c>
      <c r="P16" s="1327">
        <f t="shared" si="1"/>
        <v>1</v>
      </c>
    </row>
    <row r="17" spans="1:16" x14ac:dyDescent="0.2">
      <c r="A17" s="143">
        <v>7</v>
      </c>
      <c r="B17" s="549" t="s">
        <v>18</v>
      </c>
      <c r="C17" s="1013">
        <v>0</v>
      </c>
      <c r="D17" s="1008">
        <v>0</v>
      </c>
      <c r="E17" s="1008">
        <v>0</v>
      </c>
      <c r="F17" s="1008">
        <v>0</v>
      </c>
      <c r="G17" s="1008">
        <v>0</v>
      </c>
      <c r="H17" s="1008">
        <v>0</v>
      </c>
      <c r="I17" s="1008">
        <v>0</v>
      </c>
      <c r="J17" s="1008">
        <v>0</v>
      </c>
      <c r="K17" s="1323">
        <v>0</v>
      </c>
      <c r="L17" s="1514">
        <f t="shared" si="0"/>
        <v>0</v>
      </c>
      <c r="M17" s="1511">
        <v>0</v>
      </c>
      <c r="N17" s="1008">
        <v>0</v>
      </c>
      <c r="O17" s="1014">
        <v>0</v>
      </c>
      <c r="P17" s="1327" t="e">
        <f t="shared" si="1"/>
        <v>#DIV/0!</v>
      </c>
    </row>
    <row r="18" spans="1:16" x14ac:dyDescent="0.2">
      <c r="A18" s="143">
        <v>8</v>
      </c>
      <c r="B18" s="549" t="s">
        <v>19</v>
      </c>
      <c r="C18" s="1013">
        <v>0</v>
      </c>
      <c r="D18" s="1008">
        <v>0</v>
      </c>
      <c r="E18" s="1008">
        <v>0</v>
      </c>
      <c r="F18" s="1008">
        <v>0</v>
      </c>
      <c r="G18" s="1008">
        <v>0</v>
      </c>
      <c r="H18" s="1008">
        <v>0</v>
      </c>
      <c r="I18" s="1008">
        <v>0</v>
      </c>
      <c r="J18" s="1008">
        <v>0</v>
      </c>
      <c r="K18" s="1323">
        <v>0</v>
      </c>
      <c r="L18" s="1514">
        <f t="shared" si="0"/>
        <v>0</v>
      </c>
      <c r="M18" s="1511">
        <v>0</v>
      </c>
      <c r="N18" s="1008">
        <v>0</v>
      </c>
      <c r="O18" s="1014">
        <v>0</v>
      </c>
      <c r="P18" s="1327" t="e">
        <f t="shared" si="1"/>
        <v>#DIV/0!</v>
      </c>
    </row>
    <row r="19" spans="1:16" x14ac:dyDescent="0.2">
      <c r="A19" s="143">
        <v>9</v>
      </c>
      <c r="B19" s="549" t="s">
        <v>20</v>
      </c>
      <c r="C19" s="1013">
        <v>1</v>
      </c>
      <c r="D19" s="1008">
        <v>1</v>
      </c>
      <c r="E19" s="1008">
        <v>1</v>
      </c>
      <c r="F19" s="1008">
        <v>0</v>
      </c>
      <c r="G19" s="1008">
        <v>2</v>
      </c>
      <c r="H19" s="1008">
        <v>0</v>
      </c>
      <c r="I19" s="1008">
        <v>1</v>
      </c>
      <c r="J19" s="1008">
        <v>0</v>
      </c>
      <c r="K19" s="1323">
        <v>0</v>
      </c>
      <c r="L19" s="1514">
        <f t="shared" si="0"/>
        <v>0</v>
      </c>
      <c r="M19" s="1511">
        <v>0</v>
      </c>
      <c r="N19" s="1008">
        <v>0</v>
      </c>
      <c r="O19" s="1014">
        <v>1</v>
      </c>
      <c r="P19" s="1327">
        <f t="shared" si="1"/>
        <v>0</v>
      </c>
    </row>
    <row r="20" spans="1:16" x14ac:dyDescent="0.2">
      <c r="A20" s="143">
        <v>10</v>
      </c>
      <c r="B20" s="549" t="s">
        <v>21</v>
      </c>
      <c r="C20" s="1013">
        <v>1</v>
      </c>
      <c r="D20" s="1008">
        <v>0</v>
      </c>
      <c r="E20" s="1008">
        <v>1</v>
      </c>
      <c r="F20" s="1008">
        <v>0</v>
      </c>
      <c r="G20" s="1008">
        <v>1</v>
      </c>
      <c r="H20" s="1008">
        <v>0</v>
      </c>
      <c r="I20" s="1008">
        <v>0</v>
      </c>
      <c r="J20" s="1008">
        <v>1</v>
      </c>
      <c r="K20" s="1323">
        <v>0</v>
      </c>
      <c r="L20" s="1514">
        <f t="shared" si="0"/>
        <v>0</v>
      </c>
      <c r="M20" s="1511">
        <v>0</v>
      </c>
      <c r="N20" s="1008">
        <v>0</v>
      </c>
      <c r="O20" s="1014">
        <v>0</v>
      </c>
      <c r="P20" s="1327">
        <f t="shared" si="1"/>
        <v>0</v>
      </c>
    </row>
    <row r="21" spans="1:16" x14ac:dyDescent="0.2">
      <c r="A21" s="143">
        <v>11</v>
      </c>
      <c r="B21" s="549" t="s">
        <v>22</v>
      </c>
      <c r="C21" s="1013">
        <v>1</v>
      </c>
      <c r="D21" s="1008">
        <v>0</v>
      </c>
      <c r="E21" s="1008">
        <v>0</v>
      </c>
      <c r="F21" s="1008">
        <v>0</v>
      </c>
      <c r="G21" s="1008">
        <v>0</v>
      </c>
      <c r="H21" s="1008">
        <v>0</v>
      </c>
      <c r="I21" s="1008">
        <v>0</v>
      </c>
      <c r="J21" s="1008">
        <v>0</v>
      </c>
      <c r="K21" s="1323">
        <v>0</v>
      </c>
      <c r="L21" s="1514">
        <f t="shared" si="0"/>
        <v>0</v>
      </c>
      <c r="M21" s="1511">
        <v>0</v>
      </c>
      <c r="N21" s="1008">
        <v>0</v>
      </c>
      <c r="O21" s="1014">
        <v>0</v>
      </c>
      <c r="P21" s="1327" t="e">
        <f t="shared" si="1"/>
        <v>#DIV/0!</v>
      </c>
    </row>
    <row r="22" spans="1:16" x14ac:dyDescent="0.2">
      <c r="A22" s="143">
        <v>12</v>
      </c>
      <c r="B22" s="549" t="s">
        <v>23</v>
      </c>
      <c r="C22" s="1013">
        <v>0</v>
      </c>
      <c r="D22" s="1008">
        <v>0</v>
      </c>
      <c r="E22" s="1008">
        <v>0</v>
      </c>
      <c r="F22" s="1008">
        <v>0</v>
      </c>
      <c r="G22" s="1008">
        <v>0</v>
      </c>
      <c r="H22" s="1008">
        <v>0</v>
      </c>
      <c r="I22" s="1008">
        <v>0</v>
      </c>
      <c r="J22" s="1008">
        <v>0</v>
      </c>
      <c r="K22" s="1323">
        <v>0</v>
      </c>
      <c r="L22" s="1514">
        <f t="shared" si="0"/>
        <v>0</v>
      </c>
      <c r="M22" s="1511">
        <v>0</v>
      </c>
      <c r="N22" s="1008">
        <v>0</v>
      </c>
      <c r="O22" s="1014">
        <v>0</v>
      </c>
      <c r="P22" s="1327" t="e">
        <f t="shared" si="1"/>
        <v>#DIV/0!</v>
      </c>
    </row>
    <row r="23" spans="1:16" x14ac:dyDescent="0.2">
      <c r="A23" s="143">
        <v>13</v>
      </c>
      <c r="B23" s="549" t="s">
        <v>24</v>
      </c>
      <c r="C23" s="1013">
        <v>1</v>
      </c>
      <c r="D23" s="1008">
        <v>3</v>
      </c>
      <c r="E23" s="1008">
        <v>2</v>
      </c>
      <c r="F23" s="1008">
        <v>2</v>
      </c>
      <c r="G23" s="1008">
        <v>1</v>
      </c>
      <c r="H23" s="1008">
        <v>0</v>
      </c>
      <c r="I23" s="1008">
        <v>0</v>
      </c>
      <c r="J23" s="1008">
        <v>1</v>
      </c>
      <c r="K23" s="1323">
        <v>0</v>
      </c>
      <c r="L23" s="1514">
        <f t="shared" si="0"/>
        <v>2</v>
      </c>
      <c r="M23" s="1511">
        <v>1</v>
      </c>
      <c r="N23" s="1008">
        <v>0</v>
      </c>
      <c r="O23" s="1014">
        <v>0</v>
      </c>
      <c r="P23" s="1327">
        <f t="shared" si="1"/>
        <v>1</v>
      </c>
    </row>
    <row r="24" spans="1:16" x14ac:dyDescent="0.2">
      <c r="A24" s="143">
        <v>14</v>
      </c>
      <c r="B24" s="549" t="s">
        <v>25</v>
      </c>
      <c r="C24" s="1013">
        <v>4</v>
      </c>
      <c r="D24" s="1008">
        <v>4</v>
      </c>
      <c r="E24" s="1008">
        <v>4</v>
      </c>
      <c r="F24" s="1008">
        <v>1</v>
      </c>
      <c r="G24" s="1008">
        <v>6</v>
      </c>
      <c r="H24" s="1008">
        <v>1</v>
      </c>
      <c r="I24" s="1008">
        <v>0</v>
      </c>
      <c r="J24" s="1008">
        <v>3</v>
      </c>
      <c r="K24" s="1323">
        <v>0</v>
      </c>
      <c r="L24" s="1514">
        <f t="shared" si="0"/>
        <v>1</v>
      </c>
      <c r="M24" s="1511">
        <v>1</v>
      </c>
      <c r="N24" s="1008">
        <v>0</v>
      </c>
      <c r="O24" s="1014">
        <v>1</v>
      </c>
      <c r="P24" s="1327">
        <f t="shared" si="1"/>
        <v>0.25</v>
      </c>
    </row>
    <row r="25" spans="1:16" ht="13.5" thickBot="1" x14ac:dyDescent="0.25">
      <c r="A25" s="144">
        <v>15</v>
      </c>
      <c r="B25" s="550" t="s">
        <v>26</v>
      </c>
      <c r="C25" s="1515">
        <v>0</v>
      </c>
      <c r="D25" s="1516">
        <v>3</v>
      </c>
      <c r="E25" s="1516">
        <v>2</v>
      </c>
      <c r="F25" s="1516">
        <v>2</v>
      </c>
      <c r="G25" s="1516">
        <v>0</v>
      </c>
      <c r="H25" s="1516">
        <v>0</v>
      </c>
      <c r="I25" s="1516">
        <v>0</v>
      </c>
      <c r="J25" s="1516">
        <v>0</v>
      </c>
      <c r="K25" s="1517">
        <v>0</v>
      </c>
      <c r="L25" s="1518">
        <f t="shared" si="0"/>
        <v>2</v>
      </c>
      <c r="M25" s="1519">
        <v>1</v>
      </c>
      <c r="N25" s="1516">
        <v>0</v>
      </c>
      <c r="O25" s="1520">
        <v>0</v>
      </c>
      <c r="P25" s="1521">
        <f t="shared" si="1"/>
        <v>1</v>
      </c>
    </row>
    <row r="26" spans="1:16" ht="13.5" thickBot="1" x14ac:dyDescent="0.25">
      <c r="A26" s="1363"/>
      <c r="B26" s="1364" t="s">
        <v>584</v>
      </c>
      <c r="C26" s="1524">
        <f>SUM(C11:C25)</f>
        <v>14</v>
      </c>
      <c r="D26" s="1524">
        <f t="shared" ref="D26:O26" si="2">SUM(D11:D25)</f>
        <v>23</v>
      </c>
      <c r="E26" s="1524">
        <f t="shared" si="2"/>
        <v>22</v>
      </c>
      <c r="F26" s="1524">
        <f t="shared" si="2"/>
        <v>14</v>
      </c>
      <c r="G26" s="1524">
        <f t="shared" si="2"/>
        <v>15</v>
      </c>
      <c r="H26" s="1524">
        <f t="shared" si="2"/>
        <v>1</v>
      </c>
      <c r="I26" s="1524">
        <f t="shared" si="2"/>
        <v>2</v>
      </c>
      <c r="J26" s="1524">
        <f t="shared" si="2"/>
        <v>7</v>
      </c>
      <c r="K26" s="1524">
        <f t="shared" si="2"/>
        <v>0</v>
      </c>
      <c r="L26" s="1011">
        <f t="shared" si="0"/>
        <v>14</v>
      </c>
      <c r="M26" s="1524">
        <f t="shared" si="2"/>
        <v>4</v>
      </c>
      <c r="N26" s="1524">
        <f t="shared" si="2"/>
        <v>0</v>
      </c>
      <c r="O26" s="1524">
        <f t="shared" si="2"/>
        <v>5</v>
      </c>
      <c r="P26" s="1525">
        <f t="shared" si="1"/>
        <v>0.63636363636363635</v>
      </c>
    </row>
    <row r="27" spans="1:16" ht="13.5" thickBot="1" x14ac:dyDescent="0.25">
      <c r="A27" s="1363"/>
      <c r="B27" s="1528" t="s">
        <v>538</v>
      </c>
      <c r="C27" s="760">
        <v>9</v>
      </c>
      <c r="D27" s="760">
        <v>29</v>
      </c>
      <c r="E27" s="760">
        <v>18</v>
      </c>
      <c r="F27" s="760">
        <v>12</v>
      </c>
      <c r="G27" s="760">
        <v>16</v>
      </c>
      <c r="H27" s="760">
        <v>0</v>
      </c>
      <c r="I27" s="760">
        <v>1</v>
      </c>
      <c r="J27" s="760">
        <v>6</v>
      </c>
      <c r="K27" s="760">
        <v>1</v>
      </c>
      <c r="L27" s="1016">
        <f>F27+K27</f>
        <v>13</v>
      </c>
      <c r="M27" s="760">
        <v>6</v>
      </c>
      <c r="N27" s="760">
        <v>2</v>
      </c>
      <c r="O27" s="760">
        <v>8</v>
      </c>
      <c r="P27" s="1527">
        <v>0.72222222222222221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9977-BD92-4BDA-933D-BF2D3386BE23}">
  <dimension ref="A1:P28"/>
  <sheetViews>
    <sheetView showGridLines="0" workbookViewId="0">
      <selection activeCell="B26" sqref="B26"/>
    </sheetView>
  </sheetViews>
  <sheetFormatPr baseColWidth="10" defaultRowHeight="12.75" x14ac:dyDescent="0.2"/>
  <cols>
    <col min="2" max="2" width="29.140625" customWidth="1"/>
    <col min="5" max="5" width="13" customWidth="1"/>
    <col min="6" max="6" width="13.28515625" customWidth="1"/>
    <col min="10" max="10" width="13.5703125" customWidth="1"/>
  </cols>
  <sheetData>
    <row r="1" spans="1:16" x14ac:dyDescent="0.2">
      <c r="A1" s="1005" t="s">
        <v>100</v>
      </c>
      <c r="B1" s="1005"/>
    </row>
    <row r="3" spans="1:16" x14ac:dyDescent="0.2">
      <c r="A3" t="s">
        <v>0</v>
      </c>
    </row>
    <row r="4" spans="1:16" x14ac:dyDescent="0.2">
      <c r="A4" t="str">
        <f>A7</f>
        <v>Tabell 3-7-D</v>
      </c>
      <c r="B4" t="str">
        <f>A8</f>
        <v xml:space="preserve">Klager på vedtak om praktisk bistand - opplæring i daglige gjøremål </v>
      </c>
    </row>
    <row r="7" spans="1:16" x14ac:dyDescent="0.2">
      <c r="A7" s="94" t="s">
        <v>467</v>
      </c>
    </row>
    <row r="8" spans="1:16" x14ac:dyDescent="0.2">
      <c r="A8" s="94" t="s">
        <v>468</v>
      </c>
    </row>
    <row r="9" spans="1:16" ht="13.5" thickBot="1" x14ac:dyDescent="0.25"/>
    <row r="10" spans="1:16" ht="153.75" thickBot="1" x14ac:dyDescent="0.25">
      <c r="A10" s="872" t="s">
        <v>51</v>
      </c>
      <c r="B10" s="1001" t="s">
        <v>5</v>
      </c>
      <c r="C10" s="1006" t="s">
        <v>615</v>
      </c>
      <c r="D10" s="1006" t="s">
        <v>567</v>
      </c>
      <c r="E10" s="1006" t="s">
        <v>544</v>
      </c>
      <c r="F10" s="1006" t="s">
        <v>460</v>
      </c>
      <c r="G10" s="1006" t="s">
        <v>461</v>
      </c>
      <c r="H10" s="1006" t="s">
        <v>545</v>
      </c>
      <c r="I10" s="1006" t="s">
        <v>546</v>
      </c>
      <c r="J10" s="1006" t="s">
        <v>547</v>
      </c>
      <c r="K10" s="1006" t="s">
        <v>462</v>
      </c>
      <c r="L10" s="1006" t="s">
        <v>463</v>
      </c>
      <c r="M10" s="1006" t="s">
        <v>469</v>
      </c>
      <c r="N10" s="1006" t="s">
        <v>470</v>
      </c>
      <c r="O10" s="1329" t="s">
        <v>471</v>
      </c>
      <c r="P10" s="1325" t="s">
        <v>565</v>
      </c>
    </row>
    <row r="11" spans="1:16" x14ac:dyDescent="0.2">
      <c r="A11" s="1000">
        <v>1</v>
      </c>
      <c r="B11" s="665" t="s">
        <v>11</v>
      </c>
      <c r="C11" s="1010">
        <v>2</v>
      </c>
      <c r="D11" s="1011">
        <v>1</v>
      </c>
      <c r="E11" s="1011">
        <v>0</v>
      </c>
      <c r="F11" s="1011">
        <v>0</v>
      </c>
      <c r="G11" s="1011">
        <v>0</v>
      </c>
      <c r="H11" s="1011">
        <v>0</v>
      </c>
      <c r="I11" s="1011">
        <v>0</v>
      </c>
      <c r="J11" s="1011">
        <v>0</v>
      </c>
      <c r="K11" s="1012">
        <v>0</v>
      </c>
      <c r="L11" s="1532">
        <f>F11+K11</f>
        <v>0</v>
      </c>
      <c r="M11" s="1008">
        <v>1</v>
      </c>
      <c r="N11" s="1008">
        <v>0</v>
      </c>
      <c r="O11" s="1008">
        <v>0</v>
      </c>
      <c r="P11" s="1326" t="e">
        <f>L11/E11</f>
        <v>#DIV/0!</v>
      </c>
    </row>
    <row r="12" spans="1:16" x14ac:dyDescent="0.2">
      <c r="A12" s="999">
        <v>2</v>
      </c>
      <c r="B12" s="549" t="s">
        <v>12</v>
      </c>
      <c r="C12" s="1013">
        <v>0</v>
      </c>
      <c r="D12" s="1008">
        <v>0</v>
      </c>
      <c r="E12" s="1008">
        <v>0</v>
      </c>
      <c r="F12" s="1008">
        <v>0</v>
      </c>
      <c r="G12" s="1008">
        <v>0</v>
      </c>
      <c r="H12" s="1008">
        <v>0</v>
      </c>
      <c r="I12" s="1008">
        <v>0</v>
      </c>
      <c r="J12" s="1008">
        <v>0</v>
      </c>
      <c r="K12" s="1014">
        <v>0</v>
      </c>
      <c r="L12" s="1533">
        <f t="shared" ref="L12:L26" si="0">F12+K12</f>
        <v>0</v>
      </c>
      <c r="M12" s="1008">
        <v>0</v>
      </c>
      <c r="N12" s="1008">
        <v>0</v>
      </c>
      <c r="O12" s="1008">
        <v>0</v>
      </c>
      <c r="P12" s="1327" t="e">
        <f t="shared" ref="P12:P26" si="1">L12/E12</f>
        <v>#DIV/0!</v>
      </c>
    </row>
    <row r="13" spans="1:16" x14ac:dyDescent="0.2">
      <c r="A13" s="999">
        <v>3</v>
      </c>
      <c r="B13" s="549" t="s">
        <v>14</v>
      </c>
      <c r="C13" s="1013">
        <v>1</v>
      </c>
      <c r="D13" s="1008">
        <v>2</v>
      </c>
      <c r="E13" s="1008">
        <v>3</v>
      </c>
      <c r="F13" s="1008">
        <v>1</v>
      </c>
      <c r="G13" s="1008">
        <v>1</v>
      </c>
      <c r="H13" s="1008">
        <v>0</v>
      </c>
      <c r="I13" s="1008">
        <v>0</v>
      </c>
      <c r="J13" s="1008">
        <v>1</v>
      </c>
      <c r="K13" s="1014">
        <v>0</v>
      </c>
      <c r="L13" s="1533">
        <f t="shared" si="0"/>
        <v>1</v>
      </c>
      <c r="M13" s="1008">
        <v>0</v>
      </c>
      <c r="N13" s="1008">
        <v>1</v>
      </c>
      <c r="O13" s="1008">
        <v>0</v>
      </c>
      <c r="P13" s="1327">
        <f t="shared" si="1"/>
        <v>0.33333333333333331</v>
      </c>
    </row>
    <row r="14" spans="1:16" x14ac:dyDescent="0.2">
      <c r="A14" s="999">
        <v>4</v>
      </c>
      <c r="B14" s="549" t="s">
        <v>15</v>
      </c>
      <c r="C14" s="1013">
        <v>0</v>
      </c>
      <c r="D14" s="1008">
        <v>1</v>
      </c>
      <c r="E14" s="1008">
        <v>1</v>
      </c>
      <c r="F14" s="1008">
        <v>1</v>
      </c>
      <c r="G14" s="1008">
        <v>0</v>
      </c>
      <c r="H14" s="1008">
        <v>0</v>
      </c>
      <c r="I14" s="1008">
        <v>0</v>
      </c>
      <c r="J14" s="1008">
        <v>0</v>
      </c>
      <c r="K14" s="1014">
        <v>0</v>
      </c>
      <c r="L14" s="1533">
        <f t="shared" si="0"/>
        <v>1</v>
      </c>
      <c r="M14" s="1008">
        <v>0</v>
      </c>
      <c r="N14" s="1008">
        <v>0</v>
      </c>
      <c r="O14" s="1008">
        <v>0</v>
      </c>
      <c r="P14" s="1327">
        <f t="shared" si="1"/>
        <v>1</v>
      </c>
    </row>
    <row r="15" spans="1:16" x14ac:dyDescent="0.2">
      <c r="A15" s="999">
        <v>5</v>
      </c>
      <c r="B15" s="549" t="s">
        <v>16</v>
      </c>
      <c r="C15" s="1013">
        <v>0</v>
      </c>
      <c r="D15" s="1008">
        <v>0</v>
      </c>
      <c r="E15" s="1008">
        <v>0</v>
      </c>
      <c r="F15" s="1008">
        <v>0</v>
      </c>
      <c r="G15" s="1008">
        <v>0</v>
      </c>
      <c r="H15" s="1008">
        <v>0</v>
      </c>
      <c r="I15" s="1008">
        <v>0</v>
      </c>
      <c r="J15" s="1008">
        <v>0</v>
      </c>
      <c r="K15" s="1014">
        <v>0</v>
      </c>
      <c r="L15" s="1533">
        <f t="shared" si="0"/>
        <v>0</v>
      </c>
      <c r="M15" s="1008">
        <v>0</v>
      </c>
      <c r="N15" s="1008">
        <v>0</v>
      </c>
      <c r="O15" s="1008">
        <v>0</v>
      </c>
      <c r="P15" s="1327" t="e">
        <f t="shared" si="1"/>
        <v>#DIV/0!</v>
      </c>
    </row>
    <row r="16" spans="1:16" x14ac:dyDescent="0.2">
      <c r="A16" s="999">
        <v>6</v>
      </c>
      <c r="B16" s="549" t="s">
        <v>17</v>
      </c>
      <c r="C16" s="1013">
        <v>0</v>
      </c>
      <c r="D16" s="1008">
        <v>1</v>
      </c>
      <c r="E16" s="1008">
        <v>0</v>
      </c>
      <c r="F16" s="1008">
        <v>0</v>
      </c>
      <c r="G16" s="1008">
        <v>1</v>
      </c>
      <c r="H16" s="1008">
        <v>0</v>
      </c>
      <c r="I16" s="1008">
        <v>0</v>
      </c>
      <c r="J16" s="1008">
        <v>0</v>
      </c>
      <c r="K16" s="1014">
        <v>0</v>
      </c>
      <c r="L16" s="1533">
        <f t="shared" si="0"/>
        <v>0</v>
      </c>
      <c r="M16" s="1008">
        <v>0</v>
      </c>
      <c r="N16" s="1008">
        <v>0</v>
      </c>
      <c r="O16" s="1008">
        <v>1</v>
      </c>
      <c r="P16" s="1327" t="e">
        <f t="shared" si="1"/>
        <v>#DIV/0!</v>
      </c>
    </row>
    <row r="17" spans="1:16" x14ac:dyDescent="0.2">
      <c r="A17" s="999">
        <v>7</v>
      </c>
      <c r="B17" s="549" t="s">
        <v>18</v>
      </c>
      <c r="C17" s="1013">
        <v>0</v>
      </c>
      <c r="D17" s="1008">
        <v>4</v>
      </c>
      <c r="E17" s="1008">
        <v>2</v>
      </c>
      <c r="F17" s="1008">
        <v>1</v>
      </c>
      <c r="G17" s="1008">
        <v>0</v>
      </c>
      <c r="H17" s="1008">
        <v>0</v>
      </c>
      <c r="I17" s="1008">
        <v>0</v>
      </c>
      <c r="J17" s="1008">
        <v>0</v>
      </c>
      <c r="K17" s="1014">
        <v>0</v>
      </c>
      <c r="L17" s="1533">
        <f t="shared" si="0"/>
        <v>1</v>
      </c>
      <c r="M17" s="1008">
        <v>1</v>
      </c>
      <c r="N17" s="1008">
        <v>1</v>
      </c>
      <c r="O17" s="1008">
        <v>0</v>
      </c>
      <c r="P17" s="1327">
        <f t="shared" si="1"/>
        <v>0.5</v>
      </c>
    </row>
    <row r="18" spans="1:16" x14ac:dyDescent="0.2">
      <c r="A18" s="999">
        <v>8</v>
      </c>
      <c r="B18" s="549" t="s">
        <v>19</v>
      </c>
      <c r="C18" s="1013">
        <v>0</v>
      </c>
      <c r="D18" s="1008">
        <v>1</v>
      </c>
      <c r="E18" s="1008">
        <v>0</v>
      </c>
      <c r="F18" s="1008">
        <v>0</v>
      </c>
      <c r="G18" s="1008">
        <v>1</v>
      </c>
      <c r="H18" s="1008">
        <v>0</v>
      </c>
      <c r="I18" s="1008">
        <v>0</v>
      </c>
      <c r="J18" s="1008">
        <v>0</v>
      </c>
      <c r="K18" s="1014">
        <v>0</v>
      </c>
      <c r="L18" s="1533">
        <f t="shared" si="0"/>
        <v>0</v>
      </c>
      <c r="M18" s="1008">
        <v>0</v>
      </c>
      <c r="N18" s="1008">
        <v>0</v>
      </c>
      <c r="O18" s="1008">
        <v>1</v>
      </c>
      <c r="P18" s="1327" t="e">
        <f t="shared" si="1"/>
        <v>#DIV/0!</v>
      </c>
    </row>
    <row r="19" spans="1:16" x14ac:dyDescent="0.2">
      <c r="A19" s="999">
        <v>9</v>
      </c>
      <c r="B19" s="549" t="s">
        <v>20</v>
      </c>
      <c r="C19" s="1013">
        <v>0</v>
      </c>
      <c r="D19" s="1008">
        <v>0</v>
      </c>
      <c r="E19" s="1008">
        <v>0</v>
      </c>
      <c r="F19" s="1008">
        <v>0</v>
      </c>
      <c r="G19" s="1008">
        <v>0</v>
      </c>
      <c r="H19" s="1008">
        <v>0</v>
      </c>
      <c r="I19" s="1008">
        <v>0</v>
      </c>
      <c r="J19" s="1008">
        <v>0</v>
      </c>
      <c r="K19" s="1014">
        <v>0</v>
      </c>
      <c r="L19" s="1533">
        <f t="shared" si="0"/>
        <v>0</v>
      </c>
      <c r="M19" s="1008">
        <v>0</v>
      </c>
      <c r="N19" s="1008">
        <v>0</v>
      </c>
      <c r="O19" s="1008">
        <v>0</v>
      </c>
      <c r="P19" s="1327" t="e">
        <f t="shared" si="1"/>
        <v>#DIV/0!</v>
      </c>
    </row>
    <row r="20" spans="1:16" x14ac:dyDescent="0.2">
      <c r="A20" s="999">
        <v>10</v>
      </c>
      <c r="B20" s="549" t="s">
        <v>21</v>
      </c>
      <c r="C20" s="1013">
        <v>0</v>
      </c>
      <c r="D20" s="1008">
        <v>1</v>
      </c>
      <c r="E20" s="1008">
        <v>1</v>
      </c>
      <c r="F20" s="1008">
        <v>0</v>
      </c>
      <c r="G20" s="1008">
        <v>1</v>
      </c>
      <c r="H20" s="1008">
        <v>0</v>
      </c>
      <c r="I20" s="1008">
        <v>1</v>
      </c>
      <c r="J20" s="1008">
        <v>0</v>
      </c>
      <c r="K20" s="1014">
        <v>0</v>
      </c>
      <c r="L20" s="1533">
        <f t="shared" si="0"/>
        <v>0</v>
      </c>
      <c r="M20" s="1008">
        <v>0</v>
      </c>
      <c r="N20" s="1008">
        <v>0</v>
      </c>
      <c r="O20" s="1008">
        <v>0</v>
      </c>
      <c r="P20" s="1327">
        <f t="shared" si="1"/>
        <v>0</v>
      </c>
    </row>
    <row r="21" spans="1:16" x14ac:dyDescent="0.2">
      <c r="A21" s="999">
        <v>11</v>
      </c>
      <c r="B21" s="549" t="s">
        <v>22</v>
      </c>
      <c r="C21" s="1013">
        <v>0</v>
      </c>
      <c r="D21" s="1008">
        <v>1</v>
      </c>
      <c r="E21" s="1008">
        <v>0</v>
      </c>
      <c r="F21" s="1008">
        <v>0</v>
      </c>
      <c r="G21" s="1008">
        <v>0</v>
      </c>
      <c r="H21" s="1008">
        <v>0</v>
      </c>
      <c r="I21" s="1008">
        <v>0</v>
      </c>
      <c r="J21" s="1008">
        <v>0</v>
      </c>
      <c r="K21" s="1014">
        <v>0</v>
      </c>
      <c r="L21" s="1533">
        <f t="shared" si="0"/>
        <v>0</v>
      </c>
      <c r="M21" s="1008">
        <v>1</v>
      </c>
      <c r="N21" s="1008">
        <v>0</v>
      </c>
      <c r="O21" s="1008">
        <v>0</v>
      </c>
      <c r="P21" s="1327" t="e">
        <f t="shared" si="1"/>
        <v>#DIV/0!</v>
      </c>
    </row>
    <row r="22" spans="1:16" x14ac:dyDescent="0.2">
      <c r="A22" s="999">
        <v>12</v>
      </c>
      <c r="B22" s="549" t="s">
        <v>23</v>
      </c>
      <c r="C22" s="1013">
        <v>0</v>
      </c>
      <c r="D22" s="1008">
        <v>0</v>
      </c>
      <c r="E22" s="1008">
        <v>0</v>
      </c>
      <c r="F22" s="1008">
        <v>0</v>
      </c>
      <c r="G22" s="1008">
        <v>0</v>
      </c>
      <c r="H22" s="1008">
        <v>0</v>
      </c>
      <c r="I22" s="1008">
        <v>0</v>
      </c>
      <c r="J22" s="1008">
        <v>0</v>
      </c>
      <c r="K22" s="1014">
        <v>0</v>
      </c>
      <c r="L22" s="1533">
        <f t="shared" si="0"/>
        <v>0</v>
      </c>
      <c r="M22" s="1008">
        <v>0</v>
      </c>
      <c r="N22" s="1008">
        <v>0</v>
      </c>
      <c r="O22" s="1008">
        <v>0</v>
      </c>
      <c r="P22" s="1327" t="e">
        <f t="shared" si="1"/>
        <v>#DIV/0!</v>
      </c>
    </row>
    <row r="23" spans="1:16" x14ac:dyDescent="0.2">
      <c r="A23" s="999">
        <v>13</v>
      </c>
      <c r="B23" s="549" t="s">
        <v>24</v>
      </c>
      <c r="C23" s="1013">
        <v>1</v>
      </c>
      <c r="D23" s="1008">
        <v>3</v>
      </c>
      <c r="E23" s="1008">
        <v>1</v>
      </c>
      <c r="F23" s="1008">
        <v>0</v>
      </c>
      <c r="G23" s="1008">
        <v>1</v>
      </c>
      <c r="H23" s="1008">
        <v>0</v>
      </c>
      <c r="I23" s="1008">
        <v>1</v>
      </c>
      <c r="J23" s="1008">
        <v>0</v>
      </c>
      <c r="K23" s="1014">
        <v>0</v>
      </c>
      <c r="L23" s="1533">
        <f t="shared" si="0"/>
        <v>0</v>
      </c>
      <c r="M23" s="1008">
        <v>3</v>
      </c>
      <c r="N23" s="1008">
        <v>0</v>
      </c>
      <c r="O23" s="1008">
        <v>0</v>
      </c>
      <c r="P23" s="1327">
        <f t="shared" si="1"/>
        <v>0</v>
      </c>
    </row>
    <row r="24" spans="1:16" x14ac:dyDescent="0.2">
      <c r="A24" s="999">
        <v>14</v>
      </c>
      <c r="B24" s="549" t="s">
        <v>25</v>
      </c>
      <c r="C24" s="1013">
        <v>0</v>
      </c>
      <c r="D24" s="1008">
        <v>2</v>
      </c>
      <c r="E24" s="1008">
        <v>0</v>
      </c>
      <c r="F24" s="1008">
        <v>0</v>
      </c>
      <c r="G24" s="1008">
        <v>2</v>
      </c>
      <c r="H24" s="1008">
        <v>0</v>
      </c>
      <c r="I24" s="1008">
        <v>0</v>
      </c>
      <c r="J24" s="1008">
        <v>0</v>
      </c>
      <c r="K24" s="1014">
        <v>0</v>
      </c>
      <c r="L24" s="1533">
        <f t="shared" si="0"/>
        <v>0</v>
      </c>
      <c r="M24" s="1008">
        <v>0</v>
      </c>
      <c r="N24" s="1008">
        <v>0</v>
      </c>
      <c r="O24" s="1008">
        <v>2</v>
      </c>
      <c r="P24" s="1327" t="e">
        <f t="shared" si="1"/>
        <v>#DIV/0!</v>
      </c>
    </row>
    <row r="25" spans="1:16" ht="13.5" thickBot="1" x14ac:dyDescent="0.25">
      <c r="A25" s="1002">
        <v>15</v>
      </c>
      <c r="B25" s="1009" t="s">
        <v>26</v>
      </c>
      <c r="C25" s="1015">
        <v>0</v>
      </c>
      <c r="D25" s="1016">
        <v>1</v>
      </c>
      <c r="E25" s="1016">
        <v>0</v>
      </c>
      <c r="F25" s="1016">
        <v>0</v>
      </c>
      <c r="G25" s="1016">
        <v>0</v>
      </c>
      <c r="H25" s="1016">
        <v>0</v>
      </c>
      <c r="I25" s="1016">
        <v>0</v>
      </c>
      <c r="J25" s="1016">
        <v>0</v>
      </c>
      <c r="K25" s="1017">
        <v>0</v>
      </c>
      <c r="L25" s="1534">
        <f t="shared" si="0"/>
        <v>0</v>
      </c>
      <c r="M25" s="1008">
        <v>1</v>
      </c>
      <c r="N25" s="1008">
        <v>0</v>
      </c>
      <c r="O25" s="1008">
        <v>0</v>
      </c>
      <c r="P25" s="1328" t="e">
        <f t="shared" si="1"/>
        <v>#DIV/0!</v>
      </c>
    </row>
    <row r="26" spans="1:16" ht="13.5" thickBot="1" x14ac:dyDescent="0.25">
      <c r="A26" s="1003"/>
      <c r="B26" s="1004" t="s">
        <v>584</v>
      </c>
      <c r="C26" s="1007">
        <f>SUM(C11:C25)</f>
        <v>4</v>
      </c>
      <c r="D26" s="1007">
        <f t="shared" ref="D26:O26" si="2">SUM(D11:D25)</f>
        <v>18</v>
      </c>
      <c r="E26" s="1007">
        <f t="shared" si="2"/>
        <v>8</v>
      </c>
      <c r="F26" s="1007">
        <f t="shared" si="2"/>
        <v>3</v>
      </c>
      <c r="G26" s="1007">
        <f t="shared" si="2"/>
        <v>7</v>
      </c>
      <c r="H26" s="1007">
        <f t="shared" si="2"/>
        <v>0</v>
      </c>
      <c r="I26" s="1007">
        <f t="shared" si="2"/>
        <v>2</v>
      </c>
      <c r="J26" s="1007">
        <f t="shared" si="2"/>
        <v>1</v>
      </c>
      <c r="K26" s="1007">
        <f t="shared" si="2"/>
        <v>0</v>
      </c>
      <c r="L26" s="1011">
        <f t="shared" si="0"/>
        <v>3</v>
      </c>
      <c r="M26" s="1007">
        <f t="shared" si="2"/>
        <v>7</v>
      </c>
      <c r="N26" s="1007">
        <f t="shared" si="2"/>
        <v>2</v>
      </c>
      <c r="O26" s="1007">
        <f t="shared" si="2"/>
        <v>4</v>
      </c>
      <c r="P26" s="1328">
        <f t="shared" si="1"/>
        <v>0.375</v>
      </c>
    </row>
    <row r="27" spans="1:16" ht="13.5" thickBot="1" x14ac:dyDescent="0.25">
      <c r="A27" s="1003"/>
      <c r="B27" s="1530" t="s">
        <v>538</v>
      </c>
      <c r="C27" s="1529">
        <v>3</v>
      </c>
      <c r="D27" s="1529">
        <v>12</v>
      </c>
      <c r="E27" s="1529">
        <v>7</v>
      </c>
      <c r="F27" s="1529">
        <v>5</v>
      </c>
      <c r="G27" s="1529">
        <v>4</v>
      </c>
      <c r="H27" s="1529">
        <v>0</v>
      </c>
      <c r="I27" s="1529">
        <v>2</v>
      </c>
      <c r="J27" s="1529">
        <v>0</v>
      </c>
      <c r="K27" s="1529">
        <v>0</v>
      </c>
      <c r="L27" s="1529">
        <v>5</v>
      </c>
      <c r="M27" s="1529">
        <v>6</v>
      </c>
      <c r="N27" s="1529">
        <v>0</v>
      </c>
      <c r="O27" s="1529">
        <v>2</v>
      </c>
      <c r="P27" s="1531">
        <v>0.7142857142857143</v>
      </c>
    </row>
    <row r="28" spans="1:16" x14ac:dyDescent="0.2">
      <c r="A28" t="s">
        <v>564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6"/>
  <dimension ref="A2:I47"/>
  <sheetViews>
    <sheetView showGridLines="0" zoomScaleNormal="100" workbookViewId="0">
      <selection activeCell="H10" sqref="H10"/>
    </sheetView>
  </sheetViews>
  <sheetFormatPr baseColWidth="10" defaultColWidth="11.42578125" defaultRowHeight="12.75" x14ac:dyDescent="0.2"/>
  <cols>
    <col min="1" max="1" width="5.140625" customWidth="1"/>
    <col min="2" max="2" width="23.42578125" customWidth="1"/>
    <col min="3" max="3" width="21" customWidth="1"/>
    <col min="4" max="4" width="16.42578125" customWidth="1"/>
  </cols>
  <sheetData>
    <row r="2" spans="1:9" x14ac:dyDescent="0.2">
      <c r="A2" s="122" t="s">
        <v>0</v>
      </c>
    </row>
    <row r="3" spans="1:9" x14ac:dyDescent="0.2">
      <c r="A3" t="str">
        <f>A6</f>
        <v>Tabell 1 - 16 - B - Psykologer i bydelen 1)</v>
      </c>
    </row>
    <row r="6" spans="1:9" ht="13.5" thickBot="1" x14ac:dyDescent="0.25">
      <c r="A6" s="6" t="s">
        <v>39</v>
      </c>
    </row>
    <row r="7" spans="1:9" ht="13.5" thickBot="1" x14ac:dyDescent="0.25">
      <c r="A7" s="543"/>
      <c r="B7" s="544"/>
      <c r="C7" s="551" t="s">
        <v>2</v>
      </c>
      <c r="D7" s="551" t="s">
        <v>3</v>
      </c>
      <c r="F7" s="606"/>
      <c r="G7" s="606"/>
    </row>
    <row r="8" spans="1:9" ht="13.5" thickBot="1" x14ac:dyDescent="0.25">
      <c r="A8" s="545" t="s">
        <v>4</v>
      </c>
      <c r="B8" s="128" t="s">
        <v>5</v>
      </c>
      <c r="C8" s="552" t="s">
        <v>40</v>
      </c>
      <c r="D8" s="552" t="s">
        <v>40</v>
      </c>
      <c r="F8" s="1145"/>
      <c r="G8" s="1145"/>
    </row>
    <row r="9" spans="1:9" x14ac:dyDescent="0.2">
      <c r="A9" s="138">
        <v>1</v>
      </c>
      <c r="B9" s="139" t="s">
        <v>11</v>
      </c>
      <c r="C9" s="1142">
        <v>12</v>
      </c>
      <c r="D9" s="1142">
        <v>12</v>
      </c>
      <c r="F9" s="1114"/>
      <c r="G9" s="1114"/>
      <c r="H9" s="607"/>
      <c r="I9" s="607"/>
    </row>
    <row r="10" spans="1:9" x14ac:dyDescent="0.2">
      <c r="A10" s="135">
        <v>2</v>
      </c>
      <c r="B10" s="136" t="s">
        <v>12</v>
      </c>
      <c r="C10" s="1143">
        <v>3</v>
      </c>
      <c r="D10" s="1143">
        <v>3</v>
      </c>
      <c r="F10" s="1114"/>
      <c r="G10" s="1114"/>
      <c r="H10" s="607"/>
      <c r="I10" s="607"/>
    </row>
    <row r="11" spans="1:9" x14ac:dyDescent="0.2">
      <c r="A11" s="135">
        <v>3</v>
      </c>
      <c r="B11" s="136" t="s">
        <v>14</v>
      </c>
      <c r="C11" s="1143">
        <v>4</v>
      </c>
      <c r="D11" s="1143">
        <v>4</v>
      </c>
      <c r="F11" s="1114"/>
      <c r="G11" s="1114"/>
      <c r="H11" s="607"/>
      <c r="I11" s="607"/>
    </row>
    <row r="12" spans="1:9" x14ac:dyDescent="0.2">
      <c r="A12" s="135">
        <v>4</v>
      </c>
      <c r="B12" s="136" t="s">
        <v>15</v>
      </c>
      <c r="C12" s="1143">
        <v>2</v>
      </c>
      <c r="D12" s="1143">
        <v>2</v>
      </c>
      <c r="F12" s="1114"/>
      <c r="G12" s="1114"/>
      <c r="H12" s="607"/>
      <c r="I12" s="607" t="s">
        <v>13</v>
      </c>
    </row>
    <row r="13" spans="1:9" x14ac:dyDescent="0.2">
      <c r="A13" s="135">
        <v>5</v>
      </c>
      <c r="B13" s="136" t="s">
        <v>16</v>
      </c>
      <c r="C13" s="1143">
        <v>9</v>
      </c>
      <c r="D13" s="1143">
        <v>12</v>
      </c>
      <c r="F13" s="1114"/>
      <c r="G13" s="1114"/>
      <c r="H13" s="607"/>
      <c r="I13" s="607"/>
    </row>
    <row r="14" spans="1:9" x14ac:dyDescent="0.2">
      <c r="A14" s="135">
        <v>6</v>
      </c>
      <c r="B14" s="136" t="s">
        <v>17</v>
      </c>
      <c r="C14" s="1143">
        <v>1</v>
      </c>
      <c r="D14" s="1143">
        <v>1</v>
      </c>
      <c r="F14" s="1114"/>
      <c r="G14" s="1114"/>
      <c r="H14" s="607"/>
      <c r="I14" s="607"/>
    </row>
    <row r="15" spans="1:9" x14ac:dyDescent="0.2">
      <c r="A15" s="135">
        <v>7</v>
      </c>
      <c r="B15" s="136" t="s">
        <v>18</v>
      </c>
      <c r="C15" s="1143">
        <v>4</v>
      </c>
      <c r="D15" s="1143">
        <v>4</v>
      </c>
      <c r="F15" s="1114"/>
      <c r="G15" s="1114"/>
      <c r="H15" s="607"/>
      <c r="I15" s="607"/>
    </row>
    <row r="16" spans="1:9" x14ac:dyDescent="0.2">
      <c r="A16" s="135">
        <v>8</v>
      </c>
      <c r="B16" s="136" t="s">
        <v>19</v>
      </c>
      <c r="C16" s="1143">
        <v>5</v>
      </c>
      <c r="D16" s="1143">
        <v>5</v>
      </c>
      <c r="F16" s="1114"/>
      <c r="G16" s="1114"/>
      <c r="H16" s="607"/>
      <c r="I16" s="607"/>
    </row>
    <row r="17" spans="1:9" x14ac:dyDescent="0.2">
      <c r="A17" s="135">
        <v>9</v>
      </c>
      <c r="B17" s="136" t="s">
        <v>20</v>
      </c>
      <c r="C17" s="1143">
        <v>4</v>
      </c>
      <c r="D17" s="1143">
        <v>4</v>
      </c>
      <c r="F17" s="1114"/>
      <c r="G17" s="1114"/>
      <c r="H17" s="607"/>
      <c r="I17" s="607"/>
    </row>
    <row r="18" spans="1:9" x14ac:dyDescent="0.2">
      <c r="A18" s="135">
        <v>10</v>
      </c>
      <c r="B18" s="136" t="s">
        <v>21</v>
      </c>
      <c r="C18" s="1143">
        <v>4</v>
      </c>
      <c r="D18" s="1143">
        <v>4</v>
      </c>
      <c r="F18" s="1114"/>
      <c r="G18" s="1114"/>
      <c r="H18" s="607"/>
      <c r="I18" s="607"/>
    </row>
    <row r="19" spans="1:9" x14ac:dyDescent="0.2">
      <c r="A19" s="135">
        <v>11</v>
      </c>
      <c r="B19" s="136" t="s">
        <v>22</v>
      </c>
      <c r="C19" s="1143">
        <v>9</v>
      </c>
      <c r="D19" s="1143">
        <v>9</v>
      </c>
      <c r="F19" s="1114"/>
      <c r="G19" s="1114"/>
      <c r="H19" s="607"/>
      <c r="I19" s="607"/>
    </row>
    <row r="20" spans="1:9" x14ac:dyDescent="0.2">
      <c r="A20" s="135">
        <v>12</v>
      </c>
      <c r="B20" s="136" t="s">
        <v>23</v>
      </c>
      <c r="C20" s="1143">
        <v>8</v>
      </c>
      <c r="D20" s="1143">
        <v>9</v>
      </c>
      <c r="F20" s="1114"/>
      <c r="G20" s="1114"/>
      <c r="H20" s="607"/>
      <c r="I20" s="607"/>
    </row>
    <row r="21" spans="1:9" x14ac:dyDescent="0.2">
      <c r="A21" s="135">
        <v>13</v>
      </c>
      <c r="B21" s="136" t="s">
        <v>24</v>
      </c>
      <c r="C21" s="1143">
        <v>5</v>
      </c>
      <c r="D21" s="1143">
        <v>5</v>
      </c>
      <c r="F21" s="1114"/>
      <c r="G21" s="1114"/>
      <c r="H21" s="607"/>
      <c r="I21" s="607"/>
    </row>
    <row r="22" spans="1:9" x14ac:dyDescent="0.2">
      <c r="A22" s="135">
        <v>14</v>
      </c>
      <c r="B22" s="136" t="s">
        <v>25</v>
      </c>
      <c r="C22" s="1143">
        <v>7.5</v>
      </c>
      <c r="D22" s="1143">
        <v>10</v>
      </c>
      <c r="F22" s="1114"/>
      <c r="G22" s="1114"/>
      <c r="H22" s="607"/>
      <c r="I22" s="607"/>
    </row>
    <row r="23" spans="1:9" ht="13.5" thickBot="1" x14ac:dyDescent="0.25">
      <c r="A23" s="140">
        <v>15</v>
      </c>
      <c r="B23" s="141" t="s">
        <v>26</v>
      </c>
      <c r="C23" s="1144">
        <v>7</v>
      </c>
      <c r="D23" s="1144">
        <v>7</v>
      </c>
      <c r="F23" s="1114"/>
      <c r="G23" s="1114"/>
      <c r="H23" s="607"/>
      <c r="I23" s="607"/>
    </row>
    <row r="24" spans="1:9" x14ac:dyDescent="0.2">
      <c r="A24" s="568"/>
      <c r="B24" s="569" t="s">
        <v>598</v>
      </c>
      <c r="C24" s="902">
        <f>SUM(C9:C23)</f>
        <v>84.5</v>
      </c>
      <c r="D24" s="903">
        <f t="shared" ref="D24" si="0">SUM(D9:D23)</f>
        <v>91</v>
      </c>
      <c r="F24" s="1147"/>
      <c r="G24" s="1146"/>
      <c r="H24" s="607"/>
      <c r="I24" s="607"/>
    </row>
    <row r="25" spans="1:9" x14ac:dyDescent="0.2">
      <c r="A25" s="535"/>
      <c r="B25" s="665" t="s">
        <v>540</v>
      </c>
      <c r="C25" s="825">
        <v>83</v>
      </c>
      <c r="D25" s="733">
        <v>91</v>
      </c>
      <c r="F25" s="1147" t="s">
        <v>541</v>
      </c>
      <c r="G25" s="1420"/>
      <c r="H25" s="607"/>
      <c r="I25" s="607"/>
    </row>
    <row r="26" spans="1:9" x14ac:dyDescent="0.2">
      <c r="A26" s="535"/>
      <c r="B26" s="665" t="s">
        <v>451</v>
      </c>
      <c r="C26" s="825">
        <v>83</v>
      </c>
      <c r="D26" s="733">
        <v>91</v>
      </c>
    </row>
    <row r="27" spans="1:9" x14ac:dyDescent="0.2">
      <c r="A27" s="535"/>
      <c r="B27" s="665" t="s">
        <v>41</v>
      </c>
      <c r="C27" s="825">
        <v>76.8</v>
      </c>
      <c r="D27" s="733">
        <v>81</v>
      </c>
    </row>
    <row r="28" spans="1:9" x14ac:dyDescent="0.2">
      <c r="A28" s="535"/>
      <c r="B28" s="665" t="s">
        <v>42</v>
      </c>
      <c r="C28" s="825">
        <v>70.099999999999994</v>
      </c>
      <c r="D28" s="733">
        <v>76</v>
      </c>
    </row>
    <row r="29" spans="1:9" x14ac:dyDescent="0.2">
      <c r="A29" s="535"/>
      <c r="B29" s="665" t="s">
        <v>43</v>
      </c>
      <c r="C29" s="825">
        <v>66.199999999999989</v>
      </c>
      <c r="D29" s="733">
        <v>71</v>
      </c>
    </row>
    <row r="30" spans="1:9" x14ac:dyDescent="0.2">
      <c r="A30" s="535"/>
      <c r="B30" s="665" t="s">
        <v>44</v>
      </c>
      <c r="C30" s="825">
        <v>52.2</v>
      </c>
      <c r="D30" s="733">
        <v>56.5</v>
      </c>
    </row>
    <row r="31" spans="1:9" x14ac:dyDescent="0.2">
      <c r="A31" s="535"/>
      <c r="B31" s="665" t="s">
        <v>45</v>
      </c>
      <c r="C31" s="825">
        <v>61.5</v>
      </c>
      <c r="D31" s="733">
        <v>63.4</v>
      </c>
    </row>
    <row r="32" spans="1:9" x14ac:dyDescent="0.2">
      <c r="A32" s="535"/>
      <c r="B32" s="665" t="s">
        <v>46</v>
      </c>
      <c r="C32" s="825">
        <v>60.7</v>
      </c>
      <c r="D32" s="733">
        <v>67</v>
      </c>
    </row>
    <row r="33" spans="1:4" x14ac:dyDescent="0.2">
      <c r="A33" s="535"/>
      <c r="B33" s="665" t="s">
        <v>47</v>
      </c>
      <c r="C33" s="825">
        <v>44.9</v>
      </c>
      <c r="D33" s="733">
        <v>56.5</v>
      </c>
    </row>
    <row r="34" spans="1:4" x14ac:dyDescent="0.2">
      <c r="A34" s="143"/>
      <c r="B34" s="549" t="s">
        <v>36</v>
      </c>
      <c r="C34" s="826">
        <v>47</v>
      </c>
      <c r="D34" s="828">
        <v>52</v>
      </c>
    </row>
    <row r="35" spans="1:4" ht="13.5" thickBot="1" x14ac:dyDescent="0.25">
      <c r="A35" s="144"/>
      <c r="B35" s="550" t="s">
        <v>37</v>
      </c>
      <c r="C35" s="827">
        <v>40.4</v>
      </c>
      <c r="D35" s="829">
        <v>43</v>
      </c>
    </row>
    <row r="36" spans="1:4" x14ac:dyDescent="0.2">
      <c r="A36" s="547" t="s">
        <v>48</v>
      </c>
    </row>
    <row r="47" spans="1:4" x14ac:dyDescent="0.2">
      <c r="C47" t="s">
        <v>13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AC9-931F-4193-9C0A-4F50DFE72279}">
  <dimension ref="A1:R32"/>
  <sheetViews>
    <sheetView showGridLines="0" topLeftCell="B1" zoomScale="90" zoomScaleNormal="90" workbookViewId="0">
      <selection activeCell="R10" sqref="R10"/>
    </sheetView>
  </sheetViews>
  <sheetFormatPr baseColWidth="10" defaultRowHeight="12.75" x14ac:dyDescent="0.2"/>
  <cols>
    <col min="2" max="2" width="29.140625" customWidth="1"/>
    <col min="5" max="5" width="13" customWidth="1"/>
    <col min="6" max="6" width="13.28515625" customWidth="1"/>
    <col min="10" max="10" width="13.5703125" customWidth="1"/>
  </cols>
  <sheetData>
    <row r="1" spans="1:18" x14ac:dyDescent="0.2">
      <c r="A1" s="1005" t="s">
        <v>100</v>
      </c>
      <c r="B1" s="1005"/>
    </row>
    <row r="3" spans="1:18" x14ac:dyDescent="0.2">
      <c r="A3" t="s">
        <v>0</v>
      </c>
    </row>
    <row r="4" spans="1:18" x14ac:dyDescent="0.2">
      <c r="A4" t="str">
        <f>A7</f>
        <v>Tabell 3-7-E</v>
      </c>
      <c r="B4" t="str">
        <f>A8</f>
        <v xml:space="preserve">Klager på vedtak om BPA (brukerstyrt personlig assistanse) </v>
      </c>
    </row>
    <row r="7" spans="1:18" x14ac:dyDescent="0.2">
      <c r="A7" s="94" t="s">
        <v>458</v>
      </c>
    </row>
    <row r="8" spans="1:18" x14ac:dyDescent="0.2">
      <c r="A8" s="94" t="s">
        <v>459</v>
      </c>
    </row>
    <row r="9" spans="1:18" ht="13.5" thickBot="1" x14ac:dyDescent="0.25"/>
    <row r="10" spans="1:18" ht="128.25" thickBot="1" x14ac:dyDescent="0.25">
      <c r="A10" s="872" t="s">
        <v>51</v>
      </c>
      <c r="B10" s="1001" t="s">
        <v>5</v>
      </c>
      <c r="C10" s="1006" t="s">
        <v>616</v>
      </c>
      <c r="D10" s="1006" t="s">
        <v>568</v>
      </c>
      <c r="E10" s="1006" t="s">
        <v>544</v>
      </c>
      <c r="F10" s="1006" t="s">
        <v>460</v>
      </c>
      <c r="G10" s="1006" t="s">
        <v>461</v>
      </c>
      <c r="H10" s="1006" t="s">
        <v>545</v>
      </c>
      <c r="I10" s="1006" t="s">
        <v>546</v>
      </c>
      <c r="J10" s="1006" t="s">
        <v>547</v>
      </c>
      <c r="K10" s="1006" t="s">
        <v>462</v>
      </c>
      <c r="L10" s="1006" t="s">
        <v>463</v>
      </c>
      <c r="M10" s="1006" t="s">
        <v>464</v>
      </c>
      <c r="N10" s="1006" t="s">
        <v>465</v>
      </c>
      <c r="O10" s="1329" t="s">
        <v>466</v>
      </c>
      <c r="P10" s="1325" t="s">
        <v>565</v>
      </c>
      <c r="R10" s="1538" t="s">
        <v>13</v>
      </c>
    </row>
    <row r="11" spans="1:18" x14ac:dyDescent="0.2">
      <c r="A11" s="1000">
        <v>1</v>
      </c>
      <c r="B11" s="665" t="s">
        <v>11</v>
      </c>
      <c r="C11" s="1010">
        <v>6</v>
      </c>
      <c r="D11" s="1011">
        <v>11</v>
      </c>
      <c r="E11" s="1011">
        <v>7</v>
      </c>
      <c r="F11" s="1011">
        <v>2</v>
      </c>
      <c r="G11" s="1011">
        <v>7</v>
      </c>
      <c r="H11" s="1011">
        <v>0</v>
      </c>
      <c r="I11" s="1011">
        <v>0</v>
      </c>
      <c r="J11" s="1011">
        <v>6</v>
      </c>
      <c r="K11" s="1012">
        <v>0</v>
      </c>
      <c r="L11" s="1532">
        <f>F11+K11</f>
        <v>2</v>
      </c>
      <c r="M11" s="1010">
        <v>4</v>
      </c>
      <c r="N11" s="1011">
        <v>1</v>
      </c>
      <c r="O11" s="1012">
        <v>1</v>
      </c>
      <c r="P11" s="1369">
        <f>L11/E11</f>
        <v>0.2857142857142857</v>
      </c>
    </row>
    <row r="12" spans="1:18" x14ac:dyDescent="0.2">
      <c r="A12" s="999">
        <v>2</v>
      </c>
      <c r="B12" s="549" t="s">
        <v>12</v>
      </c>
      <c r="C12" s="1013">
        <v>7</v>
      </c>
      <c r="D12" s="1008">
        <v>6</v>
      </c>
      <c r="E12" s="1008">
        <v>5</v>
      </c>
      <c r="F12" s="1008">
        <v>1</v>
      </c>
      <c r="G12" s="1008">
        <v>10</v>
      </c>
      <c r="H12" s="1008">
        <v>0</v>
      </c>
      <c r="I12" s="1008">
        <v>0</v>
      </c>
      <c r="J12" s="1008">
        <v>3</v>
      </c>
      <c r="K12" s="1014">
        <v>0</v>
      </c>
      <c r="L12" s="1533">
        <f t="shared" ref="L12:L26" si="0">F12+K12</f>
        <v>1</v>
      </c>
      <c r="M12" s="1013">
        <v>0</v>
      </c>
      <c r="N12" s="1008">
        <v>0</v>
      </c>
      <c r="O12" s="1014">
        <v>8</v>
      </c>
      <c r="P12" s="1327">
        <f t="shared" ref="P12:P26" si="1">L12/E12</f>
        <v>0.2</v>
      </c>
    </row>
    <row r="13" spans="1:18" x14ac:dyDescent="0.2">
      <c r="A13" s="999">
        <v>3</v>
      </c>
      <c r="B13" s="549" t="s">
        <v>14</v>
      </c>
      <c r="C13" s="1013">
        <v>3</v>
      </c>
      <c r="D13" s="1008">
        <v>2</v>
      </c>
      <c r="E13" s="1008">
        <v>4</v>
      </c>
      <c r="F13" s="1008">
        <v>0</v>
      </c>
      <c r="G13" s="1008">
        <v>1</v>
      </c>
      <c r="H13" s="1008">
        <v>0</v>
      </c>
      <c r="I13" s="1008">
        <v>1</v>
      </c>
      <c r="J13" s="1008">
        <v>2</v>
      </c>
      <c r="K13" s="1014">
        <v>0</v>
      </c>
      <c r="L13" s="1533">
        <f t="shared" si="0"/>
        <v>0</v>
      </c>
      <c r="M13" s="1013">
        <v>0</v>
      </c>
      <c r="N13" s="1008">
        <v>1</v>
      </c>
      <c r="O13" s="1014">
        <v>0</v>
      </c>
      <c r="P13" s="1368">
        <f t="shared" si="1"/>
        <v>0</v>
      </c>
    </row>
    <row r="14" spans="1:18" x14ac:dyDescent="0.2">
      <c r="A14" s="999">
        <v>4</v>
      </c>
      <c r="B14" s="549" t="s">
        <v>15</v>
      </c>
      <c r="C14" s="1013">
        <v>1</v>
      </c>
      <c r="D14" s="1008">
        <v>3</v>
      </c>
      <c r="E14" s="1008">
        <v>0</v>
      </c>
      <c r="F14" s="1008">
        <v>0</v>
      </c>
      <c r="G14" s="1008">
        <v>3</v>
      </c>
      <c r="H14" s="1008">
        <v>0</v>
      </c>
      <c r="I14" s="1008">
        <v>0</v>
      </c>
      <c r="J14" s="1008">
        <v>0</v>
      </c>
      <c r="K14" s="1014">
        <v>0</v>
      </c>
      <c r="L14" s="1533">
        <f t="shared" si="0"/>
        <v>0</v>
      </c>
      <c r="M14" s="1013">
        <v>1</v>
      </c>
      <c r="N14" s="1008">
        <v>0</v>
      </c>
      <c r="O14" s="1014">
        <v>3</v>
      </c>
      <c r="P14" s="1327" t="e">
        <f t="shared" si="1"/>
        <v>#DIV/0!</v>
      </c>
    </row>
    <row r="15" spans="1:18" x14ac:dyDescent="0.2">
      <c r="A15" s="999">
        <v>5</v>
      </c>
      <c r="B15" s="549" t="s">
        <v>16</v>
      </c>
      <c r="C15" s="1013">
        <v>7</v>
      </c>
      <c r="D15" s="1008">
        <v>12</v>
      </c>
      <c r="E15" s="1008">
        <v>6</v>
      </c>
      <c r="F15" s="1008">
        <v>1</v>
      </c>
      <c r="G15" s="1008">
        <v>8</v>
      </c>
      <c r="H15" s="1008">
        <v>0</v>
      </c>
      <c r="I15" s="1008">
        <v>2</v>
      </c>
      <c r="J15" s="1008">
        <v>2</v>
      </c>
      <c r="K15" s="1014">
        <v>0</v>
      </c>
      <c r="L15" s="1533">
        <f t="shared" si="0"/>
        <v>1</v>
      </c>
      <c r="M15" s="1013">
        <v>5</v>
      </c>
      <c r="N15" s="1008">
        <v>1</v>
      </c>
      <c r="O15" s="1014">
        <v>2</v>
      </c>
      <c r="P15" s="1368">
        <f t="shared" si="1"/>
        <v>0.16666666666666666</v>
      </c>
    </row>
    <row r="16" spans="1:18" x14ac:dyDescent="0.2">
      <c r="A16" s="999">
        <v>6</v>
      </c>
      <c r="B16" s="549" t="s">
        <v>17</v>
      </c>
      <c r="C16" s="1013">
        <v>0</v>
      </c>
      <c r="D16" s="1008">
        <v>1</v>
      </c>
      <c r="E16" s="1008">
        <v>0</v>
      </c>
      <c r="F16" s="1008">
        <v>0</v>
      </c>
      <c r="G16" s="1008">
        <v>1</v>
      </c>
      <c r="H16" s="1008">
        <v>0</v>
      </c>
      <c r="I16" s="1008">
        <v>0</v>
      </c>
      <c r="J16" s="1008">
        <v>0</v>
      </c>
      <c r="K16" s="1014">
        <v>0</v>
      </c>
      <c r="L16" s="1533">
        <f>F16+K16</f>
        <v>0</v>
      </c>
      <c r="M16" s="1013">
        <v>0</v>
      </c>
      <c r="N16" s="1008">
        <v>0</v>
      </c>
      <c r="O16" s="1014">
        <v>1</v>
      </c>
      <c r="P16" s="1327" t="e">
        <f t="shared" si="1"/>
        <v>#DIV/0!</v>
      </c>
    </row>
    <row r="17" spans="1:16" x14ac:dyDescent="0.2">
      <c r="A17" s="999">
        <v>7</v>
      </c>
      <c r="B17" s="549" t="s">
        <v>18</v>
      </c>
      <c r="C17" s="1013">
        <v>5</v>
      </c>
      <c r="D17" s="1008">
        <v>16</v>
      </c>
      <c r="E17" s="1008">
        <v>12</v>
      </c>
      <c r="F17" s="1008">
        <v>5</v>
      </c>
      <c r="G17" s="1008">
        <v>8</v>
      </c>
      <c r="H17" s="1008">
        <v>0</v>
      </c>
      <c r="I17" s="1008">
        <v>2</v>
      </c>
      <c r="J17" s="1008">
        <v>3</v>
      </c>
      <c r="K17" s="1014">
        <v>0</v>
      </c>
      <c r="L17" s="1533">
        <f t="shared" si="0"/>
        <v>5</v>
      </c>
      <c r="M17" s="1013">
        <v>4</v>
      </c>
      <c r="N17" s="1008">
        <v>1</v>
      </c>
      <c r="O17" s="1014">
        <v>2</v>
      </c>
      <c r="P17" s="1327">
        <f t="shared" si="1"/>
        <v>0.41666666666666669</v>
      </c>
    </row>
    <row r="18" spans="1:16" x14ac:dyDescent="0.2">
      <c r="A18" s="999">
        <v>8</v>
      </c>
      <c r="B18" s="549" t="s">
        <v>19</v>
      </c>
      <c r="C18" s="1013">
        <v>2</v>
      </c>
      <c r="D18" s="1008">
        <v>8</v>
      </c>
      <c r="E18" s="1008">
        <v>5</v>
      </c>
      <c r="F18" s="1008">
        <v>1</v>
      </c>
      <c r="G18" s="1008">
        <v>4</v>
      </c>
      <c r="H18" s="1008">
        <v>0</v>
      </c>
      <c r="I18" s="1008">
        <v>1</v>
      </c>
      <c r="J18" s="1008">
        <v>1</v>
      </c>
      <c r="K18" s="1014">
        <v>0</v>
      </c>
      <c r="L18" s="1533">
        <f t="shared" si="0"/>
        <v>1</v>
      </c>
      <c r="M18" s="1013">
        <v>3</v>
      </c>
      <c r="N18" s="1008">
        <v>1</v>
      </c>
      <c r="O18" s="1014">
        <v>2</v>
      </c>
      <c r="P18" s="1368">
        <f t="shared" si="1"/>
        <v>0.2</v>
      </c>
    </row>
    <row r="19" spans="1:16" x14ac:dyDescent="0.2">
      <c r="A19" s="999">
        <v>9</v>
      </c>
      <c r="B19" s="549" t="s">
        <v>20</v>
      </c>
      <c r="C19" s="1013">
        <v>5</v>
      </c>
      <c r="D19" s="1008">
        <v>16</v>
      </c>
      <c r="E19" s="1008">
        <v>11</v>
      </c>
      <c r="F19" s="1008">
        <v>3</v>
      </c>
      <c r="G19" s="1008">
        <v>9</v>
      </c>
      <c r="H19" s="1008">
        <v>0</v>
      </c>
      <c r="I19" s="1008">
        <v>4</v>
      </c>
      <c r="J19" s="1008">
        <v>3</v>
      </c>
      <c r="K19" s="1014">
        <v>0</v>
      </c>
      <c r="L19" s="1533">
        <f t="shared" si="0"/>
        <v>3</v>
      </c>
      <c r="M19" s="1013">
        <v>5</v>
      </c>
      <c r="N19" s="1008">
        <v>1</v>
      </c>
      <c r="O19" s="1014">
        <v>2</v>
      </c>
      <c r="P19" s="1327">
        <f t="shared" si="1"/>
        <v>0.27272727272727271</v>
      </c>
    </row>
    <row r="20" spans="1:16" x14ac:dyDescent="0.2">
      <c r="A20" s="999">
        <v>10</v>
      </c>
      <c r="B20" s="549" t="s">
        <v>21</v>
      </c>
      <c r="C20" s="1013">
        <v>3</v>
      </c>
      <c r="D20" s="1008">
        <v>3</v>
      </c>
      <c r="E20" s="1008">
        <v>4</v>
      </c>
      <c r="F20" s="1008">
        <v>0</v>
      </c>
      <c r="G20" s="1008">
        <v>5</v>
      </c>
      <c r="H20" s="1008">
        <v>0</v>
      </c>
      <c r="I20" s="1008">
        <v>0</v>
      </c>
      <c r="J20" s="1008">
        <v>4</v>
      </c>
      <c r="K20" s="1014">
        <v>0</v>
      </c>
      <c r="L20" s="1533">
        <f t="shared" si="0"/>
        <v>0</v>
      </c>
      <c r="M20" s="1013">
        <v>1</v>
      </c>
      <c r="N20" s="1008">
        <v>0</v>
      </c>
      <c r="O20" s="1014">
        <v>0</v>
      </c>
      <c r="P20" s="1327">
        <f t="shared" si="1"/>
        <v>0</v>
      </c>
    </row>
    <row r="21" spans="1:16" x14ac:dyDescent="0.2">
      <c r="A21" s="999">
        <v>11</v>
      </c>
      <c r="B21" s="549" t="s">
        <v>22</v>
      </c>
      <c r="C21" s="1013">
        <v>0</v>
      </c>
      <c r="D21" s="1008">
        <v>1</v>
      </c>
      <c r="E21" s="1008">
        <v>1</v>
      </c>
      <c r="F21" s="1008">
        <v>0</v>
      </c>
      <c r="G21" s="1008">
        <v>1</v>
      </c>
      <c r="H21" s="1008">
        <v>0</v>
      </c>
      <c r="I21" s="1008">
        <v>0</v>
      </c>
      <c r="J21" s="1008">
        <v>0</v>
      </c>
      <c r="K21" s="1014">
        <v>0</v>
      </c>
      <c r="L21" s="1533">
        <f t="shared" si="0"/>
        <v>0</v>
      </c>
      <c r="M21" s="1013">
        <v>0</v>
      </c>
      <c r="N21" s="1008">
        <v>0</v>
      </c>
      <c r="O21" s="1014">
        <v>1</v>
      </c>
      <c r="P21" s="1327">
        <f t="shared" si="1"/>
        <v>0</v>
      </c>
    </row>
    <row r="22" spans="1:16" x14ac:dyDescent="0.2">
      <c r="A22" s="999">
        <v>12</v>
      </c>
      <c r="B22" s="549" t="s">
        <v>23</v>
      </c>
      <c r="C22" s="1013">
        <v>6</v>
      </c>
      <c r="D22" s="1008">
        <v>6</v>
      </c>
      <c r="E22" s="1008">
        <v>6</v>
      </c>
      <c r="F22" s="1008">
        <v>1</v>
      </c>
      <c r="G22" s="1008">
        <v>5</v>
      </c>
      <c r="H22" s="1008">
        <v>0</v>
      </c>
      <c r="I22" s="1008">
        <v>3</v>
      </c>
      <c r="J22" s="1008">
        <v>1</v>
      </c>
      <c r="K22" s="1014">
        <v>0</v>
      </c>
      <c r="L22" s="1533">
        <f t="shared" si="0"/>
        <v>1</v>
      </c>
      <c r="M22" s="1013">
        <v>3</v>
      </c>
      <c r="N22" s="1008">
        <v>0</v>
      </c>
      <c r="O22" s="1014">
        <v>2</v>
      </c>
      <c r="P22" s="1327">
        <f t="shared" si="1"/>
        <v>0.16666666666666666</v>
      </c>
    </row>
    <row r="23" spans="1:16" x14ac:dyDescent="0.2">
      <c r="A23" s="999">
        <v>13</v>
      </c>
      <c r="B23" s="549" t="s">
        <v>24</v>
      </c>
      <c r="C23" s="1013">
        <v>3</v>
      </c>
      <c r="D23" s="1008">
        <v>5</v>
      </c>
      <c r="E23" s="1008">
        <v>6</v>
      </c>
      <c r="F23" s="1008">
        <v>1</v>
      </c>
      <c r="G23" s="1008">
        <v>4</v>
      </c>
      <c r="H23" s="1008">
        <v>0</v>
      </c>
      <c r="I23" s="1008">
        <v>0</v>
      </c>
      <c r="J23" s="1008">
        <v>4</v>
      </c>
      <c r="K23" s="1014">
        <v>0</v>
      </c>
      <c r="L23" s="1533">
        <f t="shared" si="0"/>
        <v>1</v>
      </c>
      <c r="M23" s="1013">
        <v>1</v>
      </c>
      <c r="N23" s="1008">
        <v>1</v>
      </c>
      <c r="O23" s="1014">
        <v>0</v>
      </c>
      <c r="P23" s="1327">
        <f t="shared" si="1"/>
        <v>0.16666666666666666</v>
      </c>
    </row>
    <row r="24" spans="1:16" x14ac:dyDescent="0.2">
      <c r="A24" s="999">
        <v>14</v>
      </c>
      <c r="B24" s="549" t="s">
        <v>25</v>
      </c>
      <c r="C24" s="1013">
        <v>1</v>
      </c>
      <c r="D24" s="1008">
        <v>5</v>
      </c>
      <c r="E24" s="1008">
        <v>4</v>
      </c>
      <c r="F24" s="1008">
        <v>0</v>
      </c>
      <c r="G24" s="1008">
        <v>4</v>
      </c>
      <c r="H24" s="1008">
        <v>0</v>
      </c>
      <c r="I24" s="1008">
        <v>0</v>
      </c>
      <c r="J24" s="1008">
        <v>2</v>
      </c>
      <c r="K24" s="1014">
        <v>0</v>
      </c>
      <c r="L24" s="1533">
        <f t="shared" si="0"/>
        <v>0</v>
      </c>
      <c r="M24" s="1013">
        <v>2</v>
      </c>
      <c r="N24" s="1008">
        <v>0</v>
      </c>
      <c r="O24" s="1014">
        <v>0</v>
      </c>
      <c r="P24" s="1327">
        <f t="shared" si="1"/>
        <v>0</v>
      </c>
    </row>
    <row r="25" spans="1:16" ht="13.5" thickBot="1" x14ac:dyDescent="0.25">
      <c r="A25" s="1002">
        <v>15</v>
      </c>
      <c r="B25" s="1009" t="s">
        <v>26</v>
      </c>
      <c r="C25" s="1015">
        <v>3</v>
      </c>
      <c r="D25" s="1016">
        <v>7</v>
      </c>
      <c r="E25" s="1016">
        <v>5</v>
      </c>
      <c r="F25" s="1016">
        <v>1</v>
      </c>
      <c r="G25" s="1016">
        <v>6</v>
      </c>
      <c r="H25" s="1016">
        <v>0</v>
      </c>
      <c r="I25" s="1016">
        <v>3</v>
      </c>
      <c r="J25" s="1016">
        <v>0</v>
      </c>
      <c r="K25" s="1017">
        <v>0</v>
      </c>
      <c r="L25" s="1534">
        <f t="shared" si="0"/>
        <v>1</v>
      </c>
      <c r="M25" s="1015">
        <v>2</v>
      </c>
      <c r="N25" s="1016">
        <v>0</v>
      </c>
      <c r="O25" s="1017">
        <v>3</v>
      </c>
      <c r="P25" s="1328">
        <f t="shared" si="1"/>
        <v>0.2</v>
      </c>
    </row>
    <row r="26" spans="1:16" ht="13.5" thickBot="1" x14ac:dyDescent="0.25">
      <c r="A26" s="1003"/>
      <c r="B26" s="1330" t="s">
        <v>584</v>
      </c>
      <c r="C26" s="1331">
        <f>SUM(C11:C25)</f>
        <v>52</v>
      </c>
      <c r="D26" s="1007">
        <f t="shared" ref="D26:O26" si="2">SUM(D11:D25)</f>
        <v>102</v>
      </c>
      <c r="E26" s="1007">
        <f t="shared" si="2"/>
        <v>76</v>
      </c>
      <c r="F26" s="1007">
        <f t="shared" si="2"/>
        <v>16</v>
      </c>
      <c r="G26" s="1007">
        <f t="shared" si="2"/>
        <v>76</v>
      </c>
      <c r="H26" s="1007">
        <f t="shared" si="2"/>
        <v>0</v>
      </c>
      <c r="I26" s="1007">
        <f t="shared" si="2"/>
        <v>16</v>
      </c>
      <c r="J26" s="1007">
        <f t="shared" si="2"/>
        <v>31</v>
      </c>
      <c r="K26" s="1324">
        <f t="shared" si="2"/>
        <v>0</v>
      </c>
      <c r="L26" s="1537">
        <f t="shared" si="0"/>
        <v>16</v>
      </c>
      <c r="M26" s="1512">
        <f t="shared" si="2"/>
        <v>31</v>
      </c>
      <c r="N26" s="1007">
        <f t="shared" si="2"/>
        <v>7</v>
      </c>
      <c r="O26" s="1007">
        <f t="shared" si="2"/>
        <v>27</v>
      </c>
      <c r="P26" s="1328">
        <f t="shared" si="1"/>
        <v>0.21052631578947367</v>
      </c>
    </row>
    <row r="27" spans="1:16" ht="13.5" thickBot="1" x14ac:dyDescent="0.25">
      <c r="A27" s="1003"/>
      <c r="B27" s="1535" t="s">
        <v>538</v>
      </c>
      <c r="C27" s="1536">
        <v>26</v>
      </c>
      <c r="D27" s="1529">
        <v>101</v>
      </c>
      <c r="E27" s="1529">
        <v>71</v>
      </c>
      <c r="F27" s="1529">
        <v>24</v>
      </c>
      <c r="G27" s="1529">
        <v>69</v>
      </c>
      <c r="H27" s="1529">
        <v>0</v>
      </c>
      <c r="I27" s="1529">
        <v>18</v>
      </c>
      <c r="J27" s="1529">
        <v>30</v>
      </c>
      <c r="K27" s="1529">
        <v>0</v>
      </c>
      <c r="L27" s="1529">
        <v>24</v>
      </c>
      <c r="M27" s="1529">
        <v>22</v>
      </c>
      <c r="N27" s="1529">
        <v>6</v>
      </c>
      <c r="O27" s="1529">
        <v>32</v>
      </c>
      <c r="P27" s="1531">
        <v>0.3380281690140845</v>
      </c>
    </row>
    <row r="28" spans="1:16" x14ac:dyDescent="0.2">
      <c r="A28" t="s">
        <v>564</v>
      </c>
    </row>
    <row r="30" spans="1:16" x14ac:dyDescent="0.2">
      <c r="C30" s="692"/>
    </row>
    <row r="32" spans="1:16" x14ac:dyDescent="0.2">
      <c r="C32" s="1019"/>
    </row>
  </sheetData>
  <pageMargins left="0.7" right="0.7" top="0.75" bottom="0.75" header="0.3" footer="0.3"/>
  <pageSetup paperSize="0" orientation="portrait" horizontalDpi="0" verticalDpi="0" copies="0" r:id="rId1"/>
  <ignoredErrors>
    <ignoredError sqref="P14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3">
    <tabColor rgb="FFFF0000"/>
  </sheetPr>
  <dimension ref="A1:J27"/>
  <sheetViews>
    <sheetView showGridLines="0" zoomScaleNormal="100" workbookViewId="0">
      <selection activeCell="K9" sqref="K9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6" width="16.28515625" style="2" customWidth="1"/>
    <col min="7" max="7" width="26.42578125" style="2" customWidth="1"/>
    <col min="8" max="8" width="19.85546875" style="2" customWidth="1"/>
    <col min="9" max="9" width="6.42578125" style="2" customWidth="1"/>
    <col min="10" max="10" width="7.140625" style="2" customWidth="1"/>
    <col min="11" max="11" width="11.42578125" style="2" customWidth="1"/>
    <col min="12" max="16384" width="11.42578125" style="2"/>
  </cols>
  <sheetData>
    <row r="1" spans="1:10" x14ac:dyDescent="0.2">
      <c r="A1" s="83" t="s">
        <v>100</v>
      </c>
      <c r="B1" s="83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/>
    </row>
    <row r="5" spans="1:10" x14ac:dyDescent="0.2">
      <c r="A5" s="1" t="str">
        <f>A8</f>
        <v>Tabell 3-7 A -  Brukerundersøkelse og kvalitetsmåling i hjemmetjenesten</v>
      </c>
    </row>
    <row r="6" spans="1:10" x14ac:dyDescent="0.2">
      <c r="A6" s="1"/>
    </row>
    <row r="8" spans="1:10" s="7" customFormat="1" ht="30" customHeight="1" thickBot="1" x14ac:dyDescent="0.25">
      <c r="A8" s="6" t="s">
        <v>281</v>
      </c>
    </row>
    <row r="9" spans="1:10" s="10" customFormat="1" ht="26.25" customHeight="1" thickBot="1" x14ac:dyDescent="0.25">
      <c r="A9" s="8"/>
      <c r="B9" s="9"/>
      <c r="C9" s="1636" t="s">
        <v>282</v>
      </c>
      <c r="D9" s="1659"/>
      <c r="E9" s="1661" t="s">
        <v>283</v>
      </c>
      <c r="F9" s="1662"/>
      <c r="G9" s="1660" t="s">
        <v>284</v>
      </c>
      <c r="H9" s="1636"/>
      <c r="I9" s="34"/>
    </row>
    <row r="10" spans="1:10" s="10" customFormat="1" ht="53.25" customHeight="1" thickBot="1" x14ac:dyDescent="0.25">
      <c r="A10" s="12" t="s">
        <v>51</v>
      </c>
      <c r="B10" s="13" t="s">
        <v>5</v>
      </c>
      <c r="C10" s="31" t="s">
        <v>285</v>
      </c>
      <c r="D10" s="41" t="s">
        <v>286</v>
      </c>
      <c r="E10" s="105" t="s">
        <v>285</v>
      </c>
      <c r="F10" s="608" t="s">
        <v>286</v>
      </c>
      <c r="G10" s="29" t="s">
        <v>287</v>
      </c>
      <c r="H10" s="30" t="s">
        <v>288</v>
      </c>
    </row>
    <row r="11" spans="1:10" ht="12.95" customHeight="1" x14ac:dyDescent="0.2">
      <c r="A11" s="16">
        <v>1</v>
      </c>
      <c r="B11" s="17" t="s">
        <v>11</v>
      </c>
      <c r="C11" s="388"/>
      <c r="D11" s="392"/>
      <c r="E11" s="388"/>
      <c r="F11" s="497"/>
      <c r="G11" s="494"/>
      <c r="H11" s="419"/>
      <c r="I11" s="21"/>
      <c r="J11" s="21"/>
    </row>
    <row r="12" spans="1:10" ht="12.95" customHeight="1" x14ac:dyDescent="0.2">
      <c r="A12" s="22">
        <v>2</v>
      </c>
      <c r="B12" s="23" t="s">
        <v>12</v>
      </c>
      <c r="C12" s="389"/>
      <c r="D12" s="393"/>
      <c r="E12" s="389"/>
      <c r="F12" s="498"/>
      <c r="G12" s="495"/>
      <c r="H12" s="420"/>
      <c r="I12" s="21"/>
      <c r="J12" s="21"/>
    </row>
    <row r="13" spans="1:10" ht="12.95" customHeight="1" x14ac:dyDescent="0.2">
      <c r="A13" s="22">
        <v>3</v>
      </c>
      <c r="B13" s="23" t="s">
        <v>14</v>
      </c>
      <c r="C13" s="389"/>
      <c r="D13" s="393"/>
      <c r="E13" s="389"/>
      <c r="F13" s="498"/>
      <c r="G13" s="495"/>
      <c r="H13" s="420"/>
      <c r="I13" s="21"/>
      <c r="J13" s="21"/>
    </row>
    <row r="14" spans="1:10" ht="12.95" customHeight="1" x14ac:dyDescent="0.2">
      <c r="A14" s="22">
        <v>4</v>
      </c>
      <c r="B14" s="23" t="s">
        <v>15</v>
      </c>
      <c r="C14" s="389"/>
      <c r="D14" s="393"/>
      <c r="E14" s="389"/>
      <c r="F14" s="498"/>
      <c r="G14" s="495"/>
      <c r="H14" s="420"/>
      <c r="I14" s="21"/>
      <c r="J14" s="21"/>
    </row>
    <row r="15" spans="1:10" ht="12.95" customHeight="1" x14ac:dyDescent="0.2">
      <c r="A15" s="22">
        <v>5</v>
      </c>
      <c r="B15" s="23" t="s">
        <v>16</v>
      </c>
      <c r="C15" s="389"/>
      <c r="D15" s="393"/>
      <c r="E15" s="389"/>
      <c r="F15" s="498"/>
      <c r="G15" s="495"/>
      <c r="H15" s="420"/>
      <c r="I15" s="21"/>
      <c r="J15" s="21"/>
    </row>
    <row r="16" spans="1:10" ht="12.95" customHeight="1" x14ac:dyDescent="0.2">
      <c r="A16" s="22">
        <v>6</v>
      </c>
      <c r="B16" s="23" t="s">
        <v>17</v>
      </c>
      <c r="C16" s="389"/>
      <c r="D16" s="393"/>
      <c r="E16" s="389"/>
      <c r="F16" s="498"/>
      <c r="G16" s="495"/>
      <c r="H16" s="420"/>
      <c r="I16" s="21"/>
      <c r="J16" s="21"/>
    </row>
    <row r="17" spans="1:10" ht="12.95" customHeight="1" x14ac:dyDescent="0.2">
      <c r="A17" s="24">
        <v>7</v>
      </c>
      <c r="B17" s="25" t="s">
        <v>18</v>
      </c>
      <c r="C17" s="389"/>
      <c r="D17" s="393"/>
      <c r="E17" s="389"/>
      <c r="F17" s="498"/>
      <c r="G17" s="495"/>
      <c r="H17" s="420"/>
      <c r="I17" s="21"/>
      <c r="J17" s="21"/>
    </row>
    <row r="18" spans="1:10" ht="12.95" customHeight="1" x14ac:dyDescent="0.2">
      <c r="A18" s="22">
        <v>8</v>
      </c>
      <c r="B18" s="23" t="s">
        <v>19</v>
      </c>
      <c r="C18" s="389"/>
      <c r="D18" s="393"/>
      <c r="E18" s="389"/>
      <c r="F18" s="498"/>
      <c r="G18" s="495"/>
      <c r="H18" s="420"/>
      <c r="I18" s="21"/>
      <c r="J18" s="21"/>
    </row>
    <row r="19" spans="1:10" ht="12.95" customHeight="1" x14ac:dyDescent="0.2">
      <c r="A19" s="22">
        <v>9</v>
      </c>
      <c r="B19" s="23" t="s">
        <v>20</v>
      </c>
      <c r="C19" s="389"/>
      <c r="D19" s="393"/>
      <c r="E19" s="389"/>
      <c r="F19" s="498"/>
      <c r="G19" s="495"/>
      <c r="H19" s="420"/>
      <c r="I19" s="21"/>
      <c r="J19" s="21"/>
    </row>
    <row r="20" spans="1:10" ht="12.95" customHeight="1" x14ac:dyDescent="0.2">
      <c r="A20" s="22">
        <v>10</v>
      </c>
      <c r="B20" s="23" t="s">
        <v>21</v>
      </c>
      <c r="C20" s="389"/>
      <c r="D20" s="393"/>
      <c r="E20" s="389"/>
      <c r="F20" s="498"/>
      <c r="G20" s="495"/>
      <c r="H20" s="420"/>
      <c r="I20" s="21"/>
      <c r="J20" s="21"/>
    </row>
    <row r="21" spans="1:10" ht="12.75" x14ac:dyDescent="0.2">
      <c r="A21" s="24">
        <v>11</v>
      </c>
      <c r="B21" s="25" t="s">
        <v>22</v>
      </c>
      <c r="C21" s="389"/>
      <c r="D21" s="393"/>
      <c r="E21" s="389"/>
      <c r="F21" s="498"/>
      <c r="G21" s="495"/>
      <c r="H21" s="420"/>
      <c r="I21" s="21"/>
      <c r="J21" s="21"/>
    </row>
    <row r="22" spans="1:10" ht="12.95" customHeight="1" x14ac:dyDescent="0.2">
      <c r="A22" s="22">
        <v>12</v>
      </c>
      <c r="B22" s="23" t="s">
        <v>23</v>
      </c>
      <c r="C22" s="389"/>
      <c r="D22" s="393"/>
      <c r="E22" s="389"/>
      <c r="F22" s="498"/>
      <c r="G22" s="495"/>
      <c r="H22" s="420"/>
      <c r="I22" s="21"/>
      <c r="J22" s="21"/>
    </row>
    <row r="23" spans="1:10" ht="12.95" customHeight="1" x14ac:dyDescent="0.2">
      <c r="A23" s="22">
        <v>13</v>
      </c>
      <c r="B23" s="23" t="s">
        <v>24</v>
      </c>
      <c r="C23" s="390"/>
      <c r="D23" s="393"/>
      <c r="E23" s="390"/>
      <c r="F23" s="498"/>
      <c r="G23" s="495"/>
      <c r="H23" s="420"/>
      <c r="I23" s="21"/>
      <c r="J23" s="21"/>
    </row>
    <row r="24" spans="1:10" ht="12.95" customHeight="1" x14ac:dyDescent="0.2">
      <c r="A24" s="22">
        <v>14</v>
      </c>
      <c r="B24" s="23" t="s">
        <v>25</v>
      </c>
      <c r="C24" s="390"/>
      <c r="D24" s="393"/>
      <c r="E24" s="390"/>
      <c r="F24" s="498"/>
      <c r="G24" s="495"/>
      <c r="H24" s="420"/>
      <c r="I24" s="21"/>
      <c r="J24" s="21"/>
    </row>
    <row r="25" spans="1:10" ht="12.95" customHeight="1" thickBot="1" x14ac:dyDescent="0.25">
      <c r="A25" s="338">
        <v>15</v>
      </c>
      <c r="B25" s="339" t="s">
        <v>26</v>
      </c>
      <c r="C25" s="391"/>
      <c r="D25" s="394"/>
      <c r="E25" s="391"/>
      <c r="F25" s="499"/>
      <c r="G25" s="496"/>
      <c r="H25" s="421"/>
      <c r="I25" s="21"/>
      <c r="J25" s="21"/>
    </row>
    <row r="26" spans="1:10" s="28" customFormat="1" ht="22.5" customHeight="1" x14ac:dyDescent="0.2">
      <c r="A26" s="1" t="s">
        <v>617</v>
      </c>
      <c r="B26" s="2"/>
      <c r="C26" s="2"/>
      <c r="D26" s="2"/>
      <c r="E26" s="2"/>
      <c r="F26" s="2"/>
      <c r="G26" s="2"/>
      <c r="H26" s="2"/>
      <c r="I26" s="37"/>
      <c r="J26" s="37"/>
    </row>
    <row r="27" spans="1:10" x14ac:dyDescent="0.2">
      <c r="A27" s="1" t="s">
        <v>618</v>
      </c>
    </row>
  </sheetData>
  <mergeCells count="3">
    <mergeCell ref="C9:D9"/>
    <mergeCell ref="G9:H9"/>
    <mergeCell ref="E9:F9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8"/>
  <dimension ref="A1:T53"/>
  <sheetViews>
    <sheetView showGridLines="0" zoomScaleNormal="100" workbookViewId="0">
      <selection activeCell="P43" sqref="P43"/>
    </sheetView>
  </sheetViews>
  <sheetFormatPr baseColWidth="10" defaultColWidth="11.42578125" defaultRowHeight="12.75" x14ac:dyDescent="0.2"/>
  <cols>
    <col min="1" max="1" width="10" customWidth="1"/>
    <col min="2" max="2" width="23.28515625" customWidth="1"/>
    <col min="3" max="4" width="8.7109375" customWidth="1"/>
    <col min="5" max="5" width="9.5703125" customWidth="1"/>
    <col min="6" max="6" width="11.140625" customWidth="1"/>
    <col min="7" max="7" width="11" customWidth="1"/>
    <col min="8" max="8" width="11.85546875" customWidth="1"/>
    <col min="9" max="9" width="9.28515625" customWidth="1"/>
    <col min="10" max="10" width="11.7109375" customWidth="1"/>
    <col min="11" max="11" width="10.7109375" customWidth="1"/>
    <col min="12" max="12" width="11.140625" customWidth="1"/>
    <col min="13" max="13" width="10" customWidth="1"/>
    <col min="14" max="14" width="9.42578125" customWidth="1"/>
    <col min="15" max="15" width="8.7109375" customWidth="1"/>
    <col min="16" max="16" width="11.5703125" customWidth="1"/>
    <col min="17" max="17" width="10.85546875" customWidth="1"/>
  </cols>
  <sheetData>
    <row r="1" spans="1:20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0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0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0" x14ac:dyDescent="0.2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0" x14ac:dyDescent="0.2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0" x14ac:dyDescent="0.2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0" ht="20.25" customHeight="1" thickBot="1" x14ac:dyDescent="0.25">
      <c r="A7" s="121" t="s">
        <v>289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"/>
      <c r="N7" s="2"/>
      <c r="O7" s="2"/>
      <c r="P7" s="2"/>
      <c r="Q7" s="2"/>
    </row>
    <row r="8" spans="1:20" s="68" customFormat="1" ht="13.5" customHeight="1" thickBot="1" x14ac:dyDescent="0.25">
      <c r="A8" s="76"/>
      <c r="B8" s="52"/>
      <c r="C8" s="1621" t="s">
        <v>290</v>
      </c>
      <c r="D8" s="1621"/>
      <c r="E8" s="1621"/>
      <c r="F8" s="1621"/>
      <c r="G8" s="1621"/>
      <c r="H8" s="1621" t="s">
        <v>260</v>
      </c>
      <c r="I8" s="1621"/>
      <c r="J8" s="1621"/>
      <c r="K8" s="1621"/>
      <c r="L8" s="1621"/>
      <c r="M8" s="1663" t="s">
        <v>291</v>
      </c>
      <c r="N8" s="1663"/>
      <c r="O8" s="1663"/>
      <c r="P8" s="1663"/>
      <c r="Q8" s="1664"/>
    </row>
    <row r="9" spans="1:20" ht="159" customHeight="1" thickBot="1" x14ac:dyDescent="0.25">
      <c r="A9" s="728" t="s">
        <v>4</v>
      </c>
      <c r="B9" s="196" t="s">
        <v>5</v>
      </c>
      <c r="C9" s="729" t="s">
        <v>292</v>
      </c>
      <c r="D9" s="730" t="s">
        <v>293</v>
      </c>
      <c r="E9" s="731" t="s">
        <v>294</v>
      </c>
      <c r="F9" s="732" t="s">
        <v>295</v>
      </c>
      <c r="G9" s="732" t="s">
        <v>296</v>
      </c>
      <c r="H9" s="729" t="s">
        <v>292</v>
      </c>
      <c r="I9" s="730" t="s">
        <v>297</v>
      </c>
      <c r="J9" s="731" t="s">
        <v>298</v>
      </c>
      <c r="K9" s="732" t="s">
        <v>299</v>
      </c>
      <c r="L9" s="732" t="s">
        <v>300</v>
      </c>
      <c r="M9" s="729" t="s">
        <v>292</v>
      </c>
      <c r="N9" s="730" t="s">
        <v>301</v>
      </c>
      <c r="O9" s="731" t="s">
        <v>302</v>
      </c>
      <c r="P9" s="732" t="s">
        <v>303</v>
      </c>
      <c r="Q9" s="732" t="s">
        <v>304</v>
      </c>
    </row>
    <row r="10" spans="1:20" ht="15.75" x14ac:dyDescent="0.25">
      <c r="A10" s="157">
        <v>1</v>
      </c>
      <c r="B10" s="158" t="s">
        <v>11</v>
      </c>
      <c r="C10" s="1539">
        <f>SUM(D10:G10)</f>
        <v>179</v>
      </c>
      <c r="D10" s="1542">
        <v>147</v>
      </c>
      <c r="E10" s="1043" t="s">
        <v>490</v>
      </c>
      <c r="F10" s="1043" t="s">
        <v>490</v>
      </c>
      <c r="G10" s="1044">
        <v>32</v>
      </c>
      <c r="H10" s="1332">
        <f>SUM(I10:L10)</f>
        <v>46696.142857142848</v>
      </c>
      <c r="I10" s="1542">
        <v>1453</v>
      </c>
      <c r="J10" s="1043">
        <v>1135</v>
      </c>
      <c r="K10" s="1043">
        <v>2823.4285714285716</v>
      </c>
      <c r="L10" s="1044">
        <v>41284.714285714275</v>
      </c>
      <c r="M10" s="1335">
        <f>H10/C10</f>
        <v>260.87230646448518</v>
      </c>
      <c r="N10" s="1043">
        <f t="shared" ref="N10:N24" si="0">IFERROR(I10/D10,0)</f>
        <v>9.8843537414965983</v>
      </c>
      <c r="O10" s="1043">
        <f t="shared" ref="O10:O24" si="1">IFERROR(J10/E10,0)</f>
        <v>0</v>
      </c>
      <c r="P10" s="1043">
        <f t="shared" ref="P10:P24" si="2">IFERROR(K10/F10,0)</f>
        <v>0</v>
      </c>
      <c r="Q10" s="1546">
        <f>L10/G10</f>
        <v>1290.1473214285711</v>
      </c>
    </row>
    <row r="11" spans="1:20" ht="15.75" x14ac:dyDescent="0.25">
      <c r="A11" s="155">
        <v>2</v>
      </c>
      <c r="B11" s="156" t="s">
        <v>12</v>
      </c>
      <c r="C11" s="1540">
        <f t="shared" ref="C11:C36" si="3">SUM(D11:G11)</f>
        <v>72</v>
      </c>
      <c r="D11" s="1543" t="s">
        <v>490</v>
      </c>
      <c r="E11" s="1042">
        <v>47</v>
      </c>
      <c r="F11" s="1042">
        <v>9</v>
      </c>
      <c r="G11" s="1045">
        <v>16</v>
      </c>
      <c r="H11" s="1333">
        <f t="shared" ref="H11:H36" si="4">SUM(I11:L11)</f>
        <v>49065.357142857138</v>
      </c>
      <c r="I11" s="1543">
        <v>17</v>
      </c>
      <c r="J11" s="1042">
        <v>17456</v>
      </c>
      <c r="K11" s="1042">
        <v>4542.7142857142862</v>
      </c>
      <c r="L11" s="1045">
        <v>27049.642857142851</v>
      </c>
      <c r="M11" s="1336">
        <f t="shared" ref="M11:M24" si="5">H11/C11</f>
        <v>681.46329365079362</v>
      </c>
      <c r="N11" s="1042">
        <f t="shared" si="0"/>
        <v>0</v>
      </c>
      <c r="O11" s="1042">
        <f t="shared" si="1"/>
        <v>371.40425531914894</v>
      </c>
      <c r="P11" s="1042">
        <f t="shared" si="2"/>
        <v>504.7460317460318</v>
      </c>
      <c r="Q11" s="1547">
        <f t="shared" ref="Q11:Q24" si="6">L11/G11</f>
        <v>1690.6026785714282</v>
      </c>
      <c r="R11" s="268"/>
      <c r="S11" s="268"/>
      <c r="T11" s="268"/>
    </row>
    <row r="12" spans="1:20" ht="15.75" x14ac:dyDescent="0.25">
      <c r="A12" s="155">
        <v>3</v>
      </c>
      <c r="B12" s="156" t="s">
        <v>14</v>
      </c>
      <c r="C12" s="1540">
        <f t="shared" si="3"/>
        <v>51</v>
      </c>
      <c r="D12" s="1543"/>
      <c r="E12" s="1042">
        <v>22</v>
      </c>
      <c r="F12" s="1042" t="s">
        <v>490</v>
      </c>
      <c r="G12" s="1045">
        <v>29</v>
      </c>
      <c r="H12" s="1333">
        <f t="shared" si="4"/>
        <v>55069.142857142855</v>
      </c>
      <c r="I12" s="1543"/>
      <c r="J12" s="1042">
        <v>4089</v>
      </c>
      <c r="K12" s="1042">
        <v>627.42857142857144</v>
      </c>
      <c r="L12" s="1045">
        <v>50352.714285714283</v>
      </c>
      <c r="M12" s="1336">
        <f t="shared" si="5"/>
        <v>1079.7871148459383</v>
      </c>
      <c r="N12" s="1042">
        <f t="shared" si="0"/>
        <v>0</v>
      </c>
      <c r="O12" s="1042">
        <f t="shared" si="1"/>
        <v>185.86363636363637</v>
      </c>
      <c r="P12" s="1042">
        <f t="shared" si="2"/>
        <v>0</v>
      </c>
      <c r="Q12" s="1547">
        <f t="shared" si="6"/>
        <v>1736.3004926108374</v>
      </c>
      <c r="R12" s="268"/>
      <c r="S12" s="268"/>
      <c r="T12" s="268"/>
    </row>
    <row r="13" spans="1:20" ht="15.75" x14ac:dyDescent="0.25">
      <c r="A13" s="155">
        <v>4</v>
      </c>
      <c r="B13" s="156" t="s">
        <v>15</v>
      </c>
      <c r="C13" s="1540">
        <f t="shared" si="3"/>
        <v>64</v>
      </c>
      <c r="D13" s="1543"/>
      <c r="E13" s="1042">
        <v>58</v>
      </c>
      <c r="F13" s="1042">
        <v>6</v>
      </c>
      <c r="G13" s="1045"/>
      <c r="H13" s="1333">
        <f t="shared" si="4"/>
        <v>33162.428571428572</v>
      </c>
      <c r="I13" s="1543"/>
      <c r="J13" s="1042">
        <v>29805</v>
      </c>
      <c r="K13" s="1042">
        <v>3357.4285714285716</v>
      </c>
      <c r="L13" s="1045"/>
      <c r="M13" s="1336">
        <f t="shared" si="5"/>
        <v>518.16294642857144</v>
      </c>
      <c r="N13" s="1042">
        <f t="shared" si="0"/>
        <v>0</v>
      </c>
      <c r="O13" s="1042">
        <f t="shared" si="1"/>
        <v>513.87931034482756</v>
      </c>
      <c r="P13" s="1042">
        <f t="shared" si="2"/>
        <v>559.57142857142856</v>
      </c>
      <c r="Q13" s="1547" t="e">
        <f t="shared" si="6"/>
        <v>#DIV/0!</v>
      </c>
      <c r="R13" s="268"/>
      <c r="S13" s="268"/>
      <c r="T13" s="268"/>
    </row>
    <row r="14" spans="1:20" ht="15.75" x14ac:dyDescent="0.25">
      <c r="A14" s="155">
        <v>5</v>
      </c>
      <c r="B14" s="156" t="s">
        <v>305</v>
      </c>
      <c r="C14" s="1540">
        <f t="shared" si="3"/>
        <v>308</v>
      </c>
      <c r="D14" s="1543">
        <v>203</v>
      </c>
      <c r="E14" s="1042">
        <v>89</v>
      </c>
      <c r="F14" s="1042" t="s">
        <v>490</v>
      </c>
      <c r="G14" s="1045">
        <v>16</v>
      </c>
      <c r="H14" s="1333">
        <f t="shared" si="4"/>
        <v>53141.71428571429</v>
      </c>
      <c r="I14" s="1543">
        <v>9650</v>
      </c>
      <c r="J14" s="1042">
        <v>18707</v>
      </c>
      <c r="K14" s="1042">
        <v>2196</v>
      </c>
      <c r="L14" s="1045">
        <v>22588.714285714286</v>
      </c>
      <c r="M14" s="1336">
        <f t="shared" si="5"/>
        <v>172.53803339517626</v>
      </c>
      <c r="N14" s="1042">
        <f t="shared" si="0"/>
        <v>47.536945812807879</v>
      </c>
      <c r="O14" s="1042">
        <f t="shared" si="1"/>
        <v>210.19101123595505</v>
      </c>
      <c r="P14" s="1042">
        <f t="shared" si="2"/>
        <v>0</v>
      </c>
      <c r="Q14" s="1547">
        <f t="shared" si="6"/>
        <v>1411.7946428571429</v>
      </c>
      <c r="R14" s="268"/>
      <c r="S14" s="268"/>
      <c r="T14" s="268"/>
    </row>
    <row r="15" spans="1:20" ht="15.75" x14ac:dyDescent="0.25">
      <c r="A15" s="155">
        <v>6</v>
      </c>
      <c r="B15" s="156" t="s">
        <v>17</v>
      </c>
      <c r="C15" s="1540">
        <f t="shared" si="3"/>
        <v>145</v>
      </c>
      <c r="D15" s="1543"/>
      <c r="E15" s="1042">
        <v>112</v>
      </c>
      <c r="F15" s="1042" t="s">
        <v>490</v>
      </c>
      <c r="G15" s="1045">
        <v>33</v>
      </c>
      <c r="H15" s="1333">
        <f t="shared" si="4"/>
        <v>86459</v>
      </c>
      <c r="I15" s="1543">
        <v>11</v>
      </c>
      <c r="J15" s="1042">
        <v>36424</v>
      </c>
      <c r="K15" s="1042">
        <v>784.28571428571422</v>
      </c>
      <c r="L15" s="1045">
        <v>49239.71428571429</v>
      </c>
      <c r="M15" s="1336">
        <f t="shared" si="5"/>
        <v>596.26896551724133</v>
      </c>
      <c r="N15" s="1042">
        <f t="shared" si="0"/>
        <v>0</v>
      </c>
      <c r="O15" s="1042">
        <f t="shared" si="1"/>
        <v>325.21428571428572</v>
      </c>
      <c r="P15" s="1042">
        <f t="shared" si="2"/>
        <v>0</v>
      </c>
      <c r="Q15" s="1547">
        <f t="shared" si="6"/>
        <v>1492.1125541125543</v>
      </c>
      <c r="R15" s="268"/>
      <c r="S15" s="268"/>
      <c r="T15" s="268"/>
    </row>
    <row r="16" spans="1:20" ht="15.75" x14ac:dyDescent="0.25">
      <c r="A16" s="155">
        <v>7</v>
      </c>
      <c r="B16" s="156" t="s">
        <v>306</v>
      </c>
      <c r="C16" s="1540">
        <f t="shared" si="3"/>
        <v>183</v>
      </c>
      <c r="D16" s="1543" t="s">
        <v>490</v>
      </c>
      <c r="E16" s="1042">
        <v>129</v>
      </c>
      <c r="F16" s="1042">
        <v>5</v>
      </c>
      <c r="G16" s="1045">
        <v>49</v>
      </c>
      <c r="H16" s="1333">
        <f t="shared" si="4"/>
        <v>117972.34857142858</v>
      </c>
      <c r="I16" s="1543"/>
      <c r="J16" s="1042">
        <v>41765</v>
      </c>
      <c r="K16" s="1042">
        <v>4030</v>
      </c>
      <c r="L16" s="1045">
        <v>72177.348571428578</v>
      </c>
      <c r="M16" s="1336">
        <f t="shared" si="5"/>
        <v>644.65764246682284</v>
      </c>
      <c r="N16" s="1042">
        <f t="shared" si="0"/>
        <v>0</v>
      </c>
      <c r="O16" s="1042">
        <f t="shared" si="1"/>
        <v>323.75968992248062</v>
      </c>
      <c r="P16" s="1042">
        <f t="shared" si="2"/>
        <v>806</v>
      </c>
      <c r="Q16" s="1547">
        <f t="shared" si="6"/>
        <v>1473.0071137026241</v>
      </c>
    </row>
    <row r="17" spans="1:17" ht="15.75" x14ac:dyDescent="0.25">
      <c r="A17" s="155">
        <v>8</v>
      </c>
      <c r="B17" s="156" t="s">
        <v>19</v>
      </c>
      <c r="C17" s="1540">
        <f t="shared" si="3"/>
        <v>150</v>
      </c>
      <c r="D17" s="1543"/>
      <c r="E17" s="1042">
        <v>95</v>
      </c>
      <c r="F17" s="1042" t="s">
        <v>490</v>
      </c>
      <c r="G17" s="1045">
        <v>55</v>
      </c>
      <c r="H17" s="1333">
        <f t="shared" si="4"/>
        <v>109232.14285714287</v>
      </c>
      <c r="I17" s="1543"/>
      <c r="J17" s="1042">
        <v>34467</v>
      </c>
      <c r="K17" s="1042">
        <v>2944.2857142857147</v>
      </c>
      <c r="L17" s="1045">
        <v>71820.857142857159</v>
      </c>
      <c r="M17" s="1336">
        <f t="shared" si="5"/>
        <v>728.21428571428578</v>
      </c>
      <c r="N17" s="1042">
        <f t="shared" si="0"/>
        <v>0</v>
      </c>
      <c r="O17" s="1042">
        <f t="shared" si="1"/>
        <v>362.81052631578945</v>
      </c>
      <c r="P17" s="1042">
        <f t="shared" si="2"/>
        <v>0</v>
      </c>
      <c r="Q17" s="1547">
        <f t="shared" si="6"/>
        <v>1305.8337662337665</v>
      </c>
    </row>
    <row r="18" spans="1:17" ht="15.75" x14ac:dyDescent="0.25">
      <c r="A18" s="155">
        <v>9</v>
      </c>
      <c r="B18" s="156" t="s">
        <v>20</v>
      </c>
      <c r="C18" s="1540">
        <f t="shared" si="3"/>
        <v>164</v>
      </c>
      <c r="D18" s="1543"/>
      <c r="E18" s="1042">
        <v>113</v>
      </c>
      <c r="F18" s="1042">
        <v>6</v>
      </c>
      <c r="G18" s="1045">
        <v>45</v>
      </c>
      <c r="H18" s="1333">
        <f t="shared" si="4"/>
        <v>116857.48571428569</v>
      </c>
      <c r="I18" s="1543"/>
      <c r="J18" s="1042">
        <v>45854</v>
      </c>
      <c r="K18" s="1042">
        <v>4752.4285714285706</v>
      </c>
      <c r="L18" s="1045">
        <v>66251.057142857127</v>
      </c>
      <c r="M18" s="1336">
        <f t="shared" si="5"/>
        <v>712.54564459930305</v>
      </c>
      <c r="N18" s="1042">
        <f t="shared" si="0"/>
        <v>0</v>
      </c>
      <c r="O18" s="1042">
        <f t="shared" si="1"/>
        <v>405.78761061946904</v>
      </c>
      <c r="P18" s="1042">
        <f t="shared" si="2"/>
        <v>792.07142857142844</v>
      </c>
      <c r="Q18" s="1547">
        <f t="shared" si="6"/>
        <v>1472.245714285714</v>
      </c>
    </row>
    <row r="19" spans="1:17" ht="15.75" x14ac:dyDescent="0.25">
      <c r="A19" s="155">
        <v>10</v>
      </c>
      <c r="B19" s="156" t="s">
        <v>21</v>
      </c>
      <c r="C19" s="1540">
        <f t="shared" si="3"/>
        <v>148</v>
      </c>
      <c r="D19" s="1543">
        <v>6</v>
      </c>
      <c r="E19" s="1042">
        <v>81</v>
      </c>
      <c r="F19" s="1042" t="s">
        <v>490</v>
      </c>
      <c r="G19" s="1045">
        <v>61</v>
      </c>
      <c r="H19" s="1333">
        <f t="shared" si="4"/>
        <v>117827.85714285719</v>
      </c>
      <c r="I19" s="1543">
        <v>22</v>
      </c>
      <c r="J19" s="1042">
        <v>34837</v>
      </c>
      <c r="K19" s="1042">
        <v>418.28571428571428</v>
      </c>
      <c r="L19" s="1045">
        <v>82550.571428571478</v>
      </c>
      <c r="M19" s="1336">
        <f t="shared" si="5"/>
        <v>796.13416988417021</v>
      </c>
      <c r="N19" s="1042">
        <f t="shared" si="0"/>
        <v>3.6666666666666665</v>
      </c>
      <c r="O19" s="1042">
        <f t="shared" si="1"/>
        <v>430.08641975308643</v>
      </c>
      <c r="P19" s="1042">
        <f t="shared" si="2"/>
        <v>0</v>
      </c>
      <c r="Q19" s="1547">
        <f t="shared" si="6"/>
        <v>1353.2880562060898</v>
      </c>
    </row>
    <row r="20" spans="1:17" ht="15.75" x14ac:dyDescent="0.25">
      <c r="A20" s="155">
        <v>11</v>
      </c>
      <c r="B20" s="156" t="s">
        <v>22</v>
      </c>
      <c r="C20" s="1540">
        <f t="shared" si="3"/>
        <v>168</v>
      </c>
      <c r="D20" s="1543">
        <v>16</v>
      </c>
      <c r="E20" s="1042">
        <v>78</v>
      </c>
      <c r="F20" s="1042">
        <v>8</v>
      </c>
      <c r="G20" s="1045">
        <v>66</v>
      </c>
      <c r="H20" s="1333">
        <f t="shared" si="4"/>
        <v>139710.3571428571</v>
      </c>
      <c r="I20" s="1543">
        <v>50</v>
      </c>
      <c r="J20" s="1042">
        <v>36888</v>
      </c>
      <c r="K20" s="1042">
        <v>6954.8571428571422</v>
      </c>
      <c r="L20" s="1045">
        <v>95817.499999999971</v>
      </c>
      <c r="M20" s="1336">
        <f t="shared" si="5"/>
        <v>831.60926870748278</v>
      </c>
      <c r="N20" s="1042">
        <f t="shared" si="0"/>
        <v>3.125</v>
      </c>
      <c r="O20" s="1042">
        <f t="shared" si="1"/>
        <v>472.92307692307691</v>
      </c>
      <c r="P20" s="1042">
        <f t="shared" si="2"/>
        <v>869.35714285714278</v>
      </c>
      <c r="Q20" s="1547">
        <f t="shared" si="6"/>
        <v>1451.7803030303025</v>
      </c>
    </row>
    <row r="21" spans="1:17" ht="15.75" x14ac:dyDescent="0.25">
      <c r="A21" s="155">
        <v>12</v>
      </c>
      <c r="B21" s="156" t="s">
        <v>23</v>
      </c>
      <c r="C21" s="1540">
        <f t="shared" si="3"/>
        <v>158</v>
      </c>
      <c r="D21" s="1543">
        <v>46</v>
      </c>
      <c r="E21" s="1042">
        <v>54</v>
      </c>
      <c r="F21" s="1042">
        <v>9</v>
      </c>
      <c r="G21" s="1045">
        <v>49</v>
      </c>
      <c r="H21" s="1333">
        <f t="shared" si="4"/>
        <v>123165.42857142858</v>
      </c>
      <c r="I21" s="1543">
        <v>21571</v>
      </c>
      <c r="J21" s="1042">
        <v>25521</v>
      </c>
      <c r="K21" s="1042">
        <v>8730.8571428571431</v>
      </c>
      <c r="L21" s="1045">
        <v>67342.571428571435</v>
      </c>
      <c r="M21" s="1336">
        <f t="shared" si="5"/>
        <v>779.52802893309229</v>
      </c>
      <c r="N21" s="1042">
        <f t="shared" si="0"/>
        <v>468.93478260869563</v>
      </c>
      <c r="O21" s="1042">
        <f t="shared" si="1"/>
        <v>472.61111111111109</v>
      </c>
      <c r="P21" s="1042">
        <f t="shared" si="2"/>
        <v>970.09523809523807</v>
      </c>
      <c r="Q21" s="1547">
        <f t="shared" si="6"/>
        <v>1374.3381924198252</v>
      </c>
    </row>
    <row r="22" spans="1:17" ht="15.75" x14ac:dyDescent="0.25">
      <c r="A22" s="155">
        <v>13</v>
      </c>
      <c r="B22" s="156" t="s">
        <v>24</v>
      </c>
      <c r="C22" s="1540">
        <f t="shared" si="3"/>
        <v>119</v>
      </c>
      <c r="D22" s="1543" t="s">
        <v>490</v>
      </c>
      <c r="E22" s="1042">
        <v>83</v>
      </c>
      <c r="F22" s="1042" t="s">
        <v>490</v>
      </c>
      <c r="G22" s="1045">
        <v>36</v>
      </c>
      <c r="H22" s="1333">
        <f t="shared" si="4"/>
        <v>85080.21428571429</v>
      </c>
      <c r="I22" s="1543"/>
      <c r="J22" s="1042">
        <v>35056</v>
      </c>
      <c r="K22" s="1042">
        <v>1083</v>
      </c>
      <c r="L22" s="1045">
        <v>48941.214285714283</v>
      </c>
      <c r="M22" s="1336">
        <f t="shared" si="5"/>
        <v>714.9597839135655</v>
      </c>
      <c r="N22" s="1042">
        <f t="shared" si="0"/>
        <v>0</v>
      </c>
      <c r="O22" s="1042">
        <f t="shared" si="1"/>
        <v>422.36144578313252</v>
      </c>
      <c r="P22" s="1042">
        <f t="shared" si="2"/>
        <v>0</v>
      </c>
      <c r="Q22" s="1547">
        <f t="shared" si="6"/>
        <v>1359.4781746031745</v>
      </c>
    </row>
    <row r="23" spans="1:17" ht="15.75" x14ac:dyDescent="0.25">
      <c r="A23" s="155">
        <v>14</v>
      </c>
      <c r="B23" s="156" t="s">
        <v>25</v>
      </c>
      <c r="C23" s="1540">
        <f t="shared" si="3"/>
        <v>270</v>
      </c>
      <c r="D23" s="1543" t="s">
        <v>490</v>
      </c>
      <c r="E23" s="1042">
        <v>223</v>
      </c>
      <c r="F23" s="1042"/>
      <c r="G23" s="1045">
        <v>47</v>
      </c>
      <c r="H23" s="1333">
        <f t="shared" si="4"/>
        <v>168527.64285714284</v>
      </c>
      <c r="I23" s="1543">
        <v>1</v>
      </c>
      <c r="J23" s="1042">
        <v>109108</v>
      </c>
      <c r="K23" s="1042">
        <v>0</v>
      </c>
      <c r="L23" s="1045">
        <v>59418.642857142848</v>
      </c>
      <c r="M23" s="1336">
        <f t="shared" si="5"/>
        <v>624.17645502645496</v>
      </c>
      <c r="N23" s="1042">
        <f t="shared" si="0"/>
        <v>0</v>
      </c>
      <c r="O23" s="1042">
        <f t="shared" si="1"/>
        <v>489.27354260089686</v>
      </c>
      <c r="P23" s="1042">
        <f t="shared" si="2"/>
        <v>0</v>
      </c>
      <c r="Q23" s="1547">
        <f t="shared" si="6"/>
        <v>1264.2264437689967</v>
      </c>
    </row>
    <row r="24" spans="1:17" ht="32.25" customHeight="1" thickBot="1" x14ac:dyDescent="0.3">
      <c r="A24" s="312">
        <v>15</v>
      </c>
      <c r="B24" s="159" t="s">
        <v>26</v>
      </c>
      <c r="C24" s="1541">
        <f>SUM(D24:G24)</f>
        <v>161</v>
      </c>
      <c r="D24" s="1544"/>
      <c r="E24" s="1046">
        <v>94</v>
      </c>
      <c r="F24" s="1046">
        <v>7</v>
      </c>
      <c r="G24" s="1047">
        <v>60</v>
      </c>
      <c r="H24" s="1334">
        <f>SUM(I24:L24)</f>
        <v>125631.86428571431</v>
      </c>
      <c r="I24" s="1544">
        <v>0</v>
      </c>
      <c r="J24" s="1046">
        <v>34386</v>
      </c>
      <c r="K24" s="1046">
        <v>4901.7857142857147</v>
      </c>
      <c r="L24" s="1047">
        <v>86344.078571428588</v>
      </c>
      <c r="M24" s="1337">
        <f t="shared" si="5"/>
        <v>780.32213842058582</v>
      </c>
      <c r="N24" s="1046">
        <f t="shared" si="0"/>
        <v>0</v>
      </c>
      <c r="O24" s="1046">
        <f t="shared" si="1"/>
        <v>365.80851063829789</v>
      </c>
      <c r="P24" s="1046">
        <f t="shared" si="2"/>
        <v>700.25510204081638</v>
      </c>
      <c r="Q24" s="1548">
        <f t="shared" si="6"/>
        <v>1439.0679761904764</v>
      </c>
    </row>
    <row r="25" spans="1:17" ht="15.75" x14ac:dyDescent="0.25">
      <c r="A25" s="1545"/>
      <c r="B25" s="772" t="s">
        <v>590</v>
      </c>
      <c r="C25" s="397">
        <f t="shared" ref="C25:F25" si="7">SUM(C10:C24)</f>
        <v>2340</v>
      </c>
      <c r="D25" s="397">
        <v>418</v>
      </c>
      <c r="E25" s="395">
        <f t="shared" si="7"/>
        <v>1278</v>
      </c>
      <c r="F25" s="395">
        <f t="shared" si="7"/>
        <v>50</v>
      </c>
      <c r="G25" s="396">
        <f t="shared" ref="G25:L25" si="8">SUM(G10:G24)</f>
        <v>594</v>
      </c>
      <c r="H25" s="396">
        <f t="shared" si="8"/>
        <v>1427599.1271428571</v>
      </c>
      <c r="I25" s="397">
        <f t="shared" si="8"/>
        <v>32775</v>
      </c>
      <c r="J25" s="397">
        <f t="shared" si="8"/>
        <v>505498</v>
      </c>
      <c r="K25" s="397">
        <f t="shared" si="8"/>
        <v>48146.785714285717</v>
      </c>
      <c r="L25" s="783">
        <f t="shared" si="8"/>
        <v>841179.3414285715</v>
      </c>
      <c r="M25" s="1041">
        <f>H25/C25</f>
        <v>610.08509706959705</v>
      </c>
      <c r="N25" s="1041">
        <f>I25/D25</f>
        <v>78.409090909090907</v>
      </c>
      <c r="O25" s="1041">
        <f t="shared" ref="N25:Q36" si="9">J25/E25</f>
        <v>395.5383411580595</v>
      </c>
      <c r="P25" s="1041">
        <f t="shared" si="9"/>
        <v>962.93571428571431</v>
      </c>
      <c r="Q25" s="1041">
        <f t="shared" si="9"/>
        <v>1416.1268374218375</v>
      </c>
    </row>
    <row r="26" spans="1:17" ht="15" x14ac:dyDescent="0.2">
      <c r="A26" s="774"/>
      <c r="B26" s="773" t="s">
        <v>537</v>
      </c>
      <c r="C26" s="539">
        <v>2441</v>
      </c>
      <c r="D26" s="539">
        <v>456</v>
      </c>
      <c r="E26" s="540">
        <v>1325</v>
      </c>
      <c r="F26" s="540">
        <v>64</v>
      </c>
      <c r="G26" s="542">
        <v>596</v>
      </c>
      <c r="H26" s="206">
        <v>1463756.5705190001</v>
      </c>
      <c r="I26" s="539">
        <v>30376</v>
      </c>
      <c r="J26" s="871">
        <v>549685.26</v>
      </c>
      <c r="K26" s="871">
        <v>49971.310519000093</v>
      </c>
      <c r="L26" s="813">
        <v>833724</v>
      </c>
      <c r="M26" s="539">
        <v>599.65447378902093</v>
      </c>
      <c r="N26" s="539">
        <v>66.614035087719301</v>
      </c>
      <c r="O26" s="539">
        <v>414.85680000000002</v>
      </c>
      <c r="P26" s="539">
        <v>780.80172685937646</v>
      </c>
      <c r="Q26" s="539">
        <f t="shared" si="9"/>
        <v>1398.8657718120805</v>
      </c>
    </row>
    <row r="27" spans="1:17" ht="15" x14ac:dyDescent="0.2">
      <c r="A27" s="774"/>
      <c r="B27" s="773" t="s">
        <v>452</v>
      </c>
      <c r="C27" s="539">
        <v>2474</v>
      </c>
      <c r="D27" s="539">
        <v>421</v>
      </c>
      <c r="E27" s="540">
        <v>1408</v>
      </c>
      <c r="F27" s="540">
        <v>71</v>
      </c>
      <c r="G27" s="542">
        <v>574</v>
      </c>
      <c r="H27" s="539">
        <v>1418767.8830629918</v>
      </c>
      <c r="I27" s="539">
        <v>29477</v>
      </c>
      <c r="J27" s="871">
        <v>540999.50223900145</v>
      </c>
      <c r="K27" s="871">
        <v>49971.310519000093</v>
      </c>
      <c r="L27" s="813">
        <v>798320.07030499028</v>
      </c>
      <c r="M27" s="539">
        <v>573.47125426960054</v>
      </c>
      <c r="N27" s="539">
        <v>70.016627078384801</v>
      </c>
      <c r="O27" s="539">
        <v>384.23260102201806</v>
      </c>
      <c r="P27" s="539">
        <v>703.82127491549431</v>
      </c>
      <c r="Q27" s="539">
        <v>1390.8015162107845</v>
      </c>
    </row>
    <row r="28" spans="1:17" ht="15" x14ac:dyDescent="0.2">
      <c r="A28" s="774"/>
      <c r="B28" s="773" t="s">
        <v>102</v>
      </c>
      <c r="C28" s="539">
        <v>2393</v>
      </c>
      <c r="D28" s="539">
        <v>339</v>
      </c>
      <c r="E28" s="540">
        <v>1412</v>
      </c>
      <c r="F28" s="540">
        <v>69</v>
      </c>
      <c r="G28" s="542">
        <v>573</v>
      </c>
      <c r="H28" s="539">
        <v>1431284</v>
      </c>
      <c r="I28" s="539">
        <v>22409</v>
      </c>
      <c r="J28" s="871">
        <v>572900</v>
      </c>
      <c r="K28" s="871">
        <v>50027</v>
      </c>
      <c r="L28" s="813">
        <v>785948</v>
      </c>
      <c r="M28" s="539">
        <v>598.11282908483076</v>
      </c>
      <c r="N28" s="539">
        <v>66.103244837758112</v>
      </c>
      <c r="O28" s="539">
        <v>405.73654390934843</v>
      </c>
      <c r="P28" s="539">
        <v>725.02898550724638</v>
      </c>
      <c r="Q28" s="539">
        <v>1371.6369982547992</v>
      </c>
    </row>
    <row r="29" spans="1:17" ht="15" x14ac:dyDescent="0.2">
      <c r="A29" s="774"/>
      <c r="B29" s="773" t="s">
        <v>103</v>
      </c>
      <c r="C29" s="539">
        <v>2593</v>
      </c>
      <c r="D29" s="539">
        <v>268</v>
      </c>
      <c r="E29" s="540">
        <v>1694</v>
      </c>
      <c r="F29" s="540">
        <v>77</v>
      </c>
      <c r="G29" s="542">
        <v>554</v>
      </c>
      <c r="H29" s="539">
        <v>1605101.9616490048</v>
      </c>
      <c r="I29" s="539">
        <v>34832</v>
      </c>
      <c r="J29" s="871">
        <v>738425.34663900023</v>
      </c>
      <c r="K29" s="871">
        <v>54589.202988000339</v>
      </c>
      <c r="L29" s="813">
        <v>777255.4120220039</v>
      </c>
      <c r="M29" s="539">
        <v>619.01348308870217</v>
      </c>
      <c r="N29" s="539">
        <v>129.97014925373134</v>
      </c>
      <c r="O29" s="539">
        <v>435.90634394273923</v>
      </c>
      <c r="P29" s="539">
        <v>708.95068815584852</v>
      </c>
      <c r="Q29" s="539">
        <v>1402.9881083429673</v>
      </c>
    </row>
    <row r="30" spans="1:17" ht="15" x14ac:dyDescent="0.2">
      <c r="A30" s="774"/>
      <c r="B30" s="773" t="s">
        <v>104</v>
      </c>
      <c r="C30" s="539">
        <v>3086</v>
      </c>
      <c r="D30" s="539">
        <v>307</v>
      </c>
      <c r="E30" s="540">
        <v>2155</v>
      </c>
      <c r="F30" s="540">
        <v>81</v>
      </c>
      <c r="G30" s="542">
        <v>543</v>
      </c>
      <c r="H30" s="539">
        <v>1766118</v>
      </c>
      <c r="I30" s="539">
        <v>35133</v>
      </c>
      <c r="J30" s="540">
        <v>936634</v>
      </c>
      <c r="K30" s="540">
        <v>60789</v>
      </c>
      <c r="L30" s="541">
        <v>733562</v>
      </c>
      <c r="M30" s="539">
        <v>572.300064808814</v>
      </c>
      <c r="N30" s="539">
        <v>114.43973941368078</v>
      </c>
      <c r="O30" s="539">
        <v>434.63294663573083</v>
      </c>
      <c r="P30" s="539">
        <v>750.48148148148152</v>
      </c>
      <c r="Q30" s="539">
        <v>1350.9429097605894</v>
      </c>
    </row>
    <row r="31" spans="1:17" ht="15" x14ac:dyDescent="0.2">
      <c r="A31" s="774"/>
      <c r="B31" s="773" t="s">
        <v>105</v>
      </c>
      <c r="C31" s="539">
        <v>3291</v>
      </c>
      <c r="D31" s="539">
        <v>422</v>
      </c>
      <c r="E31" s="540">
        <v>2252</v>
      </c>
      <c r="F31" s="540">
        <v>72</v>
      </c>
      <c r="G31" s="542">
        <v>545</v>
      </c>
      <c r="H31" s="539">
        <v>2042055</v>
      </c>
      <c r="I31" s="539">
        <v>38440</v>
      </c>
      <c r="J31" s="540">
        <v>1003641</v>
      </c>
      <c r="K31" s="540">
        <v>52653</v>
      </c>
      <c r="L31" s="541">
        <v>947321</v>
      </c>
      <c r="M31" s="539">
        <v>620.49680948040111</v>
      </c>
      <c r="N31" s="539">
        <v>91.090047393364927</v>
      </c>
      <c r="O31" s="539">
        <v>445.66651865008879</v>
      </c>
      <c r="P31" s="539">
        <v>731.29166666666663</v>
      </c>
      <c r="Q31" s="539">
        <v>1738.2036697247706</v>
      </c>
    </row>
    <row r="32" spans="1:17" ht="15" x14ac:dyDescent="0.2">
      <c r="A32" s="774"/>
      <c r="B32" s="773" t="s">
        <v>106</v>
      </c>
      <c r="C32" s="539">
        <v>3253</v>
      </c>
      <c r="D32" s="539">
        <v>402</v>
      </c>
      <c r="E32" s="540">
        <v>2231</v>
      </c>
      <c r="F32" s="540">
        <v>81</v>
      </c>
      <c r="G32" s="542">
        <v>539</v>
      </c>
      <c r="H32" s="539">
        <v>1741671</v>
      </c>
      <c r="I32" s="539" t="s">
        <v>127</v>
      </c>
      <c r="J32" s="540">
        <v>932965</v>
      </c>
      <c r="K32" s="540">
        <v>57180</v>
      </c>
      <c r="L32" s="541">
        <v>722294</v>
      </c>
      <c r="M32" s="539">
        <v>535.40454964648018</v>
      </c>
      <c r="N32" s="539" t="s">
        <v>127</v>
      </c>
      <c r="O32" s="539">
        <v>418.18242940385477</v>
      </c>
      <c r="P32" s="539">
        <v>705.92592592592598</v>
      </c>
      <c r="Q32" s="539">
        <v>1340.0630797773656</v>
      </c>
    </row>
    <row r="33" spans="1:17" ht="15" x14ac:dyDescent="0.2">
      <c r="A33" s="774"/>
      <c r="B33" s="773" t="s">
        <v>107</v>
      </c>
      <c r="C33" s="539">
        <f t="shared" si="3"/>
        <v>3344</v>
      </c>
      <c r="D33" s="539">
        <v>455</v>
      </c>
      <c r="E33" s="540">
        <v>2297</v>
      </c>
      <c r="F33" s="540">
        <v>68</v>
      </c>
      <c r="G33" s="542">
        <v>524</v>
      </c>
      <c r="H33" s="539">
        <f t="shared" si="4"/>
        <v>1804572</v>
      </c>
      <c r="I33" s="539" t="s">
        <v>127</v>
      </c>
      <c r="J33" s="540">
        <v>1048980</v>
      </c>
      <c r="K33" s="540">
        <v>52370</v>
      </c>
      <c r="L33" s="541">
        <v>703222</v>
      </c>
      <c r="M33" s="539">
        <f t="shared" ref="M33:M36" si="10">H33/C33</f>
        <v>539.64473684210532</v>
      </c>
      <c r="N33" s="539" t="s">
        <v>127</v>
      </c>
      <c r="O33" s="539">
        <f t="shared" si="9"/>
        <v>456.67392250761861</v>
      </c>
      <c r="P33" s="539">
        <f t="shared" si="9"/>
        <v>770.14705882352939</v>
      </c>
      <c r="Q33" s="539">
        <f t="shared" si="9"/>
        <v>1342.0267175572519</v>
      </c>
    </row>
    <row r="34" spans="1:17" ht="15" x14ac:dyDescent="0.2">
      <c r="A34" s="775"/>
      <c r="B34" s="773" t="s">
        <v>108</v>
      </c>
      <c r="C34" s="451">
        <f t="shared" si="3"/>
        <v>3407</v>
      </c>
      <c r="D34" s="451">
        <v>483</v>
      </c>
      <c r="E34" s="207">
        <v>2289</v>
      </c>
      <c r="F34" s="207">
        <v>69</v>
      </c>
      <c r="G34" s="208">
        <v>566</v>
      </c>
      <c r="H34" s="451">
        <f t="shared" si="4"/>
        <v>1752974</v>
      </c>
      <c r="I34" s="451" t="s">
        <v>127</v>
      </c>
      <c r="J34" s="207">
        <v>1053795</v>
      </c>
      <c r="K34" s="207">
        <v>51742</v>
      </c>
      <c r="L34" s="452">
        <v>647437</v>
      </c>
      <c r="M34" s="451">
        <f t="shared" si="10"/>
        <v>514.52127971822722</v>
      </c>
      <c r="N34" s="451" t="s">
        <v>127</v>
      </c>
      <c r="O34" s="451">
        <f t="shared" si="9"/>
        <v>460.37352555701182</v>
      </c>
      <c r="P34" s="451">
        <f t="shared" si="9"/>
        <v>749.8840579710145</v>
      </c>
      <c r="Q34" s="451">
        <f t="shared" si="9"/>
        <v>1143.8816254416961</v>
      </c>
    </row>
    <row r="35" spans="1:17" ht="15" x14ac:dyDescent="0.2">
      <c r="A35" s="775"/>
      <c r="B35" s="773" t="s">
        <v>109</v>
      </c>
      <c r="C35" s="451">
        <f t="shared" si="3"/>
        <v>3518</v>
      </c>
      <c r="D35" s="451">
        <v>742</v>
      </c>
      <c r="E35" s="207">
        <v>2214</v>
      </c>
      <c r="F35" s="207">
        <v>75</v>
      </c>
      <c r="G35" s="208">
        <v>487</v>
      </c>
      <c r="H35" s="451">
        <f t="shared" si="4"/>
        <v>1813484</v>
      </c>
      <c r="I35" s="451">
        <v>107104</v>
      </c>
      <c r="J35" s="207">
        <v>984929</v>
      </c>
      <c r="K35" s="207">
        <v>57967</v>
      </c>
      <c r="L35" s="452">
        <v>663484</v>
      </c>
      <c r="M35" s="451">
        <f t="shared" si="10"/>
        <v>515.48720864127347</v>
      </c>
      <c r="N35" s="451">
        <f t="shared" si="9"/>
        <v>144.34501347708894</v>
      </c>
      <c r="O35" s="451">
        <f t="shared" si="9"/>
        <v>444.86404697380306</v>
      </c>
      <c r="P35" s="451">
        <f t="shared" si="9"/>
        <v>772.89333333333332</v>
      </c>
      <c r="Q35" s="451">
        <f t="shared" si="9"/>
        <v>1362.3901437371662</v>
      </c>
    </row>
    <row r="36" spans="1:17" ht="15.75" thickBot="1" x14ac:dyDescent="0.25">
      <c r="A36" s="776"/>
      <c r="B36" s="777" t="s">
        <v>110</v>
      </c>
      <c r="C36" s="398">
        <f t="shared" si="3"/>
        <v>3758</v>
      </c>
      <c r="D36" s="398">
        <v>811</v>
      </c>
      <c r="E36" s="209">
        <v>2391</v>
      </c>
      <c r="F36" s="209">
        <v>80</v>
      </c>
      <c r="G36" s="210">
        <v>476</v>
      </c>
      <c r="H36" s="398">
        <f t="shared" si="4"/>
        <v>1946664</v>
      </c>
      <c r="I36" s="398">
        <v>105967</v>
      </c>
      <c r="J36" s="209">
        <v>1134910</v>
      </c>
      <c r="K36" s="209">
        <v>58621</v>
      </c>
      <c r="L36" s="399">
        <v>647166</v>
      </c>
      <c r="M36" s="398">
        <f t="shared" si="10"/>
        <v>518.00532197977645</v>
      </c>
      <c r="N36" s="398">
        <f t="shared" si="9"/>
        <v>130.66214549938348</v>
      </c>
      <c r="O36" s="398">
        <f t="shared" si="9"/>
        <v>474.65913843580091</v>
      </c>
      <c r="P36" s="398">
        <f t="shared" si="9"/>
        <v>732.76250000000005</v>
      </c>
      <c r="Q36" s="398">
        <f t="shared" si="9"/>
        <v>1359.59243697479</v>
      </c>
    </row>
    <row r="37" spans="1:17" ht="15" x14ac:dyDescent="0.2">
      <c r="A37" s="1050" t="s">
        <v>485</v>
      </c>
      <c r="B37" s="1048"/>
      <c r="C37" s="1049"/>
      <c r="D37" s="1049"/>
      <c r="E37" s="1049"/>
      <c r="F37" s="1049"/>
      <c r="G37" s="1049"/>
      <c r="H37" s="1049"/>
      <c r="I37" s="1049"/>
      <c r="J37" s="1049"/>
      <c r="K37" s="1049"/>
      <c r="L37" s="1049"/>
      <c r="M37" s="1049"/>
      <c r="N37" s="1049"/>
      <c r="O37" s="1049"/>
      <c r="P37" s="1049"/>
      <c r="Q37" s="1049"/>
    </row>
    <row r="38" spans="1:17" x14ac:dyDescent="0.2">
      <c r="A38" s="77" t="s">
        <v>307</v>
      </c>
      <c r="B38" s="44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2">
      <c r="A39" s="77" t="s">
        <v>308</v>
      </c>
      <c r="B39" s="44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x14ac:dyDescent="0.2">
      <c r="A40" s="77" t="s">
        <v>309</v>
      </c>
      <c r="B40" s="44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x14ac:dyDescent="0.2">
      <c r="A41" s="77" t="s">
        <v>310</v>
      </c>
      <c r="B41" s="77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7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7" x14ac:dyDescent="0.2">
      <c r="J43" t="s">
        <v>13</v>
      </c>
      <c r="P43" t="s">
        <v>13</v>
      </c>
    </row>
    <row r="44" spans="1:17" x14ac:dyDescent="0.2">
      <c r="D44" t="s">
        <v>13</v>
      </c>
      <c r="G44" t="s">
        <v>13</v>
      </c>
    </row>
    <row r="46" spans="1:17" x14ac:dyDescent="0.2">
      <c r="H46" t="s">
        <v>13</v>
      </c>
    </row>
    <row r="49" spans="7:10" x14ac:dyDescent="0.2">
      <c r="G49" t="s">
        <v>13</v>
      </c>
    </row>
    <row r="53" spans="7:10" x14ac:dyDescent="0.2">
      <c r="J53" t="s">
        <v>85</v>
      </c>
    </row>
  </sheetData>
  <mergeCells count="3">
    <mergeCell ref="C8:G8"/>
    <mergeCell ref="H8:L8"/>
    <mergeCell ref="M8:Q8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5"/>
  <dimension ref="A2:H36"/>
  <sheetViews>
    <sheetView showGridLines="0" showRuler="0" zoomScaleNormal="100" workbookViewId="0">
      <selection activeCell="M24" sqref="M24"/>
    </sheetView>
  </sheetViews>
  <sheetFormatPr baseColWidth="10" defaultColWidth="11.42578125" defaultRowHeight="12.75" x14ac:dyDescent="0.2"/>
  <cols>
    <col min="1" max="1" width="7.7109375" customWidth="1"/>
    <col min="2" max="2" width="28.42578125" customWidth="1"/>
    <col min="3" max="3" width="12.140625" customWidth="1"/>
    <col min="4" max="4" width="12.7109375" customWidth="1"/>
    <col min="6" max="6" width="15.5703125" customWidth="1"/>
    <col min="7" max="7" width="19.85546875" customWidth="1"/>
  </cols>
  <sheetData>
    <row r="2" spans="1:8" x14ac:dyDescent="0.2">
      <c r="A2" s="122" t="s">
        <v>0</v>
      </c>
    </row>
    <row r="4" spans="1:8" x14ac:dyDescent="0.2">
      <c r="A4" t="str">
        <f>A6</f>
        <v>Tabell 3 -8 - A-2 - Dagaktivitetstilbud for demente - hittil i år</v>
      </c>
    </row>
    <row r="5" spans="1:8" x14ac:dyDescent="0.2">
      <c r="A5" s="88"/>
    </row>
    <row r="6" spans="1:8" ht="13.5" thickBot="1" x14ac:dyDescent="0.25">
      <c r="A6" s="6" t="s">
        <v>311</v>
      </c>
      <c r="B6" s="123"/>
      <c r="C6" s="123"/>
      <c r="D6" s="123"/>
    </row>
    <row r="7" spans="1:8" ht="32.25" customHeight="1" thickBot="1" x14ac:dyDescent="0.25">
      <c r="A7" s="124"/>
      <c r="B7" s="1122"/>
      <c r="C7" s="1116" t="s">
        <v>290</v>
      </c>
      <c r="D7" s="1123" t="s">
        <v>260</v>
      </c>
    </row>
    <row r="8" spans="1:8" ht="39" thickBot="1" x14ac:dyDescent="0.25">
      <c r="A8" s="1117" t="s">
        <v>51</v>
      </c>
      <c r="B8" s="1117" t="s">
        <v>5</v>
      </c>
      <c r="C8" s="129" t="s">
        <v>535</v>
      </c>
      <c r="D8" s="1124" t="s">
        <v>536</v>
      </c>
    </row>
    <row r="9" spans="1:8" ht="13.5" customHeight="1" x14ac:dyDescent="0.2">
      <c r="A9" s="1118">
        <v>1</v>
      </c>
      <c r="B9" s="1125" t="s">
        <v>11</v>
      </c>
      <c r="C9" s="1126">
        <v>80</v>
      </c>
      <c r="D9" s="1126">
        <v>37570</v>
      </c>
      <c r="F9" s="1549"/>
    </row>
    <row r="10" spans="1:8" x14ac:dyDescent="0.2">
      <c r="A10" s="1119">
        <v>2</v>
      </c>
      <c r="B10" s="1127" t="s">
        <v>12</v>
      </c>
      <c r="C10" s="1128">
        <v>27</v>
      </c>
      <c r="D10" s="1128">
        <v>11010</v>
      </c>
      <c r="F10" s="1549"/>
      <c r="H10" s="88"/>
    </row>
    <row r="11" spans="1:8" ht="12.75" customHeight="1" x14ac:dyDescent="0.2">
      <c r="A11" s="1119">
        <v>3</v>
      </c>
      <c r="B11" s="1127" t="s">
        <v>14</v>
      </c>
      <c r="C11" s="1128">
        <v>43</v>
      </c>
      <c r="D11" s="1128">
        <v>13575</v>
      </c>
      <c r="F11" s="1549"/>
    </row>
    <row r="12" spans="1:8" ht="12.75" customHeight="1" x14ac:dyDescent="0.2">
      <c r="A12" s="1119">
        <v>4</v>
      </c>
      <c r="B12" s="1127" t="s">
        <v>15</v>
      </c>
      <c r="C12" s="1128">
        <v>23</v>
      </c>
      <c r="D12" s="1128">
        <v>12015</v>
      </c>
      <c r="F12" s="1549"/>
    </row>
    <row r="13" spans="1:8" ht="12.75" customHeight="1" x14ac:dyDescent="0.2">
      <c r="A13" s="1119">
        <v>5</v>
      </c>
      <c r="B13" s="1127" t="s">
        <v>16</v>
      </c>
      <c r="C13" s="1128">
        <v>134</v>
      </c>
      <c r="D13" s="1128">
        <v>43345</v>
      </c>
      <c r="F13" s="1549"/>
      <c r="G13" t="s">
        <v>13</v>
      </c>
    </row>
    <row r="14" spans="1:8" ht="12.75" customHeight="1" x14ac:dyDescent="0.2">
      <c r="A14" s="1120">
        <v>6</v>
      </c>
      <c r="B14" s="1129" t="s">
        <v>17</v>
      </c>
      <c r="C14" s="1128">
        <v>48</v>
      </c>
      <c r="D14" s="1128">
        <v>13447</v>
      </c>
      <c r="F14" s="1549"/>
    </row>
    <row r="15" spans="1:8" ht="12.75" customHeight="1" x14ac:dyDescent="0.2">
      <c r="A15" s="1120">
        <v>7</v>
      </c>
      <c r="B15" s="1129" t="s">
        <v>18</v>
      </c>
      <c r="C15" s="1128">
        <v>96</v>
      </c>
      <c r="D15" s="1128">
        <v>39370</v>
      </c>
      <c r="F15" s="1549"/>
    </row>
    <row r="16" spans="1:8" x14ac:dyDescent="0.2">
      <c r="A16" s="1119">
        <v>8</v>
      </c>
      <c r="B16" s="1127" t="s">
        <v>19</v>
      </c>
      <c r="C16" s="1128">
        <v>104</v>
      </c>
      <c r="D16" s="1128">
        <v>39764</v>
      </c>
      <c r="F16" s="1549"/>
    </row>
    <row r="17" spans="1:6" ht="12.75" customHeight="1" x14ac:dyDescent="0.2">
      <c r="A17" s="1119">
        <v>9</v>
      </c>
      <c r="B17" s="1127" t="s">
        <v>20</v>
      </c>
      <c r="C17" s="1128">
        <v>102</v>
      </c>
      <c r="D17" s="1128">
        <v>31086</v>
      </c>
      <c r="F17" s="1549"/>
    </row>
    <row r="18" spans="1:6" ht="12.75" customHeight="1" x14ac:dyDescent="0.2">
      <c r="A18" s="1119">
        <v>10</v>
      </c>
      <c r="B18" s="1127" t="s">
        <v>21</v>
      </c>
      <c r="C18" s="1128">
        <v>33</v>
      </c>
      <c r="D18" s="1128">
        <v>12694</v>
      </c>
      <c r="F18" s="1549"/>
    </row>
    <row r="19" spans="1:6" ht="12.75" customHeight="1" x14ac:dyDescent="0.2">
      <c r="A19" s="1120">
        <v>11</v>
      </c>
      <c r="B19" s="1129" t="s">
        <v>22</v>
      </c>
      <c r="C19" s="1128">
        <v>55</v>
      </c>
      <c r="D19" s="1128">
        <v>24172</v>
      </c>
      <c r="F19" s="1549"/>
    </row>
    <row r="20" spans="1:6" ht="12.75" customHeight="1" x14ac:dyDescent="0.2">
      <c r="A20" s="1119">
        <v>12</v>
      </c>
      <c r="B20" s="1127" t="s">
        <v>23</v>
      </c>
      <c r="C20" s="1128">
        <v>99</v>
      </c>
      <c r="D20" s="1128">
        <v>38676</v>
      </c>
      <c r="F20" s="1549"/>
    </row>
    <row r="21" spans="1:6" ht="12.75" customHeight="1" x14ac:dyDescent="0.2">
      <c r="A21" s="1119">
        <v>13</v>
      </c>
      <c r="B21" s="1127" t="s">
        <v>24</v>
      </c>
      <c r="C21" s="1128">
        <v>109</v>
      </c>
      <c r="D21" s="1128">
        <v>55334</v>
      </c>
      <c r="F21" s="1549"/>
    </row>
    <row r="22" spans="1:6" x14ac:dyDescent="0.2">
      <c r="A22" s="1119">
        <v>14</v>
      </c>
      <c r="B22" s="1127" t="s">
        <v>25</v>
      </c>
      <c r="C22" s="1128">
        <v>44</v>
      </c>
      <c r="D22" s="1128">
        <v>20200</v>
      </c>
      <c r="F22" s="1549"/>
    </row>
    <row r="23" spans="1:6" ht="13.5" customHeight="1" thickBot="1" x14ac:dyDescent="0.25">
      <c r="A23" s="1121">
        <v>15</v>
      </c>
      <c r="B23" s="1130" t="s">
        <v>26</v>
      </c>
      <c r="C23" s="1131">
        <v>35</v>
      </c>
      <c r="D23" s="1131">
        <v>6588</v>
      </c>
      <c r="E23" s="88"/>
      <c r="F23" s="1549"/>
    </row>
    <row r="24" spans="1:6" ht="12.75" customHeight="1" x14ac:dyDescent="0.2">
      <c r="A24" s="535"/>
      <c r="B24" s="784" t="s">
        <v>584</v>
      </c>
      <c r="C24" s="785">
        <f>SUM(C9:C23)</f>
        <v>1032</v>
      </c>
      <c r="D24" s="786">
        <f t="shared" ref="D24" si="0">SUM(D9:D23)</f>
        <v>398846</v>
      </c>
      <c r="F24" s="1549"/>
    </row>
    <row r="25" spans="1:6" ht="12.75" customHeight="1" x14ac:dyDescent="0.2">
      <c r="A25" s="535"/>
      <c r="B25" s="787" t="s">
        <v>538</v>
      </c>
      <c r="C25" s="788">
        <v>906</v>
      </c>
      <c r="D25" s="789">
        <v>494934.5</v>
      </c>
      <c r="F25" s="1549"/>
    </row>
    <row r="26" spans="1:6" ht="12.75" customHeight="1" x14ac:dyDescent="0.2">
      <c r="A26" s="535"/>
      <c r="B26" s="787" t="s">
        <v>453</v>
      </c>
      <c r="C26" s="788">
        <v>871</v>
      </c>
      <c r="D26" s="789">
        <v>318395</v>
      </c>
      <c r="F26" s="1549"/>
    </row>
    <row r="27" spans="1:6" ht="12.75" customHeight="1" x14ac:dyDescent="0.2">
      <c r="A27" s="535"/>
      <c r="B27" s="787" t="s">
        <v>199</v>
      </c>
      <c r="C27" s="788">
        <v>743</v>
      </c>
      <c r="D27" s="789">
        <v>264872</v>
      </c>
      <c r="F27" s="1549"/>
    </row>
    <row r="28" spans="1:6" ht="12.75" customHeight="1" x14ac:dyDescent="0.2">
      <c r="A28" s="535"/>
      <c r="B28" s="787" t="s">
        <v>200</v>
      </c>
      <c r="C28" s="788">
        <v>576</v>
      </c>
      <c r="D28" s="789">
        <v>164899</v>
      </c>
      <c r="F28" s="1549"/>
    </row>
    <row r="29" spans="1:6" ht="12.75" customHeight="1" x14ac:dyDescent="0.2">
      <c r="A29" s="535"/>
      <c r="B29" s="787" t="s">
        <v>312</v>
      </c>
      <c r="C29" s="788">
        <v>430</v>
      </c>
      <c r="D29" s="789">
        <v>97886</v>
      </c>
      <c r="F29" s="1549"/>
    </row>
    <row r="30" spans="1:6" ht="12.75" customHeight="1" x14ac:dyDescent="0.2">
      <c r="A30" s="535"/>
      <c r="B30" s="787" t="s">
        <v>201</v>
      </c>
      <c r="C30" s="788">
        <v>748</v>
      </c>
      <c r="D30" s="789">
        <v>198638</v>
      </c>
    </row>
    <row r="31" spans="1:6" ht="12.75" customHeight="1" x14ac:dyDescent="0.2">
      <c r="A31" s="143"/>
      <c r="B31" s="756" t="s">
        <v>313</v>
      </c>
      <c r="C31" s="757">
        <v>575</v>
      </c>
      <c r="D31" s="758">
        <v>119786</v>
      </c>
    </row>
    <row r="32" spans="1:6" ht="12.75" customHeight="1" thickBot="1" x14ac:dyDescent="0.25">
      <c r="A32" s="144"/>
      <c r="B32" s="759" t="s">
        <v>314</v>
      </c>
      <c r="C32" s="760">
        <v>543</v>
      </c>
      <c r="D32" s="761">
        <v>175249</v>
      </c>
    </row>
    <row r="33" spans="1:1" x14ac:dyDescent="0.2">
      <c r="A33" s="814" t="s">
        <v>315</v>
      </c>
    </row>
    <row r="34" spans="1:1" x14ac:dyDescent="0.2">
      <c r="A34" s="814" t="s">
        <v>316</v>
      </c>
    </row>
    <row r="35" spans="1:1" x14ac:dyDescent="0.2">
      <c r="A35" s="814" t="s">
        <v>317</v>
      </c>
    </row>
    <row r="36" spans="1:1" x14ac:dyDescent="0.2">
      <c r="A36" s="814" t="s">
        <v>318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6"/>
  <dimension ref="A1:L27"/>
  <sheetViews>
    <sheetView showGridLines="0" zoomScale="90" zoomScaleNormal="90" workbookViewId="0">
      <selection activeCell="L7" sqref="L7"/>
    </sheetView>
  </sheetViews>
  <sheetFormatPr baseColWidth="10" defaultColWidth="11.42578125" defaultRowHeight="14.25" x14ac:dyDescent="0.2"/>
  <cols>
    <col min="1" max="1" width="13.5703125" style="147" customWidth="1"/>
    <col min="2" max="2" width="25.28515625" style="147" customWidth="1"/>
    <col min="3" max="3" width="22.28515625" style="147" customWidth="1"/>
    <col min="4" max="4" width="19.5703125" style="147" customWidth="1"/>
    <col min="5" max="5" width="19.140625" style="147" customWidth="1"/>
    <col min="6" max="7" width="11.42578125" style="147"/>
    <col min="8" max="8" width="21" style="147" customWidth="1"/>
    <col min="9" max="16384" width="11.42578125" style="147"/>
  </cols>
  <sheetData>
    <row r="1" spans="1:12" x14ac:dyDescent="0.2">
      <c r="A1" s="122" t="s">
        <v>0</v>
      </c>
    </row>
    <row r="2" spans="1:12" x14ac:dyDescent="0.2">
      <c r="A2"/>
    </row>
    <row r="3" spans="1:12" ht="15" x14ac:dyDescent="0.25">
      <c r="A3" t="str">
        <f>A5</f>
        <v>3-8-B Trygghetsalarmer og velferdsteknologi pr. 31.12.</v>
      </c>
      <c r="J3" s="177"/>
    </row>
    <row r="5" spans="1:12" x14ac:dyDescent="0.2">
      <c r="A5" s="352" t="s">
        <v>319</v>
      </c>
    </row>
    <row r="6" spans="1:12" ht="15" thickBot="1" x14ac:dyDescent="0.25"/>
    <row r="7" spans="1:12" ht="85.5" customHeight="1" thickBot="1" x14ac:dyDescent="0.3">
      <c r="A7" s="609" t="s">
        <v>51</v>
      </c>
      <c r="B7" s="888" t="s">
        <v>5</v>
      </c>
      <c r="C7" s="889" t="s">
        <v>320</v>
      </c>
      <c r="D7" s="532" t="s">
        <v>321</v>
      </c>
      <c r="E7" s="532" t="s">
        <v>322</v>
      </c>
      <c r="F7" s="532" t="s">
        <v>323</v>
      </c>
      <c r="G7" s="532" t="s">
        <v>324</v>
      </c>
      <c r="H7" s="533" t="s">
        <v>325</v>
      </c>
    </row>
    <row r="8" spans="1:12" x14ac:dyDescent="0.2">
      <c r="A8" s="610">
        <v>1</v>
      </c>
      <c r="B8" s="989" t="s">
        <v>11</v>
      </c>
      <c r="C8" s="1553">
        <v>405</v>
      </c>
      <c r="D8" s="1365">
        <v>16</v>
      </c>
      <c r="E8" s="1365">
        <v>39</v>
      </c>
      <c r="F8" s="1365">
        <v>0</v>
      </c>
      <c r="G8" s="1365">
        <v>3</v>
      </c>
      <c r="H8" s="1366">
        <v>40</v>
      </c>
    </row>
    <row r="9" spans="1:12" x14ac:dyDescent="0.2">
      <c r="A9" s="160">
        <v>2</v>
      </c>
      <c r="B9" s="990" t="s">
        <v>12</v>
      </c>
      <c r="C9" s="1554">
        <v>549</v>
      </c>
      <c r="D9" s="830">
        <v>21</v>
      </c>
      <c r="E9" s="830">
        <v>72</v>
      </c>
      <c r="F9" s="830">
        <v>9</v>
      </c>
      <c r="G9" s="830">
        <v>136</v>
      </c>
      <c r="H9" s="410">
        <v>68</v>
      </c>
    </row>
    <row r="10" spans="1:12" x14ac:dyDescent="0.2">
      <c r="A10" s="160">
        <v>3</v>
      </c>
      <c r="B10" s="990" t="s">
        <v>14</v>
      </c>
      <c r="C10" s="1554">
        <v>566</v>
      </c>
      <c r="D10" s="830">
        <v>12</v>
      </c>
      <c r="E10" s="830">
        <v>89</v>
      </c>
      <c r="F10" s="830">
        <v>9</v>
      </c>
      <c r="G10" s="830">
        <v>46</v>
      </c>
      <c r="H10" s="410">
        <v>70</v>
      </c>
    </row>
    <row r="11" spans="1:12" x14ac:dyDescent="0.2">
      <c r="A11" s="160">
        <v>4</v>
      </c>
      <c r="B11" s="990" t="s">
        <v>15</v>
      </c>
      <c r="C11" s="1554">
        <v>411</v>
      </c>
      <c r="D11" s="830">
        <v>16</v>
      </c>
      <c r="E11" s="830">
        <v>82</v>
      </c>
      <c r="F11" s="830">
        <v>0</v>
      </c>
      <c r="G11" s="830">
        <v>60</v>
      </c>
      <c r="H11" s="410">
        <v>52</v>
      </c>
    </row>
    <row r="12" spans="1:12" x14ac:dyDescent="0.2">
      <c r="A12" s="160">
        <v>5</v>
      </c>
      <c r="B12" s="990" t="s">
        <v>16</v>
      </c>
      <c r="C12" s="1554">
        <v>1155</v>
      </c>
      <c r="D12" s="830">
        <v>56</v>
      </c>
      <c r="E12" s="830">
        <v>138</v>
      </c>
      <c r="F12" s="830">
        <v>0</v>
      </c>
      <c r="G12" s="830">
        <v>201</v>
      </c>
      <c r="H12" s="410">
        <v>69</v>
      </c>
    </row>
    <row r="13" spans="1:12" x14ac:dyDescent="0.2">
      <c r="A13" s="160">
        <v>6</v>
      </c>
      <c r="B13" s="990" t="s">
        <v>17</v>
      </c>
      <c r="C13" s="1554">
        <v>722</v>
      </c>
      <c r="D13" s="830">
        <v>29</v>
      </c>
      <c r="E13" s="830">
        <v>83</v>
      </c>
      <c r="F13" s="830">
        <v>0</v>
      </c>
      <c r="G13" s="830">
        <v>19</v>
      </c>
      <c r="H13" s="410">
        <v>56</v>
      </c>
    </row>
    <row r="14" spans="1:12" ht="15" x14ac:dyDescent="0.25">
      <c r="A14" s="160">
        <v>7</v>
      </c>
      <c r="B14" s="990" t="s">
        <v>18</v>
      </c>
      <c r="C14" s="1554">
        <v>942</v>
      </c>
      <c r="D14" s="830">
        <v>39</v>
      </c>
      <c r="E14" s="830">
        <v>107</v>
      </c>
      <c r="F14" s="830">
        <v>0</v>
      </c>
      <c r="G14" s="830">
        <v>170</v>
      </c>
      <c r="H14" s="410">
        <v>35</v>
      </c>
      <c r="L14" s="890"/>
    </row>
    <row r="15" spans="1:12" ht="15" x14ac:dyDescent="0.25">
      <c r="A15" s="160">
        <v>8</v>
      </c>
      <c r="B15" s="990" t="s">
        <v>19</v>
      </c>
      <c r="C15" s="1554">
        <v>821</v>
      </c>
      <c r="D15" s="830">
        <v>25</v>
      </c>
      <c r="E15" s="830">
        <v>44</v>
      </c>
      <c r="F15" s="830">
        <v>0</v>
      </c>
      <c r="G15" s="830">
        <v>220</v>
      </c>
      <c r="H15" s="410">
        <v>1</v>
      </c>
      <c r="L15" s="890"/>
    </row>
    <row r="16" spans="1:12" ht="15" x14ac:dyDescent="0.25">
      <c r="A16" s="160">
        <v>9</v>
      </c>
      <c r="B16" s="990" t="s">
        <v>20</v>
      </c>
      <c r="C16" s="1554">
        <v>641</v>
      </c>
      <c r="D16" s="830">
        <v>38</v>
      </c>
      <c r="E16" s="830">
        <v>58</v>
      </c>
      <c r="F16" s="830">
        <v>0</v>
      </c>
      <c r="G16" s="830">
        <v>42</v>
      </c>
      <c r="H16" s="410">
        <v>0</v>
      </c>
      <c r="L16" s="890"/>
    </row>
    <row r="17" spans="1:12" ht="15" x14ac:dyDescent="0.25">
      <c r="A17" s="160">
        <v>10</v>
      </c>
      <c r="B17" s="990" t="s">
        <v>21</v>
      </c>
      <c r="C17" s="1554">
        <v>601</v>
      </c>
      <c r="D17" s="830">
        <v>41</v>
      </c>
      <c r="E17" s="830">
        <v>45</v>
      </c>
      <c r="F17" s="830">
        <v>0</v>
      </c>
      <c r="G17" s="830">
        <v>182</v>
      </c>
      <c r="H17" s="410">
        <v>0</v>
      </c>
      <c r="L17" s="891"/>
    </row>
    <row r="18" spans="1:12" ht="15" x14ac:dyDescent="0.25">
      <c r="A18" s="160">
        <v>11</v>
      </c>
      <c r="B18" s="990" t="s">
        <v>22</v>
      </c>
      <c r="C18" s="1554">
        <v>659</v>
      </c>
      <c r="D18" s="830">
        <v>14</v>
      </c>
      <c r="E18" s="830">
        <v>53</v>
      </c>
      <c r="F18" s="830">
        <v>0</v>
      </c>
      <c r="G18" s="830">
        <v>163</v>
      </c>
      <c r="H18" s="410">
        <v>0</v>
      </c>
      <c r="L18" s="891"/>
    </row>
    <row r="19" spans="1:12" ht="15" x14ac:dyDescent="0.25">
      <c r="A19" s="160">
        <v>12</v>
      </c>
      <c r="B19" s="990" t="s">
        <v>23</v>
      </c>
      <c r="C19" s="1554">
        <v>772</v>
      </c>
      <c r="D19" s="830">
        <v>20</v>
      </c>
      <c r="E19" s="830">
        <v>90</v>
      </c>
      <c r="F19" s="830">
        <v>0</v>
      </c>
      <c r="G19" s="830">
        <v>256</v>
      </c>
      <c r="H19" s="410">
        <v>0</v>
      </c>
      <c r="L19" s="891"/>
    </row>
    <row r="20" spans="1:12" x14ac:dyDescent="0.2">
      <c r="A20" s="160">
        <v>13</v>
      </c>
      <c r="B20" s="990" t="s">
        <v>24</v>
      </c>
      <c r="C20" s="1554">
        <v>1216</v>
      </c>
      <c r="D20" s="830">
        <v>40</v>
      </c>
      <c r="E20" s="830">
        <v>117</v>
      </c>
      <c r="F20" s="830">
        <v>0</v>
      </c>
      <c r="G20" s="830">
        <v>218</v>
      </c>
      <c r="H20" s="410">
        <v>0</v>
      </c>
    </row>
    <row r="21" spans="1:12" x14ac:dyDescent="0.2">
      <c r="A21" s="160">
        <v>14</v>
      </c>
      <c r="B21" s="990" t="s">
        <v>25</v>
      </c>
      <c r="C21" s="1554">
        <v>966</v>
      </c>
      <c r="D21" s="830">
        <v>28</v>
      </c>
      <c r="E21" s="830">
        <v>113</v>
      </c>
      <c r="F21" s="830">
        <v>9</v>
      </c>
      <c r="G21" s="830">
        <v>215</v>
      </c>
      <c r="H21" s="410">
        <v>1</v>
      </c>
    </row>
    <row r="22" spans="1:12" ht="15" thickBot="1" x14ac:dyDescent="0.25">
      <c r="A22" s="161">
        <v>15</v>
      </c>
      <c r="B22" s="1367" t="s">
        <v>26</v>
      </c>
      <c r="C22" s="1555">
        <v>396</v>
      </c>
      <c r="D22" s="831">
        <v>20</v>
      </c>
      <c r="E22" s="831">
        <v>14</v>
      </c>
      <c r="F22" s="831">
        <v>0</v>
      </c>
      <c r="G22" s="831">
        <v>80</v>
      </c>
      <c r="H22" s="411">
        <v>0</v>
      </c>
    </row>
    <row r="23" spans="1:12" ht="15" x14ac:dyDescent="0.25">
      <c r="A23" s="176"/>
      <c r="B23" s="1340" t="s">
        <v>619</v>
      </c>
      <c r="C23" s="1341">
        <f>SUM(C8:C22)</f>
        <v>10822</v>
      </c>
      <c r="D23" s="1342">
        <f>SUM(D8:D22)</f>
        <v>415</v>
      </c>
      <c r="E23" s="1342">
        <f t="shared" ref="E23:H23" si="0">SUM(E8:E22)</f>
        <v>1144</v>
      </c>
      <c r="F23" s="1342">
        <f t="shared" si="0"/>
        <v>27</v>
      </c>
      <c r="G23" s="1342">
        <f t="shared" si="0"/>
        <v>2011</v>
      </c>
      <c r="H23" s="1343">
        <f t="shared" si="0"/>
        <v>392</v>
      </c>
    </row>
    <row r="24" spans="1:12" x14ac:dyDescent="0.2">
      <c r="A24" s="276"/>
      <c r="B24" s="188" t="s">
        <v>569</v>
      </c>
      <c r="C24" s="1550">
        <v>10275</v>
      </c>
      <c r="D24" s="1551">
        <v>381</v>
      </c>
      <c r="E24" s="1551">
        <v>977</v>
      </c>
      <c r="F24" s="1551">
        <v>10</v>
      </c>
      <c r="G24" s="1551">
        <v>1895</v>
      </c>
      <c r="H24" s="1552">
        <v>316</v>
      </c>
    </row>
    <row r="25" spans="1:12" x14ac:dyDescent="0.2">
      <c r="A25" s="160"/>
      <c r="B25" s="1338" t="s">
        <v>482</v>
      </c>
      <c r="C25" s="1339">
        <v>10159</v>
      </c>
      <c r="D25" s="830">
        <v>435</v>
      </c>
      <c r="E25" s="830">
        <v>904</v>
      </c>
      <c r="F25" s="830">
        <v>49</v>
      </c>
      <c r="G25" s="830">
        <v>1618</v>
      </c>
      <c r="H25" s="410">
        <v>294</v>
      </c>
    </row>
    <row r="26" spans="1:12" ht="15" thickBot="1" x14ac:dyDescent="0.25">
      <c r="A26" s="161"/>
      <c r="B26" s="186" t="s">
        <v>326</v>
      </c>
      <c r="C26" s="178">
        <v>10255</v>
      </c>
      <c r="D26" s="831">
        <v>523</v>
      </c>
      <c r="E26" s="831">
        <v>958</v>
      </c>
      <c r="F26" s="831">
        <v>32</v>
      </c>
      <c r="G26" s="831">
        <v>1431</v>
      </c>
      <c r="H26" s="411">
        <v>250</v>
      </c>
    </row>
    <row r="27" spans="1:12" x14ac:dyDescent="0.2">
      <c r="A27" s="147" t="s">
        <v>327</v>
      </c>
    </row>
  </sheetData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4:E28"/>
  <sheetViews>
    <sheetView showGridLines="0" tabSelected="1" workbookViewId="0">
      <selection activeCell="C28" sqref="C28"/>
    </sheetView>
  </sheetViews>
  <sheetFormatPr baseColWidth="10" defaultColWidth="11.42578125" defaultRowHeight="12.75" x14ac:dyDescent="0.2"/>
  <cols>
    <col min="2" max="2" width="24.42578125" customWidth="1"/>
    <col min="3" max="3" width="22.7109375" customWidth="1"/>
    <col min="4" max="4" width="19.140625" customWidth="1"/>
    <col min="5" max="5" width="26.7109375" customWidth="1"/>
  </cols>
  <sheetData>
    <row r="4" spans="1:5" ht="14.25" x14ac:dyDescent="0.2">
      <c r="A4" s="762" t="s">
        <v>627</v>
      </c>
      <c r="B4" s="147"/>
    </row>
    <row r="5" spans="1:5" ht="15" thickBot="1" x14ac:dyDescent="0.25">
      <c r="A5" s="147"/>
      <c r="B5" s="147"/>
    </row>
    <row r="6" spans="1:5" ht="64.5" thickBot="1" x14ac:dyDescent="0.3">
      <c r="A6" s="763" t="s">
        <v>51</v>
      </c>
      <c r="B6" s="764" t="s">
        <v>5</v>
      </c>
      <c r="C6" s="1026" t="s">
        <v>328</v>
      </c>
      <c r="D6" s="1027" t="s">
        <v>329</v>
      </c>
      <c r="E6" s="1028" t="s">
        <v>330</v>
      </c>
    </row>
    <row r="7" spans="1:5" x14ac:dyDescent="0.2">
      <c r="A7" s="535">
        <v>1</v>
      </c>
      <c r="B7" s="536" t="s">
        <v>11</v>
      </c>
      <c r="C7" s="800">
        <v>250</v>
      </c>
      <c r="D7" s="800">
        <v>425</v>
      </c>
      <c r="E7" s="799">
        <f>C7/D7</f>
        <v>0.58823529411764708</v>
      </c>
    </row>
    <row r="8" spans="1:5" x14ac:dyDescent="0.2">
      <c r="A8" s="535">
        <v>2</v>
      </c>
      <c r="B8" s="536" t="s">
        <v>12</v>
      </c>
      <c r="C8" s="801">
        <v>278</v>
      </c>
      <c r="D8" s="801">
        <v>438</v>
      </c>
      <c r="E8" s="797">
        <f t="shared" ref="E8:E22" si="0">C8/D8</f>
        <v>0.63470319634703198</v>
      </c>
    </row>
    <row r="9" spans="1:5" x14ac:dyDescent="0.2">
      <c r="A9" s="535">
        <v>3</v>
      </c>
      <c r="B9" s="536" t="s">
        <v>14</v>
      </c>
      <c r="C9" s="801">
        <v>268</v>
      </c>
      <c r="D9" s="801">
        <v>390</v>
      </c>
      <c r="E9" s="797">
        <f t="shared" si="0"/>
        <v>0.68717948717948718</v>
      </c>
    </row>
    <row r="10" spans="1:5" x14ac:dyDescent="0.2">
      <c r="A10" s="535">
        <v>4</v>
      </c>
      <c r="B10" s="536" t="s">
        <v>15</v>
      </c>
      <c r="C10" s="801">
        <v>272</v>
      </c>
      <c r="D10" s="801">
        <v>368</v>
      </c>
      <c r="E10" s="797">
        <f t="shared" si="0"/>
        <v>0.73913043478260865</v>
      </c>
    </row>
    <row r="11" spans="1:5" x14ac:dyDescent="0.2">
      <c r="A11" s="535">
        <v>5</v>
      </c>
      <c r="B11" s="536" t="s">
        <v>16</v>
      </c>
      <c r="C11" s="801">
        <v>508</v>
      </c>
      <c r="D11" s="801">
        <v>700</v>
      </c>
      <c r="E11" s="797">
        <f t="shared" si="0"/>
        <v>0.72571428571428576</v>
      </c>
    </row>
    <row r="12" spans="1:5" x14ac:dyDescent="0.2">
      <c r="A12" s="535">
        <v>6</v>
      </c>
      <c r="B12" s="536" t="s">
        <v>17</v>
      </c>
      <c r="C12" s="801">
        <v>357</v>
      </c>
      <c r="D12" s="801">
        <v>505</v>
      </c>
      <c r="E12" s="797">
        <f t="shared" si="0"/>
        <v>0.70693069306930689</v>
      </c>
    </row>
    <row r="13" spans="1:5" x14ac:dyDescent="0.2">
      <c r="A13" s="535">
        <v>7</v>
      </c>
      <c r="B13" s="536" t="s">
        <v>18</v>
      </c>
      <c r="C13" s="801">
        <v>553</v>
      </c>
      <c r="D13" s="801">
        <v>760</v>
      </c>
      <c r="E13" s="797">
        <f t="shared" si="0"/>
        <v>0.72763157894736841</v>
      </c>
    </row>
    <row r="14" spans="1:5" x14ac:dyDescent="0.2">
      <c r="A14" s="535">
        <v>8</v>
      </c>
      <c r="B14" s="536" t="s">
        <v>19</v>
      </c>
      <c r="C14" s="801">
        <v>478</v>
      </c>
      <c r="D14" s="801">
        <v>635</v>
      </c>
      <c r="E14" s="797">
        <f t="shared" si="0"/>
        <v>0.75275590551181104</v>
      </c>
    </row>
    <row r="15" spans="1:5" x14ac:dyDescent="0.2">
      <c r="A15" s="535">
        <v>9</v>
      </c>
      <c r="B15" s="536" t="s">
        <v>20</v>
      </c>
      <c r="C15" s="801">
        <v>301</v>
      </c>
      <c r="D15" s="801">
        <v>381</v>
      </c>
      <c r="E15" s="797">
        <f t="shared" si="0"/>
        <v>0.79002624671916011</v>
      </c>
    </row>
    <row r="16" spans="1:5" x14ac:dyDescent="0.2">
      <c r="A16" s="535">
        <v>10</v>
      </c>
      <c r="B16" s="536" t="s">
        <v>21</v>
      </c>
      <c r="C16" s="801">
        <v>276</v>
      </c>
      <c r="D16" s="801">
        <v>387</v>
      </c>
      <c r="E16" s="797">
        <f t="shared" si="0"/>
        <v>0.71317829457364346</v>
      </c>
    </row>
    <row r="17" spans="1:5" x14ac:dyDescent="0.2">
      <c r="A17" s="535">
        <v>11</v>
      </c>
      <c r="B17" s="536" t="s">
        <v>22</v>
      </c>
      <c r="C17" s="801">
        <v>245</v>
      </c>
      <c r="D17" s="801">
        <v>384</v>
      </c>
      <c r="E17" s="797">
        <f t="shared" si="0"/>
        <v>0.63802083333333337</v>
      </c>
    </row>
    <row r="18" spans="1:5" x14ac:dyDescent="0.2">
      <c r="A18" s="535">
        <v>12</v>
      </c>
      <c r="B18" s="536" t="s">
        <v>23</v>
      </c>
      <c r="C18" s="801">
        <v>427</v>
      </c>
      <c r="D18" s="801">
        <v>591</v>
      </c>
      <c r="E18" s="797">
        <f t="shared" si="0"/>
        <v>0.72250423011844334</v>
      </c>
    </row>
    <row r="19" spans="1:5" x14ac:dyDescent="0.2">
      <c r="A19" s="535">
        <v>13</v>
      </c>
      <c r="B19" s="536" t="s">
        <v>24</v>
      </c>
      <c r="C19" s="801">
        <v>414</v>
      </c>
      <c r="D19" s="801">
        <v>679</v>
      </c>
      <c r="E19" s="797">
        <f t="shared" si="0"/>
        <v>0.60972017673048606</v>
      </c>
    </row>
    <row r="20" spans="1:5" x14ac:dyDescent="0.2">
      <c r="A20" s="535">
        <v>14</v>
      </c>
      <c r="B20" s="536" t="s">
        <v>25</v>
      </c>
      <c r="C20" s="801">
        <v>473</v>
      </c>
      <c r="D20" s="801">
        <v>716</v>
      </c>
      <c r="E20" s="797">
        <f t="shared" si="0"/>
        <v>0.66061452513966479</v>
      </c>
    </row>
    <row r="21" spans="1:5" ht="13.5" thickBot="1" x14ac:dyDescent="0.25">
      <c r="A21" s="1024">
        <v>15</v>
      </c>
      <c r="B21" s="1025" t="s">
        <v>26</v>
      </c>
      <c r="C21" s="802">
        <v>130</v>
      </c>
      <c r="D21" s="802">
        <v>382</v>
      </c>
      <c r="E21" s="798">
        <f t="shared" si="0"/>
        <v>0.34031413612565448</v>
      </c>
    </row>
    <row r="22" spans="1:5" ht="15" x14ac:dyDescent="0.25">
      <c r="A22" s="176"/>
      <c r="B22" s="1020" t="s">
        <v>584</v>
      </c>
      <c r="C22" s="1020">
        <f>SUM(C7:C21)</f>
        <v>5230</v>
      </c>
      <c r="D22" s="1020">
        <f>SUM(D7:D21)</f>
        <v>7741</v>
      </c>
      <c r="E22" s="1021">
        <f t="shared" si="0"/>
        <v>0.67562330448262498</v>
      </c>
    </row>
    <row r="23" spans="1:5" ht="14.25" x14ac:dyDescent="0.2">
      <c r="A23" s="276"/>
      <c r="B23" s="1184" t="s">
        <v>538</v>
      </c>
      <c r="C23" s="1184">
        <v>4047</v>
      </c>
      <c r="D23" s="1184">
        <v>7597</v>
      </c>
      <c r="E23" s="1344">
        <v>0.53271028037383172</v>
      </c>
    </row>
    <row r="24" spans="1:5" ht="14.25" x14ac:dyDescent="0.2">
      <c r="A24" s="276"/>
      <c r="B24" s="1184" t="s">
        <v>453</v>
      </c>
      <c r="C24" s="1184">
        <v>2688</v>
      </c>
      <c r="D24" s="1184">
        <v>7187</v>
      </c>
      <c r="E24" s="1344">
        <v>0.37400862668707391</v>
      </c>
    </row>
    <row r="25" spans="1:5" ht="14.25" x14ac:dyDescent="0.2">
      <c r="A25" s="160"/>
      <c r="B25" s="779" t="s">
        <v>199</v>
      </c>
      <c r="C25" s="779">
        <v>2772</v>
      </c>
      <c r="D25" s="779">
        <v>7653</v>
      </c>
      <c r="E25" s="1022">
        <f>C25/D25</f>
        <v>0.36221089768718151</v>
      </c>
    </row>
    <row r="26" spans="1:5" ht="14.25" x14ac:dyDescent="0.2">
      <c r="A26" s="160"/>
      <c r="B26" s="779" t="s">
        <v>200</v>
      </c>
      <c r="C26" s="779">
        <v>2466</v>
      </c>
      <c r="D26" s="779">
        <v>7566</v>
      </c>
      <c r="E26" s="1022">
        <f t="shared" ref="E26:E27" si="1">C26/D26</f>
        <v>0.32593180015860429</v>
      </c>
    </row>
    <row r="27" spans="1:5" ht="15" thickBot="1" x14ac:dyDescent="0.25">
      <c r="A27" s="161"/>
      <c r="B27" s="781" t="s">
        <v>201</v>
      </c>
      <c r="C27" s="781">
        <v>2497</v>
      </c>
      <c r="D27" s="781">
        <v>7880</v>
      </c>
      <c r="E27" s="1023">
        <f t="shared" si="1"/>
        <v>0.3168781725888325</v>
      </c>
    </row>
    <row r="28" spans="1:5" x14ac:dyDescent="0.2">
      <c r="A28" s="790" t="s">
        <v>483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9">
    <tabColor rgb="FFFF0000"/>
  </sheetPr>
  <dimension ref="A1:AP377"/>
  <sheetViews>
    <sheetView showGridLines="0" zoomScaleNormal="100" zoomScaleSheetLayoutView="110" workbookViewId="0">
      <selection activeCell="T35" sqref="T35"/>
    </sheetView>
  </sheetViews>
  <sheetFormatPr baseColWidth="10" defaultColWidth="11.42578125" defaultRowHeight="15.75" customHeight="1" x14ac:dyDescent="0.2"/>
  <cols>
    <col min="1" max="1" width="7" style="162" customWidth="1"/>
    <col min="2" max="2" width="20.85546875" style="147" customWidth="1"/>
    <col min="3" max="3" width="6.7109375" style="147" customWidth="1"/>
    <col min="4" max="4" width="9.42578125" style="147" customWidth="1"/>
    <col min="5" max="5" width="9.5703125" style="147" customWidth="1"/>
    <col min="6" max="6" width="10.28515625" style="147" customWidth="1"/>
    <col min="7" max="7" width="5.7109375" style="147" customWidth="1"/>
    <col min="8" max="8" width="6.85546875" style="147" customWidth="1"/>
    <col min="9" max="9" width="10.140625" style="147" customWidth="1"/>
    <col min="10" max="10" width="9.85546875" style="147" customWidth="1"/>
    <col min="11" max="11" width="9.7109375" style="147" customWidth="1"/>
    <col min="12" max="12" width="5.7109375" style="147" customWidth="1"/>
    <col min="13" max="13" width="6.28515625" style="147" customWidth="1"/>
    <col min="14" max="14" width="9.28515625" style="147" customWidth="1"/>
    <col min="15" max="15" width="9.140625" style="147" customWidth="1"/>
    <col min="16" max="16" width="10" style="147" customWidth="1"/>
    <col min="17" max="17" width="5.7109375" style="147" customWidth="1"/>
    <col min="18" max="18" width="11.7109375" style="147" customWidth="1"/>
    <col min="19" max="19" width="7.140625" style="147" customWidth="1"/>
    <col min="20" max="20" width="11.42578125" style="147" customWidth="1"/>
    <col min="21" max="21" width="9.5703125" style="147" customWidth="1"/>
    <col min="22" max="22" width="20" style="147" customWidth="1"/>
    <col min="23" max="23" width="7.28515625" style="147" customWidth="1"/>
    <col min="24" max="24" width="6.85546875" style="147" customWidth="1"/>
    <col min="25" max="25" width="9.42578125" style="147" customWidth="1"/>
    <col min="26" max="26" width="10.42578125" style="147" customWidth="1"/>
    <col min="27" max="27" width="7" style="147" customWidth="1"/>
    <col min="28" max="28" width="8.28515625" style="147" customWidth="1"/>
    <col min="29" max="29" width="6.7109375" style="147" customWidth="1"/>
    <col min="30" max="30" width="9.140625" style="147" customWidth="1"/>
    <col min="31" max="31" width="10.5703125" style="147" customWidth="1"/>
    <col min="32" max="32" width="6.42578125" style="147" customWidth="1"/>
    <col min="33" max="33" width="7.42578125" style="147" customWidth="1"/>
    <col min="34" max="34" width="8.7109375" style="147" customWidth="1"/>
    <col min="35" max="35" width="8.85546875" style="147" customWidth="1"/>
    <col min="36" max="36" width="9.7109375" style="147" customWidth="1"/>
    <col min="37" max="37" width="6.85546875" style="147" customWidth="1"/>
    <col min="38" max="38" width="11" style="147" customWidth="1"/>
    <col min="39" max="16384" width="11.42578125" style="147"/>
  </cols>
  <sheetData>
    <row r="1" spans="1:27" ht="15.75" customHeight="1" x14ac:dyDescent="0.2">
      <c r="A1" s="148" t="s">
        <v>0</v>
      </c>
    </row>
    <row r="2" spans="1:27" ht="15.75" customHeight="1" x14ac:dyDescent="0.2">
      <c r="A2" s="148"/>
    </row>
    <row r="3" spans="1:27" ht="15.75" customHeight="1" x14ac:dyDescent="0.2">
      <c r="A3" s="148" t="str">
        <f>A18</f>
        <v>Tabell 3 -9 - A1 -  Beboere med vedtak om bolig til pleie og omsorgsformål - sum alle aldersgrupper - pr. 31.12.  *)</v>
      </c>
    </row>
    <row r="4" spans="1:27" ht="15.75" customHeight="1" x14ac:dyDescent="0.2">
      <c r="A4" s="148" t="str">
        <f>A51</f>
        <v>Tabell 3 -9 - A2 -  Beboere med vedtak om bolig til pleie og omsorgsformål - antall 0 - 17 år - pr. 31.12.  *)</v>
      </c>
    </row>
    <row r="5" spans="1:27" ht="15.75" customHeight="1" x14ac:dyDescent="0.2">
      <c r="A5" s="148" t="str">
        <f>A84</f>
        <v>Tabell 3 -9 - A3 -  Beboere med vedtak om bolig til pleie og omsorgsformål - antall 18 - 49 år - pr. 31.12*)</v>
      </c>
    </row>
    <row r="6" spans="1:27" ht="15.75" customHeight="1" x14ac:dyDescent="0.2">
      <c r="A6" s="148" t="str">
        <f>A116</f>
        <v>Tabell 3 -9 - A4 -  Beboere med vedtak om bolig til pleie og omsorgsformål - antall 50 - 66 år - pr. 31.12.  *)</v>
      </c>
    </row>
    <row r="7" spans="1:27" ht="15.75" customHeight="1" x14ac:dyDescent="0.2">
      <c r="A7" s="148" t="str">
        <f>A148</f>
        <v>Tabell 3 -9 - A5 -  Beboere med vedtak om bolig til pleie og omsorgsformål - antall 67 - 74 år - pr. 31.12.  *)</v>
      </c>
    </row>
    <row r="8" spans="1:27" ht="15.75" customHeight="1" x14ac:dyDescent="0.2">
      <c r="A8" s="148" t="str">
        <f>A180</f>
        <v>Tabell 3 -9 - A6 -  Beboere med vedtak om bolig til pleie og omsorgsformål - antall 75 - 79 år - pr. 31.12.  *)</v>
      </c>
    </row>
    <row r="9" spans="1:27" ht="15.75" customHeight="1" x14ac:dyDescent="0.2">
      <c r="A9" s="148" t="str">
        <f>A213</f>
        <v>Tabell 3 -9 - A7 -  Beboere med vedtak om bolig til pleie og omsorgsformål - antall 80 - 84 år - pr. 31.12.  *)</v>
      </c>
    </row>
    <row r="10" spans="1:27" ht="15.75" customHeight="1" x14ac:dyDescent="0.2">
      <c r="A10" s="148" t="str">
        <f>A246</f>
        <v>Tabell 3 -9 - A8 -  Beboere med vedtak om bolig til pleie og omsorgsformål - antall 85 - 89 år - pr. 31.12.  *)</v>
      </c>
    </row>
    <row r="11" spans="1:27" ht="15.75" customHeight="1" x14ac:dyDescent="0.2">
      <c r="A11" s="148" t="str">
        <f>A279</f>
        <v>Tabell 3 -9 - A9 -  Beboere med vedtak om bolig til pleie og omsorgsformål - antall 90 - 94 år - pr. 31.12.  *)</v>
      </c>
    </row>
    <row r="12" spans="1:27" ht="15.75" customHeight="1" x14ac:dyDescent="0.2">
      <c r="A12" s="148" t="str">
        <f>A311</f>
        <v>Tabell 3 -9 - A10 -  Beboere med vedtak om bolig til pleie og omsorgsformål - antall ≥ 95 år - pr. 31.12.  *)</v>
      </c>
      <c r="AA12" s="147" t="s">
        <v>13</v>
      </c>
    </row>
    <row r="13" spans="1:27" ht="15.75" customHeight="1" x14ac:dyDescent="0.2">
      <c r="A13" s="148" t="str">
        <f>A345</f>
        <v>Tabell 3 -9 - A11 -  Beboere med vedtak om bolig til pleie og omsorgsformål - sum antall  ≥ 90 år - pr. 31.12.  *)</v>
      </c>
      <c r="P13" s="147" t="s">
        <v>156</v>
      </c>
    </row>
    <row r="14" spans="1:27" ht="15.75" customHeight="1" x14ac:dyDescent="0.2">
      <c r="A14" s="148"/>
    </row>
    <row r="15" spans="1:27" ht="15.75" customHeight="1" x14ac:dyDescent="0.2">
      <c r="A15" s="148"/>
    </row>
    <row r="16" spans="1:27" ht="15.75" customHeight="1" x14ac:dyDescent="0.25">
      <c r="A16" s="148"/>
      <c r="E16" s="517"/>
    </row>
    <row r="18" spans="1:40" s="149" customFormat="1" ht="15.75" customHeight="1" thickBot="1" x14ac:dyDescent="0.25">
      <c r="A18" s="120" t="s">
        <v>331</v>
      </c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</row>
    <row r="19" spans="1:40" s="151" customFormat="1" ht="15.75" customHeight="1" thickBot="1" x14ac:dyDescent="0.3">
      <c r="A19" s="168"/>
      <c r="B19" s="169"/>
      <c r="C19" s="1665" t="s">
        <v>332</v>
      </c>
      <c r="D19" s="1666"/>
      <c r="E19" s="1666"/>
      <c r="F19" s="1666"/>
      <c r="G19" s="1667"/>
      <c r="H19" s="1665" t="s">
        <v>333</v>
      </c>
      <c r="I19" s="1666"/>
      <c r="J19" s="1666"/>
      <c r="K19" s="1666"/>
      <c r="L19" s="1667"/>
      <c r="M19" s="1665" t="s">
        <v>334</v>
      </c>
      <c r="N19" s="1666"/>
      <c r="O19" s="1666"/>
      <c r="P19" s="1666"/>
      <c r="Q19" s="1666"/>
      <c r="R19" s="166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</row>
    <row r="20" spans="1:40" s="151" customFormat="1" ht="78" customHeight="1" thickBot="1" x14ac:dyDescent="0.3">
      <c r="A20" s="170" t="s">
        <v>51</v>
      </c>
      <c r="B20" s="152" t="s">
        <v>5</v>
      </c>
      <c r="C20" s="183" t="s">
        <v>335</v>
      </c>
      <c r="D20" s="181" t="s">
        <v>336</v>
      </c>
      <c r="E20" s="181" t="s">
        <v>337</v>
      </c>
      <c r="F20" s="181" t="s">
        <v>338</v>
      </c>
      <c r="G20" s="199" t="s">
        <v>339</v>
      </c>
      <c r="H20" s="191" t="s">
        <v>335</v>
      </c>
      <c r="I20" s="181" t="s">
        <v>336</v>
      </c>
      <c r="J20" s="181" t="s">
        <v>337</v>
      </c>
      <c r="K20" s="181" t="s">
        <v>338</v>
      </c>
      <c r="L20" s="199" t="s">
        <v>227</v>
      </c>
      <c r="M20" s="191" t="s">
        <v>335</v>
      </c>
      <c r="N20" s="181" t="s">
        <v>336</v>
      </c>
      <c r="O20" s="181" t="s">
        <v>337</v>
      </c>
      <c r="P20" s="181" t="s">
        <v>338</v>
      </c>
      <c r="Q20" s="199" t="s">
        <v>227</v>
      </c>
      <c r="R20" s="265" t="s">
        <v>340</v>
      </c>
      <c r="T20" s="180" t="s">
        <v>341</v>
      </c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</row>
    <row r="21" spans="1:40" ht="15.75" customHeight="1" x14ac:dyDescent="0.2">
      <c r="A21" s="172">
        <v>1</v>
      </c>
      <c r="B21" s="154" t="s">
        <v>11</v>
      </c>
      <c r="C21" s="630">
        <f t="shared" ref="C21:F35" si="0">C54+C87+C119+C151+C183+C216+C249+C282+C314</f>
        <v>48</v>
      </c>
      <c r="D21" s="631">
        <f t="shared" si="0"/>
        <v>32</v>
      </c>
      <c r="E21" s="631">
        <f t="shared" si="0"/>
        <v>14</v>
      </c>
      <c r="F21" s="631">
        <f t="shared" si="0"/>
        <v>31</v>
      </c>
      <c r="G21" s="632">
        <f t="shared" ref="G21:G35" si="1">SUM(C21:F21)</f>
        <v>125</v>
      </c>
      <c r="H21" s="630">
        <f t="shared" ref="H21:K35" si="2">H54+H87+H119+H151+H183+H216+H249+H282+H314</f>
        <v>94</v>
      </c>
      <c r="I21" s="631">
        <f t="shared" si="2"/>
        <v>24</v>
      </c>
      <c r="J21" s="631">
        <f t="shared" si="2"/>
        <v>14</v>
      </c>
      <c r="K21" s="631">
        <f t="shared" si="2"/>
        <v>20</v>
      </c>
      <c r="L21" s="633">
        <f t="shared" ref="L21:L35" si="3">SUM(H21:K21)</f>
        <v>152</v>
      </c>
      <c r="M21" s="630">
        <f t="shared" ref="M21:M35" si="4">C21+H21</f>
        <v>142</v>
      </c>
      <c r="N21" s="631">
        <f t="shared" ref="N21:N35" si="5">D21+I21</f>
        <v>56</v>
      </c>
      <c r="O21" s="631">
        <f t="shared" ref="O21:O35" si="6">E21+J21</f>
        <v>28</v>
      </c>
      <c r="P21" s="631">
        <f t="shared" ref="P21:P35" si="7">F21+K21</f>
        <v>51</v>
      </c>
      <c r="Q21" s="505">
        <f t="shared" ref="Q21:Q35" si="8">SUM(M21:P21)</f>
        <v>277</v>
      </c>
      <c r="R21" s="506">
        <f t="shared" ref="R21:R35" si="9">SUM(R54,R87,R119,R151,R183,R216,R249,R282,R314)</f>
        <v>142</v>
      </c>
      <c r="S21" s="193"/>
      <c r="T21" s="193"/>
      <c r="V21" s="887" t="s">
        <v>342</v>
      </c>
      <c r="W21" s="147" t="s">
        <v>343</v>
      </c>
    </row>
    <row r="22" spans="1:40" ht="15.75" customHeight="1" x14ac:dyDescent="0.2">
      <c r="A22" s="173">
        <v>2</v>
      </c>
      <c r="B22" s="156" t="s">
        <v>12</v>
      </c>
      <c r="C22" s="507">
        <f t="shared" si="0"/>
        <v>47</v>
      </c>
      <c r="D22" s="508">
        <f t="shared" si="0"/>
        <v>0</v>
      </c>
      <c r="E22" s="508">
        <f t="shared" si="0"/>
        <v>14</v>
      </c>
      <c r="F22" s="508">
        <f t="shared" si="0"/>
        <v>40</v>
      </c>
      <c r="G22" s="509">
        <f t="shared" si="1"/>
        <v>101</v>
      </c>
      <c r="H22" s="507">
        <f t="shared" si="2"/>
        <v>76</v>
      </c>
      <c r="I22" s="508">
        <f t="shared" si="2"/>
        <v>0</v>
      </c>
      <c r="J22" s="508">
        <f t="shared" si="2"/>
        <v>13</v>
      </c>
      <c r="K22" s="508">
        <f t="shared" si="2"/>
        <v>29</v>
      </c>
      <c r="L22" s="510">
        <f t="shared" si="3"/>
        <v>118</v>
      </c>
      <c r="M22" s="507">
        <f t="shared" si="4"/>
        <v>123</v>
      </c>
      <c r="N22" s="508">
        <f t="shared" si="5"/>
        <v>0</v>
      </c>
      <c r="O22" s="508">
        <f t="shared" si="6"/>
        <v>27</v>
      </c>
      <c r="P22" s="508">
        <f t="shared" si="7"/>
        <v>69</v>
      </c>
      <c r="Q22" s="510">
        <f t="shared" si="8"/>
        <v>219</v>
      </c>
      <c r="R22" s="511">
        <f t="shared" si="9"/>
        <v>89</v>
      </c>
      <c r="S22" s="193"/>
      <c r="T22" s="193" t="s">
        <v>579</v>
      </c>
      <c r="V22" s="147">
        <f>R102+R134</f>
        <v>16</v>
      </c>
      <c r="W22" s="659">
        <f>V22/$V$25</f>
        <v>1.5904572564612324E-2</v>
      </c>
    </row>
    <row r="23" spans="1:40" ht="15.75" customHeight="1" x14ac:dyDescent="0.2">
      <c r="A23" s="173">
        <v>3</v>
      </c>
      <c r="B23" s="156" t="s">
        <v>14</v>
      </c>
      <c r="C23" s="507">
        <f t="shared" si="0"/>
        <v>35</v>
      </c>
      <c r="D23" s="508">
        <f t="shared" si="0"/>
        <v>2</v>
      </c>
      <c r="E23" s="508">
        <f t="shared" si="0"/>
        <v>16</v>
      </c>
      <c r="F23" s="508">
        <f t="shared" si="0"/>
        <v>21</v>
      </c>
      <c r="G23" s="509">
        <f t="shared" si="1"/>
        <v>74</v>
      </c>
      <c r="H23" s="507">
        <f t="shared" si="2"/>
        <v>81</v>
      </c>
      <c r="I23" s="508">
        <f t="shared" si="2"/>
        <v>1</v>
      </c>
      <c r="J23" s="508">
        <f t="shared" si="2"/>
        <v>13</v>
      </c>
      <c r="K23" s="508">
        <f t="shared" si="2"/>
        <v>25</v>
      </c>
      <c r="L23" s="510">
        <f t="shared" si="3"/>
        <v>120</v>
      </c>
      <c r="M23" s="507">
        <f t="shared" si="4"/>
        <v>116</v>
      </c>
      <c r="N23" s="508">
        <f t="shared" si="5"/>
        <v>3</v>
      </c>
      <c r="O23" s="508">
        <f t="shared" si="6"/>
        <v>29</v>
      </c>
      <c r="P23" s="508">
        <f t="shared" si="7"/>
        <v>46</v>
      </c>
      <c r="Q23" s="510">
        <f t="shared" si="8"/>
        <v>194</v>
      </c>
      <c r="R23" s="511">
        <f t="shared" si="9"/>
        <v>70</v>
      </c>
      <c r="S23" s="193"/>
      <c r="T23" s="193" t="s">
        <v>344</v>
      </c>
      <c r="V23" s="147">
        <f>R166+R198</f>
        <v>266</v>
      </c>
      <c r="W23" s="659">
        <f t="shared" ref="W23:W24" si="10">V23/$V$25</f>
        <v>0.26441351888667991</v>
      </c>
    </row>
    <row r="24" spans="1:40" ht="15.75" customHeight="1" x14ac:dyDescent="0.2">
      <c r="A24" s="173">
        <v>4</v>
      </c>
      <c r="B24" s="156" t="s">
        <v>15</v>
      </c>
      <c r="C24" s="507">
        <f t="shared" si="0"/>
        <v>31</v>
      </c>
      <c r="D24" s="508">
        <f t="shared" si="0"/>
        <v>8</v>
      </c>
      <c r="E24" s="508">
        <f t="shared" si="0"/>
        <v>2</v>
      </c>
      <c r="F24" s="508">
        <f t="shared" si="0"/>
        <v>61</v>
      </c>
      <c r="G24" s="509">
        <f t="shared" si="1"/>
        <v>102</v>
      </c>
      <c r="H24" s="507">
        <f t="shared" si="2"/>
        <v>40</v>
      </c>
      <c r="I24" s="508">
        <f t="shared" si="2"/>
        <v>4</v>
      </c>
      <c r="J24" s="508">
        <f t="shared" si="2"/>
        <v>1</v>
      </c>
      <c r="K24" s="508">
        <f t="shared" si="2"/>
        <v>29</v>
      </c>
      <c r="L24" s="510">
        <f t="shared" si="3"/>
        <v>74</v>
      </c>
      <c r="M24" s="507">
        <f t="shared" si="4"/>
        <v>71</v>
      </c>
      <c r="N24" s="508">
        <f t="shared" si="5"/>
        <v>12</v>
      </c>
      <c r="O24" s="508">
        <f t="shared" si="6"/>
        <v>3</v>
      </c>
      <c r="P24" s="508">
        <f t="shared" si="7"/>
        <v>90</v>
      </c>
      <c r="Q24" s="510">
        <f t="shared" si="8"/>
        <v>176</v>
      </c>
      <c r="R24" s="511">
        <f t="shared" si="9"/>
        <v>60</v>
      </c>
      <c r="S24" s="193"/>
      <c r="T24" s="193" t="s">
        <v>345</v>
      </c>
      <c r="V24" s="147">
        <f>R231+R264+R297+R329</f>
        <v>724</v>
      </c>
      <c r="W24" s="659">
        <f t="shared" si="10"/>
        <v>0.71968190854870773</v>
      </c>
    </row>
    <row r="25" spans="1:40" ht="15.75" customHeight="1" x14ac:dyDescent="0.25">
      <c r="A25" s="173">
        <v>5</v>
      </c>
      <c r="B25" s="156" t="s">
        <v>16</v>
      </c>
      <c r="C25" s="507">
        <f t="shared" si="0"/>
        <v>24</v>
      </c>
      <c r="D25" s="508">
        <f t="shared" si="0"/>
        <v>31</v>
      </c>
      <c r="E25" s="508">
        <f t="shared" si="0"/>
        <v>11</v>
      </c>
      <c r="F25" s="508">
        <f t="shared" si="0"/>
        <v>16</v>
      </c>
      <c r="G25" s="509">
        <f t="shared" si="1"/>
        <v>82</v>
      </c>
      <c r="H25" s="507">
        <f t="shared" si="2"/>
        <v>45</v>
      </c>
      <c r="I25" s="508">
        <f t="shared" si="2"/>
        <v>27</v>
      </c>
      <c r="J25" s="508">
        <f t="shared" si="2"/>
        <v>10</v>
      </c>
      <c r="K25" s="508">
        <f t="shared" si="2"/>
        <v>17</v>
      </c>
      <c r="L25" s="510">
        <f t="shared" si="3"/>
        <v>99</v>
      </c>
      <c r="M25" s="507">
        <f t="shared" si="4"/>
        <v>69</v>
      </c>
      <c r="N25" s="508">
        <f t="shared" si="5"/>
        <v>58</v>
      </c>
      <c r="O25" s="508">
        <f t="shared" si="6"/>
        <v>21</v>
      </c>
      <c r="P25" s="508">
        <f t="shared" si="7"/>
        <v>33</v>
      </c>
      <c r="Q25" s="510">
        <f t="shared" si="8"/>
        <v>181</v>
      </c>
      <c r="R25" s="511">
        <f t="shared" si="9"/>
        <v>13</v>
      </c>
      <c r="S25" s="193"/>
      <c r="T25" s="217" t="s">
        <v>227</v>
      </c>
      <c r="U25" s="177"/>
      <c r="V25" s="177">
        <f>SUM(V22:V24)</f>
        <v>1006</v>
      </c>
      <c r="W25" s="1360">
        <f>V25/$V$25</f>
        <v>1</v>
      </c>
    </row>
    <row r="26" spans="1:40" ht="15.75" customHeight="1" x14ac:dyDescent="0.2">
      <c r="A26" s="174">
        <v>6</v>
      </c>
      <c r="B26" s="158" t="s">
        <v>17</v>
      </c>
      <c r="C26" s="507">
        <f t="shared" si="0"/>
        <v>18</v>
      </c>
      <c r="D26" s="508">
        <f t="shared" si="0"/>
        <v>0</v>
      </c>
      <c r="E26" s="508">
        <f t="shared" si="0"/>
        <v>27</v>
      </c>
      <c r="F26" s="508">
        <f t="shared" si="0"/>
        <v>22</v>
      </c>
      <c r="G26" s="509">
        <f t="shared" si="1"/>
        <v>67</v>
      </c>
      <c r="H26" s="507">
        <f t="shared" si="2"/>
        <v>38</v>
      </c>
      <c r="I26" s="508">
        <f t="shared" si="2"/>
        <v>0</v>
      </c>
      <c r="J26" s="508">
        <f t="shared" si="2"/>
        <v>21</v>
      </c>
      <c r="K26" s="508">
        <f t="shared" si="2"/>
        <v>10</v>
      </c>
      <c r="L26" s="510">
        <f t="shared" si="3"/>
        <v>69</v>
      </c>
      <c r="M26" s="507">
        <f t="shared" si="4"/>
        <v>56</v>
      </c>
      <c r="N26" s="508">
        <f t="shared" si="5"/>
        <v>0</v>
      </c>
      <c r="O26" s="508">
        <f t="shared" si="6"/>
        <v>48</v>
      </c>
      <c r="P26" s="508">
        <f t="shared" si="7"/>
        <v>32</v>
      </c>
      <c r="Q26" s="510">
        <f t="shared" si="8"/>
        <v>136</v>
      </c>
      <c r="R26" s="511">
        <f t="shared" si="9"/>
        <v>56</v>
      </c>
      <c r="S26" s="193"/>
      <c r="T26" s="193" t="s">
        <v>580</v>
      </c>
      <c r="V26" s="147">
        <f>R231</f>
        <v>174</v>
      </c>
    </row>
    <row r="27" spans="1:40" ht="15.75" customHeight="1" x14ac:dyDescent="0.2">
      <c r="A27" s="174">
        <v>7</v>
      </c>
      <c r="B27" s="158" t="s">
        <v>18</v>
      </c>
      <c r="C27" s="507">
        <f t="shared" si="0"/>
        <v>40</v>
      </c>
      <c r="D27" s="508">
        <f t="shared" si="0"/>
        <v>2</v>
      </c>
      <c r="E27" s="508">
        <f t="shared" si="0"/>
        <v>54</v>
      </c>
      <c r="F27" s="508">
        <f t="shared" si="0"/>
        <v>21</v>
      </c>
      <c r="G27" s="509">
        <f t="shared" si="1"/>
        <v>117</v>
      </c>
      <c r="H27" s="507">
        <f t="shared" si="2"/>
        <v>95</v>
      </c>
      <c r="I27" s="508">
        <f t="shared" si="2"/>
        <v>0</v>
      </c>
      <c r="J27" s="508">
        <f t="shared" si="2"/>
        <v>63</v>
      </c>
      <c r="K27" s="508">
        <f t="shared" si="2"/>
        <v>16</v>
      </c>
      <c r="L27" s="510">
        <f t="shared" si="3"/>
        <v>174</v>
      </c>
      <c r="M27" s="507">
        <f t="shared" si="4"/>
        <v>135</v>
      </c>
      <c r="N27" s="508">
        <f t="shared" si="5"/>
        <v>2</v>
      </c>
      <c r="O27" s="508">
        <f t="shared" si="6"/>
        <v>117</v>
      </c>
      <c r="P27" s="508">
        <f t="shared" si="7"/>
        <v>37</v>
      </c>
      <c r="Q27" s="510">
        <f t="shared" si="8"/>
        <v>291</v>
      </c>
      <c r="R27" s="511">
        <f t="shared" si="9"/>
        <v>102</v>
      </c>
      <c r="S27" s="193"/>
      <c r="T27" s="193" t="s">
        <v>581</v>
      </c>
      <c r="V27" s="147">
        <f>R264</f>
        <v>216</v>
      </c>
    </row>
    <row r="28" spans="1:40" ht="15.75" customHeight="1" x14ac:dyDescent="0.2">
      <c r="A28" s="173">
        <v>8</v>
      </c>
      <c r="B28" s="156" t="s">
        <v>19</v>
      </c>
      <c r="C28" s="507">
        <f t="shared" si="0"/>
        <v>44</v>
      </c>
      <c r="D28" s="508">
        <f t="shared" si="0"/>
        <v>10</v>
      </c>
      <c r="E28" s="508">
        <f t="shared" si="0"/>
        <v>44</v>
      </c>
      <c r="F28" s="508">
        <f t="shared" si="0"/>
        <v>32</v>
      </c>
      <c r="G28" s="509">
        <f t="shared" si="1"/>
        <v>130</v>
      </c>
      <c r="H28" s="507">
        <f t="shared" si="2"/>
        <v>58</v>
      </c>
      <c r="I28" s="508">
        <f t="shared" si="2"/>
        <v>6</v>
      </c>
      <c r="J28" s="508">
        <f t="shared" si="2"/>
        <v>30</v>
      </c>
      <c r="K28" s="508">
        <f t="shared" si="2"/>
        <v>17</v>
      </c>
      <c r="L28" s="510">
        <f t="shared" si="3"/>
        <v>111</v>
      </c>
      <c r="M28" s="507">
        <f t="shared" si="4"/>
        <v>102</v>
      </c>
      <c r="N28" s="508">
        <f t="shared" si="5"/>
        <v>16</v>
      </c>
      <c r="O28" s="508">
        <f t="shared" si="6"/>
        <v>74</v>
      </c>
      <c r="P28" s="508">
        <f t="shared" si="7"/>
        <v>49</v>
      </c>
      <c r="Q28" s="510">
        <f t="shared" si="8"/>
        <v>241</v>
      </c>
      <c r="R28" s="511">
        <f t="shared" si="9"/>
        <v>78</v>
      </c>
      <c r="S28" s="193"/>
      <c r="T28" s="193" t="s">
        <v>582</v>
      </c>
      <c r="V28" s="147">
        <f>R363</f>
        <v>334</v>
      </c>
      <c r="W28" s="147" t="s">
        <v>13</v>
      </c>
    </row>
    <row r="29" spans="1:40" ht="15.75" customHeight="1" x14ac:dyDescent="0.25">
      <c r="A29" s="173">
        <v>9</v>
      </c>
      <c r="B29" s="156" t="s">
        <v>20</v>
      </c>
      <c r="C29" s="507">
        <f t="shared" si="0"/>
        <v>24</v>
      </c>
      <c r="D29" s="508">
        <f t="shared" si="0"/>
        <v>0</v>
      </c>
      <c r="E29" s="508">
        <f t="shared" si="0"/>
        <v>22</v>
      </c>
      <c r="F29" s="508">
        <f t="shared" si="0"/>
        <v>21</v>
      </c>
      <c r="G29" s="509">
        <f t="shared" si="1"/>
        <v>67</v>
      </c>
      <c r="H29" s="507">
        <f t="shared" si="2"/>
        <v>59</v>
      </c>
      <c r="I29" s="508">
        <f t="shared" si="2"/>
        <v>0</v>
      </c>
      <c r="J29" s="508">
        <f t="shared" si="2"/>
        <v>23</v>
      </c>
      <c r="K29" s="508">
        <f t="shared" si="2"/>
        <v>6</v>
      </c>
      <c r="L29" s="510">
        <f t="shared" si="3"/>
        <v>88</v>
      </c>
      <c r="M29" s="507">
        <f t="shared" si="4"/>
        <v>83</v>
      </c>
      <c r="N29" s="508">
        <f t="shared" si="5"/>
        <v>0</v>
      </c>
      <c r="O29" s="508">
        <f t="shared" si="6"/>
        <v>45</v>
      </c>
      <c r="P29" s="508">
        <f t="shared" si="7"/>
        <v>27</v>
      </c>
      <c r="Q29" s="510">
        <f t="shared" si="8"/>
        <v>155</v>
      </c>
      <c r="R29" s="511">
        <f t="shared" si="9"/>
        <v>83</v>
      </c>
      <c r="S29" s="193"/>
      <c r="T29" s="217" t="s">
        <v>227</v>
      </c>
      <c r="U29" s="177"/>
      <c r="V29" s="177">
        <f>SUM(V26:V28)</f>
        <v>724</v>
      </c>
    </row>
    <row r="30" spans="1:40" ht="15.75" customHeight="1" x14ac:dyDescent="0.2">
      <c r="A30" s="173">
        <v>10</v>
      </c>
      <c r="B30" s="156" t="s">
        <v>21</v>
      </c>
      <c r="C30" s="507">
        <f t="shared" si="0"/>
        <v>40</v>
      </c>
      <c r="D30" s="508">
        <f t="shared" si="0"/>
        <v>22</v>
      </c>
      <c r="E30" s="508">
        <f t="shared" si="0"/>
        <v>30</v>
      </c>
      <c r="F30" s="508">
        <f t="shared" si="0"/>
        <v>0</v>
      </c>
      <c r="G30" s="509">
        <f t="shared" si="1"/>
        <v>92</v>
      </c>
      <c r="H30" s="507">
        <f t="shared" si="2"/>
        <v>72</v>
      </c>
      <c r="I30" s="508">
        <f t="shared" si="2"/>
        <v>25</v>
      </c>
      <c r="J30" s="508">
        <f t="shared" si="2"/>
        <v>22</v>
      </c>
      <c r="K30" s="508">
        <f t="shared" si="2"/>
        <v>0</v>
      </c>
      <c r="L30" s="510">
        <f t="shared" si="3"/>
        <v>119</v>
      </c>
      <c r="M30" s="507">
        <f t="shared" si="4"/>
        <v>112</v>
      </c>
      <c r="N30" s="508">
        <f t="shared" si="5"/>
        <v>47</v>
      </c>
      <c r="O30" s="508">
        <f t="shared" si="6"/>
        <v>52</v>
      </c>
      <c r="P30" s="508">
        <f t="shared" si="7"/>
        <v>0</v>
      </c>
      <c r="Q30" s="510">
        <f t="shared" si="8"/>
        <v>211</v>
      </c>
      <c r="R30" s="511">
        <f t="shared" si="9"/>
        <v>92</v>
      </c>
      <c r="S30" s="193"/>
      <c r="T30" s="193"/>
    </row>
    <row r="31" spans="1:40" ht="15.75" customHeight="1" x14ac:dyDescent="0.2">
      <c r="A31" s="174">
        <v>11</v>
      </c>
      <c r="B31" s="158" t="s">
        <v>22</v>
      </c>
      <c r="C31" s="507">
        <f t="shared" si="0"/>
        <v>34</v>
      </c>
      <c r="D31" s="508">
        <f t="shared" si="0"/>
        <v>12</v>
      </c>
      <c r="E31" s="508">
        <f t="shared" si="0"/>
        <v>52</v>
      </c>
      <c r="F31" s="508">
        <f t="shared" si="0"/>
        <v>24</v>
      </c>
      <c r="G31" s="509">
        <f t="shared" si="1"/>
        <v>122</v>
      </c>
      <c r="H31" s="507">
        <f t="shared" si="2"/>
        <v>30</v>
      </c>
      <c r="I31" s="508">
        <f t="shared" si="2"/>
        <v>13</v>
      </c>
      <c r="J31" s="508">
        <f t="shared" si="2"/>
        <v>29</v>
      </c>
      <c r="K31" s="508">
        <f t="shared" si="2"/>
        <v>16</v>
      </c>
      <c r="L31" s="510">
        <f t="shared" si="3"/>
        <v>88</v>
      </c>
      <c r="M31" s="507">
        <f t="shared" si="4"/>
        <v>64</v>
      </c>
      <c r="N31" s="508">
        <f t="shared" si="5"/>
        <v>25</v>
      </c>
      <c r="O31" s="508">
        <f t="shared" si="6"/>
        <v>81</v>
      </c>
      <c r="P31" s="508">
        <f t="shared" si="7"/>
        <v>40</v>
      </c>
      <c r="Q31" s="510">
        <f t="shared" si="8"/>
        <v>210</v>
      </c>
      <c r="R31" s="511">
        <f t="shared" si="9"/>
        <v>8</v>
      </c>
      <c r="S31" s="193"/>
      <c r="T31" s="193"/>
    </row>
    <row r="32" spans="1:40" ht="15.75" customHeight="1" x14ac:dyDescent="0.2">
      <c r="A32" s="173">
        <v>12</v>
      </c>
      <c r="B32" s="156" t="s">
        <v>23</v>
      </c>
      <c r="C32" s="507">
        <f t="shared" si="0"/>
        <v>24</v>
      </c>
      <c r="D32" s="508">
        <f t="shared" si="0"/>
        <v>3</v>
      </c>
      <c r="E32" s="508">
        <f t="shared" si="0"/>
        <v>63</v>
      </c>
      <c r="F32" s="508">
        <f t="shared" si="0"/>
        <v>54</v>
      </c>
      <c r="G32" s="509">
        <f t="shared" si="1"/>
        <v>144</v>
      </c>
      <c r="H32" s="507">
        <f t="shared" si="2"/>
        <v>47</v>
      </c>
      <c r="I32" s="508">
        <f t="shared" si="2"/>
        <v>3</v>
      </c>
      <c r="J32" s="508">
        <f t="shared" si="2"/>
        <v>35</v>
      </c>
      <c r="K32" s="508">
        <f t="shared" si="2"/>
        <v>23</v>
      </c>
      <c r="L32" s="510">
        <f t="shared" si="3"/>
        <v>108</v>
      </c>
      <c r="M32" s="507">
        <f t="shared" si="4"/>
        <v>71</v>
      </c>
      <c r="N32" s="508">
        <f t="shared" si="5"/>
        <v>6</v>
      </c>
      <c r="O32" s="508">
        <f t="shared" si="6"/>
        <v>98</v>
      </c>
      <c r="P32" s="508">
        <f t="shared" si="7"/>
        <v>77</v>
      </c>
      <c r="Q32" s="510">
        <f t="shared" si="8"/>
        <v>252</v>
      </c>
      <c r="R32" s="511">
        <f t="shared" si="9"/>
        <v>73</v>
      </c>
      <c r="S32" s="193"/>
      <c r="T32" s="193"/>
    </row>
    <row r="33" spans="1:42" ht="15.75" customHeight="1" x14ac:dyDescent="0.2">
      <c r="A33" s="173">
        <v>13</v>
      </c>
      <c r="B33" s="156" t="s">
        <v>24</v>
      </c>
      <c r="C33" s="507">
        <f t="shared" si="0"/>
        <v>60</v>
      </c>
      <c r="D33" s="508">
        <f t="shared" si="0"/>
        <v>7</v>
      </c>
      <c r="E33" s="508">
        <f t="shared" si="0"/>
        <v>26</v>
      </c>
      <c r="F33" s="508">
        <f t="shared" si="0"/>
        <v>26</v>
      </c>
      <c r="G33" s="509">
        <f t="shared" si="1"/>
        <v>119</v>
      </c>
      <c r="H33" s="507">
        <f t="shared" si="2"/>
        <v>94</v>
      </c>
      <c r="I33" s="508">
        <f t="shared" si="2"/>
        <v>12</v>
      </c>
      <c r="J33" s="508">
        <f t="shared" si="2"/>
        <v>16</v>
      </c>
      <c r="K33" s="508">
        <f t="shared" si="2"/>
        <v>18</v>
      </c>
      <c r="L33" s="510">
        <f t="shared" si="3"/>
        <v>140</v>
      </c>
      <c r="M33" s="507">
        <f t="shared" si="4"/>
        <v>154</v>
      </c>
      <c r="N33" s="508">
        <f t="shared" si="5"/>
        <v>19</v>
      </c>
      <c r="O33" s="508">
        <f t="shared" si="6"/>
        <v>42</v>
      </c>
      <c r="P33" s="508">
        <f t="shared" si="7"/>
        <v>44</v>
      </c>
      <c r="Q33" s="510">
        <f t="shared" si="8"/>
        <v>259</v>
      </c>
      <c r="R33" s="511">
        <f t="shared" si="9"/>
        <v>86</v>
      </c>
      <c r="S33" s="193"/>
      <c r="T33" s="193"/>
    </row>
    <row r="34" spans="1:42" ht="15.75" customHeight="1" x14ac:dyDescent="0.2">
      <c r="A34" s="173">
        <v>14</v>
      </c>
      <c r="B34" s="156" t="s">
        <v>25</v>
      </c>
      <c r="C34" s="507">
        <f t="shared" si="0"/>
        <v>29</v>
      </c>
      <c r="D34" s="508">
        <f t="shared" si="0"/>
        <v>3</v>
      </c>
      <c r="E34" s="508">
        <f t="shared" si="0"/>
        <v>48</v>
      </c>
      <c r="F34" s="508">
        <f t="shared" si="0"/>
        <v>33</v>
      </c>
      <c r="G34" s="509">
        <f t="shared" si="1"/>
        <v>113</v>
      </c>
      <c r="H34" s="507">
        <f t="shared" si="2"/>
        <v>51</v>
      </c>
      <c r="I34" s="508">
        <f t="shared" si="2"/>
        <v>2</v>
      </c>
      <c r="J34" s="508">
        <f t="shared" si="2"/>
        <v>37</v>
      </c>
      <c r="K34" s="508">
        <f t="shared" si="2"/>
        <v>26</v>
      </c>
      <c r="L34" s="510">
        <f t="shared" si="3"/>
        <v>116</v>
      </c>
      <c r="M34" s="507">
        <f t="shared" si="4"/>
        <v>80</v>
      </c>
      <c r="N34" s="508">
        <f t="shared" si="5"/>
        <v>5</v>
      </c>
      <c r="O34" s="508">
        <f t="shared" si="6"/>
        <v>85</v>
      </c>
      <c r="P34" s="508">
        <f t="shared" si="7"/>
        <v>59</v>
      </c>
      <c r="Q34" s="510">
        <f t="shared" si="8"/>
        <v>229</v>
      </c>
      <c r="R34" s="511">
        <f t="shared" si="9"/>
        <v>52</v>
      </c>
      <c r="S34" s="193"/>
      <c r="T34" s="193"/>
      <c r="X34" s="147" t="s">
        <v>13</v>
      </c>
    </row>
    <row r="35" spans="1:42" ht="31.5" customHeight="1" thickBot="1" x14ac:dyDescent="0.25">
      <c r="A35" s="175">
        <v>15</v>
      </c>
      <c r="B35" s="159" t="s">
        <v>26</v>
      </c>
      <c r="C35" s="512">
        <f t="shared" si="0"/>
        <v>7</v>
      </c>
      <c r="D35" s="513">
        <f t="shared" si="0"/>
        <v>0</v>
      </c>
      <c r="E35" s="513">
        <f t="shared" si="0"/>
        <v>46</v>
      </c>
      <c r="F35" s="513">
        <f t="shared" si="0"/>
        <v>27</v>
      </c>
      <c r="G35" s="514">
        <f t="shared" si="1"/>
        <v>80</v>
      </c>
      <c r="H35" s="512">
        <f t="shared" si="2"/>
        <v>9</v>
      </c>
      <c r="I35" s="513">
        <f t="shared" si="2"/>
        <v>0</v>
      </c>
      <c r="J35" s="513">
        <f t="shared" si="2"/>
        <v>25</v>
      </c>
      <c r="K35" s="513">
        <f t="shared" si="2"/>
        <v>5</v>
      </c>
      <c r="L35" s="515">
        <f t="shared" si="3"/>
        <v>39</v>
      </c>
      <c r="M35" s="512">
        <f t="shared" si="4"/>
        <v>16</v>
      </c>
      <c r="N35" s="513">
        <f t="shared" si="5"/>
        <v>0</v>
      </c>
      <c r="O35" s="513">
        <f t="shared" si="6"/>
        <v>71</v>
      </c>
      <c r="P35" s="513">
        <f t="shared" si="7"/>
        <v>32</v>
      </c>
      <c r="Q35" s="515">
        <f t="shared" si="8"/>
        <v>119</v>
      </c>
      <c r="R35" s="516">
        <f t="shared" si="9"/>
        <v>2</v>
      </c>
      <c r="S35" s="193"/>
      <c r="T35" s="193"/>
    </row>
    <row r="36" spans="1:42" s="177" customFormat="1" ht="15.75" customHeight="1" x14ac:dyDescent="0.25">
      <c r="A36" s="211"/>
      <c r="B36" s="212" t="s">
        <v>586</v>
      </c>
      <c r="C36" s="213">
        <f t="shared" ref="C36:R36" si="11">SUM(C21:C35)</f>
        <v>505</v>
      </c>
      <c r="D36" s="214">
        <f t="shared" si="11"/>
        <v>132</v>
      </c>
      <c r="E36" s="214">
        <f t="shared" si="11"/>
        <v>469</v>
      </c>
      <c r="F36" s="214">
        <f t="shared" si="11"/>
        <v>429</v>
      </c>
      <c r="G36" s="215">
        <f t="shared" si="11"/>
        <v>1535</v>
      </c>
      <c r="H36" s="213">
        <f t="shared" si="11"/>
        <v>889</v>
      </c>
      <c r="I36" s="214">
        <f t="shared" si="11"/>
        <v>117</v>
      </c>
      <c r="J36" s="214">
        <f t="shared" si="11"/>
        <v>352</v>
      </c>
      <c r="K36" s="214">
        <f t="shared" si="11"/>
        <v>257</v>
      </c>
      <c r="L36" s="215">
        <f t="shared" si="11"/>
        <v>1615</v>
      </c>
      <c r="M36" s="213">
        <f t="shared" si="11"/>
        <v>1394</v>
      </c>
      <c r="N36" s="214">
        <f t="shared" si="11"/>
        <v>249</v>
      </c>
      <c r="O36" s="214">
        <f t="shared" si="11"/>
        <v>821</v>
      </c>
      <c r="P36" s="214">
        <f t="shared" si="11"/>
        <v>686</v>
      </c>
      <c r="Q36" s="215">
        <f t="shared" si="11"/>
        <v>3150</v>
      </c>
      <c r="R36" s="216">
        <f t="shared" si="11"/>
        <v>1006</v>
      </c>
      <c r="S36" s="217"/>
      <c r="T36" s="21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</row>
    <row r="37" spans="1:42" s="177" customFormat="1" ht="15.75" customHeight="1" x14ac:dyDescent="0.25">
      <c r="A37" s="1382"/>
      <c r="B37" s="1383" t="s">
        <v>542</v>
      </c>
      <c r="C37" s="1384">
        <v>587</v>
      </c>
      <c r="D37" s="1385">
        <v>100</v>
      </c>
      <c r="E37" s="1385">
        <v>419</v>
      </c>
      <c r="F37" s="1385">
        <v>508</v>
      </c>
      <c r="G37" s="1386">
        <v>1614</v>
      </c>
      <c r="H37" s="1384">
        <v>991</v>
      </c>
      <c r="I37" s="1385">
        <v>77</v>
      </c>
      <c r="J37" s="1385">
        <v>344</v>
      </c>
      <c r="K37" s="1385">
        <v>282</v>
      </c>
      <c r="L37" s="1386">
        <v>1694</v>
      </c>
      <c r="M37" s="1384">
        <v>1578</v>
      </c>
      <c r="N37" s="1385">
        <v>177</v>
      </c>
      <c r="O37" s="1385">
        <v>763</v>
      </c>
      <c r="P37" s="1385">
        <v>790</v>
      </c>
      <c r="Q37" s="1386">
        <v>3308</v>
      </c>
      <c r="R37" s="1387">
        <v>1000</v>
      </c>
      <c r="S37" s="217"/>
      <c r="T37" s="21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</row>
    <row r="38" spans="1:42" ht="15.75" customHeight="1" x14ac:dyDescent="0.2">
      <c r="A38" s="251"/>
      <c r="B38" s="246" t="s">
        <v>60</v>
      </c>
      <c r="C38" s="252">
        <v>551</v>
      </c>
      <c r="D38" s="253">
        <v>91</v>
      </c>
      <c r="E38" s="253">
        <v>360</v>
      </c>
      <c r="F38" s="253">
        <v>478</v>
      </c>
      <c r="G38" s="245">
        <v>1480</v>
      </c>
      <c r="H38" s="252">
        <v>875</v>
      </c>
      <c r="I38" s="253">
        <v>80</v>
      </c>
      <c r="J38" s="253">
        <v>291</v>
      </c>
      <c r="K38" s="253">
        <v>283</v>
      </c>
      <c r="L38" s="245">
        <v>1529</v>
      </c>
      <c r="M38" s="252">
        <v>1426</v>
      </c>
      <c r="N38" s="253">
        <v>171</v>
      </c>
      <c r="O38" s="253">
        <v>651</v>
      </c>
      <c r="P38" s="253">
        <v>761</v>
      </c>
      <c r="Q38" s="245">
        <v>3009</v>
      </c>
      <c r="R38" s="254">
        <v>1017</v>
      </c>
      <c r="S38" s="193"/>
      <c r="T38" s="193"/>
    </row>
    <row r="39" spans="1:42" ht="15.75" customHeight="1" x14ac:dyDescent="0.2">
      <c r="A39" s="251"/>
      <c r="B39" s="246" t="s">
        <v>61</v>
      </c>
      <c r="C39" s="252">
        <v>547</v>
      </c>
      <c r="D39" s="253">
        <v>121</v>
      </c>
      <c r="E39" s="253">
        <v>427</v>
      </c>
      <c r="F39" s="253">
        <v>472</v>
      </c>
      <c r="G39" s="245">
        <v>1567</v>
      </c>
      <c r="H39" s="252">
        <v>917</v>
      </c>
      <c r="I39" s="253">
        <v>90</v>
      </c>
      <c r="J39" s="253">
        <v>318</v>
      </c>
      <c r="K39" s="253">
        <v>279</v>
      </c>
      <c r="L39" s="245">
        <v>1604</v>
      </c>
      <c r="M39" s="252">
        <f>C39+H39</f>
        <v>1464</v>
      </c>
      <c r="N39" s="253">
        <v>211</v>
      </c>
      <c r="O39" s="253">
        <v>745</v>
      </c>
      <c r="P39" s="253">
        <v>751</v>
      </c>
      <c r="Q39" s="245">
        <v>3171</v>
      </c>
      <c r="R39" s="254">
        <v>930</v>
      </c>
      <c r="S39" s="193"/>
      <c r="T39" s="193"/>
    </row>
    <row r="40" spans="1:42" ht="15.75" customHeight="1" x14ac:dyDescent="0.2">
      <c r="A40" s="251"/>
      <c r="B40" s="246" t="s">
        <v>62</v>
      </c>
      <c r="C40" s="252">
        <v>559</v>
      </c>
      <c r="D40" s="253">
        <v>111</v>
      </c>
      <c r="E40" s="253">
        <v>416</v>
      </c>
      <c r="F40" s="253">
        <v>453</v>
      </c>
      <c r="G40" s="245">
        <v>1539</v>
      </c>
      <c r="H40" s="252">
        <v>901</v>
      </c>
      <c r="I40" s="253">
        <v>96</v>
      </c>
      <c r="J40" s="253">
        <v>323</v>
      </c>
      <c r="K40" s="253">
        <v>271</v>
      </c>
      <c r="L40" s="245">
        <v>1591</v>
      </c>
      <c r="M40" s="252">
        <f>C40+H40</f>
        <v>1460</v>
      </c>
      <c r="N40" s="253">
        <v>207</v>
      </c>
      <c r="O40" s="253">
        <v>739</v>
      </c>
      <c r="P40" s="253">
        <v>724</v>
      </c>
      <c r="Q40" s="245">
        <v>3130</v>
      </c>
      <c r="R40" s="254">
        <v>845</v>
      </c>
      <c r="S40" s="193"/>
      <c r="T40" s="193"/>
    </row>
    <row r="41" spans="1:42" ht="15.75" customHeight="1" x14ac:dyDescent="0.2">
      <c r="A41" s="251"/>
      <c r="B41" s="246" t="s">
        <v>63</v>
      </c>
      <c r="C41" s="252">
        <v>537</v>
      </c>
      <c r="D41" s="253">
        <v>118</v>
      </c>
      <c r="E41" s="253">
        <v>404</v>
      </c>
      <c r="F41" s="253">
        <v>442</v>
      </c>
      <c r="G41" s="245">
        <v>1501</v>
      </c>
      <c r="H41" s="252">
        <v>829</v>
      </c>
      <c r="I41" s="253">
        <v>102</v>
      </c>
      <c r="J41" s="253">
        <v>324</v>
      </c>
      <c r="K41" s="253">
        <v>277</v>
      </c>
      <c r="L41" s="245">
        <v>1532</v>
      </c>
      <c r="M41" s="252">
        <v>1366</v>
      </c>
      <c r="N41" s="253">
        <v>220</v>
      </c>
      <c r="O41" s="253">
        <v>728</v>
      </c>
      <c r="P41" s="253">
        <v>719</v>
      </c>
      <c r="Q41" s="245">
        <v>3033</v>
      </c>
      <c r="R41" s="254">
        <v>634</v>
      </c>
      <c r="S41" s="193"/>
      <c r="T41" s="193"/>
    </row>
    <row r="42" spans="1:42" s="177" customFormat="1" ht="15.75" customHeight="1" x14ac:dyDescent="0.25">
      <c r="A42" s="251"/>
      <c r="B42" s="246" t="s">
        <v>64</v>
      </c>
      <c r="C42" s="252">
        <v>440</v>
      </c>
      <c r="D42" s="253">
        <v>121</v>
      </c>
      <c r="E42" s="253">
        <v>419</v>
      </c>
      <c r="F42" s="253">
        <v>477</v>
      </c>
      <c r="G42" s="245">
        <v>1457</v>
      </c>
      <c r="H42" s="252">
        <v>650</v>
      </c>
      <c r="I42" s="253">
        <v>106</v>
      </c>
      <c r="J42" s="253">
        <v>312</v>
      </c>
      <c r="K42" s="253">
        <v>317</v>
      </c>
      <c r="L42" s="245">
        <v>1385</v>
      </c>
      <c r="M42" s="252">
        <v>1090</v>
      </c>
      <c r="N42" s="253">
        <v>227</v>
      </c>
      <c r="O42" s="253">
        <v>731</v>
      </c>
      <c r="P42" s="253">
        <v>794</v>
      </c>
      <c r="Q42" s="245">
        <v>2842</v>
      </c>
      <c r="R42" s="254">
        <v>638</v>
      </c>
      <c r="S42" s="217"/>
      <c r="T42" s="21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</row>
    <row r="43" spans="1:42" ht="15.75" customHeight="1" x14ac:dyDescent="0.2">
      <c r="A43" s="251"/>
      <c r="B43" s="246" t="s">
        <v>65</v>
      </c>
      <c r="C43" s="252">
        <v>453</v>
      </c>
      <c r="D43" s="253">
        <v>156</v>
      </c>
      <c r="E43" s="253">
        <v>437</v>
      </c>
      <c r="F43" s="253">
        <v>422</v>
      </c>
      <c r="G43" s="245">
        <v>1468</v>
      </c>
      <c r="H43" s="252">
        <v>759</v>
      </c>
      <c r="I43" s="253">
        <v>102</v>
      </c>
      <c r="J43" s="253">
        <v>339</v>
      </c>
      <c r="K43" s="253">
        <v>291</v>
      </c>
      <c r="L43" s="245">
        <v>1491</v>
      </c>
      <c r="M43" s="252">
        <v>1212</v>
      </c>
      <c r="N43" s="253">
        <v>258</v>
      </c>
      <c r="O43" s="253">
        <v>776</v>
      </c>
      <c r="P43" s="253">
        <v>713</v>
      </c>
      <c r="Q43" s="245">
        <v>2959</v>
      </c>
      <c r="R43" s="254">
        <v>593</v>
      </c>
      <c r="S43" s="193"/>
      <c r="T43" s="193"/>
    </row>
    <row r="44" spans="1:42" ht="15.75" customHeight="1" x14ac:dyDescent="0.2">
      <c r="A44" s="251"/>
      <c r="B44" s="246" t="s">
        <v>66</v>
      </c>
      <c r="C44" s="252">
        <v>469</v>
      </c>
      <c r="D44" s="253">
        <v>134</v>
      </c>
      <c r="E44" s="253">
        <v>392</v>
      </c>
      <c r="F44" s="253">
        <v>433</v>
      </c>
      <c r="G44" s="245">
        <v>1428</v>
      </c>
      <c r="H44" s="252">
        <v>747</v>
      </c>
      <c r="I44" s="253">
        <v>102</v>
      </c>
      <c r="J44" s="253">
        <v>315</v>
      </c>
      <c r="K44" s="253">
        <v>316</v>
      </c>
      <c r="L44" s="245">
        <v>1480</v>
      </c>
      <c r="M44" s="252">
        <v>1216</v>
      </c>
      <c r="N44" s="253">
        <v>236</v>
      </c>
      <c r="O44" s="253">
        <v>707</v>
      </c>
      <c r="P44" s="253">
        <v>749</v>
      </c>
      <c r="Q44" s="245">
        <v>2908</v>
      </c>
      <c r="R44" s="254">
        <v>577</v>
      </c>
      <c r="S44" s="193"/>
      <c r="T44" s="193"/>
      <c r="AP44" s="147" t="s">
        <v>13</v>
      </c>
    </row>
    <row r="45" spans="1:42" ht="15.75" customHeight="1" x14ac:dyDescent="0.2">
      <c r="A45" s="251"/>
      <c r="B45" s="246" t="s">
        <v>67</v>
      </c>
      <c r="C45" s="252">
        <v>461</v>
      </c>
      <c r="D45" s="253">
        <v>138</v>
      </c>
      <c r="E45" s="253">
        <v>364</v>
      </c>
      <c r="F45" s="253">
        <v>437</v>
      </c>
      <c r="G45" s="245">
        <v>1400</v>
      </c>
      <c r="H45" s="252">
        <v>792</v>
      </c>
      <c r="I45" s="253">
        <v>127</v>
      </c>
      <c r="J45" s="253">
        <v>304</v>
      </c>
      <c r="K45" s="253">
        <v>288</v>
      </c>
      <c r="L45" s="245">
        <v>1511</v>
      </c>
      <c r="M45" s="252">
        <v>1253</v>
      </c>
      <c r="N45" s="253">
        <v>265</v>
      </c>
      <c r="O45" s="253">
        <v>668</v>
      </c>
      <c r="P45" s="253">
        <v>725</v>
      </c>
      <c r="Q45" s="245">
        <v>2911</v>
      </c>
      <c r="R45" s="254">
        <v>542</v>
      </c>
      <c r="S45" s="193"/>
      <c r="T45" s="193"/>
    </row>
    <row r="46" spans="1:42" ht="15.75" customHeight="1" x14ac:dyDescent="0.2">
      <c r="A46" s="251"/>
      <c r="B46" s="246" t="s">
        <v>274</v>
      </c>
      <c r="C46" s="252">
        <v>454</v>
      </c>
      <c r="D46" s="253">
        <v>159</v>
      </c>
      <c r="E46" s="253">
        <v>365</v>
      </c>
      <c r="F46" s="253">
        <v>409</v>
      </c>
      <c r="G46" s="245">
        <v>1387</v>
      </c>
      <c r="H46" s="252">
        <v>798</v>
      </c>
      <c r="I46" s="253">
        <v>137</v>
      </c>
      <c r="J46" s="253">
        <v>309</v>
      </c>
      <c r="K46" s="253">
        <v>270</v>
      </c>
      <c r="L46" s="245">
        <v>1514</v>
      </c>
      <c r="M46" s="252">
        <v>1252</v>
      </c>
      <c r="N46" s="253">
        <v>296</v>
      </c>
      <c r="O46" s="253">
        <v>674</v>
      </c>
      <c r="P46" s="253">
        <v>679</v>
      </c>
      <c r="Q46" s="245">
        <v>2901</v>
      </c>
      <c r="R46" s="254">
        <v>545</v>
      </c>
      <c r="S46" s="193"/>
      <c r="T46" s="193"/>
    </row>
    <row r="47" spans="1:42" ht="15.75" customHeight="1" thickBot="1" x14ac:dyDescent="0.25">
      <c r="A47" s="218"/>
      <c r="B47" s="219" t="s">
        <v>275</v>
      </c>
      <c r="C47" s="220">
        <v>483</v>
      </c>
      <c r="D47" s="221">
        <v>171</v>
      </c>
      <c r="E47" s="221">
        <v>346</v>
      </c>
      <c r="F47" s="221">
        <v>402</v>
      </c>
      <c r="G47" s="222">
        <v>1402</v>
      </c>
      <c r="H47" s="220">
        <v>910</v>
      </c>
      <c r="I47" s="221">
        <v>149</v>
      </c>
      <c r="J47" s="221">
        <v>287</v>
      </c>
      <c r="K47" s="221">
        <v>257</v>
      </c>
      <c r="L47" s="222">
        <v>1603</v>
      </c>
      <c r="M47" s="220">
        <v>1393</v>
      </c>
      <c r="N47" s="221">
        <v>320</v>
      </c>
      <c r="O47" s="221">
        <v>633</v>
      </c>
      <c r="P47" s="221">
        <v>659</v>
      </c>
      <c r="Q47" s="222">
        <v>3005</v>
      </c>
      <c r="R47" s="223">
        <v>503</v>
      </c>
      <c r="S47" s="193"/>
      <c r="T47" s="193"/>
    </row>
    <row r="48" spans="1:42" ht="15.75" customHeight="1" x14ac:dyDescent="0.2">
      <c r="A48" s="148" t="s">
        <v>346</v>
      </c>
    </row>
    <row r="49" spans="1:40" s="177" customFormat="1" ht="15.75" customHeight="1" x14ac:dyDescent="0.25">
      <c r="A49" s="189"/>
      <c r="B49" s="224"/>
      <c r="S49" s="217"/>
      <c r="T49" s="21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</row>
    <row r="51" spans="1:40" s="149" customFormat="1" ht="50.25" customHeight="1" thickBot="1" x14ac:dyDescent="0.25">
      <c r="A51" s="120" t="s">
        <v>347</v>
      </c>
    </row>
    <row r="52" spans="1:40" s="151" customFormat="1" ht="22.5" customHeight="1" thickBot="1" x14ac:dyDescent="0.3">
      <c r="A52" s="150"/>
      <c r="B52" s="225"/>
      <c r="C52" s="1668" t="s">
        <v>332</v>
      </c>
      <c r="D52" s="1669"/>
      <c r="E52" s="1669"/>
      <c r="F52" s="1669"/>
      <c r="G52" s="1670"/>
      <c r="H52" s="1668" t="s">
        <v>333</v>
      </c>
      <c r="I52" s="1669"/>
      <c r="J52" s="1669"/>
      <c r="K52" s="1669"/>
      <c r="L52" s="1670"/>
      <c r="M52" s="1668" t="s">
        <v>334</v>
      </c>
      <c r="N52" s="1669"/>
      <c r="O52" s="1669"/>
      <c r="P52" s="1669"/>
      <c r="Q52" s="1669"/>
      <c r="R52" s="1671"/>
    </row>
    <row r="53" spans="1:40" s="151" customFormat="1" ht="91.5" customHeight="1" thickBot="1" x14ac:dyDescent="0.3">
      <c r="A53" s="343" t="s">
        <v>51</v>
      </c>
      <c r="B53" s="152" t="s">
        <v>5</v>
      </c>
      <c r="C53" s="183" t="s">
        <v>335</v>
      </c>
      <c r="D53" s="181" t="s">
        <v>336</v>
      </c>
      <c r="E53" s="181" t="s">
        <v>337</v>
      </c>
      <c r="F53" s="181" t="s">
        <v>338</v>
      </c>
      <c r="G53" s="199" t="s">
        <v>339</v>
      </c>
      <c r="H53" s="191" t="s">
        <v>335</v>
      </c>
      <c r="I53" s="181" t="s">
        <v>336</v>
      </c>
      <c r="J53" s="181" t="s">
        <v>337</v>
      </c>
      <c r="K53" s="181" t="s">
        <v>338</v>
      </c>
      <c r="L53" s="199" t="s">
        <v>227</v>
      </c>
      <c r="M53" s="191" t="s">
        <v>335</v>
      </c>
      <c r="N53" s="181" t="s">
        <v>336</v>
      </c>
      <c r="O53" s="181" t="s">
        <v>337</v>
      </c>
      <c r="P53" s="181" t="s">
        <v>338</v>
      </c>
      <c r="Q53" s="199" t="s">
        <v>227</v>
      </c>
      <c r="R53" s="460" t="s">
        <v>340</v>
      </c>
    </row>
    <row r="54" spans="1:40" ht="15.75" customHeight="1" x14ac:dyDescent="0.2">
      <c r="A54" s="153">
        <v>1</v>
      </c>
      <c r="B54" s="154" t="s">
        <v>11</v>
      </c>
      <c r="C54" s="1421">
        <v>0</v>
      </c>
      <c r="D54" s="1422">
        <v>0</v>
      </c>
      <c r="E54" s="1422">
        <v>1</v>
      </c>
      <c r="F54" s="1422">
        <v>0</v>
      </c>
      <c r="G54" s="1423">
        <f t="shared" ref="G54:G68" si="12">SUM(C54:F54)</f>
        <v>1</v>
      </c>
      <c r="H54" s="1421">
        <v>0</v>
      </c>
      <c r="I54" s="1422">
        <v>0</v>
      </c>
      <c r="J54" s="1422">
        <v>0</v>
      </c>
      <c r="K54" s="1422">
        <v>0</v>
      </c>
      <c r="L54" s="1423">
        <f t="shared" ref="L54:L68" si="13">SUM(H54:K54)</f>
        <v>0</v>
      </c>
      <c r="M54" s="1421">
        <f t="shared" ref="M54:M68" si="14">C54+H54</f>
        <v>0</v>
      </c>
      <c r="N54" s="1422">
        <f t="shared" ref="N54:N68" si="15">D54+I54</f>
        <v>0</v>
      </c>
      <c r="O54" s="1422">
        <f t="shared" ref="O54:O68" si="16">E54+J54</f>
        <v>1</v>
      </c>
      <c r="P54" s="1422">
        <f t="shared" ref="P54:P68" si="17">F54+K54</f>
        <v>0</v>
      </c>
      <c r="Q54" s="1423">
        <f t="shared" ref="Q54:Q68" si="18">SUM(M54:P54)</f>
        <v>1</v>
      </c>
      <c r="R54" s="1424" t="s">
        <v>127</v>
      </c>
      <c r="S54" s="193"/>
      <c r="T54" s="193"/>
    </row>
    <row r="55" spans="1:40" ht="15.75" customHeight="1" x14ac:dyDescent="0.2">
      <c r="A55" s="155">
        <v>2</v>
      </c>
      <c r="B55" s="156" t="s">
        <v>12</v>
      </c>
      <c r="C55" s="1425">
        <v>0</v>
      </c>
      <c r="D55" s="1426">
        <v>0</v>
      </c>
      <c r="E55" s="1426">
        <v>0</v>
      </c>
      <c r="F55" s="1426">
        <v>0</v>
      </c>
      <c r="G55" s="1427">
        <f t="shared" si="12"/>
        <v>0</v>
      </c>
      <c r="H55" s="1425">
        <v>0</v>
      </c>
      <c r="I55" s="1426">
        <v>0</v>
      </c>
      <c r="J55" s="1426">
        <v>0</v>
      </c>
      <c r="K55" s="1426">
        <v>0</v>
      </c>
      <c r="L55" s="1427">
        <f t="shared" si="13"/>
        <v>0</v>
      </c>
      <c r="M55" s="1425">
        <f t="shared" si="14"/>
        <v>0</v>
      </c>
      <c r="N55" s="1426">
        <f t="shared" si="15"/>
        <v>0</v>
      </c>
      <c r="O55" s="1426">
        <f t="shared" si="16"/>
        <v>0</v>
      </c>
      <c r="P55" s="1426">
        <f t="shared" si="17"/>
        <v>0</v>
      </c>
      <c r="Q55" s="1427">
        <f t="shared" si="18"/>
        <v>0</v>
      </c>
      <c r="R55" s="1428" t="s">
        <v>127</v>
      </c>
      <c r="S55" s="193"/>
      <c r="T55" s="193"/>
    </row>
    <row r="56" spans="1:40" ht="15.75" customHeight="1" x14ac:dyDescent="0.2">
      <c r="A56" s="155">
        <v>3</v>
      </c>
      <c r="B56" s="156" t="s">
        <v>14</v>
      </c>
      <c r="C56" s="1425">
        <v>0</v>
      </c>
      <c r="D56" s="1426">
        <v>0</v>
      </c>
      <c r="E56" s="1426">
        <v>0</v>
      </c>
      <c r="F56" s="1426">
        <v>0</v>
      </c>
      <c r="G56" s="1427">
        <f t="shared" si="12"/>
        <v>0</v>
      </c>
      <c r="H56" s="1425">
        <v>0</v>
      </c>
      <c r="I56" s="1426">
        <v>0</v>
      </c>
      <c r="J56" s="1426">
        <v>0</v>
      </c>
      <c r="K56" s="1426">
        <v>0</v>
      </c>
      <c r="L56" s="1427">
        <f t="shared" si="13"/>
        <v>0</v>
      </c>
      <c r="M56" s="1425">
        <f t="shared" si="14"/>
        <v>0</v>
      </c>
      <c r="N56" s="1426">
        <f t="shared" si="15"/>
        <v>0</v>
      </c>
      <c r="O56" s="1426">
        <f t="shared" si="16"/>
        <v>0</v>
      </c>
      <c r="P56" s="1426">
        <f t="shared" si="17"/>
        <v>0</v>
      </c>
      <c r="Q56" s="1427">
        <f t="shared" si="18"/>
        <v>0</v>
      </c>
      <c r="R56" s="1428" t="s">
        <v>127</v>
      </c>
      <c r="S56" s="193"/>
      <c r="T56" s="193"/>
    </row>
    <row r="57" spans="1:40" ht="15.75" customHeight="1" x14ac:dyDescent="0.2">
      <c r="A57" s="155">
        <v>4</v>
      </c>
      <c r="B57" s="156" t="s">
        <v>15</v>
      </c>
      <c r="C57" s="1425">
        <v>0</v>
      </c>
      <c r="D57" s="1426">
        <v>0</v>
      </c>
      <c r="E57" s="1426">
        <v>0</v>
      </c>
      <c r="F57" s="1426">
        <v>0</v>
      </c>
      <c r="G57" s="1427">
        <f t="shared" si="12"/>
        <v>0</v>
      </c>
      <c r="H57" s="1425">
        <v>0</v>
      </c>
      <c r="I57" s="1426">
        <v>0</v>
      </c>
      <c r="J57" s="1426">
        <v>0</v>
      </c>
      <c r="K57" s="1426">
        <v>0</v>
      </c>
      <c r="L57" s="1427">
        <f t="shared" si="13"/>
        <v>0</v>
      </c>
      <c r="M57" s="1425">
        <f t="shared" si="14"/>
        <v>0</v>
      </c>
      <c r="N57" s="1426">
        <f t="shared" si="15"/>
        <v>0</v>
      </c>
      <c r="O57" s="1426">
        <f t="shared" si="16"/>
        <v>0</v>
      </c>
      <c r="P57" s="1426">
        <f t="shared" si="17"/>
        <v>0</v>
      </c>
      <c r="Q57" s="1427">
        <f t="shared" si="18"/>
        <v>0</v>
      </c>
      <c r="R57" s="1428" t="s">
        <v>127</v>
      </c>
      <c r="S57" s="193"/>
      <c r="T57" s="193"/>
    </row>
    <row r="58" spans="1:40" ht="15.75" customHeight="1" x14ac:dyDescent="0.2">
      <c r="A58" s="155">
        <v>5</v>
      </c>
      <c r="B58" s="156" t="s">
        <v>16</v>
      </c>
      <c r="C58" s="1425">
        <v>0</v>
      </c>
      <c r="D58" s="1426">
        <v>0</v>
      </c>
      <c r="E58" s="1426">
        <v>0</v>
      </c>
      <c r="F58" s="1426">
        <v>0</v>
      </c>
      <c r="G58" s="1427">
        <f t="shared" si="12"/>
        <v>0</v>
      </c>
      <c r="H58" s="1425">
        <v>0</v>
      </c>
      <c r="I58" s="1426">
        <v>0</v>
      </c>
      <c r="J58" s="1426">
        <v>0</v>
      </c>
      <c r="K58" s="1426">
        <v>0</v>
      </c>
      <c r="L58" s="1427">
        <f t="shared" si="13"/>
        <v>0</v>
      </c>
      <c r="M58" s="1425">
        <f t="shared" si="14"/>
        <v>0</v>
      </c>
      <c r="N58" s="1426">
        <f t="shared" si="15"/>
        <v>0</v>
      </c>
      <c r="O58" s="1426">
        <f t="shared" si="16"/>
        <v>0</v>
      </c>
      <c r="P58" s="1426">
        <f t="shared" si="17"/>
        <v>0</v>
      </c>
      <c r="Q58" s="1427">
        <f t="shared" si="18"/>
        <v>0</v>
      </c>
      <c r="R58" s="1428" t="s">
        <v>127</v>
      </c>
      <c r="S58" s="193"/>
      <c r="T58" s="193" t="s">
        <v>13</v>
      </c>
      <c r="V58" s="147" t="s">
        <v>13</v>
      </c>
    </row>
    <row r="59" spans="1:40" ht="15.75" customHeight="1" x14ac:dyDescent="0.2">
      <c r="A59" s="157">
        <v>6</v>
      </c>
      <c r="B59" s="158" t="s">
        <v>17</v>
      </c>
      <c r="C59" s="1425">
        <v>0</v>
      </c>
      <c r="D59" s="1426">
        <v>0</v>
      </c>
      <c r="E59" s="1426">
        <v>0</v>
      </c>
      <c r="F59" s="1426">
        <v>0</v>
      </c>
      <c r="G59" s="1427">
        <f t="shared" si="12"/>
        <v>0</v>
      </c>
      <c r="H59" s="1425">
        <v>0</v>
      </c>
      <c r="I59" s="1426">
        <v>0</v>
      </c>
      <c r="J59" s="1426">
        <v>0</v>
      </c>
      <c r="K59" s="1426">
        <v>0</v>
      </c>
      <c r="L59" s="1427">
        <f t="shared" si="13"/>
        <v>0</v>
      </c>
      <c r="M59" s="1425">
        <f t="shared" si="14"/>
        <v>0</v>
      </c>
      <c r="N59" s="1426">
        <f t="shared" si="15"/>
        <v>0</v>
      </c>
      <c r="O59" s="1426">
        <f t="shared" si="16"/>
        <v>0</v>
      </c>
      <c r="P59" s="1426">
        <f t="shared" si="17"/>
        <v>0</v>
      </c>
      <c r="Q59" s="1427">
        <f t="shared" si="18"/>
        <v>0</v>
      </c>
      <c r="R59" s="1428" t="s">
        <v>127</v>
      </c>
      <c r="S59" s="193"/>
      <c r="T59" s="193"/>
    </row>
    <row r="60" spans="1:40" ht="15.75" customHeight="1" x14ac:dyDescent="0.2">
      <c r="A60" s="157">
        <v>7</v>
      </c>
      <c r="B60" s="158" t="s">
        <v>18</v>
      </c>
      <c r="C60" s="1425">
        <v>0</v>
      </c>
      <c r="D60" s="1426">
        <v>0</v>
      </c>
      <c r="E60" s="1426">
        <v>19</v>
      </c>
      <c r="F60" s="1426">
        <v>0</v>
      </c>
      <c r="G60" s="1427">
        <f t="shared" si="12"/>
        <v>19</v>
      </c>
      <c r="H60" s="1425">
        <v>0</v>
      </c>
      <c r="I60" s="1426">
        <v>0</v>
      </c>
      <c r="J60" s="1426">
        <v>23</v>
      </c>
      <c r="K60" s="1426">
        <v>0</v>
      </c>
      <c r="L60" s="1427">
        <f t="shared" si="13"/>
        <v>23</v>
      </c>
      <c r="M60" s="1425">
        <f t="shared" si="14"/>
        <v>0</v>
      </c>
      <c r="N60" s="1426">
        <f t="shared" si="15"/>
        <v>0</v>
      </c>
      <c r="O60" s="1426">
        <f t="shared" si="16"/>
        <v>42</v>
      </c>
      <c r="P60" s="1426">
        <f t="shared" si="17"/>
        <v>0</v>
      </c>
      <c r="Q60" s="1427">
        <f t="shared" si="18"/>
        <v>42</v>
      </c>
      <c r="R60" s="1428" t="s">
        <v>127</v>
      </c>
      <c r="S60" s="193"/>
      <c r="T60" s="1389"/>
      <c r="V60" s="147" t="s">
        <v>13</v>
      </c>
    </row>
    <row r="61" spans="1:40" ht="15.75" customHeight="1" x14ac:dyDescent="0.2">
      <c r="A61" s="155">
        <v>8</v>
      </c>
      <c r="B61" s="156" t="s">
        <v>19</v>
      </c>
      <c r="C61" s="1425">
        <v>0</v>
      </c>
      <c r="D61" s="1426">
        <v>0</v>
      </c>
      <c r="E61" s="1426">
        <v>0</v>
      </c>
      <c r="F61" s="1426">
        <v>0</v>
      </c>
      <c r="G61" s="1427">
        <f t="shared" si="12"/>
        <v>0</v>
      </c>
      <c r="H61" s="1425">
        <v>0</v>
      </c>
      <c r="I61" s="1426">
        <v>0</v>
      </c>
      <c r="J61" s="1426">
        <v>0</v>
      </c>
      <c r="K61" s="1426">
        <v>0</v>
      </c>
      <c r="L61" s="1427">
        <f t="shared" si="13"/>
        <v>0</v>
      </c>
      <c r="M61" s="1425">
        <f t="shared" si="14"/>
        <v>0</v>
      </c>
      <c r="N61" s="1426">
        <f t="shared" si="15"/>
        <v>0</v>
      </c>
      <c r="O61" s="1426">
        <f t="shared" si="16"/>
        <v>0</v>
      </c>
      <c r="P61" s="1426">
        <f t="shared" si="17"/>
        <v>0</v>
      </c>
      <c r="Q61" s="1427">
        <f t="shared" si="18"/>
        <v>0</v>
      </c>
      <c r="R61" s="1428" t="s">
        <v>127</v>
      </c>
      <c r="S61" s="193"/>
      <c r="T61" s="193"/>
    </row>
    <row r="62" spans="1:40" ht="15.75" customHeight="1" x14ac:dyDescent="0.2">
      <c r="A62" s="155">
        <v>9</v>
      </c>
      <c r="B62" s="156" t="s">
        <v>20</v>
      </c>
      <c r="C62" s="1425">
        <v>0</v>
      </c>
      <c r="D62" s="1426">
        <v>0</v>
      </c>
      <c r="E62" s="1426">
        <v>0</v>
      </c>
      <c r="F62" s="1426">
        <v>0</v>
      </c>
      <c r="G62" s="1427">
        <f t="shared" si="12"/>
        <v>0</v>
      </c>
      <c r="H62" s="1425">
        <v>0</v>
      </c>
      <c r="I62" s="1426">
        <v>0</v>
      </c>
      <c r="J62" s="1426">
        <v>0</v>
      </c>
      <c r="K62" s="1426">
        <v>0</v>
      </c>
      <c r="L62" s="1427">
        <f t="shared" si="13"/>
        <v>0</v>
      </c>
      <c r="M62" s="1425">
        <f t="shared" si="14"/>
        <v>0</v>
      </c>
      <c r="N62" s="1426">
        <f t="shared" si="15"/>
        <v>0</v>
      </c>
      <c r="O62" s="1426">
        <f t="shared" si="16"/>
        <v>0</v>
      </c>
      <c r="P62" s="1426">
        <f t="shared" si="17"/>
        <v>0</v>
      </c>
      <c r="Q62" s="1427">
        <f t="shared" si="18"/>
        <v>0</v>
      </c>
      <c r="R62" s="1428" t="s">
        <v>127</v>
      </c>
      <c r="S62" s="193"/>
      <c r="T62" s="193"/>
    </row>
    <row r="63" spans="1:40" ht="15.75" customHeight="1" x14ac:dyDescent="0.2">
      <c r="A63" s="155">
        <v>10</v>
      </c>
      <c r="B63" s="156" t="s">
        <v>21</v>
      </c>
      <c r="C63" s="1425">
        <v>0</v>
      </c>
      <c r="D63" s="1426">
        <v>0</v>
      </c>
      <c r="E63" s="1426">
        <v>0</v>
      </c>
      <c r="F63" s="1426">
        <v>0</v>
      </c>
      <c r="G63" s="1427">
        <f t="shared" si="12"/>
        <v>0</v>
      </c>
      <c r="H63" s="1425">
        <v>0</v>
      </c>
      <c r="I63" s="1426">
        <v>0</v>
      </c>
      <c r="J63" s="1426">
        <v>0</v>
      </c>
      <c r="K63" s="1426">
        <v>0</v>
      </c>
      <c r="L63" s="1427">
        <f t="shared" si="13"/>
        <v>0</v>
      </c>
      <c r="M63" s="1425">
        <f t="shared" si="14"/>
        <v>0</v>
      </c>
      <c r="N63" s="1426">
        <f t="shared" si="15"/>
        <v>0</v>
      </c>
      <c r="O63" s="1426">
        <f t="shared" si="16"/>
        <v>0</v>
      </c>
      <c r="P63" s="1426">
        <f t="shared" si="17"/>
        <v>0</v>
      </c>
      <c r="Q63" s="1427">
        <f t="shared" si="18"/>
        <v>0</v>
      </c>
      <c r="R63" s="1428" t="s">
        <v>127</v>
      </c>
      <c r="S63" s="193"/>
      <c r="T63" s="193"/>
    </row>
    <row r="64" spans="1:40" ht="15.75" customHeight="1" x14ac:dyDescent="0.2">
      <c r="A64" s="157">
        <v>11</v>
      </c>
      <c r="B64" s="158" t="s">
        <v>22</v>
      </c>
      <c r="C64" s="1425">
        <v>0</v>
      </c>
      <c r="D64" s="1426">
        <v>0</v>
      </c>
      <c r="E64" s="1426">
        <v>0</v>
      </c>
      <c r="F64" s="1426">
        <v>0</v>
      </c>
      <c r="G64" s="1427">
        <f t="shared" si="12"/>
        <v>0</v>
      </c>
      <c r="H64" s="1425">
        <v>0</v>
      </c>
      <c r="I64" s="1426">
        <v>0</v>
      </c>
      <c r="J64" s="1426">
        <v>0</v>
      </c>
      <c r="K64" s="1426">
        <v>0</v>
      </c>
      <c r="L64" s="1427">
        <f t="shared" si="13"/>
        <v>0</v>
      </c>
      <c r="M64" s="1425">
        <f t="shared" si="14"/>
        <v>0</v>
      </c>
      <c r="N64" s="1426">
        <f t="shared" si="15"/>
        <v>0</v>
      </c>
      <c r="O64" s="1426">
        <f t="shared" si="16"/>
        <v>0</v>
      </c>
      <c r="P64" s="1426">
        <f t="shared" si="17"/>
        <v>0</v>
      </c>
      <c r="Q64" s="1427">
        <f t="shared" si="18"/>
        <v>0</v>
      </c>
      <c r="R64" s="1428" t="s">
        <v>127</v>
      </c>
      <c r="S64" s="193"/>
      <c r="T64" s="193"/>
    </row>
    <row r="65" spans="1:22" ht="15.75" customHeight="1" x14ac:dyDescent="0.2">
      <c r="A65" s="155">
        <v>12</v>
      </c>
      <c r="B65" s="156" t="s">
        <v>23</v>
      </c>
      <c r="C65" s="1425">
        <v>0</v>
      </c>
      <c r="D65" s="1426">
        <v>0</v>
      </c>
      <c r="E65" s="1426">
        <v>4</v>
      </c>
      <c r="F65" s="1426">
        <v>0</v>
      </c>
      <c r="G65" s="1427">
        <f t="shared" si="12"/>
        <v>4</v>
      </c>
      <c r="H65" s="1425">
        <v>0</v>
      </c>
      <c r="I65" s="1426">
        <v>1</v>
      </c>
      <c r="J65" s="1426">
        <v>2</v>
      </c>
      <c r="K65" s="1426">
        <v>0</v>
      </c>
      <c r="L65" s="1427">
        <f t="shared" si="13"/>
        <v>3</v>
      </c>
      <c r="M65" s="1425">
        <f t="shared" si="14"/>
        <v>0</v>
      </c>
      <c r="N65" s="1426">
        <f t="shared" si="15"/>
        <v>1</v>
      </c>
      <c r="O65" s="1426">
        <f t="shared" si="16"/>
        <v>6</v>
      </c>
      <c r="P65" s="1426">
        <f t="shared" si="17"/>
        <v>0</v>
      </c>
      <c r="Q65" s="1427">
        <f t="shared" si="18"/>
        <v>7</v>
      </c>
      <c r="R65" s="1428" t="s">
        <v>127</v>
      </c>
      <c r="S65" s="193"/>
      <c r="T65" s="193"/>
      <c r="V65" s="147" t="s">
        <v>13</v>
      </c>
    </row>
    <row r="66" spans="1:22" ht="15.75" customHeight="1" x14ac:dyDescent="0.2">
      <c r="A66" s="155">
        <v>13</v>
      </c>
      <c r="B66" s="156" t="s">
        <v>24</v>
      </c>
      <c r="C66" s="1425">
        <v>0</v>
      </c>
      <c r="D66" s="1426">
        <v>0</v>
      </c>
      <c r="E66" s="1426">
        <v>0</v>
      </c>
      <c r="F66" s="1426">
        <v>0</v>
      </c>
      <c r="G66" s="1427">
        <f t="shared" si="12"/>
        <v>0</v>
      </c>
      <c r="H66" s="1425">
        <v>0</v>
      </c>
      <c r="I66" s="1426">
        <v>0</v>
      </c>
      <c r="J66" s="1426">
        <v>0</v>
      </c>
      <c r="K66" s="1426">
        <v>0</v>
      </c>
      <c r="L66" s="1427">
        <f t="shared" si="13"/>
        <v>0</v>
      </c>
      <c r="M66" s="1425">
        <f t="shared" si="14"/>
        <v>0</v>
      </c>
      <c r="N66" s="1426">
        <f t="shared" si="15"/>
        <v>0</v>
      </c>
      <c r="O66" s="1426">
        <f t="shared" si="16"/>
        <v>0</v>
      </c>
      <c r="P66" s="1426">
        <f t="shared" si="17"/>
        <v>0</v>
      </c>
      <c r="Q66" s="1427">
        <f t="shared" si="18"/>
        <v>0</v>
      </c>
      <c r="R66" s="1428" t="s">
        <v>127</v>
      </c>
      <c r="S66" s="193"/>
      <c r="T66" s="193"/>
    </row>
    <row r="67" spans="1:22" ht="15.75" customHeight="1" x14ac:dyDescent="0.2">
      <c r="A67" s="155">
        <v>14</v>
      </c>
      <c r="B67" s="156" t="s">
        <v>25</v>
      </c>
      <c r="C67" s="1425">
        <v>0</v>
      </c>
      <c r="D67" s="1426">
        <v>0</v>
      </c>
      <c r="E67" s="1426">
        <v>0</v>
      </c>
      <c r="F67" s="1426">
        <v>0</v>
      </c>
      <c r="G67" s="1427">
        <f t="shared" si="12"/>
        <v>0</v>
      </c>
      <c r="H67" s="1425">
        <v>0</v>
      </c>
      <c r="I67" s="1426">
        <v>0</v>
      </c>
      <c r="J67" s="1426">
        <v>0</v>
      </c>
      <c r="K67" s="1426">
        <v>0</v>
      </c>
      <c r="L67" s="1427">
        <f t="shared" si="13"/>
        <v>0</v>
      </c>
      <c r="M67" s="1425">
        <f t="shared" si="14"/>
        <v>0</v>
      </c>
      <c r="N67" s="1426">
        <f t="shared" si="15"/>
        <v>0</v>
      </c>
      <c r="O67" s="1426">
        <f t="shared" si="16"/>
        <v>0</v>
      </c>
      <c r="P67" s="1426">
        <f t="shared" si="17"/>
        <v>0</v>
      </c>
      <c r="Q67" s="1427">
        <f t="shared" si="18"/>
        <v>0</v>
      </c>
      <c r="R67" s="1428" t="s">
        <v>127</v>
      </c>
      <c r="S67" s="193"/>
      <c r="T67" s="193"/>
    </row>
    <row r="68" spans="1:22" ht="33.75" customHeight="1" thickBot="1" x14ac:dyDescent="0.25">
      <c r="A68" s="226">
        <v>15</v>
      </c>
      <c r="B68" s="227" t="s">
        <v>26</v>
      </c>
      <c r="C68" s="1429">
        <v>0</v>
      </c>
      <c r="D68" s="1430">
        <v>0</v>
      </c>
      <c r="E68" s="1430">
        <v>0</v>
      </c>
      <c r="F68" s="1430">
        <v>0</v>
      </c>
      <c r="G68" s="1431">
        <f t="shared" si="12"/>
        <v>0</v>
      </c>
      <c r="H68" s="1429">
        <v>0</v>
      </c>
      <c r="I68" s="1430">
        <v>0</v>
      </c>
      <c r="J68" s="1430">
        <v>0</v>
      </c>
      <c r="K68" s="1430">
        <v>0</v>
      </c>
      <c r="L68" s="1431">
        <f t="shared" si="13"/>
        <v>0</v>
      </c>
      <c r="M68" s="1429">
        <f t="shared" si="14"/>
        <v>0</v>
      </c>
      <c r="N68" s="1430">
        <f t="shared" si="15"/>
        <v>0</v>
      </c>
      <c r="O68" s="1430">
        <f t="shared" si="16"/>
        <v>0</v>
      </c>
      <c r="P68" s="1430">
        <f t="shared" si="17"/>
        <v>0</v>
      </c>
      <c r="Q68" s="1431">
        <f t="shared" si="18"/>
        <v>0</v>
      </c>
      <c r="R68" s="1432" t="s">
        <v>127</v>
      </c>
      <c r="S68" s="193"/>
      <c r="T68" s="193"/>
    </row>
    <row r="69" spans="1:22" s="177" customFormat="1" ht="24.75" customHeight="1" x14ac:dyDescent="0.25">
      <c r="A69" s="211"/>
      <c r="B69" s="212" t="s">
        <v>586</v>
      </c>
      <c r="C69" s="213">
        <f t="shared" ref="C69:Q69" si="19">SUM(C54:C68)</f>
        <v>0</v>
      </c>
      <c r="D69" s="214">
        <f t="shared" si="19"/>
        <v>0</v>
      </c>
      <c r="E69" s="214">
        <f t="shared" si="19"/>
        <v>24</v>
      </c>
      <c r="F69" s="214">
        <f t="shared" si="19"/>
        <v>0</v>
      </c>
      <c r="G69" s="215">
        <f t="shared" si="19"/>
        <v>24</v>
      </c>
      <c r="H69" s="213">
        <f t="shared" si="19"/>
        <v>0</v>
      </c>
      <c r="I69" s="214">
        <f t="shared" si="19"/>
        <v>1</v>
      </c>
      <c r="J69" s="214">
        <f t="shared" si="19"/>
        <v>25</v>
      </c>
      <c r="K69" s="214">
        <f t="shared" si="19"/>
        <v>0</v>
      </c>
      <c r="L69" s="215">
        <f t="shared" si="19"/>
        <v>26</v>
      </c>
      <c r="M69" s="213">
        <f t="shared" si="19"/>
        <v>0</v>
      </c>
      <c r="N69" s="214">
        <f t="shared" si="19"/>
        <v>1</v>
      </c>
      <c r="O69" s="214">
        <f t="shared" si="19"/>
        <v>49</v>
      </c>
      <c r="P69" s="214">
        <f t="shared" si="19"/>
        <v>0</v>
      </c>
      <c r="Q69" s="215">
        <f t="shared" si="19"/>
        <v>50</v>
      </c>
      <c r="R69" s="727" t="s">
        <v>127</v>
      </c>
      <c r="S69" s="217"/>
      <c r="T69" s="217"/>
    </row>
    <row r="70" spans="1:22" ht="15.75" customHeight="1" x14ac:dyDescent="0.2">
      <c r="A70" s="157" t="s">
        <v>13</v>
      </c>
      <c r="B70" s="158" t="s">
        <v>542</v>
      </c>
      <c r="C70" s="247">
        <v>0</v>
      </c>
      <c r="D70" s="248">
        <v>0</v>
      </c>
      <c r="E70" s="248">
        <v>3</v>
      </c>
      <c r="F70" s="248">
        <v>0</v>
      </c>
      <c r="G70" s="250">
        <v>3</v>
      </c>
      <c r="H70" s="247">
        <v>0</v>
      </c>
      <c r="I70" s="248">
        <v>0</v>
      </c>
      <c r="J70" s="248">
        <v>2</v>
      </c>
      <c r="K70" s="248">
        <v>0</v>
      </c>
      <c r="L70" s="250">
        <v>2</v>
      </c>
      <c r="M70" s="247">
        <v>0</v>
      </c>
      <c r="N70" s="248">
        <v>0</v>
      </c>
      <c r="O70" s="248">
        <v>5</v>
      </c>
      <c r="P70" s="248">
        <v>0</v>
      </c>
      <c r="Q70" s="250">
        <v>5</v>
      </c>
      <c r="R70" s="255" t="s">
        <v>127</v>
      </c>
      <c r="S70" s="193"/>
      <c r="T70" s="193"/>
    </row>
    <row r="71" spans="1:22" ht="15.75" customHeight="1" x14ac:dyDescent="0.2">
      <c r="A71" s="157"/>
      <c r="B71" s="158" t="s">
        <v>60</v>
      </c>
      <c r="C71" s="247">
        <v>0</v>
      </c>
      <c r="D71" s="248">
        <v>0</v>
      </c>
      <c r="E71" s="248">
        <v>2</v>
      </c>
      <c r="F71" s="248">
        <v>0</v>
      </c>
      <c r="G71" s="250">
        <v>2</v>
      </c>
      <c r="H71" s="247">
        <v>0</v>
      </c>
      <c r="I71" s="248">
        <v>1</v>
      </c>
      <c r="J71" s="248">
        <v>1</v>
      </c>
      <c r="K71" s="248">
        <v>0</v>
      </c>
      <c r="L71" s="250">
        <v>2</v>
      </c>
      <c r="M71" s="247">
        <v>0</v>
      </c>
      <c r="N71" s="248">
        <v>1</v>
      </c>
      <c r="O71" s="248">
        <v>3</v>
      </c>
      <c r="P71" s="248">
        <v>0</v>
      </c>
      <c r="Q71" s="250">
        <v>4</v>
      </c>
      <c r="R71" s="255" t="s">
        <v>127</v>
      </c>
      <c r="S71" s="193"/>
      <c r="T71" s="193"/>
    </row>
    <row r="72" spans="1:22" ht="15.75" customHeight="1" x14ac:dyDescent="0.2">
      <c r="A72" s="157"/>
      <c r="B72" s="158" t="s">
        <v>61</v>
      </c>
      <c r="C72" s="247">
        <v>0</v>
      </c>
      <c r="D72" s="248">
        <v>1</v>
      </c>
      <c r="E72" s="248">
        <v>3</v>
      </c>
      <c r="F72" s="248">
        <v>1</v>
      </c>
      <c r="G72" s="250">
        <v>5</v>
      </c>
      <c r="H72" s="247">
        <v>0</v>
      </c>
      <c r="I72" s="248">
        <v>1</v>
      </c>
      <c r="J72" s="248">
        <v>1</v>
      </c>
      <c r="K72" s="248">
        <v>0</v>
      </c>
      <c r="L72" s="250">
        <v>2</v>
      </c>
      <c r="M72" s="247">
        <v>0</v>
      </c>
      <c r="N72" s="248">
        <v>2</v>
      </c>
      <c r="O72" s="248">
        <v>4</v>
      </c>
      <c r="P72" s="248">
        <v>1</v>
      </c>
      <c r="Q72" s="250">
        <v>7</v>
      </c>
      <c r="R72" s="255" t="s">
        <v>127</v>
      </c>
      <c r="S72" s="193"/>
      <c r="T72" s="193"/>
    </row>
    <row r="73" spans="1:22" ht="15.75" customHeight="1" x14ac:dyDescent="0.2">
      <c r="A73" s="157"/>
      <c r="B73" s="158" t="s">
        <v>62</v>
      </c>
      <c r="C73" s="247">
        <v>0</v>
      </c>
      <c r="D73" s="248">
        <v>0</v>
      </c>
      <c r="E73" s="248">
        <v>1</v>
      </c>
      <c r="F73" s="248">
        <v>0</v>
      </c>
      <c r="G73" s="250">
        <v>1</v>
      </c>
      <c r="H73" s="247">
        <v>0</v>
      </c>
      <c r="I73" s="248">
        <v>1</v>
      </c>
      <c r="J73" s="248">
        <v>1</v>
      </c>
      <c r="K73" s="248">
        <v>0</v>
      </c>
      <c r="L73" s="250">
        <v>2</v>
      </c>
      <c r="M73" s="247">
        <v>0</v>
      </c>
      <c r="N73" s="248">
        <v>1</v>
      </c>
      <c r="O73" s="248">
        <v>2</v>
      </c>
      <c r="P73" s="248">
        <v>0</v>
      </c>
      <c r="Q73" s="250">
        <v>3</v>
      </c>
      <c r="R73" s="255" t="s">
        <v>127</v>
      </c>
      <c r="S73" s="193"/>
      <c r="T73" s="193"/>
    </row>
    <row r="74" spans="1:22" ht="15.75" customHeight="1" x14ac:dyDescent="0.2">
      <c r="A74" s="157"/>
      <c r="B74" s="158" t="s">
        <v>63</v>
      </c>
      <c r="C74" s="247">
        <v>0</v>
      </c>
      <c r="D74" s="248">
        <v>0</v>
      </c>
      <c r="E74" s="248">
        <v>8</v>
      </c>
      <c r="F74" s="248">
        <v>0</v>
      </c>
      <c r="G74" s="250">
        <v>8</v>
      </c>
      <c r="H74" s="247">
        <v>0</v>
      </c>
      <c r="I74" s="248">
        <v>0</v>
      </c>
      <c r="J74" s="248">
        <v>10</v>
      </c>
      <c r="K74" s="248">
        <v>1</v>
      </c>
      <c r="L74" s="250">
        <v>11</v>
      </c>
      <c r="M74" s="247">
        <v>0</v>
      </c>
      <c r="N74" s="248">
        <v>0</v>
      </c>
      <c r="O74" s="248">
        <v>18</v>
      </c>
      <c r="P74" s="248">
        <v>1</v>
      </c>
      <c r="Q74" s="250">
        <v>19</v>
      </c>
      <c r="R74" s="255" t="s">
        <v>127</v>
      </c>
      <c r="S74" s="193"/>
      <c r="T74" s="193"/>
    </row>
    <row r="75" spans="1:22" s="177" customFormat="1" ht="18.75" customHeight="1" x14ac:dyDescent="0.25">
      <c r="A75" s="157"/>
      <c r="B75" s="158" t="s">
        <v>64</v>
      </c>
      <c r="C75" s="723">
        <v>0</v>
      </c>
      <c r="D75" s="724">
        <v>1</v>
      </c>
      <c r="E75" s="724">
        <v>11</v>
      </c>
      <c r="F75" s="724">
        <v>0</v>
      </c>
      <c r="G75" s="725">
        <v>12</v>
      </c>
      <c r="H75" s="723">
        <v>0</v>
      </c>
      <c r="I75" s="724">
        <v>0</v>
      </c>
      <c r="J75" s="724">
        <v>4</v>
      </c>
      <c r="K75" s="724">
        <v>0</v>
      </c>
      <c r="L75" s="725">
        <v>4</v>
      </c>
      <c r="M75" s="723">
        <v>0</v>
      </c>
      <c r="N75" s="724">
        <v>1</v>
      </c>
      <c r="O75" s="724">
        <v>15</v>
      </c>
      <c r="P75" s="724">
        <v>0</v>
      </c>
      <c r="Q75" s="250">
        <v>16</v>
      </c>
      <c r="R75" s="255" t="s">
        <v>127</v>
      </c>
      <c r="S75" s="217"/>
      <c r="T75" s="217"/>
    </row>
    <row r="76" spans="1:22" ht="15.75" customHeight="1" x14ac:dyDescent="0.2">
      <c r="A76" s="157"/>
      <c r="B76" s="158" t="s">
        <v>65</v>
      </c>
      <c r="C76" s="247">
        <v>0</v>
      </c>
      <c r="D76" s="248">
        <v>1</v>
      </c>
      <c r="E76" s="248">
        <v>3</v>
      </c>
      <c r="F76" s="248">
        <v>1</v>
      </c>
      <c r="G76" s="250">
        <v>5</v>
      </c>
      <c r="H76" s="247">
        <v>0</v>
      </c>
      <c r="I76" s="248">
        <v>0</v>
      </c>
      <c r="J76" s="248">
        <v>2</v>
      </c>
      <c r="K76" s="248">
        <v>1</v>
      </c>
      <c r="L76" s="250">
        <v>3</v>
      </c>
      <c r="M76" s="247">
        <v>0</v>
      </c>
      <c r="N76" s="248">
        <v>1</v>
      </c>
      <c r="O76" s="248">
        <v>5</v>
      </c>
      <c r="P76" s="248">
        <v>2</v>
      </c>
      <c r="Q76" s="250">
        <v>8</v>
      </c>
      <c r="R76" s="255" t="s">
        <v>127</v>
      </c>
      <c r="S76" s="193"/>
      <c r="T76" s="193"/>
    </row>
    <row r="77" spans="1:22" ht="15.75" customHeight="1" x14ac:dyDescent="0.2">
      <c r="A77" s="157"/>
      <c r="B77" s="158" t="s">
        <v>66</v>
      </c>
      <c r="C77" s="247">
        <v>0</v>
      </c>
      <c r="D77" s="248">
        <v>1</v>
      </c>
      <c r="E77" s="248">
        <v>3</v>
      </c>
      <c r="F77" s="248">
        <v>0</v>
      </c>
      <c r="G77" s="250">
        <v>4</v>
      </c>
      <c r="H77" s="247">
        <v>0</v>
      </c>
      <c r="I77" s="248">
        <v>0</v>
      </c>
      <c r="J77" s="248">
        <v>3</v>
      </c>
      <c r="K77" s="248">
        <v>1</v>
      </c>
      <c r="L77" s="250">
        <v>4</v>
      </c>
      <c r="M77" s="247">
        <v>0</v>
      </c>
      <c r="N77" s="248">
        <v>1</v>
      </c>
      <c r="O77" s="248">
        <v>6</v>
      </c>
      <c r="P77" s="248">
        <v>1</v>
      </c>
      <c r="Q77" s="250">
        <v>8</v>
      </c>
      <c r="R77" s="255" t="s">
        <v>127</v>
      </c>
      <c r="S77" s="193"/>
      <c r="T77" s="193"/>
    </row>
    <row r="78" spans="1:22" ht="15.75" customHeight="1" x14ac:dyDescent="0.2">
      <c r="A78" s="157"/>
      <c r="B78" s="158" t="s">
        <v>67</v>
      </c>
      <c r="C78" s="247">
        <v>0</v>
      </c>
      <c r="D78" s="248">
        <v>1</v>
      </c>
      <c r="E78" s="248">
        <v>3</v>
      </c>
      <c r="F78" s="248">
        <v>0</v>
      </c>
      <c r="G78" s="250">
        <v>4</v>
      </c>
      <c r="H78" s="247">
        <v>0</v>
      </c>
      <c r="I78" s="248">
        <v>0</v>
      </c>
      <c r="J78" s="248">
        <v>4</v>
      </c>
      <c r="K78" s="248">
        <v>1</v>
      </c>
      <c r="L78" s="250">
        <v>5</v>
      </c>
      <c r="M78" s="247">
        <v>0</v>
      </c>
      <c r="N78" s="248">
        <v>1</v>
      </c>
      <c r="O78" s="248">
        <v>7</v>
      </c>
      <c r="P78" s="248">
        <v>1</v>
      </c>
      <c r="Q78" s="250">
        <v>9</v>
      </c>
      <c r="R78" s="255" t="s">
        <v>127</v>
      </c>
      <c r="S78" s="193"/>
      <c r="T78" s="193"/>
    </row>
    <row r="79" spans="1:22" ht="15.75" customHeight="1" x14ac:dyDescent="0.2">
      <c r="A79" s="157"/>
      <c r="B79" s="158" t="s">
        <v>274</v>
      </c>
      <c r="C79" s="247">
        <v>0</v>
      </c>
      <c r="D79" s="248">
        <v>1</v>
      </c>
      <c r="E79" s="248">
        <v>21</v>
      </c>
      <c r="F79" s="248">
        <v>10</v>
      </c>
      <c r="G79" s="250">
        <v>32</v>
      </c>
      <c r="H79" s="247">
        <v>0</v>
      </c>
      <c r="I79" s="248">
        <v>0</v>
      </c>
      <c r="J79" s="248">
        <v>15</v>
      </c>
      <c r="K79" s="248">
        <v>3</v>
      </c>
      <c r="L79" s="250">
        <v>18</v>
      </c>
      <c r="M79" s="247">
        <v>0</v>
      </c>
      <c r="N79" s="248">
        <v>1</v>
      </c>
      <c r="O79" s="248">
        <v>36</v>
      </c>
      <c r="P79" s="248">
        <v>13</v>
      </c>
      <c r="Q79" s="250">
        <v>50</v>
      </c>
      <c r="R79" s="255" t="s">
        <v>127</v>
      </c>
      <c r="S79" s="193"/>
      <c r="T79" s="193"/>
    </row>
    <row r="80" spans="1:22" ht="15.75" customHeight="1" thickBot="1" x14ac:dyDescent="0.25">
      <c r="A80" s="218"/>
      <c r="B80" s="461" t="s">
        <v>275</v>
      </c>
      <c r="C80" s="228">
        <v>0</v>
      </c>
      <c r="D80" s="256">
        <v>0</v>
      </c>
      <c r="E80" s="256">
        <v>0</v>
      </c>
      <c r="F80" s="256">
        <v>0</v>
      </c>
      <c r="G80" s="257">
        <v>0</v>
      </c>
      <c r="H80" s="228">
        <v>0</v>
      </c>
      <c r="I80" s="256">
        <v>0</v>
      </c>
      <c r="J80" s="256">
        <v>0</v>
      </c>
      <c r="K80" s="256">
        <v>0</v>
      </c>
      <c r="L80" s="257">
        <v>0</v>
      </c>
      <c r="M80" s="228">
        <v>0</v>
      </c>
      <c r="N80" s="256">
        <v>0</v>
      </c>
      <c r="O80" s="256">
        <v>0</v>
      </c>
      <c r="P80" s="256">
        <v>0</v>
      </c>
      <c r="Q80" s="257">
        <v>0</v>
      </c>
      <c r="R80" s="258" t="s">
        <v>127</v>
      </c>
      <c r="S80" s="193"/>
      <c r="T80" s="193"/>
    </row>
    <row r="81" spans="1:34" ht="15.75" customHeight="1" x14ac:dyDescent="0.2">
      <c r="A81" s="148" t="s">
        <v>346</v>
      </c>
    </row>
    <row r="82" spans="1:34" ht="15.75" customHeight="1" x14ac:dyDescent="0.2">
      <c r="K82" s="147" t="s">
        <v>13</v>
      </c>
    </row>
    <row r="84" spans="1:34" s="149" customFormat="1" ht="31.5" customHeight="1" thickBot="1" x14ac:dyDescent="0.25">
      <c r="A84" s="120" t="s">
        <v>348</v>
      </c>
    </row>
    <row r="85" spans="1:34" s="151" customFormat="1" ht="27.75" customHeight="1" thickBot="1" x14ac:dyDescent="0.3">
      <c r="A85" s="168"/>
      <c r="B85" s="169"/>
      <c r="C85" s="1665" t="s">
        <v>332</v>
      </c>
      <c r="D85" s="1666"/>
      <c r="E85" s="1666"/>
      <c r="F85" s="1666"/>
      <c r="G85" s="1667"/>
      <c r="H85" s="1665" t="s">
        <v>333</v>
      </c>
      <c r="I85" s="1666"/>
      <c r="J85" s="1666"/>
      <c r="K85" s="1666"/>
      <c r="L85" s="1667"/>
      <c r="M85" s="1665" t="s">
        <v>334</v>
      </c>
      <c r="N85" s="1666"/>
      <c r="O85" s="1666"/>
      <c r="P85" s="1666"/>
      <c r="Q85" s="1666"/>
      <c r="R85" s="1667"/>
    </row>
    <row r="86" spans="1:34" s="151" customFormat="1" ht="81" customHeight="1" thickBot="1" x14ac:dyDescent="0.3">
      <c r="A86" s="170" t="s">
        <v>51</v>
      </c>
      <c r="B86" s="152" t="s">
        <v>5</v>
      </c>
      <c r="C86" s="183" t="s">
        <v>335</v>
      </c>
      <c r="D86" s="181" t="s">
        <v>336</v>
      </c>
      <c r="E86" s="181" t="s">
        <v>337</v>
      </c>
      <c r="F86" s="181" t="s">
        <v>338</v>
      </c>
      <c r="G86" s="199" t="s">
        <v>339</v>
      </c>
      <c r="H86" s="183" t="s">
        <v>335</v>
      </c>
      <c r="I86" s="181" t="s">
        <v>336</v>
      </c>
      <c r="J86" s="181" t="s">
        <v>337</v>
      </c>
      <c r="K86" s="181" t="s">
        <v>338</v>
      </c>
      <c r="L86" s="199" t="s">
        <v>227</v>
      </c>
      <c r="M86" s="191" t="s">
        <v>335</v>
      </c>
      <c r="N86" s="181" t="s">
        <v>336</v>
      </c>
      <c r="O86" s="181" t="s">
        <v>337</v>
      </c>
      <c r="P86" s="181" t="s">
        <v>338</v>
      </c>
      <c r="Q86" s="199" t="s">
        <v>227</v>
      </c>
      <c r="R86" s="265" t="s">
        <v>340</v>
      </c>
    </row>
    <row r="87" spans="1:34" ht="14.25" x14ac:dyDescent="0.2">
      <c r="A87" s="172">
        <v>1</v>
      </c>
      <c r="B87" s="154" t="s">
        <v>11</v>
      </c>
      <c r="C87" s="1421">
        <v>0</v>
      </c>
      <c r="D87" s="1422">
        <v>9</v>
      </c>
      <c r="E87" s="1422">
        <v>7</v>
      </c>
      <c r="F87" s="1422">
        <v>13</v>
      </c>
      <c r="G87" s="1423">
        <f t="shared" ref="G87:G101" si="20">SUM(C87:F87)</f>
        <v>29</v>
      </c>
      <c r="H87" s="1421">
        <v>0</v>
      </c>
      <c r="I87" s="1422">
        <v>5</v>
      </c>
      <c r="J87" s="1422">
        <v>7</v>
      </c>
      <c r="K87" s="1422">
        <v>5</v>
      </c>
      <c r="L87" s="1423">
        <f t="shared" ref="L87:L101" si="21">SUM(H87:K87)</f>
        <v>17</v>
      </c>
      <c r="M87" s="1421">
        <f t="shared" ref="M87:M101" si="22">C87+H87</f>
        <v>0</v>
      </c>
      <c r="N87" s="1422">
        <f t="shared" ref="N87:N101" si="23">D87+I87</f>
        <v>14</v>
      </c>
      <c r="O87" s="1422">
        <f t="shared" ref="O87:O101" si="24">E87+J87</f>
        <v>14</v>
      </c>
      <c r="P87" s="1422">
        <f t="shared" ref="P87:P101" si="25">F87+K87</f>
        <v>18</v>
      </c>
      <c r="Q87" s="1423">
        <f t="shared" ref="Q87:Q101" si="26">SUM(M87:P87)</f>
        <v>46</v>
      </c>
      <c r="R87" s="1424">
        <v>0</v>
      </c>
      <c r="S87" s="193"/>
      <c r="T87" s="278"/>
      <c r="U87" s="267"/>
      <c r="V87" s="278"/>
      <c r="W87" s="278"/>
      <c r="X87" s="278"/>
      <c r="Y87" s="278"/>
      <c r="Z87" s="278"/>
      <c r="AA87" s="278"/>
      <c r="AB87" s="278"/>
      <c r="AC87" s="278"/>
      <c r="AD87" s="278"/>
      <c r="AE87" s="278"/>
      <c r="AF87" s="278"/>
      <c r="AG87" s="278"/>
      <c r="AH87" s="278"/>
    </row>
    <row r="88" spans="1:34" ht="14.25" x14ac:dyDescent="0.2">
      <c r="A88" s="173">
        <v>2</v>
      </c>
      <c r="B88" s="156" t="s">
        <v>12</v>
      </c>
      <c r="C88" s="1425">
        <v>0</v>
      </c>
      <c r="D88" s="1426">
        <v>0</v>
      </c>
      <c r="E88" s="1426">
        <v>11</v>
      </c>
      <c r="F88" s="1426">
        <v>17</v>
      </c>
      <c r="G88" s="1427">
        <f t="shared" si="20"/>
        <v>28</v>
      </c>
      <c r="H88" s="1425">
        <v>0</v>
      </c>
      <c r="I88" s="1426">
        <v>0</v>
      </c>
      <c r="J88" s="1426">
        <v>7</v>
      </c>
      <c r="K88" s="1426">
        <v>9</v>
      </c>
      <c r="L88" s="1427">
        <f t="shared" si="21"/>
        <v>16</v>
      </c>
      <c r="M88" s="1425">
        <f t="shared" si="22"/>
        <v>0</v>
      </c>
      <c r="N88" s="1426">
        <f t="shared" si="23"/>
        <v>0</v>
      </c>
      <c r="O88" s="1426">
        <f t="shared" si="24"/>
        <v>18</v>
      </c>
      <c r="P88" s="1426">
        <f t="shared" si="25"/>
        <v>26</v>
      </c>
      <c r="Q88" s="1427">
        <f t="shared" si="26"/>
        <v>44</v>
      </c>
      <c r="R88" s="1428">
        <v>0</v>
      </c>
      <c r="S88" s="193"/>
      <c r="T88" s="278"/>
      <c r="U88" s="267"/>
      <c r="V88" s="278"/>
      <c r="W88" s="278"/>
      <c r="X88" s="278"/>
      <c r="Y88" s="278"/>
      <c r="Z88" s="278"/>
      <c r="AA88" s="278"/>
      <c r="AB88" s="278"/>
      <c r="AC88" s="278"/>
      <c r="AD88" s="278"/>
      <c r="AE88" s="278"/>
      <c r="AF88" s="278"/>
      <c r="AG88" s="278"/>
      <c r="AH88" s="278"/>
    </row>
    <row r="89" spans="1:34" ht="14.25" x14ac:dyDescent="0.2">
      <c r="A89" s="173">
        <v>3</v>
      </c>
      <c r="B89" s="156" t="s">
        <v>14</v>
      </c>
      <c r="C89" s="1425">
        <v>0</v>
      </c>
      <c r="D89" s="1426">
        <v>0</v>
      </c>
      <c r="E89" s="1426">
        <v>7</v>
      </c>
      <c r="F89" s="1426">
        <v>11</v>
      </c>
      <c r="G89" s="1427">
        <f t="shared" si="20"/>
        <v>18</v>
      </c>
      <c r="H89" s="1425">
        <v>0</v>
      </c>
      <c r="I89" s="1426">
        <v>1</v>
      </c>
      <c r="J89" s="1426">
        <v>8</v>
      </c>
      <c r="K89" s="1426">
        <v>9</v>
      </c>
      <c r="L89" s="1427">
        <f t="shared" si="21"/>
        <v>18</v>
      </c>
      <c r="M89" s="1425">
        <f t="shared" si="22"/>
        <v>0</v>
      </c>
      <c r="N89" s="1426">
        <f t="shared" si="23"/>
        <v>1</v>
      </c>
      <c r="O89" s="1426">
        <f t="shared" si="24"/>
        <v>15</v>
      </c>
      <c r="P89" s="1426">
        <f t="shared" si="25"/>
        <v>20</v>
      </c>
      <c r="Q89" s="1427">
        <f t="shared" si="26"/>
        <v>36</v>
      </c>
      <c r="R89" s="1428">
        <v>0</v>
      </c>
      <c r="S89" s="193"/>
      <c r="T89" s="278"/>
      <c r="U89" s="267"/>
      <c r="V89" s="278"/>
      <c r="W89" s="278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</row>
    <row r="90" spans="1:34" ht="28.5" x14ac:dyDescent="0.2">
      <c r="A90" s="173">
        <v>4</v>
      </c>
      <c r="B90" s="156" t="s">
        <v>15</v>
      </c>
      <c r="C90" s="1425">
        <v>0</v>
      </c>
      <c r="D90" s="1426">
        <v>2</v>
      </c>
      <c r="E90" s="1426">
        <v>2</v>
      </c>
      <c r="F90" s="1426">
        <v>29</v>
      </c>
      <c r="G90" s="1427">
        <f t="shared" si="20"/>
        <v>33</v>
      </c>
      <c r="H90" s="1425">
        <v>0</v>
      </c>
      <c r="I90" s="1426">
        <v>1</v>
      </c>
      <c r="J90" s="1426">
        <v>1</v>
      </c>
      <c r="K90" s="1426">
        <v>13</v>
      </c>
      <c r="L90" s="1427">
        <f t="shared" si="21"/>
        <v>15</v>
      </c>
      <c r="M90" s="1425">
        <f t="shared" si="22"/>
        <v>0</v>
      </c>
      <c r="N90" s="1426">
        <f t="shared" si="23"/>
        <v>3</v>
      </c>
      <c r="O90" s="1426">
        <f t="shared" si="24"/>
        <v>3</v>
      </c>
      <c r="P90" s="1426">
        <f t="shared" si="25"/>
        <v>42</v>
      </c>
      <c r="Q90" s="1427">
        <f t="shared" si="26"/>
        <v>48</v>
      </c>
      <c r="R90" s="1428">
        <v>0</v>
      </c>
      <c r="S90" s="193"/>
      <c r="T90" s="278"/>
      <c r="U90" s="267"/>
      <c r="V90" s="278"/>
      <c r="W90" s="278"/>
      <c r="X90" s="278"/>
      <c r="Y90" s="278"/>
      <c r="Z90" s="278"/>
      <c r="AA90" s="278"/>
      <c r="AB90" s="278"/>
      <c r="AC90" s="278"/>
      <c r="AD90" s="278"/>
      <c r="AE90" s="278"/>
      <c r="AF90" s="278"/>
      <c r="AG90" s="278"/>
      <c r="AH90" s="278"/>
    </row>
    <row r="91" spans="1:34" ht="14.25" x14ac:dyDescent="0.2">
      <c r="A91" s="173">
        <v>5</v>
      </c>
      <c r="B91" s="156" t="s">
        <v>16</v>
      </c>
      <c r="C91" s="1425">
        <v>0</v>
      </c>
      <c r="D91" s="1426">
        <v>13</v>
      </c>
      <c r="E91" s="1426">
        <v>7</v>
      </c>
      <c r="F91" s="1426">
        <v>13</v>
      </c>
      <c r="G91" s="1427">
        <f t="shared" si="20"/>
        <v>33</v>
      </c>
      <c r="H91" s="1425">
        <v>0</v>
      </c>
      <c r="I91" s="1426">
        <v>11</v>
      </c>
      <c r="J91" s="1426">
        <v>8</v>
      </c>
      <c r="K91" s="1426">
        <v>11</v>
      </c>
      <c r="L91" s="1427">
        <f t="shared" si="21"/>
        <v>30</v>
      </c>
      <c r="M91" s="1425">
        <f t="shared" si="22"/>
        <v>0</v>
      </c>
      <c r="N91" s="1426">
        <f t="shared" si="23"/>
        <v>24</v>
      </c>
      <c r="O91" s="1426">
        <f t="shared" si="24"/>
        <v>15</v>
      </c>
      <c r="P91" s="1426">
        <f t="shared" si="25"/>
        <v>24</v>
      </c>
      <c r="Q91" s="1427">
        <f t="shared" si="26"/>
        <v>63</v>
      </c>
      <c r="R91" s="1428">
        <v>0</v>
      </c>
      <c r="S91" s="193"/>
      <c r="T91" s="193" t="s">
        <v>13</v>
      </c>
    </row>
    <row r="92" spans="1:34" ht="14.25" x14ac:dyDescent="0.2">
      <c r="A92" s="174">
        <v>6</v>
      </c>
      <c r="B92" s="158" t="s">
        <v>17</v>
      </c>
      <c r="C92" s="1425">
        <v>0</v>
      </c>
      <c r="D92" s="1426">
        <v>0</v>
      </c>
      <c r="E92" s="1426">
        <v>20</v>
      </c>
      <c r="F92" s="1426">
        <v>14</v>
      </c>
      <c r="G92" s="1427">
        <f t="shared" si="20"/>
        <v>34</v>
      </c>
      <c r="H92" s="1425">
        <v>0</v>
      </c>
      <c r="I92" s="1426">
        <v>0</v>
      </c>
      <c r="J92" s="1426">
        <v>12</v>
      </c>
      <c r="K92" s="1426">
        <v>6</v>
      </c>
      <c r="L92" s="1427">
        <f t="shared" si="21"/>
        <v>18</v>
      </c>
      <c r="M92" s="1425">
        <f t="shared" si="22"/>
        <v>0</v>
      </c>
      <c r="N92" s="1426">
        <f t="shared" si="23"/>
        <v>0</v>
      </c>
      <c r="O92" s="1426">
        <f t="shared" si="24"/>
        <v>32</v>
      </c>
      <c r="P92" s="1426">
        <f t="shared" si="25"/>
        <v>20</v>
      </c>
      <c r="Q92" s="1427">
        <f t="shared" si="26"/>
        <v>52</v>
      </c>
      <c r="R92" s="1428">
        <v>0</v>
      </c>
      <c r="S92" s="193"/>
      <c r="T92" s="193"/>
    </row>
    <row r="93" spans="1:34" ht="14.25" x14ac:dyDescent="0.2">
      <c r="A93" s="174">
        <v>7</v>
      </c>
      <c r="B93" s="158" t="s">
        <v>18</v>
      </c>
      <c r="C93" s="1425">
        <v>0</v>
      </c>
      <c r="D93" s="1426">
        <v>1</v>
      </c>
      <c r="E93" s="1426">
        <v>19</v>
      </c>
      <c r="F93" s="1426">
        <v>13</v>
      </c>
      <c r="G93" s="1427">
        <f t="shared" si="20"/>
        <v>33</v>
      </c>
      <c r="H93" s="1425">
        <v>0</v>
      </c>
      <c r="I93" s="1426">
        <v>0</v>
      </c>
      <c r="J93" s="1426">
        <v>23</v>
      </c>
      <c r="K93" s="1426">
        <v>6</v>
      </c>
      <c r="L93" s="1427">
        <f t="shared" si="21"/>
        <v>29</v>
      </c>
      <c r="M93" s="1425">
        <f t="shared" si="22"/>
        <v>0</v>
      </c>
      <c r="N93" s="1426">
        <f t="shared" si="23"/>
        <v>1</v>
      </c>
      <c r="O93" s="1426">
        <f t="shared" si="24"/>
        <v>42</v>
      </c>
      <c r="P93" s="1426">
        <f t="shared" si="25"/>
        <v>19</v>
      </c>
      <c r="Q93" s="1427">
        <f t="shared" si="26"/>
        <v>62</v>
      </c>
      <c r="R93" s="1428">
        <v>0</v>
      </c>
      <c r="S93" s="193"/>
      <c r="T93" s="193"/>
    </row>
    <row r="94" spans="1:34" ht="14.25" x14ac:dyDescent="0.2">
      <c r="A94" s="173">
        <v>8</v>
      </c>
      <c r="B94" s="156" t="s">
        <v>19</v>
      </c>
      <c r="C94" s="1425">
        <v>0</v>
      </c>
      <c r="D94" s="1426">
        <v>5</v>
      </c>
      <c r="E94" s="1426">
        <v>24</v>
      </c>
      <c r="F94" s="1426">
        <v>32</v>
      </c>
      <c r="G94" s="1427">
        <f t="shared" si="20"/>
        <v>61</v>
      </c>
      <c r="H94" s="1425">
        <v>0</v>
      </c>
      <c r="I94" s="1426">
        <v>4</v>
      </c>
      <c r="J94" s="1426">
        <v>19</v>
      </c>
      <c r="K94" s="1426">
        <v>8</v>
      </c>
      <c r="L94" s="1427">
        <f t="shared" si="21"/>
        <v>31</v>
      </c>
      <c r="M94" s="1425">
        <f t="shared" si="22"/>
        <v>0</v>
      </c>
      <c r="N94" s="1426">
        <f t="shared" si="23"/>
        <v>9</v>
      </c>
      <c r="O94" s="1426">
        <f t="shared" si="24"/>
        <v>43</v>
      </c>
      <c r="P94" s="1426">
        <f t="shared" si="25"/>
        <v>40</v>
      </c>
      <c r="Q94" s="1427">
        <f t="shared" si="26"/>
        <v>92</v>
      </c>
      <c r="R94" s="1428">
        <v>0</v>
      </c>
      <c r="S94" s="193"/>
      <c r="T94" s="193"/>
    </row>
    <row r="95" spans="1:34" ht="14.25" x14ac:dyDescent="0.2">
      <c r="A95" s="173">
        <v>9</v>
      </c>
      <c r="B95" s="156" t="s">
        <v>20</v>
      </c>
      <c r="C95" s="1425">
        <v>0</v>
      </c>
      <c r="D95" s="1426">
        <v>0</v>
      </c>
      <c r="E95" s="1426">
        <v>15</v>
      </c>
      <c r="F95" s="1426">
        <v>11</v>
      </c>
      <c r="G95" s="1427">
        <f t="shared" si="20"/>
        <v>26</v>
      </c>
      <c r="H95" s="1425">
        <v>0</v>
      </c>
      <c r="I95" s="1426">
        <v>0</v>
      </c>
      <c r="J95" s="1426">
        <v>13</v>
      </c>
      <c r="K95" s="1426">
        <v>1</v>
      </c>
      <c r="L95" s="1427">
        <f t="shared" si="21"/>
        <v>14</v>
      </c>
      <c r="M95" s="1425">
        <f t="shared" si="22"/>
        <v>0</v>
      </c>
      <c r="N95" s="1426">
        <f t="shared" si="23"/>
        <v>0</v>
      </c>
      <c r="O95" s="1426">
        <f t="shared" si="24"/>
        <v>28</v>
      </c>
      <c r="P95" s="1426">
        <f t="shared" si="25"/>
        <v>12</v>
      </c>
      <c r="Q95" s="1427">
        <f t="shared" si="26"/>
        <v>40</v>
      </c>
      <c r="R95" s="1428">
        <v>0</v>
      </c>
      <c r="S95" s="193"/>
      <c r="T95" s="193"/>
    </row>
    <row r="96" spans="1:34" ht="14.25" x14ac:dyDescent="0.2">
      <c r="A96" s="173">
        <v>10</v>
      </c>
      <c r="B96" s="156" t="s">
        <v>21</v>
      </c>
      <c r="C96" s="1425">
        <v>0</v>
      </c>
      <c r="D96" s="1426">
        <v>7</v>
      </c>
      <c r="E96" s="1426">
        <v>19</v>
      </c>
      <c r="F96" s="1426">
        <v>0</v>
      </c>
      <c r="G96" s="1427">
        <f t="shared" si="20"/>
        <v>26</v>
      </c>
      <c r="H96" s="1425">
        <v>0</v>
      </c>
      <c r="I96" s="1426">
        <v>5</v>
      </c>
      <c r="J96" s="1426">
        <v>11</v>
      </c>
      <c r="K96" s="1426">
        <v>0</v>
      </c>
      <c r="L96" s="1427">
        <f t="shared" si="21"/>
        <v>16</v>
      </c>
      <c r="M96" s="1425">
        <f t="shared" si="22"/>
        <v>0</v>
      </c>
      <c r="N96" s="1426">
        <f t="shared" si="23"/>
        <v>12</v>
      </c>
      <c r="O96" s="1426">
        <f t="shared" si="24"/>
        <v>30</v>
      </c>
      <c r="P96" s="1426">
        <f t="shared" si="25"/>
        <v>0</v>
      </c>
      <c r="Q96" s="1427">
        <f t="shared" si="26"/>
        <v>42</v>
      </c>
      <c r="R96" s="1428">
        <v>0</v>
      </c>
      <c r="S96" s="193"/>
      <c r="T96" s="193"/>
    </row>
    <row r="97" spans="1:22" ht="14.25" x14ac:dyDescent="0.2">
      <c r="A97" s="174">
        <v>11</v>
      </c>
      <c r="B97" s="158" t="s">
        <v>22</v>
      </c>
      <c r="C97" s="1425">
        <v>0</v>
      </c>
      <c r="D97" s="1426">
        <v>6</v>
      </c>
      <c r="E97" s="1426">
        <v>34</v>
      </c>
      <c r="F97" s="1426">
        <v>11</v>
      </c>
      <c r="G97" s="1427">
        <f t="shared" si="20"/>
        <v>51</v>
      </c>
      <c r="H97" s="1425">
        <v>2</v>
      </c>
      <c r="I97" s="1426">
        <v>6</v>
      </c>
      <c r="J97" s="1426">
        <v>19</v>
      </c>
      <c r="K97" s="1426">
        <v>7</v>
      </c>
      <c r="L97" s="1427">
        <f t="shared" si="21"/>
        <v>34</v>
      </c>
      <c r="M97" s="1425">
        <f t="shared" si="22"/>
        <v>2</v>
      </c>
      <c r="N97" s="1426">
        <f t="shared" si="23"/>
        <v>12</v>
      </c>
      <c r="O97" s="1426">
        <f t="shared" si="24"/>
        <v>53</v>
      </c>
      <c r="P97" s="1426">
        <f t="shared" si="25"/>
        <v>18</v>
      </c>
      <c r="Q97" s="1427">
        <f t="shared" si="26"/>
        <v>85</v>
      </c>
      <c r="R97" s="1428">
        <v>0</v>
      </c>
      <c r="S97" s="193"/>
      <c r="T97" s="193"/>
    </row>
    <row r="98" spans="1:22" ht="14.25" x14ac:dyDescent="0.2">
      <c r="A98" s="173">
        <v>12</v>
      </c>
      <c r="B98" s="156" t="s">
        <v>23</v>
      </c>
      <c r="C98" s="1425">
        <v>0</v>
      </c>
      <c r="D98" s="1426">
        <v>1</v>
      </c>
      <c r="E98" s="1426">
        <v>40</v>
      </c>
      <c r="F98" s="1426">
        <v>33</v>
      </c>
      <c r="G98" s="1427">
        <f t="shared" si="20"/>
        <v>74</v>
      </c>
      <c r="H98" s="1425">
        <v>0</v>
      </c>
      <c r="I98" s="1426">
        <v>0</v>
      </c>
      <c r="J98" s="1426">
        <v>21</v>
      </c>
      <c r="K98" s="1426">
        <v>8</v>
      </c>
      <c r="L98" s="1427">
        <f t="shared" si="21"/>
        <v>29</v>
      </c>
      <c r="M98" s="1425">
        <f t="shared" si="22"/>
        <v>0</v>
      </c>
      <c r="N98" s="1426">
        <f t="shared" si="23"/>
        <v>1</v>
      </c>
      <c r="O98" s="1426">
        <f t="shared" si="24"/>
        <v>61</v>
      </c>
      <c r="P98" s="1426">
        <f t="shared" si="25"/>
        <v>41</v>
      </c>
      <c r="Q98" s="1427">
        <f t="shared" si="26"/>
        <v>103</v>
      </c>
      <c r="R98" s="1428">
        <v>0</v>
      </c>
      <c r="S98" s="193"/>
      <c r="T98" s="193"/>
    </row>
    <row r="99" spans="1:22" ht="14.25" x14ac:dyDescent="0.2">
      <c r="A99" s="173">
        <v>13</v>
      </c>
      <c r="B99" s="156" t="s">
        <v>24</v>
      </c>
      <c r="C99" s="1425">
        <v>0</v>
      </c>
      <c r="D99" s="1426">
        <v>2</v>
      </c>
      <c r="E99" s="1426">
        <v>8</v>
      </c>
      <c r="F99" s="1426">
        <v>18</v>
      </c>
      <c r="G99" s="1427">
        <f t="shared" si="20"/>
        <v>28</v>
      </c>
      <c r="H99" s="1425">
        <v>0</v>
      </c>
      <c r="I99" s="1426">
        <v>3</v>
      </c>
      <c r="J99" s="1426">
        <v>7</v>
      </c>
      <c r="K99" s="1426">
        <v>8</v>
      </c>
      <c r="L99" s="1427">
        <f t="shared" si="21"/>
        <v>18</v>
      </c>
      <c r="M99" s="1425">
        <f t="shared" si="22"/>
        <v>0</v>
      </c>
      <c r="N99" s="1426">
        <f t="shared" si="23"/>
        <v>5</v>
      </c>
      <c r="O99" s="1426">
        <f t="shared" si="24"/>
        <v>15</v>
      </c>
      <c r="P99" s="1426">
        <f t="shared" si="25"/>
        <v>26</v>
      </c>
      <c r="Q99" s="1427">
        <f t="shared" si="26"/>
        <v>46</v>
      </c>
      <c r="R99" s="1428">
        <v>0</v>
      </c>
      <c r="S99" s="193"/>
      <c r="T99" s="193"/>
    </row>
    <row r="100" spans="1:22" ht="14.25" x14ac:dyDescent="0.2">
      <c r="A100" s="173">
        <v>14</v>
      </c>
      <c r="B100" s="156" t="s">
        <v>25</v>
      </c>
      <c r="C100" s="1425">
        <v>3</v>
      </c>
      <c r="D100" s="1426">
        <v>1</v>
      </c>
      <c r="E100" s="1426">
        <v>28</v>
      </c>
      <c r="F100" s="1426">
        <v>16</v>
      </c>
      <c r="G100" s="1427">
        <f t="shared" si="20"/>
        <v>48</v>
      </c>
      <c r="H100" s="1425">
        <v>2</v>
      </c>
      <c r="I100" s="1426">
        <v>0</v>
      </c>
      <c r="J100" s="1426">
        <v>19</v>
      </c>
      <c r="K100" s="1426">
        <v>7</v>
      </c>
      <c r="L100" s="1427">
        <f t="shared" si="21"/>
        <v>28</v>
      </c>
      <c r="M100" s="1425">
        <f t="shared" si="22"/>
        <v>5</v>
      </c>
      <c r="N100" s="1426">
        <f t="shared" si="23"/>
        <v>1</v>
      </c>
      <c r="O100" s="1426">
        <f t="shared" si="24"/>
        <v>47</v>
      </c>
      <c r="P100" s="1426">
        <f t="shared" si="25"/>
        <v>23</v>
      </c>
      <c r="Q100" s="1427">
        <f t="shared" si="26"/>
        <v>76</v>
      </c>
      <c r="R100" s="1428">
        <v>0</v>
      </c>
      <c r="S100" s="193"/>
      <c r="T100" s="193"/>
      <c r="V100" s="147" t="s">
        <v>13</v>
      </c>
    </row>
    <row r="101" spans="1:22" ht="29.25" thickBot="1" x14ac:dyDescent="0.25">
      <c r="A101" s="175">
        <v>15</v>
      </c>
      <c r="B101" s="159" t="s">
        <v>26</v>
      </c>
      <c r="C101" s="1429">
        <v>0</v>
      </c>
      <c r="D101" s="1430">
        <v>0</v>
      </c>
      <c r="E101" s="1430">
        <v>36</v>
      </c>
      <c r="F101" s="1430">
        <v>13</v>
      </c>
      <c r="G101" s="1431">
        <f t="shared" si="20"/>
        <v>49</v>
      </c>
      <c r="H101" s="1429">
        <v>0</v>
      </c>
      <c r="I101" s="1430">
        <v>0</v>
      </c>
      <c r="J101" s="1430">
        <v>18</v>
      </c>
      <c r="K101" s="1430">
        <v>1</v>
      </c>
      <c r="L101" s="1431">
        <f t="shared" si="21"/>
        <v>19</v>
      </c>
      <c r="M101" s="1429">
        <f t="shared" si="22"/>
        <v>0</v>
      </c>
      <c r="N101" s="1430">
        <f t="shared" si="23"/>
        <v>0</v>
      </c>
      <c r="O101" s="1430">
        <f t="shared" si="24"/>
        <v>54</v>
      </c>
      <c r="P101" s="1430">
        <f t="shared" si="25"/>
        <v>14</v>
      </c>
      <c r="Q101" s="1431">
        <f t="shared" si="26"/>
        <v>68</v>
      </c>
      <c r="R101" s="1432">
        <v>0</v>
      </c>
      <c r="S101" s="193"/>
      <c r="T101" s="193"/>
      <c r="U101" s="147" t="s">
        <v>13</v>
      </c>
    </row>
    <row r="102" spans="1:22" s="177" customFormat="1" ht="15" x14ac:dyDescent="0.25">
      <c r="A102" s="211"/>
      <c r="B102" s="212" t="s">
        <v>586</v>
      </c>
      <c r="C102" s="213">
        <f t="shared" ref="C102:R102" si="27">SUM(C87:C101)</f>
        <v>3</v>
      </c>
      <c r="D102" s="214">
        <f t="shared" si="27"/>
        <v>47</v>
      </c>
      <c r="E102" s="214">
        <f t="shared" si="27"/>
        <v>277</v>
      </c>
      <c r="F102" s="214">
        <f t="shared" si="27"/>
        <v>244</v>
      </c>
      <c r="G102" s="215">
        <f t="shared" si="27"/>
        <v>571</v>
      </c>
      <c r="H102" s="213">
        <f t="shared" si="27"/>
        <v>4</v>
      </c>
      <c r="I102" s="214">
        <f t="shared" si="27"/>
        <v>36</v>
      </c>
      <c r="J102" s="214">
        <f t="shared" si="27"/>
        <v>193</v>
      </c>
      <c r="K102" s="214">
        <f t="shared" si="27"/>
        <v>99</v>
      </c>
      <c r="L102" s="215">
        <f t="shared" si="27"/>
        <v>332</v>
      </c>
      <c r="M102" s="213">
        <f t="shared" si="27"/>
        <v>7</v>
      </c>
      <c r="N102" s="214">
        <f t="shared" si="27"/>
        <v>83</v>
      </c>
      <c r="O102" s="214">
        <f t="shared" si="27"/>
        <v>470</v>
      </c>
      <c r="P102" s="214">
        <f t="shared" si="27"/>
        <v>343</v>
      </c>
      <c r="Q102" s="215">
        <f t="shared" si="27"/>
        <v>903</v>
      </c>
      <c r="R102" s="216">
        <f t="shared" si="27"/>
        <v>0</v>
      </c>
      <c r="S102" s="217"/>
      <c r="T102" s="217"/>
    </row>
    <row r="103" spans="1:22" ht="14.25" x14ac:dyDescent="0.2">
      <c r="A103" s="155"/>
      <c r="B103" s="156" t="s">
        <v>542</v>
      </c>
      <c r="C103" s="247">
        <v>9</v>
      </c>
      <c r="D103" s="248">
        <v>32</v>
      </c>
      <c r="E103" s="248">
        <v>251</v>
      </c>
      <c r="F103" s="248">
        <v>243</v>
      </c>
      <c r="G103" s="250">
        <v>535</v>
      </c>
      <c r="H103" s="247">
        <v>6</v>
      </c>
      <c r="I103" s="248">
        <v>20</v>
      </c>
      <c r="J103" s="248">
        <v>182</v>
      </c>
      <c r="K103" s="248">
        <v>118</v>
      </c>
      <c r="L103" s="249">
        <v>326</v>
      </c>
      <c r="M103" s="247">
        <v>15</v>
      </c>
      <c r="N103" s="248">
        <v>52</v>
      </c>
      <c r="O103" s="248">
        <v>433</v>
      </c>
      <c r="P103" s="248">
        <v>361</v>
      </c>
      <c r="Q103" s="250">
        <v>861</v>
      </c>
      <c r="R103" s="325">
        <v>1</v>
      </c>
      <c r="S103" s="193"/>
      <c r="T103" s="193"/>
    </row>
    <row r="104" spans="1:22" ht="14.25" x14ac:dyDescent="0.2">
      <c r="A104" s="155"/>
      <c r="B104" s="156" t="s">
        <v>60</v>
      </c>
      <c r="C104" s="247">
        <v>17</v>
      </c>
      <c r="D104" s="248">
        <v>30</v>
      </c>
      <c r="E104" s="248">
        <v>214</v>
      </c>
      <c r="F104" s="248">
        <v>261</v>
      </c>
      <c r="G104" s="250">
        <v>522</v>
      </c>
      <c r="H104" s="247">
        <v>13</v>
      </c>
      <c r="I104" s="248">
        <v>21</v>
      </c>
      <c r="J104" s="248">
        <v>168</v>
      </c>
      <c r="K104" s="248">
        <v>119</v>
      </c>
      <c r="L104" s="249">
        <v>321</v>
      </c>
      <c r="M104" s="247">
        <v>30</v>
      </c>
      <c r="N104" s="248">
        <v>51</v>
      </c>
      <c r="O104" s="248">
        <v>382</v>
      </c>
      <c r="P104" s="248">
        <v>380</v>
      </c>
      <c r="Q104" s="250">
        <v>843</v>
      </c>
      <c r="R104" s="325">
        <v>0</v>
      </c>
      <c r="S104" s="193"/>
      <c r="T104" s="193"/>
    </row>
    <row r="105" spans="1:22" ht="14.25" x14ac:dyDescent="0.2">
      <c r="A105" s="155"/>
      <c r="B105" s="156" t="s">
        <v>61</v>
      </c>
      <c r="C105" s="247">
        <v>10</v>
      </c>
      <c r="D105" s="248">
        <v>35</v>
      </c>
      <c r="E105" s="248">
        <v>264</v>
      </c>
      <c r="F105" s="248">
        <v>266</v>
      </c>
      <c r="G105" s="250">
        <v>575</v>
      </c>
      <c r="H105" s="247">
        <v>6</v>
      </c>
      <c r="I105" s="248">
        <v>24</v>
      </c>
      <c r="J105" s="248">
        <v>186</v>
      </c>
      <c r="K105" s="248">
        <v>132</v>
      </c>
      <c r="L105" s="249">
        <v>348</v>
      </c>
      <c r="M105" s="247">
        <v>16</v>
      </c>
      <c r="N105" s="248">
        <v>59</v>
      </c>
      <c r="O105" s="248">
        <v>450</v>
      </c>
      <c r="P105" s="248">
        <v>398</v>
      </c>
      <c r="Q105" s="250">
        <v>923</v>
      </c>
      <c r="R105" s="325">
        <v>1</v>
      </c>
      <c r="S105" s="193"/>
      <c r="T105" s="193"/>
    </row>
    <row r="106" spans="1:22" ht="14.25" x14ac:dyDescent="0.2">
      <c r="A106" s="155"/>
      <c r="B106" s="156" t="s">
        <v>62</v>
      </c>
      <c r="C106" s="247">
        <v>14</v>
      </c>
      <c r="D106" s="248">
        <v>33</v>
      </c>
      <c r="E106" s="248">
        <v>264</v>
      </c>
      <c r="F106" s="248">
        <v>258</v>
      </c>
      <c r="G106" s="250">
        <v>569</v>
      </c>
      <c r="H106" s="247">
        <v>8</v>
      </c>
      <c r="I106" s="248">
        <v>31</v>
      </c>
      <c r="J106" s="248">
        <v>196</v>
      </c>
      <c r="K106" s="248">
        <v>125</v>
      </c>
      <c r="L106" s="249">
        <v>360</v>
      </c>
      <c r="M106" s="247">
        <v>22</v>
      </c>
      <c r="N106" s="248">
        <v>64</v>
      </c>
      <c r="O106" s="248">
        <v>460</v>
      </c>
      <c r="P106" s="248">
        <v>383</v>
      </c>
      <c r="Q106" s="250">
        <v>929</v>
      </c>
      <c r="R106" s="325">
        <v>1</v>
      </c>
      <c r="S106" s="193"/>
      <c r="T106" s="193"/>
    </row>
    <row r="107" spans="1:22" ht="14.25" x14ac:dyDescent="0.2">
      <c r="A107" s="155"/>
      <c r="B107" s="156" t="s">
        <v>63</v>
      </c>
      <c r="C107" s="247">
        <v>16</v>
      </c>
      <c r="D107" s="248">
        <v>34</v>
      </c>
      <c r="E107" s="248">
        <v>264</v>
      </c>
      <c r="F107" s="248">
        <v>255</v>
      </c>
      <c r="G107" s="250">
        <v>569</v>
      </c>
      <c r="H107" s="247">
        <v>10</v>
      </c>
      <c r="I107" s="248">
        <v>31</v>
      </c>
      <c r="J107" s="248">
        <v>198</v>
      </c>
      <c r="K107" s="248">
        <v>134</v>
      </c>
      <c r="L107" s="249">
        <v>373</v>
      </c>
      <c r="M107" s="247">
        <v>26</v>
      </c>
      <c r="N107" s="248">
        <v>65</v>
      </c>
      <c r="O107" s="248">
        <v>462</v>
      </c>
      <c r="P107" s="248">
        <v>389</v>
      </c>
      <c r="Q107" s="250">
        <v>942</v>
      </c>
      <c r="R107" s="325">
        <v>1</v>
      </c>
      <c r="S107" s="193"/>
      <c r="T107" s="193"/>
    </row>
    <row r="108" spans="1:22" s="177" customFormat="1" ht="15" x14ac:dyDescent="0.25">
      <c r="A108" s="157"/>
      <c r="B108" s="158" t="s">
        <v>64</v>
      </c>
      <c r="C108" s="723">
        <v>10</v>
      </c>
      <c r="D108" s="724">
        <v>36</v>
      </c>
      <c r="E108" s="724">
        <v>262</v>
      </c>
      <c r="F108" s="724">
        <v>287</v>
      </c>
      <c r="G108" s="725">
        <v>595</v>
      </c>
      <c r="H108" s="723">
        <v>5</v>
      </c>
      <c r="I108" s="724">
        <v>34</v>
      </c>
      <c r="J108" s="724">
        <v>194</v>
      </c>
      <c r="K108" s="724">
        <v>169</v>
      </c>
      <c r="L108" s="726">
        <v>402</v>
      </c>
      <c r="M108" s="723">
        <v>15</v>
      </c>
      <c r="N108" s="724">
        <v>70</v>
      </c>
      <c r="O108" s="724">
        <v>456</v>
      </c>
      <c r="P108" s="724">
        <v>456</v>
      </c>
      <c r="Q108" s="250">
        <v>997</v>
      </c>
      <c r="R108" s="325">
        <v>0</v>
      </c>
      <c r="S108" s="217"/>
      <c r="T108" s="217"/>
    </row>
    <row r="109" spans="1:22" ht="14.25" x14ac:dyDescent="0.2">
      <c r="A109" s="155"/>
      <c r="B109" s="156" t="s">
        <v>65</v>
      </c>
      <c r="C109" s="247">
        <v>12</v>
      </c>
      <c r="D109" s="248">
        <v>59</v>
      </c>
      <c r="E109" s="248">
        <v>288</v>
      </c>
      <c r="F109" s="248">
        <v>257</v>
      </c>
      <c r="G109" s="250">
        <v>616</v>
      </c>
      <c r="H109" s="247">
        <v>3</v>
      </c>
      <c r="I109" s="248">
        <v>29</v>
      </c>
      <c r="J109" s="248">
        <v>218</v>
      </c>
      <c r="K109" s="248">
        <v>158</v>
      </c>
      <c r="L109" s="249">
        <v>408</v>
      </c>
      <c r="M109" s="247">
        <v>15</v>
      </c>
      <c r="N109" s="248">
        <v>88</v>
      </c>
      <c r="O109" s="248">
        <v>506</v>
      </c>
      <c r="P109" s="248">
        <v>415</v>
      </c>
      <c r="Q109" s="250">
        <v>1024</v>
      </c>
      <c r="R109" s="325">
        <v>1</v>
      </c>
      <c r="S109" s="193"/>
      <c r="T109" s="193"/>
    </row>
    <row r="110" spans="1:22" ht="14.25" x14ac:dyDescent="0.2">
      <c r="A110" s="155"/>
      <c r="B110" s="156" t="s">
        <v>66</v>
      </c>
      <c r="C110" s="247">
        <v>6</v>
      </c>
      <c r="D110" s="248">
        <v>44</v>
      </c>
      <c r="E110" s="248">
        <v>254</v>
      </c>
      <c r="F110" s="248">
        <v>276</v>
      </c>
      <c r="G110" s="250">
        <v>580</v>
      </c>
      <c r="H110" s="247">
        <v>2</v>
      </c>
      <c r="I110" s="248">
        <v>33</v>
      </c>
      <c r="J110" s="248">
        <v>201</v>
      </c>
      <c r="K110" s="248">
        <v>187</v>
      </c>
      <c r="L110" s="249">
        <v>423</v>
      </c>
      <c r="M110" s="247">
        <v>8</v>
      </c>
      <c r="N110" s="248">
        <v>77</v>
      </c>
      <c r="O110" s="248">
        <v>455</v>
      </c>
      <c r="P110" s="248">
        <v>463</v>
      </c>
      <c r="Q110" s="250">
        <v>1003</v>
      </c>
      <c r="R110" s="325">
        <v>0</v>
      </c>
      <c r="S110" s="193"/>
      <c r="T110" s="193"/>
    </row>
    <row r="111" spans="1:22" ht="14.25" x14ac:dyDescent="0.2">
      <c r="A111" s="155"/>
      <c r="B111" s="156" t="s">
        <v>67</v>
      </c>
      <c r="C111" s="247">
        <v>5</v>
      </c>
      <c r="D111" s="248">
        <v>48</v>
      </c>
      <c r="E111" s="248">
        <v>236</v>
      </c>
      <c r="F111" s="248">
        <v>288</v>
      </c>
      <c r="G111" s="250">
        <v>577</v>
      </c>
      <c r="H111" s="247">
        <v>2</v>
      </c>
      <c r="I111" s="248">
        <v>40</v>
      </c>
      <c r="J111" s="248">
        <v>191</v>
      </c>
      <c r="K111" s="248">
        <v>167</v>
      </c>
      <c r="L111" s="249">
        <v>400</v>
      </c>
      <c r="M111" s="247">
        <v>7</v>
      </c>
      <c r="N111" s="248">
        <v>88</v>
      </c>
      <c r="O111" s="248">
        <v>427</v>
      </c>
      <c r="P111" s="248">
        <v>455</v>
      </c>
      <c r="Q111" s="250">
        <v>977</v>
      </c>
      <c r="R111" s="325">
        <v>0</v>
      </c>
      <c r="S111" s="193"/>
      <c r="T111" s="193"/>
    </row>
    <row r="112" spans="1:22" ht="14.25" x14ac:dyDescent="0.2">
      <c r="A112" s="155"/>
      <c r="B112" s="156" t="s">
        <v>274</v>
      </c>
      <c r="C112" s="247">
        <v>6</v>
      </c>
      <c r="D112" s="248">
        <v>57</v>
      </c>
      <c r="E112" s="248">
        <v>227</v>
      </c>
      <c r="F112" s="248">
        <v>268</v>
      </c>
      <c r="G112" s="250">
        <v>558</v>
      </c>
      <c r="H112" s="247">
        <v>2</v>
      </c>
      <c r="I112" s="248">
        <v>46</v>
      </c>
      <c r="J112" s="248">
        <v>197</v>
      </c>
      <c r="K112" s="248">
        <v>149</v>
      </c>
      <c r="L112" s="249">
        <v>394</v>
      </c>
      <c r="M112" s="247">
        <v>8</v>
      </c>
      <c r="N112" s="248">
        <v>103</v>
      </c>
      <c r="O112" s="248">
        <v>424</v>
      </c>
      <c r="P112" s="248">
        <v>417</v>
      </c>
      <c r="Q112" s="250">
        <v>952</v>
      </c>
      <c r="R112" s="325">
        <v>1</v>
      </c>
      <c r="S112" s="193"/>
      <c r="T112" s="193"/>
    </row>
    <row r="113" spans="1:34" ht="15" thickBot="1" x14ac:dyDescent="0.25">
      <c r="A113" s="226"/>
      <c r="B113" s="227" t="s">
        <v>275</v>
      </c>
      <c r="C113" s="228">
        <v>5</v>
      </c>
      <c r="D113" s="256">
        <v>61</v>
      </c>
      <c r="E113" s="256">
        <v>236</v>
      </c>
      <c r="F113" s="256">
        <v>262</v>
      </c>
      <c r="G113" s="257">
        <v>564</v>
      </c>
      <c r="H113" s="228">
        <v>2</v>
      </c>
      <c r="I113" s="256">
        <v>52</v>
      </c>
      <c r="J113" s="256">
        <v>190</v>
      </c>
      <c r="K113" s="256">
        <v>140</v>
      </c>
      <c r="L113" s="462">
        <v>384</v>
      </c>
      <c r="M113" s="228">
        <v>7</v>
      </c>
      <c r="N113" s="256">
        <v>113</v>
      </c>
      <c r="O113" s="256">
        <v>426</v>
      </c>
      <c r="P113" s="256">
        <v>402</v>
      </c>
      <c r="Q113" s="257">
        <v>948</v>
      </c>
      <c r="R113" s="326">
        <v>0</v>
      </c>
      <c r="S113" s="193"/>
      <c r="T113" s="193"/>
    </row>
    <row r="114" spans="1:34" ht="15.75" customHeight="1" x14ac:dyDescent="0.2">
      <c r="A114" s="148" t="s">
        <v>346</v>
      </c>
      <c r="U114" s="147" t="s">
        <v>13</v>
      </c>
    </row>
    <row r="116" spans="1:34" s="149" customFormat="1" ht="36.75" customHeight="1" thickBot="1" x14ac:dyDescent="0.25">
      <c r="A116" s="120" t="s">
        <v>349</v>
      </c>
    </row>
    <row r="117" spans="1:34" s="151" customFormat="1" ht="20.25" customHeight="1" thickBot="1" x14ac:dyDescent="0.3">
      <c r="A117" s="150"/>
      <c r="B117" s="225"/>
      <c r="C117" s="1668" t="s">
        <v>332</v>
      </c>
      <c r="D117" s="1669"/>
      <c r="E117" s="1669"/>
      <c r="F117" s="1669"/>
      <c r="G117" s="1670"/>
      <c r="H117" s="1668" t="s">
        <v>333</v>
      </c>
      <c r="I117" s="1669"/>
      <c r="J117" s="1669"/>
      <c r="K117" s="1669"/>
      <c r="L117" s="1670"/>
      <c r="M117" s="1672" t="s">
        <v>334</v>
      </c>
      <c r="N117" s="1673"/>
      <c r="O117" s="1673"/>
      <c r="P117" s="1673"/>
      <c r="Q117" s="1673"/>
      <c r="R117" s="1616"/>
    </row>
    <row r="118" spans="1:34" s="151" customFormat="1" ht="83.25" customHeight="1" thickBot="1" x14ac:dyDescent="0.3">
      <c r="A118" s="343" t="s">
        <v>51</v>
      </c>
      <c r="B118" s="463" t="s">
        <v>5</v>
      </c>
      <c r="C118" s="183" t="s">
        <v>335</v>
      </c>
      <c r="D118" s="181" t="s">
        <v>336</v>
      </c>
      <c r="E118" s="181" t="s">
        <v>337</v>
      </c>
      <c r="F118" s="181" t="s">
        <v>338</v>
      </c>
      <c r="G118" s="199" t="s">
        <v>339</v>
      </c>
      <c r="H118" s="191" t="s">
        <v>335</v>
      </c>
      <c r="I118" s="181" t="s">
        <v>336</v>
      </c>
      <c r="J118" s="181" t="s">
        <v>337</v>
      </c>
      <c r="K118" s="181" t="s">
        <v>338</v>
      </c>
      <c r="L118" s="263" t="s">
        <v>227</v>
      </c>
      <c r="M118" s="261" t="s">
        <v>335</v>
      </c>
      <c r="N118" s="264" t="s">
        <v>336</v>
      </c>
      <c r="O118" s="264" t="s">
        <v>337</v>
      </c>
      <c r="P118" s="264" t="s">
        <v>338</v>
      </c>
      <c r="Q118" s="262" t="s">
        <v>227</v>
      </c>
      <c r="R118" s="327" t="s">
        <v>340</v>
      </c>
      <c r="T118" s="151" t="s">
        <v>13</v>
      </c>
    </row>
    <row r="119" spans="1:34" ht="15.75" customHeight="1" x14ac:dyDescent="0.2">
      <c r="A119" s="464">
        <v>1</v>
      </c>
      <c r="B119" s="465" t="s">
        <v>11</v>
      </c>
      <c r="C119" s="1421">
        <v>2</v>
      </c>
      <c r="D119" s="1422">
        <v>19</v>
      </c>
      <c r="E119" s="1422">
        <v>6</v>
      </c>
      <c r="F119" s="1422">
        <v>15</v>
      </c>
      <c r="G119" s="1423">
        <f t="shared" ref="G119:G133" si="28">SUM(C119:F119)</f>
        <v>42</v>
      </c>
      <c r="H119" s="1421">
        <v>1</v>
      </c>
      <c r="I119" s="1422">
        <v>11</v>
      </c>
      <c r="J119" s="1422">
        <v>5</v>
      </c>
      <c r="K119" s="1422">
        <v>10</v>
      </c>
      <c r="L119" s="1423">
        <f t="shared" ref="L119:L133" si="29">SUM(H119:K119)</f>
        <v>27</v>
      </c>
      <c r="M119" s="1421">
        <f t="shared" ref="M119:M133" si="30">C119+H119</f>
        <v>3</v>
      </c>
      <c r="N119" s="1422">
        <f t="shared" ref="N119:N133" si="31">D119+I119</f>
        <v>30</v>
      </c>
      <c r="O119" s="1422">
        <f t="shared" ref="O119:O133" si="32">E119+J119</f>
        <v>11</v>
      </c>
      <c r="P119" s="1422">
        <f t="shared" ref="P119:P133" si="33">F119+K119</f>
        <v>25</v>
      </c>
      <c r="Q119" s="1423">
        <f t="shared" ref="Q119:Q133" si="34">SUM(M119:P119)</f>
        <v>69</v>
      </c>
      <c r="R119" s="1424">
        <v>3</v>
      </c>
      <c r="S119" s="193"/>
      <c r="T119" s="266"/>
    </row>
    <row r="120" spans="1:34" ht="15.75" customHeight="1" x14ac:dyDescent="0.2">
      <c r="A120" s="155">
        <v>2</v>
      </c>
      <c r="B120" s="156" t="s">
        <v>12</v>
      </c>
      <c r="C120" s="1425">
        <v>5</v>
      </c>
      <c r="D120" s="1426">
        <v>0</v>
      </c>
      <c r="E120" s="1426">
        <v>3</v>
      </c>
      <c r="F120" s="1426">
        <v>16</v>
      </c>
      <c r="G120" s="1427">
        <f t="shared" si="28"/>
        <v>24</v>
      </c>
      <c r="H120" s="1425">
        <v>3</v>
      </c>
      <c r="I120" s="1426">
        <v>0</v>
      </c>
      <c r="J120" s="1426">
        <v>4</v>
      </c>
      <c r="K120" s="1426">
        <v>16</v>
      </c>
      <c r="L120" s="1427">
        <f t="shared" si="29"/>
        <v>23</v>
      </c>
      <c r="M120" s="1425">
        <f t="shared" si="30"/>
        <v>8</v>
      </c>
      <c r="N120" s="1426">
        <f t="shared" si="31"/>
        <v>0</v>
      </c>
      <c r="O120" s="1426">
        <f t="shared" si="32"/>
        <v>7</v>
      </c>
      <c r="P120" s="1426">
        <f t="shared" si="33"/>
        <v>32</v>
      </c>
      <c r="Q120" s="1427">
        <f t="shared" si="34"/>
        <v>47</v>
      </c>
      <c r="R120" s="1428">
        <v>6</v>
      </c>
      <c r="S120" s="193"/>
      <c r="T120" s="266"/>
    </row>
    <row r="121" spans="1:34" ht="15.75" customHeight="1" x14ac:dyDescent="0.2">
      <c r="A121" s="155">
        <v>3</v>
      </c>
      <c r="B121" s="156" t="s">
        <v>14</v>
      </c>
      <c r="C121" s="1425">
        <v>0</v>
      </c>
      <c r="D121" s="1426">
        <v>1</v>
      </c>
      <c r="E121" s="1426">
        <v>7</v>
      </c>
      <c r="F121" s="1426">
        <v>10</v>
      </c>
      <c r="G121" s="1427">
        <f t="shared" si="28"/>
        <v>18</v>
      </c>
      <c r="H121" s="1425">
        <v>1</v>
      </c>
      <c r="I121" s="1426">
        <v>0</v>
      </c>
      <c r="J121" s="1426">
        <v>4</v>
      </c>
      <c r="K121" s="1426">
        <v>16</v>
      </c>
      <c r="L121" s="1427">
        <f t="shared" si="29"/>
        <v>21</v>
      </c>
      <c r="M121" s="1425">
        <f t="shared" si="30"/>
        <v>1</v>
      </c>
      <c r="N121" s="1426">
        <f t="shared" si="31"/>
        <v>1</v>
      </c>
      <c r="O121" s="1426">
        <f t="shared" si="32"/>
        <v>11</v>
      </c>
      <c r="P121" s="1426">
        <f t="shared" si="33"/>
        <v>26</v>
      </c>
      <c r="Q121" s="1427">
        <f t="shared" si="34"/>
        <v>39</v>
      </c>
      <c r="R121" s="1428">
        <v>0</v>
      </c>
      <c r="S121" s="193"/>
      <c r="T121" s="278"/>
      <c r="U121" s="267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</row>
    <row r="122" spans="1:34" ht="21" customHeight="1" x14ac:dyDescent="0.2">
      <c r="A122" s="155">
        <v>4</v>
      </c>
      <c r="B122" s="229" t="s">
        <v>15</v>
      </c>
      <c r="C122" s="1425">
        <v>0</v>
      </c>
      <c r="D122" s="1426">
        <v>5</v>
      </c>
      <c r="E122" s="1426">
        <v>0</v>
      </c>
      <c r="F122" s="1426">
        <v>20</v>
      </c>
      <c r="G122" s="1427">
        <f t="shared" si="28"/>
        <v>25</v>
      </c>
      <c r="H122" s="1425">
        <v>0</v>
      </c>
      <c r="I122" s="1426">
        <v>2</v>
      </c>
      <c r="J122" s="1426">
        <v>0</v>
      </c>
      <c r="K122" s="1426">
        <v>10</v>
      </c>
      <c r="L122" s="1427">
        <f t="shared" si="29"/>
        <v>12</v>
      </c>
      <c r="M122" s="1425">
        <f t="shared" si="30"/>
        <v>0</v>
      </c>
      <c r="N122" s="1426">
        <f t="shared" si="31"/>
        <v>7</v>
      </c>
      <c r="O122" s="1426">
        <f t="shared" si="32"/>
        <v>0</v>
      </c>
      <c r="P122" s="1426">
        <f t="shared" si="33"/>
        <v>30</v>
      </c>
      <c r="Q122" s="1427">
        <f t="shared" si="34"/>
        <v>37</v>
      </c>
      <c r="R122" s="1428">
        <v>0</v>
      </c>
      <c r="S122" s="193"/>
      <c r="T122" s="278"/>
      <c r="U122" s="267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</row>
    <row r="123" spans="1:34" ht="15.75" customHeight="1" x14ac:dyDescent="0.2">
      <c r="A123" s="155">
        <v>5</v>
      </c>
      <c r="B123" s="229" t="s">
        <v>16</v>
      </c>
      <c r="C123" s="1425">
        <v>0</v>
      </c>
      <c r="D123" s="1426">
        <v>18</v>
      </c>
      <c r="E123" s="1426">
        <v>3</v>
      </c>
      <c r="F123" s="1426">
        <v>3</v>
      </c>
      <c r="G123" s="1427">
        <f t="shared" si="28"/>
        <v>24</v>
      </c>
      <c r="H123" s="1425">
        <v>0</v>
      </c>
      <c r="I123" s="1426">
        <v>16</v>
      </c>
      <c r="J123" s="1426">
        <v>2</v>
      </c>
      <c r="K123" s="1426">
        <v>4</v>
      </c>
      <c r="L123" s="1427">
        <f t="shared" si="29"/>
        <v>22</v>
      </c>
      <c r="M123" s="1425">
        <f t="shared" si="30"/>
        <v>0</v>
      </c>
      <c r="N123" s="1426">
        <f t="shared" si="31"/>
        <v>34</v>
      </c>
      <c r="O123" s="1426">
        <f t="shared" si="32"/>
        <v>5</v>
      </c>
      <c r="P123" s="1426">
        <f t="shared" si="33"/>
        <v>7</v>
      </c>
      <c r="Q123" s="1427">
        <f t="shared" si="34"/>
        <v>46</v>
      </c>
      <c r="R123" s="1428">
        <v>0</v>
      </c>
      <c r="S123" s="193"/>
      <c r="T123" s="278"/>
      <c r="U123" s="267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</row>
    <row r="124" spans="1:34" ht="15.75" customHeight="1" x14ac:dyDescent="0.2">
      <c r="A124" s="157">
        <v>6</v>
      </c>
      <c r="B124" s="230" t="s">
        <v>17</v>
      </c>
      <c r="C124" s="1425">
        <v>1</v>
      </c>
      <c r="D124" s="1426">
        <v>0</v>
      </c>
      <c r="E124" s="1426">
        <v>7</v>
      </c>
      <c r="F124" s="1426">
        <v>7</v>
      </c>
      <c r="G124" s="1427">
        <f t="shared" si="28"/>
        <v>15</v>
      </c>
      <c r="H124" s="1425">
        <v>0</v>
      </c>
      <c r="I124" s="1426">
        <v>0</v>
      </c>
      <c r="J124" s="1426">
        <v>9</v>
      </c>
      <c r="K124" s="1426">
        <v>2</v>
      </c>
      <c r="L124" s="1427">
        <f t="shared" si="29"/>
        <v>11</v>
      </c>
      <c r="M124" s="1425">
        <f t="shared" si="30"/>
        <v>1</v>
      </c>
      <c r="N124" s="1426">
        <f t="shared" si="31"/>
        <v>0</v>
      </c>
      <c r="O124" s="1426">
        <f t="shared" si="32"/>
        <v>16</v>
      </c>
      <c r="P124" s="1426">
        <f t="shared" si="33"/>
        <v>9</v>
      </c>
      <c r="Q124" s="1427">
        <f t="shared" si="34"/>
        <v>26</v>
      </c>
      <c r="R124" s="1428">
        <v>1</v>
      </c>
      <c r="S124" s="193"/>
      <c r="T124" s="278"/>
      <c r="U124" s="267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</row>
    <row r="125" spans="1:34" ht="15.75" customHeight="1" x14ac:dyDescent="0.2">
      <c r="A125" s="157">
        <v>7</v>
      </c>
      <c r="B125" s="230" t="s">
        <v>18</v>
      </c>
      <c r="C125" s="1425">
        <v>2</v>
      </c>
      <c r="D125" s="1426">
        <v>1</v>
      </c>
      <c r="E125" s="1426">
        <v>13</v>
      </c>
      <c r="F125" s="1426">
        <v>4</v>
      </c>
      <c r="G125" s="1427">
        <f t="shared" si="28"/>
        <v>20</v>
      </c>
      <c r="H125" s="1425">
        <v>1</v>
      </c>
      <c r="I125" s="1426">
        <v>0</v>
      </c>
      <c r="J125" s="1426">
        <v>7</v>
      </c>
      <c r="K125" s="1426">
        <v>7</v>
      </c>
      <c r="L125" s="1427">
        <f t="shared" si="29"/>
        <v>15</v>
      </c>
      <c r="M125" s="1425">
        <f t="shared" si="30"/>
        <v>3</v>
      </c>
      <c r="N125" s="1426">
        <f t="shared" si="31"/>
        <v>1</v>
      </c>
      <c r="O125" s="1426">
        <f t="shared" si="32"/>
        <v>20</v>
      </c>
      <c r="P125" s="1426">
        <f t="shared" si="33"/>
        <v>11</v>
      </c>
      <c r="Q125" s="1427">
        <f t="shared" si="34"/>
        <v>35</v>
      </c>
      <c r="R125" s="1428">
        <v>2</v>
      </c>
      <c r="S125" s="193"/>
      <c r="T125" s="266"/>
    </row>
    <row r="126" spans="1:34" ht="15.75" customHeight="1" x14ac:dyDescent="0.2">
      <c r="A126" s="155">
        <v>8</v>
      </c>
      <c r="B126" s="229" t="s">
        <v>19</v>
      </c>
      <c r="C126" s="1425">
        <v>0</v>
      </c>
      <c r="D126" s="1426">
        <v>3</v>
      </c>
      <c r="E126" s="1426">
        <v>18</v>
      </c>
      <c r="F126" s="1426">
        <v>0</v>
      </c>
      <c r="G126" s="1427">
        <f t="shared" si="28"/>
        <v>21</v>
      </c>
      <c r="H126" s="1425">
        <v>0</v>
      </c>
      <c r="I126" s="1426">
        <v>1</v>
      </c>
      <c r="J126" s="1426">
        <v>9</v>
      </c>
      <c r="K126" s="1426">
        <v>9</v>
      </c>
      <c r="L126" s="1427">
        <f t="shared" si="29"/>
        <v>19</v>
      </c>
      <c r="M126" s="1425">
        <f t="shared" si="30"/>
        <v>0</v>
      </c>
      <c r="N126" s="1426">
        <f t="shared" si="31"/>
        <v>4</v>
      </c>
      <c r="O126" s="1426">
        <f t="shared" si="32"/>
        <v>27</v>
      </c>
      <c r="P126" s="1426">
        <f t="shared" si="33"/>
        <v>9</v>
      </c>
      <c r="Q126" s="1427">
        <f t="shared" si="34"/>
        <v>40</v>
      </c>
      <c r="R126" s="1428">
        <v>0</v>
      </c>
      <c r="S126" s="193"/>
      <c r="T126" s="193"/>
    </row>
    <row r="127" spans="1:34" ht="15.75" customHeight="1" x14ac:dyDescent="0.2">
      <c r="A127" s="155">
        <v>9</v>
      </c>
      <c r="B127" s="229" t="s">
        <v>20</v>
      </c>
      <c r="C127" s="1425">
        <v>0</v>
      </c>
      <c r="D127" s="1426">
        <v>0</v>
      </c>
      <c r="E127" s="1426">
        <v>5</v>
      </c>
      <c r="F127" s="1426">
        <v>8</v>
      </c>
      <c r="G127" s="1427">
        <f t="shared" si="28"/>
        <v>13</v>
      </c>
      <c r="H127" s="1425">
        <v>0</v>
      </c>
      <c r="I127" s="1426">
        <v>0</v>
      </c>
      <c r="J127" s="1426">
        <v>10</v>
      </c>
      <c r="K127" s="1426">
        <v>2</v>
      </c>
      <c r="L127" s="1427">
        <f t="shared" si="29"/>
        <v>12</v>
      </c>
      <c r="M127" s="1425">
        <f t="shared" si="30"/>
        <v>0</v>
      </c>
      <c r="N127" s="1426">
        <f t="shared" si="31"/>
        <v>0</v>
      </c>
      <c r="O127" s="1426">
        <f t="shared" si="32"/>
        <v>15</v>
      </c>
      <c r="P127" s="1426">
        <f t="shared" si="33"/>
        <v>10</v>
      </c>
      <c r="Q127" s="1427">
        <f t="shared" si="34"/>
        <v>25</v>
      </c>
      <c r="R127" s="1428">
        <v>0</v>
      </c>
      <c r="S127" s="193"/>
      <c r="T127" s="278"/>
      <c r="U127" s="267"/>
      <c r="V127" s="278"/>
      <c r="W127" s="278"/>
      <c r="X127" s="278"/>
      <c r="Y127" s="278"/>
      <c r="Z127" s="278"/>
      <c r="AA127" s="278"/>
      <c r="AB127" s="278"/>
      <c r="AC127" s="278"/>
      <c r="AD127" s="278"/>
      <c r="AE127" s="278"/>
      <c r="AF127" s="278"/>
      <c r="AG127" s="278"/>
      <c r="AH127" s="278"/>
    </row>
    <row r="128" spans="1:34" ht="15.75" customHeight="1" x14ac:dyDescent="0.2">
      <c r="A128" s="157">
        <v>10</v>
      </c>
      <c r="B128" s="230" t="s">
        <v>21</v>
      </c>
      <c r="C128" s="1425">
        <v>0</v>
      </c>
      <c r="D128" s="1426">
        <v>9</v>
      </c>
      <c r="E128" s="1426">
        <v>9</v>
      </c>
      <c r="F128" s="1426">
        <v>0</v>
      </c>
      <c r="G128" s="1427">
        <f t="shared" si="28"/>
        <v>18</v>
      </c>
      <c r="H128" s="1425">
        <v>0</v>
      </c>
      <c r="I128" s="1426">
        <v>13</v>
      </c>
      <c r="J128" s="1426">
        <v>8</v>
      </c>
      <c r="K128" s="1426">
        <v>0</v>
      </c>
      <c r="L128" s="1427">
        <f t="shared" si="29"/>
        <v>21</v>
      </c>
      <c r="M128" s="1425">
        <f t="shared" si="30"/>
        <v>0</v>
      </c>
      <c r="N128" s="1426">
        <f t="shared" si="31"/>
        <v>22</v>
      </c>
      <c r="O128" s="1426">
        <f t="shared" si="32"/>
        <v>17</v>
      </c>
      <c r="P128" s="1426">
        <f t="shared" si="33"/>
        <v>0</v>
      </c>
      <c r="Q128" s="1427">
        <f t="shared" si="34"/>
        <v>39</v>
      </c>
      <c r="R128" s="1428">
        <v>0</v>
      </c>
      <c r="S128" s="193"/>
      <c r="T128" s="266"/>
    </row>
    <row r="129" spans="1:22" ht="15.75" customHeight="1" x14ac:dyDescent="0.2">
      <c r="A129" s="157">
        <v>11</v>
      </c>
      <c r="B129" s="230" t="s">
        <v>22</v>
      </c>
      <c r="C129" s="1425">
        <v>9</v>
      </c>
      <c r="D129" s="1426">
        <v>5</v>
      </c>
      <c r="E129" s="1426">
        <v>17</v>
      </c>
      <c r="F129" s="1426">
        <v>11</v>
      </c>
      <c r="G129" s="1427">
        <f t="shared" si="28"/>
        <v>42</v>
      </c>
      <c r="H129" s="1425">
        <v>6</v>
      </c>
      <c r="I129" s="1426">
        <v>5</v>
      </c>
      <c r="J129" s="1426">
        <v>8</v>
      </c>
      <c r="K129" s="1426">
        <v>5</v>
      </c>
      <c r="L129" s="1427">
        <f t="shared" si="29"/>
        <v>24</v>
      </c>
      <c r="M129" s="1425">
        <f t="shared" si="30"/>
        <v>15</v>
      </c>
      <c r="N129" s="1426">
        <f t="shared" si="31"/>
        <v>10</v>
      </c>
      <c r="O129" s="1426">
        <f t="shared" si="32"/>
        <v>25</v>
      </c>
      <c r="P129" s="1426">
        <f t="shared" si="33"/>
        <v>16</v>
      </c>
      <c r="Q129" s="1427">
        <f t="shared" si="34"/>
        <v>66</v>
      </c>
      <c r="R129" s="1428">
        <v>0</v>
      </c>
      <c r="S129" s="193"/>
      <c r="T129" s="193"/>
      <c r="V129" s="147" t="s">
        <v>13</v>
      </c>
    </row>
    <row r="130" spans="1:22" ht="15.75" customHeight="1" x14ac:dyDescent="0.2">
      <c r="A130" s="155">
        <v>12</v>
      </c>
      <c r="B130" s="229" t="s">
        <v>23</v>
      </c>
      <c r="C130" s="1425">
        <v>3</v>
      </c>
      <c r="D130" s="1426">
        <v>2</v>
      </c>
      <c r="E130" s="1426">
        <v>15</v>
      </c>
      <c r="F130" s="1426">
        <v>15</v>
      </c>
      <c r="G130" s="1427">
        <f t="shared" si="28"/>
        <v>35</v>
      </c>
      <c r="H130" s="1425">
        <v>0</v>
      </c>
      <c r="I130" s="1426">
        <v>2</v>
      </c>
      <c r="J130" s="1426">
        <v>11</v>
      </c>
      <c r="K130" s="1426">
        <v>7</v>
      </c>
      <c r="L130" s="1427">
        <f t="shared" si="29"/>
        <v>20</v>
      </c>
      <c r="M130" s="1425">
        <f t="shared" si="30"/>
        <v>3</v>
      </c>
      <c r="N130" s="1426">
        <f t="shared" si="31"/>
        <v>4</v>
      </c>
      <c r="O130" s="1426">
        <f t="shared" si="32"/>
        <v>26</v>
      </c>
      <c r="P130" s="1426">
        <f t="shared" si="33"/>
        <v>22</v>
      </c>
      <c r="Q130" s="1427">
        <f t="shared" si="34"/>
        <v>55</v>
      </c>
      <c r="R130" s="1428">
        <v>3</v>
      </c>
      <c r="S130" s="193"/>
      <c r="T130" s="193"/>
    </row>
    <row r="131" spans="1:22" ht="15.75" customHeight="1" x14ac:dyDescent="0.2">
      <c r="A131" s="155">
        <v>13</v>
      </c>
      <c r="B131" s="229" t="s">
        <v>24</v>
      </c>
      <c r="C131" s="1425">
        <v>15</v>
      </c>
      <c r="D131" s="1426">
        <v>4</v>
      </c>
      <c r="E131" s="1426">
        <v>13</v>
      </c>
      <c r="F131" s="1426">
        <v>7</v>
      </c>
      <c r="G131" s="1427">
        <f t="shared" si="28"/>
        <v>39</v>
      </c>
      <c r="H131" s="1425">
        <v>8</v>
      </c>
      <c r="I131" s="1426">
        <v>7</v>
      </c>
      <c r="J131" s="1426">
        <v>7</v>
      </c>
      <c r="K131" s="1426">
        <v>7</v>
      </c>
      <c r="L131" s="1427">
        <f t="shared" si="29"/>
        <v>29</v>
      </c>
      <c r="M131" s="1425">
        <f t="shared" si="30"/>
        <v>23</v>
      </c>
      <c r="N131" s="1426">
        <f t="shared" si="31"/>
        <v>11</v>
      </c>
      <c r="O131" s="1426">
        <f t="shared" si="32"/>
        <v>20</v>
      </c>
      <c r="P131" s="1426">
        <f t="shared" si="33"/>
        <v>14</v>
      </c>
      <c r="Q131" s="1427">
        <f t="shared" si="34"/>
        <v>68</v>
      </c>
      <c r="R131" s="1428">
        <v>1</v>
      </c>
      <c r="S131" s="193"/>
      <c r="T131" s="193"/>
    </row>
    <row r="132" spans="1:22" ht="15.75" customHeight="1" x14ac:dyDescent="0.2">
      <c r="A132" s="155">
        <v>14</v>
      </c>
      <c r="B132" s="229" t="s">
        <v>25</v>
      </c>
      <c r="C132" s="1425">
        <v>2</v>
      </c>
      <c r="D132" s="1426">
        <v>0</v>
      </c>
      <c r="E132" s="1426">
        <v>15</v>
      </c>
      <c r="F132" s="1426">
        <v>12</v>
      </c>
      <c r="G132" s="1427">
        <f t="shared" si="28"/>
        <v>29</v>
      </c>
      <c r="H132" s="1425">
        <v>2</v>
      </c>
      <c r="I132" s="1426">
        <v>1</v>
      </c>
      <c r="J132" s="1426">
        <v>14</v>
      </c>
      <c r="K132" s="1426">
        <v>11</v>
      </c>
      <c r="L132" s="1427">
        <f t="shared" si="29"/>
        <v>28</v>
      </c>
      <c r="M132" s="1425">
        <f t="shared" si="30"/>
        <v>4</v>
      </c>
      <c r="N132" s="1426">
        <f t="shared" si="31"/>
        <v>1</v>
      </c>
      <c r="O132" s="1426">
        <f t="shared" si="32"/>
        <v>29</v>
      </c>
      <c r="P132" s="1426">
        <f t="shared" si="33"/>
        <v>23</v>
      </c>
      <c r="Q132" s="1427">
        <f t="shared" si="34"/>
        <v>57</v>
      </c>
      <c r="R132" s="1428">
        <v>0</v>
      </c>
      <c r="S132" s="193"/>
      <c r="T132" s="193"/>
    </row>
    <row r="133" spans="1:22" ht="34.5" customHeight="1" thickBot="1" x14ac:dyDescent="0.25">
      <c r="A133" s="226">
        <v>15</v>
      </c>
      <c r="B133" s="466" t="s">
        <v>26</v>
      </c>
      <c r="C133" s="1429">
        <v>0</v>
      </c>
      <c r="D133" s="1430">
        <v>0</v>
      </c>
      <c r="E133" s="1430">
        <v>10</v>
      </c>
      <c r="F133" s="1430">
        <v>11</v>
      </c>
      <c r="G133" s="1431">
        <f t="shared" si="28"/>
        <v>21</v>
      </c>
      <c r="H133" s="1429">
        <v>0</v>
      </c>
      <c r="I133" s="1430">
        <v>0</v>
      </c>
      <c r="J133" s="1430">
        <v>4</v>
      </c>
      <c r="K133" s="1430">
        <v>3</v>
      </c>
      <c r="L133" s="1431">
        <f t="shared" si="29"/>
        <v>7</v>
      </c>
      <c r="M133" s="1429">
        <f t="shared" si="30"/>
        <v>0</v>
      </c>
      <c r="N133" s="1430">
        <f t="shared" si="31"/>
        <v>0</v>
      </c>
      <c r="O133" s="1430">
        <f t="shared" si="32"/>
        <v>14</v>
      </c>
      <c r="P133" s="1430">
        <f t="shared" si="33"/>
        <v>14</v>
      </c>
      <c r="Q133" s="1431">
        <f t="shared" si="34"/>
        <v>28</v>
      </c>
      <c r="R133" s="1432">
        <v>0</v>
      </c>
      <c r="S133" s="193"/>
      <c r="T133" s="193"/>
    </row>
    <row r="134" spans="1:22" s="177" customFormat="1" ht="22.5" customHeight="1" x14ac:dyDescent="0.25">
      <c r="A134" s="211"/>
      <c r="B134" s="212" t="s">
        <v>586</v>
      </c>
      <c r="C134" s="213">
        <f t="shared" ref="C134:R134" si="35">SUM(C119:C133)</f>
        <v>39</v>
      </c>
      <c r="D134" s="214">
        <f t="shared" si="35"/>
        <v>67</v>
      </c>
      <c r="E134" s="214">
        <f t="shared" si="35"/>
        <v>141</v>
      </c>
      <c r="F134" s="214">
        <f t="shared" si="35"/>
        <v>139</v>
      </c>
      <c r="G134" s="215">
        <f t="shared" si="35"/>
        <v>386</v>
      </c>
      <c r="H134" s="213">
        <f t="shared" si="35"/>
        <v>22</v>
      </c>
      <c r="I134" s="214">
        <f t="shared" si="35"/>
        <v>58</v>
      </c>
      <c r="J134" s="214">
        <f t="shared" si="35"/>
        <v>102</v>
      </c>
      <c r="K134" s="214">
        <f t="shared" si="35"/>
        <v>109</v>
      </c>
      <c r="L134" s="215">
        <f t="shared" si="35"/>
        <v>291</v>
      </c>
      <c r="M134" s="213">
        <f t="shared" si="35"/>
        <v>61</v>
      </c>
      <c r="N134" s="214">
        <f t="shared" si="35"/>
        <v>125</v>
      </c>
      <c r="O134" s="214">
        <f t="shared" si="35"/>
        <v>243</v>
      </c>
      <c r="P134" s="214">
        <f t="shared" si="35"/>
        <v>248</v>
      </c>
      <c r="Q134" s="215">
        <f t="shared" si="35"/>
        <v>677</v>
      </c>
      <c r="R134" s="216">
        <f t="shared" si="35"/>
        <v>16</v>
      </c>
      <c r="S134" s="217"/>
      <c r="T134" s="217"/>
    </row>
    <row r="135" spans="1:22" ht="15.75" customHeight="1" x14ac:dyDescent="0.2">
      <c r="A135" s="155"/>
      <c r="B135" s="156" t="s">
        <v>542</v>
      </c>
      <c r="C135" s="247">
        <v>51</v>
      </c>
      <c r="D135" s="248">
        <v>55</v>
      </c>
      <c r="E135" s="248">
        <v>132</v>
      </c>
      <c r="F135" s="248">
        <v>179</v>
      </c>
      <c r="G135" s="250">
        <v>417</v>
      </c>
      <c r="H135" s="247">
        <v>50</v>
      </c>
      <c r="I135" s="248">
        <v>39</v>
      </c>
      <c r="J135" s="248">
        <v>127</v>
      </c>
      <c r="K135" s="248">
        <v>116</v>
      </c>
      <c r="L135" s="249">
        <v>332</v>
      </c>
      <c r="M135" s="247">
        <v>101</v>
      </c>
      <c r="N135" s="248">
        <v>94</v>
      </c>
      <c r="O135" s="248">
        <v>259</v>
      </c>
      <c r="P135" s="248">
        <v>295</v>
      </c>
      <c r="Q135" s="250">
        <v>749</v>
      </c>
      <c r="R135" s="325">
        <v>21</v>
      </c>
      <c r="S135" s="193"/>
      <c r="T135" s="193"/>
    </row>
    <row r="136" spans="1:22" ht="15.75" customHeight="1" x14ac:dyDescent="0.2">
      <c r="A136" s="155"/>
      <c r="B136" s="156" t="s">
        <v>60</v>
      </c>
      <c r="C136" s="247">
        <v>54</v>
      </c>
      <c r="D136" s="248">
        <v>47</v>
      </c>
      <c r="E136" s="248">
        <v>112</v>
      </c>
      <c r="F136" s="248">
        <v>168</v>
      </c>
      <c r="G136" s="250">
        <v>381</v>
      </c>
      <c r="H136" s="247">
        <v>47</v>
      </c>
      <c r="I136" s="248">
        <v>39</v>
      </c>
      <c r="J136" s="248">
        <v>97</v>
      </c>
      <c r="K136" s="248">
        <v>122</v>
      </c>
      <c r="L136" s="249">
        <v>305</v>
      </c>
      <c r="M136" s="247">
        <v>101</v>
      </c>
      <c r="N136" s="248">
        <v>86</v>
      </c>
      <c r="O136" s="248">
        <v>209</v>
      </c>
      <c r="P136" s="248">
        <v>290</v>
      </c>
      <c r="Q136" s="250">
        <v>686</v>
      </c>
      <c r="R136" s="325">
        <v>32</v>
      </c>
      <c r="S136" s="193"/>
      <c r="T136" s="193"/>
    </row>
    <row r="137" spans="1:22" ht="15.75" customHeight="1" x14ac:dyDescent="0.2">
      <c r="A137" s="155"/>
      <c r="B137" s="156" t="s">
        <v>61</v>
      </c>
      <c r="C137" s="247">
        <v>62</v>
      </c>
      <c r="D137" s="248">
        <v>76</v>
      </c>
      <c r="E137" s="248">
        <v>130</v>
      </c>
      <c r="F137" s="248">
        <v>164</v>
      </c>
      <c r="G137" s="250">
        <v>432</v>
      </c>
      <c r="H137" s="247">
        <v>51</v>
      </c>
      <c r="I137" s="248">
        <v>46</v>
      </c>
      <c r="J137" s="248">
        <v>102</v>
      </c>
      <c r="K137" s="248">
        <v>112</v>
      </c>
      <c r="L137" s="249">
        <v>311</v>
      </c>
      <c r="M137" s="247">
        <v>113</v>
      </c>
      <c r="N137" s="248">
        <v>122</v>
      </c>
      <c r="O137" s="248">
        <v>232</v>
      </c>
      <c r="P137" s="248">
        <v>276</v>
      </c>
      <c r="Q137" s="250">
        <v>743</v>
      </c>
      <c r="R137" s="325">
        <v>32</v>
      </c>
      <c r="S137" s="193"/>
      <c r="T137" s="193"/>
    </row>
    <row r="138" spans="1:22" ht="15.75" customHeight="1" x14ac:dyDescent="0.2">
      <c r="A138" s="155"/>
      <c r="B138" s="156" t="s">
        <v>62</v>
      </c>
      <c r="C138" s="247">
        <v>66</v>
      </c>
      <c r="D138" s="248">
        <v>68</v>
      </c>
      <c r="E138" s="248">
        <v>129</v>
      </c>
      <c r="F138" s="248">
        <v>157</v>
      </c>
      <c r="G138" s="250">
        <v>420</v>
      </c>
      <c r="H138" s="247">
        <v>49</v>
      </c>
      <c r="I138" s="248">
        <v>51</v>
      </c>
      <c r="J138" s="248">
        <v>102</v>
      </c>
      <c r="K138" s="248">
        <v>113</v>
      </c>
      <c r="L138" s="249">
        <v>315</v>
      </c>
      <c r="M138" s="247">
        <v>115</v>
      </c>
      <c r="N138" s="248">
        <v>119</v>
      </c>
      <c r="O138" s="248">
        <v>231</v>
      </c>
      <c r="P138" s="248">
        <v>270</v>
      </c>
      <c r="Q138" s="250">
        <v>735</v>
      </c>
      <c r="R138" s="325">
        <v>33</v>
      </c>
      <c r="S138" s="193"/>
      <c r="T138" s="193"/>
    </row>
    <row r="139" spans="1:22" ht="15.75" customHeight="1" x14ac:dyDescent="0.2">
      <c r="A139" s="155"/>
      <c r="B139" s="156" t="s">
        <v>63</v>
      </c>
      <c r="C139" s="247">
        <v>63</v>
      </c>
      <c r="D139" s="248">
        <v>68</v>
      </c>
      <c r="E139" s="248">
        <v>117</v>
      </c>
      <c r="F139" s="248">
        <v>154</v>
      </c>
      <c r="G139" s="250">
        <v>402</v>
      </c>
      <c r="H139" s="247">
        <v>42</v>
      </c>
      <c r="I139" s="248">
        <v>53</v>
      </c>
      <c r="J139" s="248">
        <v>89</v>
      </c>
      <c r="K139" s="248">
        <v>112</v>
      </c>
      <c r="L139" s="249">
        <v>296</v>
      </c>
      <c r="M139" s="247">
        <v>105</v>
      </c>
      <c r="N139" s="248">
        <v>121</v>
      </c>
      <c r="O139" s="248">
        <v>206</v>
      </c>
      <c r="P139" s="248">
        <v>266</v>
      </c>
      <c r="Q139" s="250">
        <v>698</v>
      </c>
      <c r="R139" s="325">
        <v>17</v>
      </c>
      <c r="S139" s="193"/>
      <c r="T139" s="193"/>
    </row>
    <row r="140" spans="1:22" ht="15.75" customHeight="1" x14ac:dyDescent="0.2">
      <c r="A140" s="155"/>
      <c r="B140" s="156" t="s">
        <v>64</v>
      </c>
      <c r="C140" s="247">
        <v>56</v>
      </c>
      <c r="D140" s="248">
        <v>70</v>
      </c>
      <c r="E140" s="248">
        <v>122</v>
      </c>
      <c r="F140" s="248">
        <v>153</v>
      </c>
      <c r="G140" s="250">
        <v>401</v>
      </c>
      <c r="H140" s="247">
        <v>39</v>
      </c>
      <c r="I140" s="248">
        <v>57</v>
      </c>
      <c r="J140" s="248">
        <v>89</v>
      </c>
      <c r="K140" s="248">
        <v>123</v>
      </c>
      <c r="L140" s="249">
        <v>308</v>
      </c>
      <c r="M140" s="247">
        <v>95</v>
      </c>
      <c r="N140" s="248">
        <v>127</v>
      </c>
      <c r="O140" s="248">
        <v>211</v>
      </c>
      <c r="P140" s="248">
        <v>276</v>
      </c>
      <c r="Q140" s="250">
        <v>709</v>
      </c>
      <c r="R140" s="325">
        <v>27</v>
      </c>
      <c r="S140" s="193"/>
      <c r="T140" s="193"/>
    </row>
    <row r="141" spans="1:22" ht="15.75" customHeight="1" x14ac:dyDescent="0.2">
      <c r="A141" s="155"/>
      <c r="B141" s="156" t="s">
        <v>65</v>
      </c>
      <c r="C141" s="247">
        <v>45</v>
      </c>
      <c r="D141" s="248">
        <v>67</v>
      </c>
      <c r="E141" s="248">
        <v>119</v>
      </c>
      <c r="F141" s="248">
        <v>138</v>
      </c>
      <c r="G141" s="250">
        <v>369</v>
      </c>
      <c r="H141" s="247">
        <v>44</v>
      </c>
      <c r="I141" s="248">
        <v>51</v>
      </c>
      <c r="J141" s="248">
        <v>95</v>
      </c>
      <c r="K141" s="248">
        <v>106</v>
      </c>
      <c r="L141" s="249">
        <v>296</v>
      </c>
      <c r="M141" s="247">
        <v>89</v>
      </c>
      <c r="N141" s="248">
        <v>118</v>
      </c>
      <c r="O141" s="248">
        <v>214</v>
      </c>
      <c r="P141" s="248">
        <v>244</v>
      </c>
      <c r="Q141" s="250">
        <v>665</v>
      </c>
      <c r="R141" s="325">
        <v>17</v>
      </c>
      <c r="S141" s="193"/>
      <c r="T141" s="193"/>
    </row>
    <row r="142" spans="1:22" ht="15.75" customHeight="1" x14ac:dyDescent="0.2">
      <c r="A142" s="155"/>
      <c r="B142" s="156" t="s">
        <v>66</v>
      </c>
      <c r="C142" s="247">
        <v>61</v>
      </c>
      <c r="D142" s="248">
        <v>72</v>
      </c>
      <c r="E142" s="248">
        <v>111</v>
      </c>
      <c r="F142" s="248">
        <v>135</v>
      </c>
      <c r="G142" s="250">
        <v>379</v>
      </c>
      <c r="H142" s="247">
        <v>49</v>
      </c>
      <c r="I142" s="248">
        <v>47</v>
      </c>
      <c r="J142" s="248">
        <v>93</v>
      </c>
      <c r="K142" s="248">
        <v>108</v>
      </c>
      <c r="L142" s="249">
        <v>297</v>
      </c>
      <c r="M142" s="247">
        <v>110</v>
      </c>
      <c r="N142" s="248">
        <v>119</v>
      </c>
      <c r="O142" s="248">
        <v>204</v>
      </c>
      <c r="P142" s="248">
        <v>243</v>
      </c>
      <c r="Q142" s="250">
        <v>676</v>
      </c>
      <c r="R142" s="325">
        <v>24</v>
      </c>
      <c r="S142" s="193"/>
      <c r="T142" s="193"/>
    </row>
    <row r="143" spans="1:22" ht="15.75" customHeight="1" x14ac:dyDescent="0.2">
      <c r="A143" s="155"/>
      <c r="B143" s="156" t="s">
        <v>67</v>
      </c>
      <c r="C143" s="247">
        <v>58</v>
      </c>
      <c r="D143" s="248">
        <v>68</v>
      </c>
      <c r="E143" s="248">
        <v>102</v>
      </c>
      <c r="F143" s="248">
        <v>129</v>
      </c>
      <c r="G143" s="250">
        <v>357</v>
      </c>
      <c r="H143" s="247">
        <v>57</v>
      </c>
      <c r="I143" s="248">
        <v>58</v>
      </c>
      <c r="J143" s="248">
        <v>92</v>
      </c>
      <c r="K143" s="248">
        <v>106</v>
      </c>
      <c r="L143" s="249">
        <v>313</v>
      </c>
      <c r="M143" s="247">
        <v>115</v>
      </c>
      <c r="N143" s="248">
        <v>126</v>
      </c>
      <c r="O143" s="248">
        <v>194</v>
      </c>
      <c r="P143" s="248">
        <v>235</v>
      </c>
      <c r="Q143" s="250">
        <v>670</v>
      </c>
      <c r="R143" s="325">
        <v>26</v>
      </c>
      <c r="S143" s="193"/>
      <c r="T143" s="193"/>
    </row>
    <row r="144" spans="1:22" ht="15.75" customHeight="1" x14ac:dyDescent="0.2">
      <c r="A144" s="155"/>
      <c r="B144" s="156" t="s">
        <v>274</v>
      </c>
      <c r="C144" s="247">
        <v>53</v>
      </c>
      <c r="D144" s="248">
        <v>82</v>
      </c>
      <c r="E144" s="248">
        <v>94</v>
      </c>
      <c r="F144" s="248">
        <v>117</v>
      </c>
      <c r="G144" s="250">
        <v>346</v>
      </c>
      <c r="H144" s="247">
        <v>62</v>
      </c>
      <c r="I144" s="248">
        <v>58</v>
      </c>
      <c r="J144" s="248">
        <v>79</v>
      </c>
      <c r="K144" s="248">
        <v>106</v>
      </c>
      <c r="L144" s="249">
        <v>305</v>
      </c>
      <c r="M144" s="247">
        <v>115</v>
      </c>
      <c r="N144" s="248">
        <v>140</v>
      </c>
      <c r="O144" s="248">
        <v>173</v>
      </c>
      <c r="P144" s="248">
        <v>223</v>
      </c>
      <c r="Q144" s="250">
        <v>651</v>
      </c>
      <c r="R144" s="325">
        <v>30</v>
      </c>
      <c r="S144" s="193"/>
      <c r="T144" s="193"/>
    </row>
    <row r="145" spans="1:34" ht="15.75" customHeight="1" thickBot="1" x14ac:dyDescent="0.25">
      <c r="A145" s="226"/>
      <c r="B145" s="227" t="s">
        <v>275</v>
      </c>
      <c r="C145" s="228">
        <v>66</v>
      </c>
      <c r="D145" s="256">
        <v>87</v>
      </c>
      <c r="E145" s="256">
        <v>88</v>
      </c>
      <c r="F145" s="256">
        <v>125</v>
      </c>
      <c r="G145" s="257">
        <v>366</v>
      </c>
      <c r="H145" s="228">
        <v>74</v>
      </c>
      <c r="I145" s="256">
        <v>65</v>
      </c>
      <c r="J145" s="256">
        <v>77</v>
      </c>
      <c r="K145" s="256">
        <v>102</v>
      </c>
      <c r="L145" s="462">
        <v>318</v>
      </c>
      <c r="M145" s="228">
        <v>140</v>
      </c>
      <c r="N145" s="256">
        <v>152</v>
      </c>
      <c r="O145" s="256">
        <v>165</v>
      </c>
      <c r="P145" s="256">
        <v>227</v>
      </c>
      <c r="Q145" s="257">
        <v>684</v>
      </c>
      <c r="R145" s="326">
        <v>31</v>
      </c>
      <c r="S145" s="193"/>
      <c r="T145" s="193"/>
      <c r="U145" s="147" t="s">
        <v>13</v>
      </c>
    </row>
    <row r="146" spans="1:34" ht="15.75" customHeight="1" x14ac:dyDescent="0.2">
      <c r="A146" s="148" t="s">
        <v>346</v>
      </c>
      <c r="T146" s="147" t="s">
        <v>13</v>
      </c>
    </row>
    <row r="148" spans="1:34" s="149" customFormat="1" ht="32.25" customHeight="1" thickBot="1" x14ac:dyDescent="0.25">
      <c r="A148" s="120" t="s">
        <v>350</v>
      </c>
    </row>
    <row r="149" spans="1:34" s="151" customFormat="1" ht="21.75" customHeight="1" thickBot="1" x14ac:dyDescent="0.3">
      <c r="A149" s="168"/>
      <c r="B149" s="169"/>
      <c r="C149" s="1665" t="s">
        <v>332</v>
      </c>
      <c r="D149" s="1666"/>
      <c r="E149" s="1666"/>
      <c r="F149" s="1666"/>
      <c r="G149" s="1667"/>
      <c r="H149" s="1665" t="s">
        <v>333</v>
      </c>
      <c r="I149" s="1666"/>
      <c r="J149" s="1666"/>
      <c r="K149" s="1666"/>
      <c r="L149" s="1667"/>
      <c r="M149" s="1665" t="s">
        <v>334</v>
      </c>
      <c r="N149" s="1666"/>
      <c r="O149" s="1666"/>
      <c r="P149" s="1666"/>
      <c r="Q149" s="1666"/>
      <c r="R149" s="1667"/>
    </row>
    <row r="150" spans="1:34" s="151" customFormat="1" ht="83.25" customHeight="1" thickBot="1" x14ac:dyDescent="0.3">
      <c r="A150" s="170" t="s">
        <v>51</v>
      </c>
      <c r="B150" s="152" t="s">
        <v>5</v>
      </c>
      <c r="C150" s="183" t="s">
        <v>335</v>
      </c>
      <c r="D150" s="181" t="s">
        <v>336</v>
      </c>
      <c r="E150" s="181" t="s">
        <v>337</v>
      </c>
      <c r="F150" s="181" t="s">
        <v>338</v>
      </c>
      <c r="G150" s="199" t="s">
        <v>339</v>
      </c>
      <c r="H150" s="191" t="s">
        <v>335</v>
      </c>
      <c r="I150" s="181" t="s">
        <v>336</v>
      </c>
      <c r="J150" s="181" t="s">
        <v>337</v>
      </c>
      <c r="K150" s="181" t="s">
        <v>338</v>
      </c>
      <c r="L150" s="199" t="s">
        <v>227</v>
      </c>
      <c r="M150" s="191" t="s">
        <v>335</v>
      </c>
      <c r="N150" s="181" t="s">
        <v>336</v>
      </c>
      <c r="O150" s="181" t="s">
        <v>337</v>
      </c>
      <c r="P150" s="181" t="s">
        <v>338</v>
      </c>
      <c r="Q150" s="199" t="s">
        <v>227</v>
      </c>
      <c r="R150" s="265" t="s">
        <v>340</v>
      </c>
    </row>
    <row r="151" spans="1:34" ht="22.5" customHeight="1" x14ac:dyDescent="0.2">
      <c r="A151" s="172">
        <v>1</v>
      </c>
      <c r="B151" s="154" t="s">
        <v>11</v>
      </c>
      <c r="C151" s="1421">
        <v>14</v>
      </c>
      <c r="D151" s="1422">
        <v>3</v>
      </c>
      <c r="E151" s="1422">
        <v>0</v>
      </c>
      <c r="F151" s="1422">
        <v>3</v>
      </c>
      <c r="G151" s="1423">
        <f t="shared" ref="G151:G165" si="36">SUM(C151:F151)</f>
        <v>20</v>
      </c>
      <c r="H151" s="1421">
        <v>12</v>
      </c>
      <c r="I151" s="1422">
        <v>7</v>
      </c>
      <c r="J151" s="1422">
        <v>1</v>
      </c>
      <c r="K151" s="1422">
        <v>3</v>
      </c>
      <c r="L151" s="1423">
        <f t="shared" ref="L151:L165" si="37">SUM(H151:K151)</f>
        <v>23</v>
      </c>
      <c r="M151" s="1421">
        <f t="shared" ref="M151:M165" si="38">C151+H151</f>
        <v>26</v>
      </c>
      <c r="N151" s="1422">
        <f t="shared" ref="N151:N165" si="39">D151+I151</f>
        <v>10</v>
      </c>
      <c r="O151" s="1422">
        <f t="shared" ref="O151:O165" si="40">E151+J151</f>
        <v>1</v>
      </c>
      <c r="P151" s="1422">
        <f t="shared" ref="P151:P165" si="41">F151+K151</f>
        <v>6</v>
      </c>
      <c r="Q151" s="1423">
        <f t="shared" ref="Q151:Q165" si="42">SUM(M151:P151)</f>
        <v>43</v>
      </c>
      <c r="R151" s="1424">
        <v>26</v>
      </c>
      <c r="S151" s="193"/>
      <c r="T151" s="266"/>
    </row>
    <row r="152" spans="1:34" ht="15.75" customHeight="1" x14ac:dyDescent="0.2">
      <c r="A152" s="173">
        <v>2</v>
      </c>
      <c r="B152" s="156" t="s">
        <v>12</v>
      </c>
      <c r="C152" s="1425">
        <v>16</v>
      </c>
      <c r="D152" s="1426">
        <v>0</v>
      </c>
      <c r="E152" s="1426">
        <v>0</v>
      </c>
      <c r="F152" s="1426">
        <v>4</v>
      </c>
      <c r="G152" s="1427">
        <f t="shared" si="36"/>
        <v>20</v>
      </c>
      <c r="H152" s="1425">
        <v>13</v>
      </c>
      <c r="I152" s="1426">
        <v>0</v>
      </c>
      <c r="J152" s="1426">
        <v>2</v>
      </c>
      <c r="K152" s="1426">
        <v>3</v>
      </c>
      <c r="L152" s="1427">
        <f t="shared" si="37"/>
        <v>18</v>
      </c>
      <c r="M152" s="1425">
        <f t="shared" si="38"/>
        <v>29</v>
      </c>
      <c r="N152" s="1426">
        <f t="shared" si="39"/>
        <v>0</v>
      </c>
      <c r="O152" s="1426">
        <f t="shared" si="40"/>
        <v>2</v>
      </c>
      <c r="P152" s="1426">
        <f t="shared" si="41"/>
        <v>7</v>
      </c>
      <c r="Q152" s="1427">
        <f t="shared" si="42"/>
        <v>38</v>
      </c>
      <c r="R152" s="1428">
        <v>20</v>
      </c>
      <c r="S152" s="193"/>
      <c r="T152" s="266"/>
    </row>
    <row r="153" spans="1:34" ht="15.75" customHeight="1" x14ac:dyDescent="0.2">
      <c r="A153" s="173">
        <v>3</v>
      </c>
      <c r="B153" s="156" t="s">
        <v>14</v>
      </c>
      <c r="C153" s="1425">
        <v>14</v>
      </c>
      <c r="D153" s="1426">
        <v>0</v>
      </c>
      <c r="E153" s="1426">
        <v>1</v>
      </c>
      <c r="F153" s="1426">
        <v>0</v>
      </c>
      <c r="G153" s="1427">
        <f t="shared" si="36"/>
        <v>15</v>
      </c>
      <c r="H153" s="1425">
        <v>14</v>
      </c>
      <c r="I153" s="1426">
        <v>0</v>
      </c>
      <c r="J153" s="1426">
        <v>0</v>
      </c>
      <c r="K153" s="1426">
        <v>0</v>
      </c>
      <c r="L153" s="1427">
        <f t="shared" si="37"/>
        <v>14</v>
      </c>
      <c r="M153" s="1425">
        <f t="shared" si="38"/>
        <v>28</v>
      </c>
      <c r="N153" s="1426">
        <f t="shared" si="39"/>
        <v>0</v>
      </c>
      <c r="O153" s="1426">
        <f t="shared" si="40"/>
        <v>1</v>
      </c>
      <c r="P153" s="1426">
        <f t="shared" si="41"/>
        <v>0</v>
      </c>
      <c r="Q153" s="1427">
        <f t="shared" si="42"/>
        <v>29</v>
      </c>
      <c r="R153" s="1428">
        <v>6</v>
      </c>
      <c r="S153" s="193"/>
      <c r="T153" s="278"/>
      <c r="U153" s="267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</row>
    <row r="154" spans="1:34" ht="15.75" customHeight="1" x14ac:dyDescent="0.2">
      <c r="A154" s="173">
        <v>4</v>
      </c>
      <c r="B154" s="156" t="s">
        <v>15</v>
      </c>
      <c r="C154" s="1425">
        <v>8</v>
      </c>
      <c r="D154" s="1426">
        <v>0</v>
      </c>
      <c r="E154" s="1426">
        <v>0</v>
      </c>
      <c r="F154" s="1426">
        <v>7</v>
      </c>
      <c r="G154" s="1427">
        <f t="shared" si="36"/>
        <v>15</v>
      </c>
      <c r="H154" s="1425">
        <v>2</v>
      </c>
      <c r="I154" s="1426">
        <v>1</v>
      </c>
      <c r="J154" s="1426">
        <v>0</v>
      </c>
      <c r="K154" s="1426">
        <v>2</v>
      </c>
      <c r="L154" s="1427">
        <f t="shared" si="37"/>
        <v>5</v>
      </c>
      <c r="M154" s="1425">
        <f t="shared" si="38"/>
        <v>10</v>
      </c>
      <c r="N154" s="1426">
        <f t="shared" si="39"/>
        <v>1</v>
      </c>
      <c r="O154" s="1426">
        <f t="shared" si="40"/>
        <v>0</v>
      </c>
      <c r="P154" s="1426">
        <f t="shared" si="41"/>
        <v>9</v>
      </c>
      <c r="Q154" s="1427">
        <f t="shared" si="42"/>
        <v>20</v>
      </c>
      <c r="R154" s="1428">
        <v>2</v>
      </c>
      <c r="S154" s="193"/>
      <c r="T154" s="278" t="s">
        <v>204</v>
      </c>
      <c r="U154" s="267" t="s">
        <v>85</v>
      </c>
      <c r="V154" s="278"/>
      <c r="W154" s="278"/>
      <c r="X154" s="278"/>
      <c r="Y154" s="278"/>
      <c r="Z154" s="278"/>
      <c r="AA154" s="278"/>
      <c r="AB154" s="278"/>
      <c r="AC154" s="278"/>
      <c r="AD154" s="278"/>
      <c r="AE154" s="278"/>
      <c r="AF154" s="278"/>
      <c r="AG154" s="278"/>
      <c r="AH154" s="278"/>
    </row>
    <row r="155" spans="1:34" ht="16.5" customHeight="1" x14ac:dyDescent="0.2">
      <c r="A155" s="173">
        <v>5</v>
      </c>
      <c r="B155" s="156" t="s">
        <v>16</v>
      </c>
      <c r="C155" s="1425">
        <v>7</v>
      </c>
      <c r="D155" s="1426">
        <v>0</v>
      </c>
      <c r="E155" s="1426">
        <v>1</v>
      </c>
      <c r="F155" s="1426">
        <v>0</v>
      </c>
      <c r="G155" s="1427">
        <f t="shared" si="36"/>
        <v>8</v>
      </c>
      <c r="H155" s="1425">
        <v>11</v>
      </c>
      <c r="I155" s="1426">
        <v>0</v>
      </c>
      <c r="J155" s="1426">
        <v>0</v>
      </c>
      <c r="K155" s="1426">
        <v>2</v>
      </c>
      <c r="L155" s="1427">
        <f t="shared" si="37"/>
        <v>13</v>
      </c>
      <c r="M155" s="1425">
        <f t="shared" si="38"/>
        <v>18</v>
      </c>
      <c r="N155" s="1426">
        <f t="shared" si="39"/>
        <v>0</v>
      </c>
      <c r="O155" s="1426">
        <f t="shared" si="40"/>
        <v>1</v>
      </c>
      <c r="P155" s="1426">
        <f t="shared" si="41"/>
        <v>2</v>
      </c>
      <c r="Q155" s="1427">
        <f t="shared" si="42"/>
        <v>21</v>
      </c>
      <c r="R155" s="1428">
        <v>1</v>
      </c>
      <c r="S155" s="193"/>
      <c r="T155" s="278"/>
      <c r="U155" s="267"/>
      <c r="V155" s="278"/>
      <c r="W155" s="278"/>
      <c r="X155" s="278"/>
      <c r="Y155" s="278"/>
      <c r="Z155" s="278"/>
      <c r="AA155" s="278"/>
      <c r="AB155" s="278"/>
      <c r="AC155" s="278"/>
      <c r="AD155" s="278"/>
      <c r="AE155" s="278"/>
      <c r="AF155" s="278"/>
      <c r="AG155" s="278"/>
      <c r="AH155" s="278"/>
    </row>
    <row r="156" spans="1:34" ht="15.75" customHeight="1" x14ac:dyDescent="0.2">
      <c r="A156" s="174">
        <v>6</v>
      </c>
      <c r="B156" s="158" t="s">
        <v>17</v>
      </c>
      <c r="C156" s="1425">
        <v>1</v>
      </c>
      <c r="D156" s="1426">
        <v>0</v>
      </c>
      <c r="E156" s="1426">
        <v>0</v>
      </c>
      <c r="F156" s="1426">
        <v>1</v>
      </c>
      <c r="G156" s="1427">
        <f t="shared" si="36"/>
        <v>2</v>
      </c>
      <c r="H156" s="1425">
        <v>6</v>
      </c>
      <c r="I156" s="1426">
        <v>0</v>
      </c>
      <c r="J156" s="1426">
        <v>0</v>
      </c>
      <c r="K156" s="1426">
        <v>2</v>
      </c>
      <c r="L156" s="1427">
        <f t="shared" si="37"/>
        <v>8</v>
      </c>
      <c r="M156" s="1425">
        <f t="shared" si="38"/>
        <v>7</v>
      </c>
      <c r="N156" s="1426">
        <f t="shared" si="39"/>
        <v>0</v>
      </c>
      <c r="O156" s="1426">
        <f t="shared" si="40"/>
        <v>0</v>
      </c>
      <c r="P156" s="1426">
        <f t="shared" si="41"/>
        <v>3</v>
      </c>
      <c r="Q156" s="1427">
        <f t="shared" si="42"/>
        <v>10</v>
      </c>
      <c r="R156" s="1428">
        <v>7</v>
      </c>
      <c r="S156" s="193"/>
      <c r="T156" s="278"/>
      <c r="U156" s="267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</row>
    <row r="157" spans="1:34" ht="15.75" customHeight="1" x14ac:dyDescent="0.2">
      <c r="A157" s="174">
        <v>7</v>
      </c>
      <c r="B157" s="158" t="s">
        <v>18</v>
      </c>
      <c r="C157" s="1425">
        <v>5</v>
      </c>
      <c r="D157" s="1426">
        <v>0</v>
      </c>
      <c r="E157" s="1426">
        <v>3</v>
      </c>
      <c r="F157" s="1426">
        <v>3</v>
      </c>
      <c r="G157" s="1427">
        <f t="shared" si="36"/>
        <v>11</v>
      </c>
      <c r="H157" s="1425">
        <v>6</v>
      </c>
      <c r="I157" s="1426">
        <v>0</v>
      </c>
      <c r="J157" s="1426">
        <v>6</v>
      </c>
      <c r="K157" s="1426">
        <v>2</v>
      </c>
      <c r="L157" s="1427">
        <f t="shared" si="37"/>
        <v>14</v>
      </c>
      <c r="M157" s="1425">
        <f t="shared" si="38"/>
        <v>11</v>
      </c>
      <c r="N157" s="1426">
        <f t="shared" si="39"/>
        <v>0</v>
      </c>
      <c r="O157" s="1426">
        <f t="shared" si="40"/>
        <v>9</v>
      </c>
      <c r="P157" s="1426">
        <f t="shared" si="41"/>
        <v>5</v>
      </c>
      <c r="Q157" s="1427">
        <f t="shared" si="42"/>
        <v>25</v>
      </c>
      <c r="R157" s="1428">
        <v>8</v>
      </c>
      <c r="S157" s="193"/>
      <c r="T157" s="193"/>
    </row>
    <row r="158" spans="1:34" ht="15.75" customHeight="1" x14ac:dyDescent="0.2">
      <c r="A158" s="173">
        <v>8</v>
      </c>
      <c r="B158" s="156" t="s">
        <v>19</v>
      </c>
      <c r="C158" s="1425">
        <v>11</v>
      </c>
      <c r="D158" s="1426">
        <v>1</v>
      </c>
      <c r="E158" s="1426">
        <v>1</v>
      </c>
      <c r="F158" s="1426">
        <v>0</v>
      </c>
      <c r="G158" s="1427">
        <f t="shared" si="36"/>
        <v>13</v>
      </c>
      <c r="H158" s="1425">
        <v>5</v>
      </c>
      <c r="I158" s="1426">
        <v>1</v>
      </c>
      <c r="J158" s="1426">
        <v>2</v>
      </c>
      <c r="K158" s="1426">
        <v>0</v>
      </c>
      <c r="L158" s="1427">
        <f t="shared" si="37"/>
        <v>8</v>
      </c>
      <c r="M158" s="1425">
        <f t="shared" si="38"/>
        <v>16</v>
      </c>
      <c r="N158" s="1426">
        <f t="shared" si="39"/>
        <v>2</v>
      </c>
      <c r="O158" s="1426">
        <f t="shared" si="40"/>
        <v>3</v>
      </c>
      <c r="P158" s="1426">
        <f t="shared" si="41"/>
        <v>0</v>
      </c>
      <c r="Q158" s="1427">
        <f t="shared" si="42"/>
        <v>21</v>
      </c>
      <c r="R158" s="1428">
        <v>16</v>
      </c>
      <c r="S158" s="193"/>
      <c r="T158" s="278"/>
      <c r="U158" s="267"/>
      <c r="V158" s="278"/>
      <c r="W158" s="278"/>
      <c r="X158" s="278"/>
      <c r="Y158" s="278"/>
      <c r="Z158" s="278"/>
      <c r="AA158" s="278" t="s">
        <v>156</v>
      </c>
      <c r="AB158" s="278"/>
      <c r="AC158" s="278"/>
      <c r="AD158" s="278"/>
      <c r="AE158" s="278"/>
      <c r="AF158" s="278"/>
      <c r="AG158" s="278"/>
      <c r="AH158" s="278"/>
    </row>
    <row r="159" spans="1:34" ht="15.75" customHeight="1" x14ac:dyDescent="0.2">
      <c r="A159" s="173">
        <v>9</v>
      </c>
      <c r="B159" s="156" t="s">
        <v>20</v>
      </c>
      <c r="C159" s="1425">
        <v>3</v>
      </c>
      <c r="D159" s="1426">
        <v>0</v>
      </c>
      <c r="E159" s="1426">
        <v>1</v>
      </c>
      <c r="F159" s="1426">
        <v>1</v>
      </c>
      <c r="G159" s="1427">
        <f t="shared" si="36"/>
        <v>5</v>
      </c>
      <c r="H159" s="1425">
        <v>7</v>
      </c>
      <c r="I159" s="1426">
        <v>0</v>
      </c>
      <c r="J159" s="1426">
        <v>0</v>
      </c>
      <c r="K159" s="1426">
        <v>1</v>
      </c>
      <c r="L159" s="1427">
        <f t="shared" si="37"/>
        <v>8</v>
      </c>
      <c r="M159" s="1425">
        <f t="shared" si="38"/>
        <v>10</v>
      </c>
      <c r="N159" s="1426">
        <f t="shared" si="39"/>
        <v>0</v>
      </c>
      <c r="O159" s="1426">
        <f t="shared" si="40"/>
        <v>1</v>
      </c>
      <c r="P159" s="1426">
        <f t="shared" si="41"/>
        <v>2</v>
      </c>
      <c r="Q159" s="1427">
        <f t="shared" si="42"/>
        <v>13</v>
      </c>
      <c r="R159" s="1428">
        <v>10</v>
      </c>
      <c r="S159" s="193"/>
      <c r="T159" s="193"/>
    </row>
    <row r="160" spans="1:34" ht="15.75" customHeight="1" x14ac:dyDescent="0.2">
      <c r="A160" s="173">
        <v>10</v>
      </c>
      <c r="B160" s="156" t="s">
        <v>21</v>
      </c>
      <c r="C160" s="1425">
        <v>8</v>
      </c>
      <c r="D160" s="1426">
        <v>3</v>
      </c>
      <c r="E160" s="1426">
        <v>2</v>
      </c>
      <c r="F160" s="1426">
        <v>0</v>
      </c>
      <c r="G160" s="1427">
        <f t="shared" si="36"/>
        <v>13</v>
      </c>
      <c r="H160" s="1425">
        <v>10</v>
      </c>
      <c r="I160" s="1426">
        <v>4</v>
      </c>
      <c r="J160" s="1426">
        <v>3</v>
      </c>
      <c r="K160" s="1426">
        <v>0</v>
      </c>
      <c r="L160" s="1427">
        <f t="shared" si="37"/>
        <v>17</v>
      </c>
      <c r="M160" s="1425">
        <f t="shared" si="38"/>
        <v>18</v>
      </c>
      <c r="N160" s="1426">
        <f t="shared" si="39"/>
        <v>7</v>
      </c>
      <c r="O160" s="1426">
        <f t="shared" si="40"/>
        <v>5</v>
      </c>
      <c r="P160" s="1426">
        <f t="shared" si="41"/>
        <v>0</v>
      </c>
      <c r="Q160" s="1427">
        <f t="shared" si="42"/>
        <v>30</v>
      </c>
      <c r="R160" s="1428">
        <v>6</v>
      </c>
      <c r="S160" s="193"/>
      <c r="T160" s="278"/>
      <c r="U160" s="267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</row>
    <row r="161" spans="1:21" ht="15.75" customHeight="1" x14ac:dyDescent="0.2">
      <c r="A161" s="174">
        <v>11</v>
      </c>
      <c r="B161" s="158" t="s">
        <v>22</v>
      </c>
      <c r="C161" s="1425">
        <v>9</v>
      </c>
      <c r="D161" s="1426">
        <v>0</v>
      </c>
      <c r="E161" s="1426">
        <v>0</v>
      </c>
      <c r="F161" s="1426">
        <v>1</v>
      </c>
      <c r="G161" s="1427">
        <f t="shared" si="36"/>
        <v>10</v>
      </c>
      <c r="H161" s="1425">
        <v>2</v>
      </c>
      <c r="I161" s="1426">
        <v>2</v>
      </c>
      <c r="J161" s="1426">
        <v>2</v>
      </c>
      <c r="K161" s="1426">
        <v>3</v>
      </c>
      <c r="L161" s="1427">
        <f t="shared" si="37"/>
        <v>9</v>
      </c>
      <c r="M161" s="1425">
        <f t="shared" si="38"/>
        <v>11</v>
      </c>
      <c r="N161" s="1426">
        <f t="shared" si="39"/>
        <v>2</v>
      </c>
      <c r="O161" s="1426">
        <f t="shared" si="40"/>
        <v>2</v>
      </c>
      <c r="P161" s="1426">
        <f t="shared" si="41"/>
        <v>4</v>
      </c>
      <c r="Q161" s="1427">
        <f t="shared" si="42"/>
        <v>19</v>
      </c>
      <c r="R161" s="1428">
        <v>0</v>
      </c>
      <c r="S161" s="193"/>
      <c r="T161" s="193"/>
    </row>
    <row r="162" spans="1:21" ht="15.75" customHeight="1" x14ac:dyDescent="0.2">
      <c r="A162" s="173">
        <v>12</v>
      </c>
      <c r="B162" s="156" t="s">
        <v>23</v>
      </c>
      <c r="C162" s="1425">
        <v>2</v>
      </c>
      <c r="D162" s="1426">
        <v>0</v>
      </c>
      <c r="E162" s="1426">
        <v>2</v>
      </c>
      <c r="F162" s="1426">
        <v>4</v>
      </c>
      <c r="G162" s="1427">
        <f t="shared" si="36"/>
        <v>8</v>
      </c>
      <c r="H162" s="1425">
        <v>4</v>
      </c>
      <c r="I162" s="1426">
        <v>0</v>
      </c>
      <c r="J162" s="1426">
        <v>0</v>
      </c>
      <c r="K162" s="1426">
        <v>6</v>
      </c>
      <c r="L162" s="1427">
        <f t="shared" si="37"/>
        <v>10</v>
      </c>
      <c r="M162" s="1425">
        <f t="shared" si="38"/>
        <v>6</v>
      </c>
      <c r="N162" s="1426">
        <f t="shared" si="39"/>
        <v>0</v>
      </c>
      <c r="O162" s="1426">
        <f t="shared" si="40"/>
        <v>2</v>
      </c>
      <c r="P162" s="1426">
        <f t="shared" si="41"/>
        <v>10</v>
      </c>
      <c r="Q162" s="1427">
        <f t="shared" si="42"/>
        <v>18</v>
      </c>
      <c r="R162" s="1428">
        <v>6</v>
      </c>
      <c r="S162" s="193"/>
      <c r="T162" s="193"/>
    </row>
    <row r="163" spans="1:21" ht="15.75" customHeight="1" x14ac:dyDescent="0.2">
      <c r="A163" s="173">
        <v>13</v>
      </c>
      <c r="B163" s="156" t="s">
        <v>24</v>
      </c>
      <c r="C163" s="1425">
        <v>15</v>
      </c>
      <c r="D163" s="1426">
        <v>0</v>
      </c>
      <c r="E163" s="1426">
        <v>3</v>
      </c>
      <c r="F163" s="1426">
        <v>0</v>
      </c>
      <c r="G163" s="1427">
        <f t="shared" si="36"/>
        <v>18</v>
      </c>
      <c r="H163" s="1425">
        <v>9</v>
      </c>
      <c r="I163" s="1426">
        <v>1</v>
      </c>
      <c r="J163" s="1426">
        <v>1</v>
      </c>
      <c r="K163" s="1426">
        <v>3</v>
      </c>
      <c r="L163" s="1427">
        <f t="shared" si="37"/>
        <v>14</v>
      </c>
      <c r="M163" s="1425">
        <f t="shared" si="38"/>
        <v>24</v>
      </c>
      <c r="N163" s="1426">
        <f t="shared" si="39"/>
        <v>1</v>
      </c>
      <c r="O163" s="1426">
        <f t="shared" si="40"/>
        <v>4</v>
      </c>
      <c r="P163" s="1426">
        <f t="shared" si="41"/>
        <v>3</v>
      </c>
      <c r="Q163" s="1427">
        <f t="shared" si="42"/>
        <v>32</v>
      </c>
      <c r="R163" s="1428">
        <v>6</v>
      </c>
      <c r="S163" s="193"/>
      <c r="T163" s="193"/>
    </row>
    <row r="164" spans="1:21" ht="15.75" customHeight="1" x14ac:dyDescent="0.2">
      <c r="A164" s="173">
        <v>14</v>
      </c>
      <c r="B164" s="156" t="s">
        <v>25</v>
      </c>
      <c r="C164" s="1425">
        <v>7</v>
      </c>
      <c r="D164" s="1426">
        <v>0</v>
      </c>
      <c r="E164" s="1426">
        <v>3</v>
      </c>
      <c r="F164" s="1426">
        <v>4</v>
      </c>
      <c r="G164" s="1427">
        <f t="shared" si="36"/>
        <v>14</v>
      </c>
      <c r="H164" s="1425">
        <v>1</v>
      </c>
      <c r="I164" s="1426">
        <v>0</v>
      </c>
      <c r="J164" s="1426">
        <v>3</v>
      </c>
      <c r="K164" s="1426">
        <v>8</v>
      </c>
      <c r="L164" s="1427">
        <f t="shared" si="37"/>
        <v>12</v>
      </c>
      <c r="M164" s="1425">
        <f t="shared" si="38"/>
        <v>8</v>
      </c>
      <c r="N164" s="1426">
        <f t="shared" si="39"/>
        <v>0</v>
      </c>
      <c r="O164" s="1426">
        <f t="shared" si="40"/>
        <v>6</v>
      </c>
      <c r="P164" s="1426">
        <f t="shared" si="41"/>
        <v>12</v>
      </c>
      <c r="Q164" s="1427">
        <f t="shared" si="42"/>
        <v>26</v>
      </c>
      <c r="R164" s="1428">
        <v>3</v>
      </c>
      <c r="S164" s="193"/>
      <c r="T164" s="193"/>
    </row>
    <row r="165" spans="1:21" ht="34.5" customHeight="1" thickBot="1" x14ac:dyDescent="0.25">
      <c r="A165" s="175">
        <v>15</v>
      </c>
      <c r="B165" s="159" t="s">
        <v>26</v>
      </c>
      <c r="C165" s="1429">
        <v>2</v>
      </c>
      <c r="D165" s="1430">
        <v>0</v>
      </c>
      <c r="E165" s="1430">
        <v>0</v>
      </c>
      <c r="F165" s="1430">
        <v>3</v>
      </c>
      <c r="G165" s="1431">
        <f t="shared" si="36"/>
        <v>5</v>
      </c>
      <c r="H165" s="1429">
        <v>1</v>
      </c>
      <c r="I165" s="1430">
        <v>0</v>
      </c>
      <c r="J165" s="1430">
        <v>3</v>
      </c>
      <c r="K165" s="1430">
        <v>1</v>
      </c>
      <c r="L165" s="1431">
        <f t="shared" si="37"/>
        <v>5</v>
      </c>
      <c r="M165" s="1429">
        <f t="shared" si="38"/>
        <v>3</v>
      </c>
      <c r="N165" s="1430">
        <f t="shared" si="39"/>
        <v>0</v>
      </c>
      <c r="O165" s="1430">
        <f t="shared" si="40"/>
        <v>3</v>
      </c>
      <c r="P165" s="1430">
        <f t="shared" si="41"/>
        <v>4</v>
      </c>
      <c r="Q165" s="1431">
        <f t="shared" si="42"/>
        <v>10</v>
      </c>
      <c r="R165" s="1432">
        <v>0</v>
      </c>
      <c r="S165" s="193"/>
      <c r="T165" s="193"/>
    </row>
    <row r="166" spans="1:21" s="177" customFormat="1" ht="22.5" customHeight="1" x14ac:dyDescent="0.25">
      <c r="A166" s="211"/>
      <c r="B166" s="212" t="s">
        <v>586</v>
      </c>
      <c r="C166" s="213">
        <f t="shared" ref="C166:R166" si="43">SUM(C151:C165)</f>
        <v>122</v>
      </c>
      <c r="D166" s="214">
        <f t="shared" si="43"/>
        <v>7</v>
      </c>
      <c r="E166" s="214">
        <f t="shared" si="43"/>
        <v>17</v>
      </c>
      <c r="F166" s="214">
        <f t="shared" si="43"/>
        <v>31</v>
      </c>
      <c r="G166" s="215">
        <f t="shared" si="43"/>
        <v>177</v>
      </c>
      <c r="H166" s="213">
        <f t="shared" si="43"/>
        <v>103</v>
      </c>
      <c r="I166" s="214">
        <f t="shared" si="43"/>
        <v>16</v>
      </c>
      <c r="J166" s="214">
        <f t="shared" si="43"/>
        <v>23</v>
      </c>
      <c r="K166" s="214">
        <f t="shared" si="43"/>
        <v>36</v>
      </c>
      <c r="L166" s="215">
        <f t="shared" si="43"/>
        <v>178</v>
      </c>
      <c r="M166" s="213">
        <f t="shared" si="43"/>
        <v>225</v>
      </c>
      <c r="N166" s="214">
        <f t="shared" si="43"/>
        <v>23</v>
      </c>
      <c r="O166" s="214">
        <f t="shared" si="43"/>
        <v>40</v>
      </c>
      <c r="P166" s="214">
        <f t="shared" si="43"/>
        <v>67</v>
      </c>
      <c r="Q166" s="215">
        <f t="shared" si="43"/>
        <v>355</v>
      </c>
      <c r="R166" s="216">
        <f t="shared" si="43"/>
        <v>117</v>
      </c>
      <c r="S166" s="217"/>
      <c r="T166" s="217"/>
      <c r="U166" s="177" t="s">
        <v>13</v>
      </c>
    </row>
    <row r="167" spans="1:21" ht="15.75" customHeight="1" x14ac:dyDescent="0.25">
      <c r="A167" s="155"/>
      <c r="B167" s="156" t="s">
        <v>542</v>
      </c>
      <c r="C167" s="247">
        <v>130</v>
      </c>
      <c r="D167" s="248">
        <v>6</v>
      </c>
      <c r="E167" s="248">
        <v>23</v>
      </c>
      <c r="F167" s="248">
        <v>54</v>
      </c>
      <c r="G167" s="250">
        <v>213</v>
      </c>
      <c r="H167" s="247">
        <v>121</v>
      </c>
      <c r="I167" s="248">
        <v>12</v>
      </c>
      <c r="J167" s="248">
        <v>22</v>
      </c>
      <c r="K167" s="248">
        <v>35</v>
      </c>
      <c r="L167" s="249">
        <v>190</v>
      </c>
      <c r="M167" s="247">
        <v>251</v>
      </c>
      <c r="N167" s="248">
        <v>18</v>
      </c>
      <c r="O167" s="248">
        <v>45</v>
      </c>
      <c r="P167" s="248">
        <v>89</v>
      </c>
      <c r="Q167" s="250">
        <v>403</v>
      </c>
      <c r="R167" s="325">
        <v>122</v>
      </c>
      <c r="S167" s="193"/>
      <c r="T167" s="217"/>
      <c r="U167" s="147" t="s">
        <v>13</v>
      </c>
    </row>
    <row r="168" spans="1:21" ht="15.75" customHeight="1" x14ac:dyDescent="0.25">
      <c r="A168" s="155"/>
      <c r="B168" s="156" t="s">
        <v>60</v>
      </c>
      <c r="C168" s="247">
        <v>113</v>
      </c>
      <c r="D168" s="248">
        <v>8</v>
      </c>
      <c r="E168" s="248">
        <v>19</v>
      </c>
      <c r="F168" s="248">
        <v>39</v>
      </c>
      <c r="G168" s="250">
        <v>179</v>
      </c>
      <c r="H168" s="247">
        <v>116</v>
      </c>
      <c r="I168" s="248">
        <v>12</v>
      </c>
      <c r="J168" s="248">
        <v>14</v>
      </c>
      <c r="K168" s="248">
        <v>35</v>
      </c>
      <c r="L168" s="249">
        <v>177</v>
      </c>
      <c r="M168" s="247">
        <v>229</v>
      </c>
      <c r="N168" s="248">
        <v>20</v>
      </c>
      <c r="O168" s="248">
        <v>33</v>
      </c>
      <c r="P168" s="248">
        <v>74</v>
      </c>
      <c r="Q168" s="250">
        <v>356</v>
      </c>
      <c r="R168" s="325">
        <v>118</v>
      </c>
      <c r="S168" s="193"/>
      <c r="T168" s="217"/>
      <c r="U168" s="147" t="s">
        <v>13</v>
      </c>
    </row>
    <row r="169" spans="1:21" ht="15.75" customHeight="1" x14ac:dyDescent="0.25">
      <c r="A169" s="155"/>
      <c r="B169" s="156" t="s">
        <v>61</v>
      </c>
      <c r="C169" s="247">
        <v>120</v>
      </c>
      <c r="D169" s="248">
        <v>4</v>
      </c>
      <c r="E169" s="248">
        <v>17</v>
      </c>
      <c r="F169" s="248">
        <v>31</v>
      </c>
      <c r="G169" s="250">
        <v>172</v>
      </c>
      <c r="H169" s="247">
        <v>132</v>
      </c>
      <c r="I169" s="248">
        <v>13</v>
      </c>
      <c r="J169" s="248">
        <v>17</v>
      </c>
      <c r="K169" s="248">
        <v>30</v>
      </c>
      <c r="L169" s="249">
        <v>192</v>
      </c>
      <c r="M169" s="247">
        <v>252</v>
      </c>
      <c r="N169" s="248">
        <v>17</v>
      </c>
      <c r="O169" s="248">
        <v>34</v>
      </c>
      <c r="P169" s="248">
        <v>61</v>
      </c>
      <c r="Q169" s="250">
        <v>364</v>
      </c>
      <c r="R169" s="325">
        <v>124</v>
      </c>
      <c r="S169" s="193"/>
      <c r="T169" s="217"/>
      <c r="U169" s="147" t="s">
        <v>13</v>
      </c>
    </row>
    <row r="170" spans="1:21" ht="15.75" customHeight="1" x14ac:dyDescent="0.25">
      <c r="A170" s="155"/>
      <c r="B170" s="156" t="s">
        <v>62</v>
      </c>
      <c r="C170" s="247">
        <v>143</v>
      </c>
      <c r="D170" s="248">
        <v>4</v>
      </c>
      <c r="E170" s="248">
        <v>13</v>
      </c>
      <c r="F170" s="248">
        <v>28</v>
      </c>
      <c r="G170" s="250">
        <v>188</v>
      </c>
      <c r="H170" s="247">
        <v>125</v>
      </c>
      <c r="I170" s="248">
        <v>7</v>
      </c>
      <c r="J170" s="248">
        <v>16</v>
      </c>
      <c r="K170" s="248">
        <v>28</v>
      </c>
      <c r="L170" s="249">
        <v>176</v>
      </c>
      <c r="M170" s="247">
        <v>268</v>
      </c>
      <c r="N170" s="248">
        <v>11</v>
      </c>
      <c r="O170" s="248">
        <v>29</v>
      </c>
      <c r="P170" s="248">
        <v>56</v>
      </c>
      <c r="Q170" s="250">
        <v>364</v>
      </c>
      <c r="R170" s="325">
        <v>128</v>
      </c>
      <c r="S170" s="193"/>
      <c r="T170" s="217"/>
      <c r="U170" s="147" t="s">
        <v>13</v>
      </c>
    </row>
    <row r="171" spans="1:21" ht="15.75" customHeight="1" x14ac:dyDescent="0.25">
      <c r="A171" s="155"/>
      <c r="B171" s="156" t="s">
        <v>63</v>
      </c>
      <c r="C171" s="247">
        <v>151</v>
      </c>
      <c r="D171" s="248">
        <v>6</v>
      </c>
      <c r="E171" s="248">
        <v>10</v>
      </c>
      <c r="F171" s="248">
        <v>25</v>
      </c>
      <c r="G171" s="250">
        <v>192</v>
      </c>
      <c r="H171" s="247">
        <v>126</v>
      </c>
      <c r="I171" s="248">
        <v>11</v>
      </c>
      <c r="J171" s="248">
        <v>20</v>
      </c>
      <c r="K171" s="248">
        <v>25</v>
      </c>
      <c r="L171" s="249">
        <v>182</v>
      </c>
      <c r="M171" s="247">
        <v>277</v>
      </c>
      <c r="N171" s="248">
        <v>17</v>
      </c>
      <c r="O171" s="248">
        <v>30</v>
      </c>
      <c r="P171" s="248">
        <v>50</v>
      </c>
      <c r="Q171" s="250">
        <v>374</v>
      </c>
      <c r="R171" s="325">
        <v>108</v>
      </c>
      <c r="S171" s="193"/>
      <c r="T171" s="217"/>
      <c r="U171" s="147" t="s">
        <v>13</v>
      </c>
    </row>
    <row r="172" spans="1:21" ht="15.75" customHeight="1" x14ac:dyDescent="0.25">
      <c r="A172" s="155"/>
      <c r="B172" s="156" t="s">
        <v>64</v>
      </c>
      <c r="C172" s="247">
        <v>132</v>
      </c>
      <c r="D172" s="248">
        <v>9</v>
      </c>
      <c r="E172" s="248">
        <v>18</v>
      </c>
      <c r="F172" s="248">
        <v>25</v>
      </c>
      <c r="G172" s="250">
        <v>184</v>
      </c>
      <c r="H172" s="247">
        <v>87</v>
      </c>
      <c r="I172" s="248">
        <v>8</v>
      </c>
      <c r="J172" s="248">
        <v>20</v>
      </c>
      <c r="K172" s="248">
        <v>21</v>
      </c>
      <c r="L172" s="249">
        <v>136</v>
      </c>
      <c r="M172" s="247">
        <v>219</v>
      </c>
      <c r="N172" s="248">
        <v>17</v>
      </c>
      <c r="O172" s="248">
        <v>38</v>
      </c>
      <c r="P172" s="248">
        <v>46</v>
      </c>
      <c r="Q172" s="250">
        <v>320</v>
      </c>
      <c r="R172" s="325">
        <v>96</v>
      </c>
      <c r="S172" s="193"/>
      <c r="T172" s="217"/>
    </row>
    <row r="173" spans="1:21" ht="15.75" customHeight="1" x14ac:dyDescent="0.25">
      <c r="A173" s="155"/>
      <c r="B173" s="156" t="s">
        <v>65</v>
      </c>
      <c r="C173" s="247">
        <v>135</v>
      </c>
      <c r="D173" s="248">
        <v>11</v>
      </c>
      <c r="E173" s="248">
        <v>20</v>
      </c>
      <c r="F173" s="248">
        <v>18</v>
      </c>
      <c r="G173" s="250">
        <v>184</v>
      </c>
      <c r="H173" s="247">
        <v>122</v>
      </c>
      <c r="I173" s="248">
        <v>14</v>
      </c>
      <c r="J173" s="248">
        <v>16</v>
      </c>
      <c r="K173" s="248">
        <v>18</v>
      </c>
      <c r="L173" s="249">
        <v>170</v>
      </c>
      <c r="M173" s="247">
        <v>257</v>
      </c>
      <c r="N173" s="248">
        <v>25</v>
      </c>
      <c r="O173" s="248">
        <v>36</v>
      </c>
      <c r="P173" s="248">
        <v>36</v>
      </c>
      <c r="Q173" s="250">
        <v>354</v>
      </c>
      <c r="R173" s="325">
        <v>93</v>
      </c>
      <c r="S173" s="193"/>
      <c r="T173" s="217"/>
      <c r="U173" s="147" t="s">
        <v>13</v>
      </c>
    </row>
    <row r="174" spans="1:21" ht="15.75" customHeight="1" x14ac:dyDescent="0.25">
      <c r="A174" s="155"/>
      <c r="B174" s="156" t="s">
        <v>66</v>
      </c>
      <c r="C174" s="247">
        <v>128</v>
      </c>
      <c r="D174" s="248">
        <v>12</v>
      </c>
      <c r="E174" s="248">
        <v>17</v>
      </c>
      <c r="F174" s="248">
        <v>18</v>
      </c>
      <c r="G174" s="250">
        <v>175</v>
      </c>
      <c r="H174" s="247">
        <v>115</v>
      </c>
      <c r="I174" s="248">
        <v>12</v>
      </c>
      <c r="J174" s="248">
        <v>14</v>
      </c>
      <c r="K174" s="248">
        <v>9</v>
      </c>
      <c r="L174" s="249">
        <v>150</v>
      </c>
      <c r="M174" s="247">
        <v>243</v>
      </c>
      <c r="N174" s="248">
        <v>24</v>
      </c>
      <c r="O174" s="248">
        <v>31</v>
      </c>
      <c r="P174" s="248">
        <v>27</v>
      </c>
      <c r="Q174" s="250">
        <v>325</v>
      </c>
      <c r="R174" s="325">
        <v>102</v>
      </c>
      <c r="S174" s="193"/>
      <c r="T174" s="217"/>
      <c r="U174" s="147" t="s">
        <v>13</v>
      </c>
    </row>
    <row r="175" spans="1:21" ht="15.75" customHeight="1" x14ac:dyDescent="0.2">
      <c r="A175" s="155"/>
      <c r="B175" s="156" t="s">
        <v>67</v>
      </c>
      <c r="C175" s="247">
        <v>131</v>
      </c>
      <c r="D175" s="248">
        <v>16</v>
      </c>
      <c r="E175" s="248">
        <v>18</v>
      </c>
      <c r="F175" s="248">
        <v>16</v>
      </c>
      <c r="G175" s="250">
        <v>181</v>
      </c>
      <c r="H175" s="247">
        <v>118</v>
      </c>
      <c r="I175" s="248">
        <v>13</v>
      </c>
      <c r="J175" s="248">
        <v>13</v>
      </c>
      <c r="K175" s="248">
        <v>8</v>
      </c>
      <c r="L175" s="249">
        <v>152</v>
      </c>
      <c r="M175" s="247">
        <v>249</v>
      </c>
      <c r="N175" s="248">
        <v>29</v>
      </c>
      <c r="O175" s="248">
        <v>31</v>
      </c>
      <c r="P175" s="248">
        <v>24</v>
      </c>
      <c r="Q175" s="250">
        <v>333</v>
      </c>
      <c r="R175" s="325">
        <v>90</v>
      </c>
      <c r="S175" s="193"/>
      <c r="T175" s="193"/>
    </row>
    <row r="176" spans="1:21" ht="15.75" customHeight="1" x14ac:dyDescent="0.2">
      <c r="A176" s="155"/>
      <c r="B176" s="156" t="s">
        <v>274</v>
      </c>
      <c r="C176" s="247">
        <v>124</v>
      </c>
      <c r="D176" s="248">
        <v>15</v>
      </c>
      <c r="E176" s="248">
        <v>19</v>
      </c>
      <c r="F176" s="248">
        <v>9</v>
      </c>
      <c r="G176" s="250">
        <v>167</v>
      </c>
      <c r="H176" s="247">
        <v>120</v>
      </c>
      <c r="I176" s="248">
        <v>13</v>
      </c>
      <c r="J176" s="248">
        <v>16</v>
      </c>
      <c r="K176" s="248">
        <v>8</v>
      </c>
      <c r="L176" s="249">
        <v>157</v>
      </c>
      <c r="M176" s="247">
        <v>244</v>
      </c>
      <c r="N176" s="248">
        <v>28</v>
      </c>
      <c r="O176" s="248">
        <v>35</v>
      </c>
      <c r="P176" s="248">
        <v>17</v>
      </c>
      <c r="Q176" s="250">
        <v>324</v>
      </c>
      <c r="R176" s="325">
        <v>94</v>
      </c>
      <c r="S176" s="193"/>
      <c r="T176" s="193"/>
    </row>
    <row r="177" spans="1:34" ht="15.75" customHeight="1" thickBot="1" x14ac:dyDescent="0.25">
      <c r="A177" s="226"/>
      <c r="B177" s="227" t="s">
        <v>275</v>
      </c>
      <c r="C177" s="228">
        <v>132</v>
      </c>
      <c r="D177" s="256">
        <v>14</v>
      </c>
      <c r="E177" s="256">
        <v>19</v>
      </c>
      <c r="F177" s="256">
        <v>11</v>
      </c>
      <c r="G177" s="257">
        <v>176</v>
      </c>
      <c r="H177" s="228">
        <v>129</v>
      </c>
      <c r="I177" s="256">
        <v>16</v>
      </c>
      <c r="J177" s="256">
        <v>14</v>
      </c>
      <c r="K177" s="256">
        <v>8</v>
      </c>
      <c r="L177" s="462">
        <v>167</v>
      </c>
      <c r="M177" s="228">
        <v>261</v>
      </c>
      <c r="N177" s="256">
        <v>30</v>
      </c>
      <c r="O177" s="256">
        <v>33</v>
      </c>
      <c r="P177" s="256">
        <v>19</v>
      </c>
      <c r="Q177" s="257">
        <v>343</v>
      </c>
      <c r="R177" s="326">
        <v>90</v>
      </c>
      <c r="S177" s="193"/>
      <c r="T177" s="193"/>
    </row>
    <row r="178" spans="1:34" ht="15.75" customHeight="1" x14ac:dyDescent="0.2">
      <c r="A178" s="148" t="s">
        <v>346</v>
      </c>
    </row>
    <row r="180" spans="1:34" s="149" customFormat="1" ht="30.75" customHeight="1" thickBot="1" x14ac:dyDescent="0.25">
      <c r="A180" s="120" t="s">
        <v>351</v>
      </c>
    </row>
    <row r="181" spans="1:34" s="151" customFormat="1" ht="24.75" customHeight="1" thickBot="1" x14ac:dyDescent="0.3">
      <c r="A181" s="168"/>
      <c r="B181" s="169"/>
      <c r="C181" s="1665" t="s">
        <v>332</v>
      </c>
      <c r="D181" s="1666"/>
      <c r="E181" s="1666"/>
      <c r="F181" s="1666"/>
      <c r="G181" s="1667"/>
      <c r="H181" s="1665" t="s">
        <v>333</v>
      </c>
      <c r="I181" s="1666"/>
      <c r="J181" s="1666"/>
      <c r="K181" s="1666"/>
      <c r="L181" s="1667"/>
      <c r="M181" s="1665" t="s">
        <v>334</v>
      </c>
      <c r="N181" s="1666"/>
      <c r="O181" s="1666"/>
      <c r="P181" s="1666"/>
      <c r="Q181" s="1666"/>
      <c r="R181" s="1667"/>
    </row>
    <row r="182" spans="1:34" s="151" customFormat="1" ht="80.25" customHeight="1" thickBot="1" x14ac:dyDescent="0.3">
      <c r="A182" s="170" t="s">
        <v>51</v>
      </c>
      <c r="B182" s="152" t="s">
        <v>5</v>
      </c>
      <c r="C182" s="183" t="s">
        <v>335</v>
      </c>
      <c r="D182" s="181" t="s">
        <v>336</v>
      </c>
      <c r="E182" s="181" t="s">
        <v>337</v>
      </c>
      <c r="F182" s="181" t="s">
        <v>338</v>
      </c>
      <c r="G182" s="199" t="s">
        <v>339</v>
      </c>
      <c r="H182" s="191" t="s">
        <v>335</v>
      </c>
      <c r="I182" s="181" t="s">
        <v>336</v>
      </c>
      <c r="J182" s="181" t="s">
        <v>337</v>
      </c>
      <c r="K182" s="181" t="s">
        <v>338</v>
      </c>
      <c r="L182" s="199" t="s">
        <v>227</v>
      </c>
      <c r="M182" s="191" t="s">
        <v>335</v>
      </c>
      <c r="N182" s="181" t="s">
        <v>336</v>
      </c>
      <c r="O182" s="181" t="s">
        <v>337</v>
      </c>
      <c r="P182" s="181" t="s">
        <v>338</v>
      </c>
      <c r="Q182" s="199" t="s">
        <v>227</v>
      </c>
      <c r="R182" s="265" t="s">
        <v>340</v>
      </c>
      <c r="Y182" s="151" t="s">
        <v>13</v>
      </c>
    </row>
    <row r="183" spans="1:34" ht="17.25" customHeight="1" x14ac:dyDescent="0.2">
      <c r="A183" s="172">
        <v>1</v>
      </c>
      <c r="B183" s="154" t="s">
        <v>11</v>
      </c>
      <c r="C183" s="1421">
        <v>10</v>
      </c>
      <c r="D183" s="1422">
        <v>0</v>
      </c>
      <c r="E183" s="1422">
        <v>0</v>
      </c>
      <c r="F183" s="1422">
        <v>0</v>
      </c>
      <c r="G183" s="1423">
        <f t="shared" ref="G183:G197" si="44">SUM(C183:F183)</f>
        <v>10</v>
      </c>
      <c r="H183" s="1421">
        <v>22</v>
      </c>
      <c r="I183" s="1422">
        <v>1</v>
      </c>
      <c r="J183" s="1422">
        <v>0</v>
      </c>
      <c r="K183" s="1422">
        <v>1</v>
      </c>
      <c r="L183" s="1423">
        <f t="shared" ref="L183:L197" si="45">SUM(H183:K183)</f>
        <v>24</v>
      </c>
      <c r="M183" s="1421">
        <f t="shared" ref="M183:M197" si="46">C183+H183</f>
        <v>32</v>
      </c>
      <c r="N183" s="1422">
        <f t="shared" ref="N183:N197" si="47">D183+I183</f>
        <v>1</v>
      </c>
      <c r="O183" s="1422">
        <f t="shared" ref="O183:O197" si="48">E183+J183</f>
        <v>0</v>
      </c>
      <c r="P183" s="1422">
        <f t="shared" ref="P183:P197" si="49">F183+K183</f>
        <v>1</v>
      </c>
      <c r="Q183" s="1423">
        <f t="shared" ref="Q183:Q197" si="50">SUM(M183:P183)</f>
        <v>34</v>
      </c>
      <c r="R183" s="1424">
        <v>32</v>
      </c>
      <c r="S183" s="193"/>
      <c r="T183" s="266"/>
    </row>
    <row r="184" spans="1:34" ht="15.75" customHeight="1" x14ac:dyDescent="0.2">
      <c r="A184" s="173">
        <v>2</v>
      </c>
      <c r="B184" s="156" t="s">
        <v>12</v>
      </c>
      <c r="C184" s="1425">
        <v>10</v>
      </c>
      <c r="D184" s="1426">
        <v>0</v>
      </c>
      <c r="E184" s="1426">
        <v>0</v>
      </c>
      <c r="F184" s="1426">
        <v>3</v>
      </c>
      <c r="G184" s="1427">
        <f t="shared" si="44"/>
        <v>13</v>
      </c>
      <c r="H184" s="1425">
        <v>13</v>
      </c>
      <c r="I184" s="1426">
        <v>0</v>
      </c>
      <c r="J184" s="1426">
        <v>0</v>
      </c>
      <c r="K184" s="1426">
        <v>1</v>
      </c>
      <c r="L184" s="1427">
        <f t="shared" si="45"/>
        <v>14</v>
      </c>
      <c r="M184" s="1425">
        <f t="shared" si="46"/>
        <v>23</v>
      </c>
      <c r="N184" s="1426" t="s">
        <v>13</v>
      </c>
      <c r="O184" s="1426">
        <f t="shared" si="48"/>
        <v>0</v>
      </c>
      <c r="P184" s="1426">
        <f t="shared" si="49"/>
        <v>4</v>
      </c>
      <c r="Q184" s="1427">
        <f t="shared" si="50"/>
        <v>27</v>
      </c>
      <c r="R184" s="1428">
        <v>16</v>
      </c>
      <c r="S184" s="193"/>
      <c r="T184" s="193"/>
    </row>
    <row r="185" spans="1:34" ht="15.75" customHeight="1" x14ac:dyDescent="0.2">
      <c r="A185" s="173">
        <v>3</v>
      </c>
      <c r="B185" s="156" t="s">
        <v>14</v>
      </c>
      <c r="C185" s="1425">
        <v>4</v>
      </c>
      <c r="D185" s="1426">
        <v>0</v>
      </c>
      <c r="E185" s="1426">
        <v>1</v>
      </c>
      <c r="F185" s="1426">
        <v>0</v>
      </c>
      <c r="G185" s="1427">
        <f t="shared" si="44"/>
        <v>5</v>
      </c>
      <c r="H185" s="1425">
        <v>16</v>
      </c>
      <c r="I185" s="1426">
        <v>0</v>
      </c>
      <c r="J185" s="1426">
        <v>0</v>
      </c>
      <c r="K185" s="1426">
        <v>0</v>
      </c>
      <c r="L185" s="1427">
        <f t="shared" si="45"/>
        <v>16</v>
      </c>
      <c r="M185" s="1425">
        <f t="shared" si="46"/>
        <v>20</v>
      </c>
      <c r="N185" s="1426">
        <f t="shared" si="47"/>
        <v>0</v>
      </c>
      <c r="O185" s="1426">
        <f t="shared" si="48"/>
        <v>1</v>
      </c>
      <c r="P185" s="1426">
        <f t="shared" si="49"/>
        <v>0</v>
      </c>
      <c r="Q185" s="1427">
        <f t="shared" si="50"/>
        <v>21</v>
      </c>
      <c r="R185" s="1428">
        <v>10</v>
      </c>
      <c r="S185" s="193"/>
      <c r="T185" s="278"/>
      <c r="U185" s="267"/>
      <c r="V185" s="278"/>
      <c r="W185" s="278"/>
      <c r="X185" s="278"/>
      <c r="Y185" s="278"/>
      <c r="Z185" s="278"/>
      <c r="AA185" s="278"/>
      <c r="AB185" s="278"/>
      <c r="AC185" s="278"/>
      <c r="AD185" s="278"/>
      <c r="AE185" s="278"/>
      <c r="AF185" s="278"/>
      <c r="AG185" s="278"/>
      <c r="AH185" s="278"/>
    </row>
    <row r="186" spans="1:34" ht="15.75" customHeight="1" x14ac:dyDescent="0.2">
      <c r="A186" s="173">
        <v>4</v>
      </c>
      <c r="B186" s="156" t="s">
        <v>15</v>
      </c>
      <c r="C186" s="1425">
        <v>6</v>
      </c>
      <c r="D186" s="1426">
        <v>0</v>
      </c>
      <c r="E186" s="1426">
        <v>0</v>
      </c>
      <c r="F186" s="1426">
        <v>5</v>
      </c>
      <c r="G186" s="1427">
        <f t="shared" si="44"/>
        <v>11</v>
      </c>
      <c r="H186" s="1425">
        <v>3</v>
      </c>
      <c r="I186" s="1426">
        <v>0</v>
      </c>
      <c r="J186" s="1426">
        <v>0</v>
      </c>
      <c r="K186" s="1426">
        <v>1</v>
      </c>
      <c r="L186" s="1427">
        <f t="shared" si="45"/>
        <v>4</v>
      </c>
      <c r="M186" s="1425">
        <f t="shared" si="46"/>
        <v>9</v>
      </c>
      <c r="N186" s="1426">
        <f t="shared" si="47"/>
        <v>0</v>
      </c>
      <c r="O186" s="1426">
        <f t="shared" si="48"/>
        <v>0</v>
      </c>
      <c r="P186" s="1426">
        <f t="shared" si="49"/>
        <v>6</v>
      </c>
      <c r="Q186" s="1427">
        <f t="shared" si="50"/>
        <v>15</v>
      </c>
      <c r="R186" s="1428">
        <v>9</v>
      </c>
      <c r="S186" s="193"/>
      <c r="T186" s="278"/>
      <c r="U186" s="267"/>
      <c r="V186" s="278"/>
      <c r="W186" s="278"/>
      <c r="X186" s="278"/>
      <c r="Y186" s="278"/>
      <c r="Z186" s="278"/>
      <c r="AA186" s="278"/>
      <c r="AB186" s="278"/>
      <c r="AC186" s="278"/>
      <c r="AD186" s="278"/>
      <c r="AE186" s="278"/>
      <c r="AF186" s="278"/>
      <c r="AG186" s="278"/>
      <c r="AH186" s="278"/>
    </row>
    <row r="187" spans="1:34" ht="15.75" customHeight="1" x14ac:dyDescent="0.2">
      <c r="A187" s="173">
        <v>5</v>
      </c>
      <c r="B187" s="156" t="s">
        <v>16</v>
      </c>
      <c r="C187" s="1425">
        <v>4</v>
      </c>
      <c r="D187" s="1426">
        <v>0</v>
      </c>
      <c r="E187" s="1426">
        <v>0</v>
      </c>
      <c r="F187" s="1426">
        <v>0</v>
      </c>
      <c r="G187" s="1427">
        <f t="shared" si="44"/>
        <v>4</v>
      </c>
      <c r="H187" s="1425">
        <v>16</v>
      </c>
      <c r="I187" s="1426">
        <v>0</v>
      </c>
      <c r="J187" s="1426">
        <v>0</v>
      </c>
      <c r="K187" s="1426">
        <v>0</v>
      </c>
      <c r="L187" s="1427">
        <f t="shared" si="45"/>
        <v>16</v>
      </c>
      <c r="M187" s="1425">
        <f t="shared" si="46"/>
        <v>20</v>
      </c>
      <c r="N187" s="1426">
        <f t="shared" si="47"/>
        <v>0</v>
      </c>
      <c r="O187" s="1426">
        <f t="shared" si="48"/>
        <v>0</v>
      </c>
      <c r="P187" s="1426">
        <f t="shared" si="49"/>
        <v>0</v>
      </c>
      <c r="Q187" s="1427">
        <f t="shared" si="50"/>
        <v>20</v>
      </c>
      <c r="R187" s="1428">
        <v>2</v>
      </c>
      <c r="S187" s="193"/>
      <c r="T187" s="278"/>
      <c r="U187" s="267"/>
      <c r="V187" s="278"/>
      <c r="W187" s="278"/>
      <c r="X187" s="278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</row>
    <row r="188" spans="1:34" ht="18.75" customHeight="1" x14ac:dyDescent="0.2">
      <c r="A188" s="174">
        <v>6</v>
      </c>
      <c r="B188" s="158" t="s">
        <v>17</v>
      </c>
      <c r="C188" s="1425">
        <v>4</v>
      </c>
      <c r="D188" s="1426">
        <v>0</v>
      </c>
      <c r="E188" s="1426">
        <v>0</v>
      </c>
      <c r="F188" s="1426">
        <v>0</v>
      </c>
      <c r="G188" s="1427">
        <f t="shared" si="44"/>
        <v>4</v>
      </c>
      <c r="H188" s="1425">
        <v>0</v>
      </c>
      <c r="I188" s="1426">
        <v>0</v>
      </c>
      <c r="J188" s="1426">
        <v>0</v>
      </c>
      <c r="K188" s="1426">
        <v>0</v>
      </c>
      <c r="L188" s="1427">
        <f t="shared" si="45"/>
        <v>0</v>
      </c>
      <c r="M188" s="1425">
        <f t="shared" si="46"/>
        <v>4</v>
      </c>
      <c r="N188" s="1426">
        <f t="shared" si="47"/>
        <v>0</v>
      </c>
      <c r="O188" s="1426">
        <f t="shared" si="48"/>
        <v>0</v>
      </c>
      <c r="P188" s="1426">
        <f t="shared" si="49"/>
        <v>0</v>
      </c>
      <c r="Q188" s="1427">
        <f t="shared" si="50"/>
        <v>4</v>
      </c>
      <c r="R188" s="1428">
        <v>4</v>
      </c>
      <c r="S188" s="193"/>
      <c r="T188" s="278"/>
      <c r="U188" s="267"/>
      <c r="V188" s="278"/>
      <c r="W188" s="278"/>
      <c r="X188" s="278"/>
      <c r="Y188" s="278"/>
      <c r="Z188" s="278"/>
      <c r="AA188" s="278"/>
      <c r="AB188" s="278"/>
      <c r="AC188" s="278"/>
      <c r="AD188" s="278"/>
      <c r="AE188" s="278"/>
      <c r="AF188" s="278"/>
      <c r="AG188" s="278"/>
      <c r="AH188" s="278"/>
    </row>
    <row r="189" spans="1:34" ht="15.75" customHeight="1" x14ac:dyDescent="0.2">
      <c r="A189" s="174">
        <v>7</v>
      </c>
      <c r="B189" s="158" t="s">
        <v>18</v>
      </c>
      <c r="C189" s="1425">
        <v>5</v>
      </c>
      <c r="D189" s="1426">
        <v>0</v>
      </c>
      <c r="E189" s="1426">
        <v>0</v>
      </c>
      <c r="F189" s="1426">
        <v>1</v>
      </c>
      <c r="G189" s="1427">
        <f t="shared" si="44"/>
        <v>6</v>
      </c>
      <c r="H189" s="1425">
        <v>9</v>
      </c>
      <c r="I189" s="1426">
        <v>0</v>
      </c>
      <c r="J189" s="1426">
        <v>1</v>
      </c>
      <c r="K189" s="1426">
        <v>0</v>
      </c>
      <c r="L189" s="1427">
        <f t="shared" si="45"/>
        <v>10</v>
      </c>
      <c r="M189" s="1425">
        <f t="shared" si="46"/>
        <v>14</v>
      </c>
      <c r="N189" s="1426">
        <f t="shared" si="47"/>
        <v>0</v>
      </c>
      <c r="O189" s="1426">
        <f t="shared" si="48"/>
        <v>1</v>
      </c>
      <c r="P189" s="1426">
        <f t="shared" si="49"/>
        <v>1</v>
      </c>
      <c r="Q189" s="1427">
        <f t="shared" si="50"/>
        <v>16</v>
      </c>
      <c r="R189" s="1428">
        <v>11</v>
      </c>
      <c r="S189" s="193"/>
      <c r="T189" s="193"/>
    </row>
    <row r="190" spans="1:34" ht="15.75" customHeight="1" x14ac:dyDescent="0.2">
      <c r="A190" s="173">
        <v>8</v>
      </c>
      <c r="B190" s="156" t="s">
        <v>19</v>
      </c>
      <c r="C190" s="1425">
        <v>14</v>
      </c>
      <c r="D190" s="1426">
        <v>0</v>
      </c>
      <c r="E190" s="1426">
        <v>1</v>
      </c>
      <c r="F190" s="1426">
        <v>0</v>
      </c>
      <c r="G190" s="1427">
        <f t="shared" si="44"/>
        <v>15</v>
      </c>
      <c r="H190" s="1425">
        <v>7</v>
      </c>
      <c r="I190" s="1426">
        <v>0</v>
      </c>
      <c r="J190" s="1426">
        <v>0</v>
      </c>
      <c r="K190" s="1426">
        <v>0</v>
      </c>
      <c r="L190" s="1427">
        <f t="shared" si="45"/>
        <v>7</v>
      </c>
      <c r="M190" s="1425">
        <f t="shared" si="46"/>
        <v>21</v>
      </c>
      <c r="N190" s="1426">
        <f t="shared" si="47"/>
        <v>0</v>
      </c>
      <c r="O190" s="1426">
        <f t="shared" si="48"/>
        <v>1</v>
      </c>
      <c r="P190" s="1426">
        <f t="shared" si="49"/>
        <v>0</v>
      </c>
      <c r="Q190" s="1427">
        <f t="shared" si="50"/>
        <v>22</v>
      </c>
      <c r="R190" s="1428">
        <v>16</v>
      </c>
      <c r="S190" s="193"/>
      <c r="T190" s="278"/>
      <c r="U190" s="267"/>
      <c r="V190" s="278" t="s">
        <v>13</v>
      </c>
      <c r="W190" s="278"/>
      <c r="X190" s="278"/>
      <c r="Y190" s="278"/>
      <c r="Z190" s="278"/>
      <c r="AA190" s="278"/>
      <c r="AB190" s="278"/>
      <c r="AC190" s="278"/>
      <c r="AD190" s="278"/>
      <c r="AE190" s="278"/>
      <c r="AF190" s="278"/>
      <c r="AG190" s="278"/>
      <c r="AH190" s="278"/>
    </row>
    <row r="191" spans="1:34" ht="15.75" customHeight="1" x14ac:dyDescent="0.2">
      <c r="A191" s="173">
        <v>9</v>
      </c>
      <c r="B191" s="156" t="s">
        <v>20</v>
      </c>
      <c r="C191" s="1425">
        <v>2</v>
      </c>
      <c r="D191" s="1426">
        <v>0</v>
      </c>
      <c r="E191" s="1426">
        <v>1</v>
      </c>
      <c r="F191" s="1426">
        <v>1</v>
      </c>
      <c r="G191" s="1427">
        <f t="shared" si="44"/>
        <v>4</v>
      </c>
      <c r="H191" s="1425">
        <v>2</v>
      </c>
      <c r="I191" s="1426">
        <v>0</v>
      </c>
      <c r="J191" s="1426">
        <v>0</v>
      </c>
      <c r="K191" s="1426">
        <v>1</v>
      </c>
      <c r="L191" s="1427">
        <f t="shared" si="45"/>
        <v>3</v>
      </c>
      <c r="M191" s="1425">
        <f t="shared" si="46"/>
        <v>4</v>
      </c>
      <c r="N191" s="1426">
        <f t="shared" si="47"/>
        <v>0</v>
      </c>
      <c r="O191" s="1426">
        <f t="shared" si="48"/>
        <v>1</v>
      </c>
      <c r="P191" s="1426">
        <f t="shared" si="49"/>
        <v>2</v>
      </c>
      <c r="Q191" s="1427">
        <f t="shared" si="50"/>
        <v>7</v>
      </c>
      <c r="R191" s="1428">
        <v>4</v>
      </c>
      <c r="S191" s="193"/>
      <c r="T191" s="193"/>
    </row>
    <row r="192" spans="1:34" ht="15.75" customHeight="1" x14ac:dyDescent="0.2">
      <c r="A192" s="173">
        <v>10</v>
      </c>
      <c r="B192" s="156" t="s">
        <v>21</v>
      </c>
      <c r="C192" s="1425">
        <v>8</v>
      </c>
      <c r="D192" s="1426">
        <v>1</v>
      </c>
      <c r="E192" s="1426">
        <v>0</v>
      </c>
      <c r="F192" s="1426">
        <v>0</v>
      </c>
      <c r="G192" s="1427">
        <f t="shared" si="44"/>
        <v>9</v>
      </c>
      <c r="H192" s="1425">
        <v>14</v>
      </c>
      <c r="I192" s="1426">
        <v>0</v>
      </c>
      <c r="J192" s="1426">
        <v>0</v>
      </c>
      <c r="K192" s="1426">
        <v>0</v>
      </c>
      <c r="L192" s="1427">
        <f t="shared" si="45"/>
        <v>14</v>
      </c>
      <c r="M192" s="1425">
        <f t="shared" si="46"/>
        <v>22</v>
      </c>
      <c r="N192" s="1426">
        <f t="shared" si="47"/>
        <v>1</v>
      </c>
      <c r="O192" s="1426">
        <f t="shared" si="48"/>
        <v>0</v>
      </c>
      <c r="P192" s="1426">
        <f t="shared" si="49"/>
        <v>0</v>
      </c>
      <c r="Q192" s="1427">
        <f t="shared" si="50"/>
        <v>23</v>
      </c>
      <c r="R192" s="1428">
        <v>17</v>
      </c>
      <c r="S192" s="193"/>
      <c r="T192" s="278"/>
      <c r="U192" s="267"/>
      <c r="V192" s="278"/>
      <c r="W192" s="278"/>
      <c r="X192" s="278"/>
      <c r="Y192" s="278"/>
      <c r="Z192" s="278"/>
      <c r="AA192" s="278"/>
      <c r="AB192" s="278"/>
      <c r="AC192" s="278"/>
      <c r="AD192" s="278"/>
      <c r="AE192" s="278"/>
      <c r="AF192" s="278"/>
      <c r="AG192" s="278"/>
      <c r="AH192" s="278"/>
    </row>
    <row r="193" spans="1:20" ht="15.75" customHeight="1" x14ac:dyDescent="0.2">
      <c r="A193" s="174">
        <v>11</v>
      </c>
      <c r="B193" s="158" t="s">
        <v>22</v>
      </c>
      <c r="C193" s="1425">
        <v>7</v>
      </c>
      <c r="D193" s="1426">
        <v>1</v>
      </c>
      <c r="E193" s="1426">
        <v>1</v>
      </c>
      <c r="F193" s="1426">
        <v>1</v>
      </c>
      <c r="G193" s="1427">
        <f t="shared" si="44"/>
        <v>10</v>
      </c>
      <c r="H193" s="1425">
        <v>5</v>
      </c>
      <c r="I193" s="1426">
        <v>0</v>
      </c>
      <c r="J193" s="1426">
        <v>0</v>
      </c>
      <c r="K193" s="1426">
        <v>1</v>
      </c>
      <c r="L193" s="1427">
        <f t="shared" si="45"/>
        <v>6</v>
      </c>
      <c r="M193" s="1425">
        <f t="shared" si="46"/>
        <v>12</v>
      </c>
      <c r="N193" s="1426">
        <f t="shared" si="47"/>
        <v>1</v>
      </c>
      <c r="O193" s="1426">
        <f t="shared" si="48"/>
        <v>1</v>
      </c>
      <c r="P193" s="1426">
        <f t="shared" si="49"/>
        <v>2</v>
      </c>
      <c r="Q193" s="1427">
        <f t="shared" si="50"/>
        <v>16</v>
      </c>
      <c r="R193" s="1428">
        <v>0</v>
      </c>
      <c r="S193" s="193"/>
      <c r="T193" s="193"/>
    </row>
    <row r="194" spans="1:20" ht="15.75" customHeight="1" x14ac:dyDescent="0.2">
      <c r="A194" s="173">
        <v>12</v>
      </c>
      <c r="B194" s="156" t="s">
        <v>23</v>
      </c>
      <c r="C194" s="1425">
        <v>4</v>
      </c>
      <c r="D194" s="1426">
        <v>0</v>
      </c>
      <c r="E194" s="1426">
        <v>1</v>
      </c>
      <c r="F194" s="1426">
        <v>2</v>
      </c>
      <c r="G194" s="1427">
        <f t="shared" si="44"/>
        <v>7</v>
      </c>
      <c r="H194" s="1425">
        <v>7</v>
      </c>
      <c r="I194" s="1426">
        <v>0</v>
      </c>
      <c r="J194" s="1426">
        <v>1</v>
      </c>
      <c r="K194" s="1426">
        <v>1</v>
      </c>
      <c r="L194" s="1427">
        <f t="shared" si="45"/>
        <v>9</v>
      </c>
      <c r="M194" s="1425">
        <f t="shared" si="46"/>
        <v>11</v>
      </c>
      <c r="N194" s="1426">
        <f t="shared" si="47"/>
        <v>0</v>
      </c>
      <c r="O194" s="1426">
        <f t="shared" si="48"/>
        <v>2</v>
      </c>
      <c r="P194" s="1426">
        <f t="shared" si="49"/>
        <v>3</v>
      </c>
      <c r="Q194" s="1427">
        <f t="shared" si="50"/>
        <v>16</v>
      </c>
      <c r="R194" s="1428">
        <v>12</v>
      </c>
      <c r="S194" s="193"/>
      <c r="T194" s="193"/>
    </row>
    <row r="195" spans="1:20" ht="15.75" customHeight="1" x14ac:dyDescent="0.2">
      <c r="A195" s="173">
        <v>13</v>
      </c>
      <c r="B195" s="156" t="s">
        <v>24</v>
      </c>
      <c r="C195" s="1425">
        <v>8</v>
      </c>
      <c r="D195" s="1426">
        <v>0</v>
      </c>
      <c r="E195" s="1426">
        <v>1</v>
      </c>
      <c r="F195" s="1426">
        <v>0</v>
      </c>
      <c r="G195" s="1427">
        <f t="shared" si="44"/>
        <v>9</v>
      </c>
      <c r="H195" s="1425">
        <v>16</v>
      </c>
      <c r="I195" s="1426">
        <v>1</v>
      </c>
      <c r="J195" s="1426">
        <v>1</v>
      </c>
      <c r="K195" s="1426">
        <v>0</v>
      </c>
      <c r="L195" s="1427">
        <f t="shared" si="45"/>
        <v>18</v>
      </c>
      <c r="M195" s="1425">
        <f t="shared" si="46"/>
        <v>24</v>
      </c>
      <c r="N195" s="1426">
        <f t="shared" si="47"/>
        <v>1</v>
      </c>
      <c r="O195" s="1426">
        <f t="shared" si="48"/>
        <v>2</v>
      </c>
      <c r="P195" s="1426">
        <f t="shared" si="49"/>
        <v>0</v>
      </c>
      <c r="Q195" s="1427">
        <f t="shared" si="50"/>
        <v>27</v>
      </c>
      <c r="R195" s="1428">
        <v>11</v>
      </c>
      <c r="S195" s="193"/>
      <c r="T195" s="193"/>
    </row>
    <row r="196" spans="1:20" ht="15.75" customHeight="1" x14ac:dyDescent="0.2">
      <c r="A196" s="173">
        <v>14</v>
      </c>
      <c r="B196" s="156" t="s">
        <v>25</v>
      </c>
      <c r="C196" s="1425">
        <v>5</v>
      </c>
      <c r="D196" s="1426">
        <v>0</v>
      </c>
      <c r="E196" s="1426">
        <v>2</v>
      </c>
      <c r="F196" s="1426">
        <v>1</v>
      </c>
      <c r="G196" s="1427">
        <f t="shared" si="44"/>
        <v>8</v>
      </c>
      <c r="H196" s="1425">
        <v>6</v>
      </c>
      <c r="I196" s="1426">
        <v>1</v>
      </c>
      <c r="J196" s="1426">
        <v>1</v>
      </c>
      <c r="K196" s="1426">
        <v>0</v>
      </c>
      <c r="L196" s="1427">
        <f t="shared" si="45"/>
        <v>8</v>
      </c>
      <c r="M196" s="1425">
        <f t="shared" si="46"/>
        <v>11</v>
      </c>
      <c r="N196" s="1426">
        <f t="shared" si="47"/>
        <v>1</v>
      </c>
      <c r="O196" s="1426">
        <f t="shared" si="48"/>
        <v>3</v>
      </c>
      <c r="P196" s="1426">
        <f t="shared" si="49"/>
        <v>1</v>
      </c>
      <c r="Q196" s="1427">
        <f t="shared" si="50"/>
        <v>16</v>
      </c>
      <c r="R196" s="1428">
        <v>5</v>
      </c>
      <c r="S196" s="193"/>
      <c r="T196" s="193"/>
    </row>
    <row r="197" spans="1:20" ht="30.75" customHeight="1" thickBot="1" x14ac:dyDescent="0.25">
      <c r="A197" s="175">
        <v>15</v>
      </c>
      <c r="B197" s="159" t="s">
        <v>26</v>
      </c>
      <c r="C197" s="1429">
        <v>0</v>
      </c>
      <c r="D197" s="1430">
        <v>0</v>
      </c>
      <c r="E197" s="1430">
        <v>0</v>
      </c>
      <c r="F197" s="1430">
        <v>0</v>
      </c>
      <c r="G197" s="1431">
        <f t="shared" si="44"/>
        <v>0</v>
      </c>
      <c r="H197" s="1429">
        <v>3</v>
      </c>
      <c r="I197" s="1430">
        <v>0</v>
      </c>
      <c r="J197" s="1430">
        <v>0</v>
      </c>
      <c r="K197" s="1430">
        <v>0</v>
      </c>
      <c r="L197" s="1431">
        <f t="shared" si="45"/>
        <v>3</v>
      </c>
      <c r="M197" s="1429">
        <f t="shared" si="46"/>
        <v>3</v>
      </c>
      <c r="N197" s="1430">
        <f t="shared" si="47"/>
        <v>0</v>
      </c>
      <c r="O197" s="1430">
        <f t="shared" si="48"/>
        <v>0</v>
      </c>
      <c r="P197" s="1430">
        <f t="shared" si="49"/>
        <v>0</v>
      </c>
      <c r="Q197" s="1431">
        <f t="shared" si="50"/>
        <v>3</v>
      </c>
      <c r="R197" s="1432">
        <v>0</v>
      </c>
      <c r="S197" s="193"/>
      <c r="T197" s="193"/>
    </row>
    <row r="198" spans="1:20" s="177" customFormat="1" ht="23.25" customHeight="1" x14ac:dyDescent="0.25">
      <c r="A198" s="211"/>
      <c r="B198" s="212" t="s">
        <v>586</v>
      </c>
      <c r="C198" s="213">
        <f t="shared" ref="C198:R198" si="51">SUM(C183:C197)</f>
        <v>91</v>
      </c>
      <c r="D198" s="214">
        <f t="shared" si="51"/>
        <v>2</v>
      </c>
      <c r="E198" s="214">
        <f t="shared" si="51"/>
        <v>8</v>
      </c>
      <c r="F198" s="214">
        <f t="shared" si="51"/>
        <v>14</v>
      </c>
      <c r="G198" s="215">
        <f t="shared" si="51"/>
        <v>115</v>
      </c>
      <c r="H198" s="213">
        <f t="shared" si="51"/>
        <v>139</v>
      </c>
      <c r="I198" s="214">
        <f t="shared" si="51"/>
        <v>3</v>
      </c>
      <c r="J198" s="214">
        <f t="shared" si="51"/>
        <v>4</v>
      </c>
      <c r="K198" s="214">
        <f t="shared" si="51"/>
        <v>6</v>
      </c>
      <c r="L198" s="215">
        <f t="shared" si="51"/>
        <v>152</v>
      </c>
      <c r="M198" s="213">
        <f t="shared" si="51"/>
        <v>230</v>
      </c>
      <c r="N198" s="214">
        <f t="shared" si="51"/>
        <v>5</v>
      </c>
      <c r="O198" s="214">
        <f t="shared" si="51"/>
        <v>12</v>
      </c>
      <c r="P198" s="214">
        <f t="shared" si="51"/>
        <v>20</v>
      </c>
      <c r="Q198" s="215">
        <f t="shared" si="51"/>
        <v>267</v>
      </c>
      <c r="R198" s="216">
        <f t="shared" si="51"/>
        <v>149</v>
      </c>
      <c r="S198" s="217"/>
      <c r="T198" s="217"/>
    </row>
    <row r="199" spans="1:20" ht="15.75" customHeight="1" x14ac:dyDescent="0.2">
      <c r="A199" s="155"/>
      <c r="B199" s="156" t="s">
        <v>542</v>
      </c>
      <c r="C199" s="247">
        <v>133</v>
      </c>
      <c r="D199" s="248">
        <v>2</v>
      </c>
      <c r="E199" s="248">
        <v>8</v>
      </c>
      <c r="F199" s="248">
        <v>19</v>
      </c>
      <c r="G199" s="250">
        <v>162</v>
      </c>
      <c r="H199" s="247">
        <v>155</v>
      </c>
      <c r="I199" s="248">
        <v>2</v>
      </c>
      <c r="J199" s="248">
        <v>6</v>
      </c>
      <c r="K199" s="248">
        <v>5</v>
      </c>
      <c r="L199" s="249">
        <v>168</v>
      </c>
      <c r="M199" s="247">
        <v>288</v>
      </c>
      <c r="N199" s="248">
        <v>4</v>
      </c>
      <c r="O199" s="248">
        <v>14</v>
      </c>
      <c r="P199" s="248">
        <v>24</v>
      </c>
      <c r="Q199" s="250">
        <v>330</v>
      </c>
      <c r="R199" s="325">
        <v>177</v>
      </c>
      <c r="S199" s="193"/>
      <c r="T199" s="193"/>
    </row>
    <row r="200" spans="1:20" ht="15.75" customHeight="1" x14ac:dyDescent="0.2">
      <c r="A200" s="155"/>
      <c r="B200" s="156" t="s">
        <v>60</v>
      </c>
      <c r="C200" s="247">
        <v>118</v>
      </c>
      <c r="D200" s="248">
        <v>1</v>
      </c>
      <c r="E200" s="248">
        <v>10</v>
      </c>
      <c r="F200" s="248">
        <v>6</v>
      </c>
      <c r="G200" s="250">
        <v>135</v>
      </c>
      <c r="H200" s="247">
        <v>124</v>
      </c>
      <c r="I200" s="248">
        <v>3</v>
      </c>
      <c r="J200" s="248">
        <v>10</v>
      </c>
      <c r="K200" s="248">
        <v>4</v>
      </c>
      <c r="L200" s="249">
        <v>141</v>
      </c>
      <c r="M200" s="247">
        <v>242</v>
      </c>
      <c r="N200" s="248">
        <v>4</v>
      </c>
      <c r="O200" s="248">
        <v>20</v>
      </c>
      <c r="P200" s="248">
        <v>10</v>
      </c>
      <c r="Q200" s="250">
        <v>276</v>
      </c>
      <c r="R200" s="325">
        <v>165</v>
      </c>
      <c r="S200" s="193"/>
      <c r="T200" s="193"/>
    </row>
    <row r="201" spans="1:20" ht="15.75" customHeight="1" x14ac:dyDescent="0.2">
      <c r="A201" s="155"/>
      <c r="B201" s="156" t="s">
        <v>61</v>
      </c>
      <c r="C201" s="247">
        <v>107</v>
      </c>
      <c r="D201" s="248">
        <v>2</v>
      </c>
      <c r="E201" s="248">
        <v>9</v>
      </c>
      <c r="F201" s="248">
        <v>5</v>
      </c>
      <c r="G201" s="250">
        <v>123</v>
      </c>
      <c r="H201" s="247">
        <v>132</v>
      </c>
      <c r="I201" s="248">
        <v>2</v>
      </c>
      <c r="J201" s="248">
        <v>9</v>
      </c>
      <c r="K201" s="248">
        <v>3</v>
      </c>
      <c r="L201" s="249">
        <v>146</v>
      </c>
      <c r="M201" s="247">
        <v>239</v>
      </c>
      <c r="N201" s="248">
        <v>4</v>
      </c>
      <c r="O201" s="248">
        <v>18</v>
      </c>
      <c r="P201" s="248">
        <v>8</v>
      </c>
      <c r="Q201" s="250">
        <v>269</v>
      </c>
      <c r="R201" s="325">
        <v>148</v>
      </c>
      <c r="S201" s="193"/>
      <c r="T201" s="193"/>
    </row>
    <row r="202" spans="1:20" ht="15.75" customHeight="1" x14ac:dyDescent="0.2">
      <c r="A202" s="155"/>
      <c r="B202" s="156" t="s">
        <v>62</v>
      </c>
      <c r="C202" s="247">
        <v>96</v>
      </c>
      <c r="D202" s="248">
        <v>3</v>
      </c>
      <c r="E202" s="248">
        <v>7</v>
      </c>
      <c r="F202" s="248">
        <v>6</v>
      </c>
      <c r="G202" s="250">
        <v>112</v>
      </c>
      <c r="H202" s="247">
        <v>118</v>
      </c>
      <c r="I202" s="248">
        <v>1</v>
      </c>
      <c r="J202" s="248">
        <v>7</v>
      </c>
      <c r="K202" s="248">
        <v>4</v>
      </c>
      <c r="L202" s="249">
        <v>130</v>
      </c>
      <c r="M202" s="247">
        <v>214</v>
      </c>
      <c r="N202" s="248">
        <v>4</v>
      </c>
      <c r="O202" s="248">
        <v>14</v>
      </c>
      <c r="P202" s="248">
        <v>10</v>
      </c>
      <c r="Q202" s="250">
        <v>242</v>
      </c>
      <c r="R202" s="325">
        <v>122</v>
      </c>
      <c r="S202" s="193"/>
      <c r="T202" s="193"/>
    </row>
    <row r="203" spans="1:20" ht="15.75" customHeight="1" x14ac:dyDescent="0.2">
      <c r="A203" s="155"/>
      <c r="B203" s="156" t="s">
        <v>63</v>
      </c>
      <c r="C203" s="247">
        <v>73</v>
      </c>
      <c r="D203" s="248">
        <v>5</v>
      </c>
      <c r="E203" s="248">
        <v>4</v>
      </c>
      <c r="F203" s="248">
        <v>2</v>
      </c>
      <c r="G203" s="250">
        <v>84</v>
      </c>
      <c r="H203" s="247">
        <v>107</v>
      </c>
      <c r="I203" s="248">
        <v>2</v>
      </c>
      <c r="J203" s="248">
        <v>5</v>
      </c>
      <c r="K203" s="248">
        <v>3</v>
      </c>
      <c r="L203" s="249">
        <v>117</v>
      </c>
      <c r="M203" s="247">
        <v>180</v>
      </c>
      <c r="N203" s="248">
        <v>7</v>
      </c>
      <c r="O203" s="248">
        <v>9</v>
      </c>
      <c r="P203" s="248">
        <v>5</v>
      </c>
      <c r="Q203" s="250">
        <v>201</v>
      </c>
      <c r="R203" s="325">
        <v>64</v>
      </c>
      <c r="S203" s="193"/>
      <c r="T203" s="193"/>
    </row>
    <row r="204" spans="1:20" ht="15.75" customHeight="1" x14ac:dyDescent="0.2">
      <c r="A204" s="155"/>
      <c r="B204" s="156" t="s">
        <v>64</v>
      </c>
      <c r="C204" s="247">
        <v>60</v>
      </c>
      <c r="D204" s="248">
        <v>3</v>
      </c>
      <c r="E204" s="248">
        <v>3</v>
      </c>
      <c r="F204" s="248">
        <v>4</v>
      </c>
      <c r="G204" s="250">
        <v>70</v>
      </c>
      <c r="H204" s="247">
        <v>92</v>
      </c>
      <c r="I204" s="248">
        <v>3</v>
      </c>
      <c r="J204" s="248">
        <v>3</v>
      </c>
      <c r="K204" s="248">
        <v>1</v>
      </c>
      <c r="L204" s="249">
        <v>99</v>
      </c>
      <c r="M204" s="247">
        <v>152</v>
      </c>
      <c r="N204" s="248">
        <v>6</v>
      </c>
      <c r="O204" s="248">
        <v>6</v>
      </c>
      <c r="P204" s="248">
        <v>5</v>
      </c>
      <c r="Q204" s="250">
        <v>169</v>
      </c>
      <c r="R204" s="325">
        <v>88</v>
      </c>
      <c r="S204" s="193"/>
      <c r="T204" s="193"/>
    </row>
    <row r="205" spans="1:20" ht="15.75" customHeight="1" x14ac:dyDescent="0.2">
      <c r="A205" s="155"/>
      <c r="B205" s="156" t="s">
        <v>65</v>
      </c>
      <c r="C205" s="247">
        <v>66</v>
      </c>
      <c r="D205" s="248">
        <v>8</v>
      </c>
      <c r="E205" s="248">
        <v>5</v>
      </c>
      <c r="F205" s="248">
        <v>4</v>
      </c>
      <c r="G205" s="250">
        <v>83</v>
      </c>
      <c r="H205" s="247">
        <v>104</v>
      </c>
      <c r="I205" s="248">
        <v>5</v>
      </c>
      <c r="J205" s="248">
        <v>7</v>
      </c>
      <c r="K205" s="248">
        <v>2</v>
      </c>
      <c r="L205" s="249">
        <v>118</v>
      </c>
      <c r="M205" s="247">
        <v>170</v>
      </c>
      <c r="N205" s="248">
        <v>13</v>
      </c>
      <c r="O205" s="248">
        <v>12</v>
      </c>
      <c r="P205" s="248">
        <v>6</v>
      </c>
      <c r="Q205" s="250">
        <v>201</v>
      </c>
      <c r="R205" s="325">
        <v>88</v>
      </c>
      <c r="S205" s="193"/>
      <c r="T205" s="193"/>
    </row>
    <row r="206" spans="1:20" ht="15.75" customHeight="1" x14ac:dyDescent="0.2">
      <c r="A206" s="155"/>
      <c r="B206" s="156" t="s">
        <v>66</v>
      </c>
      <c r="C206" s="247">
        <v>80</v>
      </c>
      <c r="D206" s="248">
        <v>4</v>
      </c>
      <c r="E206" s="248">
        <v>5</v>
      </c>
      <c r="F206" s="248">
        <v>2</v>
      </c>
      <c r="G206" s="250">
        <v>91</v>
      </c>
      <c r="H206" s="247">
        <v>109</v>
      </c>
      <c r="I206" s="248">
        <v>8</v>
      </c>
      <c r="J206" s="248">
        <v>2</v>
      </c>
      <c r="K206" s="248">
        <v>7</v>
      </c>
      <c r="L206" s="249">
        <v>126</v>
      </c>
      <c r="M206" s="247">
        <v>189</v>
      </c>
      <c r="N206" s="248">
        <v>12</v>
      </c>
      <c r="O206" s="248">
        <v>7</v>
      </c>
      <c r="P206" s="248">
        <v>9</v>
      </c>
      <c r="Q206" s="250">
        <v>217</v>
      </c>
      <c r="R206" s="325">
        <v>79</v>
      </c>
      <c r="S206" s="193"/>
      <c r="T206" s="193"/>
    </row>
    <row r="207" spans="1:20" ht="15.75" customHeight="1" x14ac:dyDescent="0.2">
      <c r="A207" s="155"/>
      <c r="B207" s="156" t="s">
        <v>67</v>
      </c>
      <c r="C207" s="247">
        <v>84</v>
      </c>
      <c r="D207" s="248">
        <v>5</v>
      </c>
      <c r="E207" s="248">
        <v>1</v>
      </c>
      <c r="F207" s="248">
        <v>2</v>
      </c>
      <c r="G207" s="250">
        <v>92</v>
      </c>
      <c r="H207" s="247">
        <v>118</v>
      </c>
      <c r="I207" s="248">
        <v>11</v>
      </c>
      <c r="J207" s="248">
        <v>3</v>
      </c>
      <c r="K207" s="248">
        <v>3</v>
      </c>
      <c r="L207" s="249">
        <v>135</v>
      </c>
      <c r="M207" s="247">
        <v>202</v>
      </c>
      <c r="N207" s="248">
        <v>16</v>
      </c>
      <c r="O207" s="248">
        <v>4</v>
      </c>
      <c r="P207" s="248">
        <v>5</v>
      </c>
      <c r="Q207" s="250">
        <v>227</v>
      </c>
      <c r="R207" s="325">
        <v>84</v>
      </c>
      <c r="S207" s="193"/>
      <c r="T207" s="193"/>
    </row>
    <row r="208" spans="1:20" ht="15.75" customHeight="1" x14ac:dyDescent="0.2">
      <c r="A208" s="155"/>
      <c r="B208" s="156" t="s">
        <v>274</v>
      </c>
      <c r="C208" s="247">
        <v>92</v>
      </c>
      <c r="D208" s="248">
        <v>4</v>
      </c>
      <c r="E208" s="248">
        <v>3</v>
      </c>
      <c r="F208" s="248">
        <v>3</v>
      </c>
      <c r="G208" s="250">
        <v>102</v>
      </c>
      <c r="H208" s="247">
        <v>111</v>
      </c>
      <c r="I208" s="248">
        <v>13</v>
      </c>
      <c r="J208" s="248">
        <v>1</v>
      </c>
      <c r="K208" s="248">
        <v>2</v>
      </c>
      <c r="L208" s="249">
        <v>127</v>
      </c>
      <c r="M208" s="247">
        <v>203</v>
      </c>
      <c r="N208" s="248">
        <v>17</v>
      </c>
      <c r="O208" s="248">
        <v>4</v>
      </c>
      <c r="P208" s="248">
        <v>5</v>
      </c>
      <c r="Q208" s="250">
        <v>229</v>
      </c>
      <c r="R208" s="325">
        <v>75</v>
      </c>
      <c r="S208" s="193"/>
      <c r="T208" s="193"/>
    </row>
    <row r="209" spans="1:34" ht="15.75" customHeight="1" thickBot="1" x14ac:dyDescent="0.25">
      <c r="A209" s="226"/>
      <c r="B209" s="227" t="s">
        <v>275</v>
      </c>
      <c r="C209" s="228">
        <v>97</v>
      </c>
      <c r="D209" s="256">
        <v>6</v>
      </c>
      <c r="E209" s="256">
        <v>2</v>
      </c>
      <c r="F209" s="256">
        <v>2</v>
      </c>
      <c r="G209" s="257">
        <v>107</v>
      </c>
      <c r="H209" s="228">
        <v>115</v>
      </c>
      <c r="I209" s="256">
        <v>8</v>
      </c>
      <c r="J209" s="256">
        <v>3</v>
      </c>
      <c r="K209" s="256">
        <v>3</v>
      </c>
      <c r="L209" s="462">
        <v>129</v>
      </c>
      <c r="M209" s="228">
        <v>212</v>
      </c>
      <c r="N209" s="256">
        <v>14</v>
      </c>
      <c r="O209" s="256">
        <v>5</v>
      </c>
      <c r="P209" s="256">
        <v>5</v>
      </c>
      <c r="Q209" s="257">
        <v>236</v>
      </c>
      <c r="R209" s="326">
        <v>70</v>
      </c>
      <c r="S209" s="193"/>
      <c r="T209" s="193"/>
    </row>
    <row r="210" spans="1:34" ht="15.75" customHeight="1" x14ac:dyDescent="0.2">
      <c r="A210" s="148" t="s">
        <v>346</v>
      </c>
    </row>
    <row r="213" spans="1:34" s="149" customFormat="1" ht="48" customHeight="1" thickBot="1" x14ac:dyDescent="0.25">
      <c r="A213" s="120" t="s">
        <v>352</v>
      </c>
    </row>
    <row r="214" spans="1:34" s="151" customFormat="1" ht="24.75" customHeight="1" thickBot="1" x14ac:dyDescent="0.3">
      <c r="A214" s="168"/>
      <c r="B214" s="169"/>
      <c r="C214" s="1665" t="s">
        <v>332</v>
      </c>
      <c r="D214" s="1666"/>
      <c r="E214" s="1666"/>
      <c r="F214" s="1666"/>
      <c r="G214" s="1667"/>
      <c r="H214" s="1665" t="s">
        <v>333</v>
      </c>
      <c r="I214" s="1666"/>
      <c r="J214" s="1666"/>
      <c r="K214" s="1666"/>
      <c r="L214" s="1667"/>
      <c r="M214" s="1665" t="s">
        <v>334</v>
      </c>
      <c r="N214" s="1666"/>
      <c r="O214" s="1666"/>
      <c r="P214" s="1666"/>
      <c r="Q214" s="1666"/>
      <c r="R214" s="1667"/>
    </row>
    <row r="215" spans="1:34" s="151" customFormat="1" ht="81" customHeight="1" thickBot="1" x14ac:dyDescent="0.3">
      <c r="A215" s="170" t="s">
        <v>51</v>
      </c>
      <c r="B215" s="152" t="s">
        <v>5</v>
      </c>
      <c r="C215" s="183" t="s">
        <v>335</v>
      </c>
      <c r="D215" s="181" t="s">
        <v>336</v>
      </c>
      <c r="E215" s="181" t="s">
        <v>337</v>
      </c>
      <c r="F215" s="181" t="s">
        <v>338</v>
      </c>
      <c r="G215" s="199" t="s">
        <v>339</v>
      </c>
      <c r="H215" s="191" t="s">
        <v>335</v>
      </c>
      <c r="I215" s="181" t="s">
        <v>336</v>
      </c>
      <c r="J215" s="181" t="s">
        <v>337</v>
      </c>
      <c r="K215" s="181" t="s">
        <v>338</v>
      </c>
      <c r="L215" s="199" t="s">
        <v>227</v>
      </c>
      <c r="M215" s="191" t="s">
        <v>335</v>
      </c>
      <c r="N215" s="181" t="s">
        <v>336</v>
      </c>
      <c r="O215" s="181" t="s">
        <v>337</v>
      </c>
      <c r="P215" s="181" t="s">
        <v>338</v>
      </c>
      <c r="Q215" s="199" t="s">
        <v>227</v>
      </c>
      <c r="R215" s="265" t="s">
        <v>340</v>
      </c>
    </row>
    <row r="216" spans="1:34" ht="18" customHeight="1" x14ac:dyDescent="0.2">
      <c r="A216" s="172">
        <v>1</v>
      </c>
      <c r="B216" s="154" t="s">
        <v>11</v>
      </c>
      <c r="C216" s="1421">
        <v>9</v>
      </c>
      <c r="D216" s="1422">
        <v>1</v>
      </c>
      <c r="E216" s="1422">
        <v>0</v>
      </c>
      <c r="F216" s="1422">
        <v>0</v>
      </c>
      <c r="G216" s="1423">
        <f t="shared" ref="G216:G230" si="52">SUM(C216:F216)</f>
        <v>10</v>
      </c>
      <c r="H216" s="1421">
        <v>14</v>
      </c>
      <c r="I216" s="1422">
        <v>0</v>
      </c>
      <c r="J216" s="1422">
        <v>1</v>
      </c>
      <c r="K216" s="1422">
        <v>1</v>
      </c>
      <c r="L216" s="1423">
        <f t="shared" ref="L216:L230" si="53">SUM(H216:K216)</f>
        <v>16</v>
      </c>
      <c r="M216" s="1421">
        <f t="shared" ref="M216:M230" si="54">C216+H216</f>
        <v>23</v>
      </c>
      <c r="N216" s="1422">
        <f t="shared" ref="N216:N230" si="55">D216+I216</f>
        <v>1</v>
      </c>
      <c r="O216" s="1422">
        <f t="shared" ref="O216:O230" si="56">E216+J216</f>
        <v>1</v>
      </c>
      <c r="P216" s="1422">
        <f t="shared" ref="P216:P230" si="57">F216+K216</f>
        <v>1</v>
      </c>
      <c r="Q216" s="1423">
        <f t="shared" ref="Q216:Q230" si="58">SUM(M216:P216)</f>
        <v>26</v>
      </c>
      <c r="R216" s="1424">
        <v>23</v>
      </c>
      <c r="S216" s="193"/>
      <c r="T216" s="193"/>
    </row>
    <row r="217" spans="1:34" ht="15.75" customHeight="1" x14ac:dyDescent="0.2">
      <c r="A217" s="173">
        <v>2</v>
      </c>
      <c r="B217" s="156" t="s">
        <v>12</v>
      </c>
      <c r="C217" s="1425">
        <v>7</v>
      </c>
      <c r="D217" s="1426">
        <v>0</v>
      </c>
      <c r="E217" s="1426">
        <v>0</v>
      </c>
      <c r="F217" s="1426">
        <v>0</v>
      </c>
      <c r="G217" s="1427">
        <f t="shared" si="52"/>
        <v>7</v>
      </c>
      <c r="H217" s="1425">
        <v>16</v>
      </c>
      <c r="I217" s="1426">
        <v>0</v>
      </c>
      <c r="J217" s="1426">
        <v>0</v>
      </c>
      <c r="K217" s="1426">
        <v>0</v>
      </c>
      <c r="L217" s="1427">
        <f t="shared" si="53"/>
        <v>16</v>
      </c>
      <c r="M217" s="1425">
        <f t="shared" si="54"/>
        <v>23</v>
      </c>
      <c r="N217" s="1426">
        <f t="shared" si="55"/>
        <v>0</v>
      </c>
      <c r="O217" s="1426">
        <f t="shared" si="56"/>
        <v>0</v>
      </c>
      <c r="P217" s="1426">
        <f t="shared" si="57"/>
        <v>0</v>
      </c>
      <c r="Q217" s="1427">
        <f t="shared" si="58"/>
        <v>23</v>
      </c>
      <c r="R217" s="1428">
        <v>16</v>
      </c>
      <c r="S217" s="193"/>
      <c r="T217" s="266"/>
    </row>
    <row r="218" spans="1:34" ht="15.75" customHeight="1" x14ac:dyDescent="0.2">
      <c r="A218" s="173">
        <v>3</v>
      </c>
      <c r="B218" s="156" t="s">
        <v>14</v>
      </c>
      <c r="C218" s="1425">
        <v>11</v>
      </c>
      <c r="D218" s="1426">
        <v>1</v>
      </c>
      <c r="E218" s="1426">
        <v>0</v>
      </c>
      <c r="F218" s="1426">
        <v>0</v>
      </c>
      <c r="G218" s="1427">
        <f t="shared" si="52"/>
        <v>12</v>
      </c>
      <c r="H218" s="1425">
        <v>20</v>
      </c>
      <c r="I218" s="1426">
        <v>0</v>
      </c>
      <c r="J218" s="1426">
        <v>1</v>
      </c>
      <c r="K218" s="1426">
        <v>0</v>
      </c>
      <c r="L218" s="1427">
        <f t="shared" si="53"/>
        <v>21</v>
      </c>
      <c r="M218" s="1425">
        <f t="shared" si="54"/>
        <v>31</v>
      </c>
      <c r="N218" s="1426">
        <f t="shared" si="55"/>
        <v>1</v>
      </c>
      <c r="O218" s="1426">
        <f t="shared" si="56"/>
        <v>1</v>
      </c>
      <c r="P218" s="1426">
        <f t="shared" si="57"/>
        <v>0</v>
      </c>
      <c r="Q218" s="1427">
        <f t="shared" si="58"/>
        <v>33</v>
      </c>
      <c r="R218" s="1428">
        <v>23</v>
      </c>
      <c r="S218" s="193"/>
      <c r="T218" s="278"/>
      <c r="U218" s="267"/>
      <c r="V218" s="278"/>
      <c r="W218" s="278"/>
      <c r="X218" s="278"/>
      <c r="Y218" s="278"/>
      <c r="Z218" s="278"/>
      <c r="AA218" s="278"/>
      <c r="AB218" s="278"/>
      <c r="AC218" s="278"/>
      <c r="AD218" s="278"/>
      <c r="AE218" s="278"/>
      <c r="AF218" s="278"/>
      <c r="AG218" s="278"/>
      <c r="AH218" s="278"/>
    </row>
    <row r="219" spans="1:34" ht="15.75" customHeight="1" x14ac:dyDescent="0.2">
      <c r="A219" s="173">
        <v>4</v>
      </c>
      <c r="B219" s="156" t="s">
        <v>15</v>
      </c>
      <c r="C219" s="1425">
        <v>3</v>
      </c>
      <c r="D219" s="1426">
        <v>0</v>
      </c>
      <c r="E219" s="1426">
        <v>0</v>
      </c>
      <c r="F219" s="1426">
        <v>0</v>
      </c>
      <c r="G219" s="1427">
        <f t="shared" si="52"/>
        <v>3</v>
      </c>
      <c r="H219" s="1425">
        <v>8</v>
      </c>
      <c r="I219" s="1426">
        <v>0</v>
      </c>
      <c r="J219" s="1426">
        <v>0</v>
      </c>
      <c r="K219" s="1426">
        <v>2</v>
      </c>
      <c r="L219" s="1427">
        <f t="shared" si="53"/>
        <v>10</v>
      </c>
      <c r="M219" s="1425">
        <f t="shared" si="54"/>
        <v>11</v>
      </c>
      <c r="N219" s="1426">
        <f t="shared" si="55"/>
        <v>0</v>
      </c>
      <c r="O219" s="1426">
        <f t="shared" si="56"/>
        <v>0</v>
      </c>
      <c r="P219" s="1426">
        <f t="shared" si="57"/>
        <v>2</v>
      </c>
      <c r="Q219" s="1427">
        <f t="shared" si="58"/>
        <v>13</v>
      </c>
      <c r="R219" s="1428">
        <v>11</v>
      </c>
      <c r="S219" s="193"/>
      <c r="T219" s="278"/>
      <c r="U219" s="267"/>
      <c r="V219" s="278"/>
      <c r="W219" s="278"/>
      <c r="X219" s="278"/>
      <c r="Y219" s="278"/>
      <c r="Z219" s="278"/>
      <c r="AA219" s="278"/>
      <c r="AB219" s="278"/>
      <c r="AC219" s="278"/>
      <c r="AD219" s="278"/>
      <c r="AE219" s="278"/>
      <c r="AF219" s="278"/>
      <c r="AG219" s="278"/>
      <c r="AH219" s="278"/>
    </row>
    <row r="220" spans="1:34" ht="15.75" customHeight="1" x14ac:dyDescent="0.2">
      <c r="A220" s="173">
        <v>5</v>
      </c>
      <c r="B220" s="156" t="s">
        <v>16</v>
      </c>
      <c r="C220" s="1425">
        <v>5</v>
      </c>
      <c r="D220" s="1426">
        <v>0</v>
      </c>
      <c r="E220" s="1426">
        <v>0</v>
      </c>
      <c r="F220" s="1426">
        <v>0</v>
      </c>
      <c r="G220" s="1427">
        <f t="shared" si="52"/>
        <v>5</v>
      </c>
      <c r="H220" s="1425">
        <v>7</v>
      </c>
      <c r="I220" s="1426">
        <v>0</v>
      </c>
      <c r="J220" s="1426">
        <v>0</v>
      </c>
      <c r="K220" s="1426">
        <v>0</v>
      </c>
      <c r="L220" s="1427">
        <f t="shared" si="53"/>
        <v>7</v>
      </c>
      <c r="M220" s="1425">
        <f t="shared" si="54"/>
        <v>12</v>
      </c>
      <c r="N220" s="1426">
        <f t="shared" si="55"/>
        <v>0</v>
      </c>
      <c r="O220" s="1426">
        <f t="shared" si="56"/>
        <v>0</v>
      </c>
      <c r="P220" s="1426">
        <f t="shared" si="57"/>
        <v>0</v>
      </c>
      <c r="Q220" s="1427">
        <f t="shared" si="58"/>
        <v>12</v>
      </c>
      <c r="R220" s="1428">
        <v>1</v>
      </c>
      <c r="S220" s="193"/>
      <c r="T220" s="278"/>
      <c r="U220" s="267"/>
      <c r="V220" s="278"/>
      <c r="W220" s="278"/>
      <c r="X220" s="278"/>
      <c r="Y220" s="278"/>
      <c r="Z220" s="278"/>
      <c r="AA220" s="278"/>
      <c r="AB220" s="278"/>
      <c r="AC220" s="278"/>
      <c r="AD220" s="278"/>
      <c r="AE220" s="278"/>
      <c r="AF220" s="278"/>
      <c r="AG220" s="278"/>
      <c r="AH220" s="278"/>
    </row>
    <row r="221" spans="1:34" ht="15.75" customHeight="1" x14ac:dyDescent="0.2">
      <c r="A221" s="174">
        <v>6</v>
      </c>
      <c r="B221" s="158" t="s">
        <v>17</v>
      </c>
      <c r="C221" s="1425">
        <v>2</v>
      </c>
      <c r="D221" s="1426">
        <v>0</v>
      </c>
      <c r="E221" s="1426">
        <v>0</v>
      </c>
      <c r="F221" s="1426">
        <v>0</v>
      </c>
      <c r="G221" s="1427">
        <f t="shared" si="52"/>
        <v>2</v>
      </c>
      <c r="H221" s="1425">
        <v>7</v>
      </c>
      <c r="I221" s="1426">
        <v>0</v>
      </c>
      <c r="J221" s="1426">
        <v>0</v>
      </c>
      <c r="K221" s="1426">
        <v>0</v>
      </c>
      <c r="L221" s="1427">
        <f t="shared" si="53"/>
        <v>7</v>
      </c>
      <c r="M221" s="1425">
        <f t="shared" si="54"/>
        <v>9</v>
      </c>
      <c r="N221" s="1426">
        <f t="shared" si="55"/>
        <v>0</v>
      </c>
      <c r="O221" s="1426">
        <f t="shared" si="56"/>
        <v>0</v>
      </c>
      <c r="P221" s="1426">
        <f t="shared" si="57"/>
        <v>0</v>
      </c>
      <c r="Q221" s="1427">
        <f t="shared" si="58"/>
        <v>9</v>
      </c>
      <c r="R221" s="1428">
        <v>9</v>
      </c>
      <c r="S221" s="193"/>
      <c r="T221" s="278"/>
      <c r="U221" s="267"/>
      <c r="V221" s="278"/>
      <c r="W221" s="278"/>
      <c r="X221" s="278"/>
      <c r="Y221" s="278"/>
      <c r="Z221" s="278"/>
      <c r="AA221" s="278"/>
      <c r="AB221" s="278"/>
      <c r="AC221" s="278"/>
      <c r="AD221" s="278"/>
      <c r="AE221" s="278"/>
      <c r="AF221" s="278"/>
      <c r="AG221" s="278"/>
      <c r="AH221" s="278"/>
    </row>
    <row r="222" spans="1:34" ht="21.75" customHeight="1" x14ac:dyDescent="0.2">
      <c r="A222" s="174">
        <v>7</v>
      </c>
      <c r="B222" s="158" t="s">
        <v>18</v>
      </c>
      <c r="C222" s="1425">
        <v>5</v>
      </c>
      <c r="D222" s="1426">
        <v>0</v>
      </c>
      <c r="E222" s="1426">
        <v>0</v>
      </c>
      <c r="F222" s="1426">
        <v>0</v>
      </c>
      <c r="G222" s="1427">
        <f t="shared" si="52"/>
        <v>5</v>
      </c>
      <c r="H222" s="1425">
        <v>11</v>
      </c>
      <c r="I222" s="1426">
        <v>0</v>
      </c>
      <c r="J222" s="1426">
        <v>2</v>
      </c>
      <c r="K222" s="1426">
        <v>1</v>
      </c>
      <c r="L222" s="1427">
        <f t="shared" si="53"/>
        <v>14</v>
      </c>
      <c r="M222" s="1425">
        <f t="shared" si="54"/>
        <v>16</v>
      </c>
      <c r="N222" s="1426">
        <f t="shared" si="55"/>
        <v>0</v>
      </c>
      <c r="O222" s="1426">
        <f t="shared" si="56"/>
        <v>2</v>
      </c>
      <c r="P222" s="1426">
        <f t="shared" si="57"/>
        <v>1</v>
      </c>
      <c r="Q222" s="1427">
        <f t="shared" si="58"/>
        <v>19</v>
      </c>
      <c r="R222" s="1428">
        <v>12</v>
      </c>
      <c r="S222" s="193"/>
      <c r="T222" s="193"/>
      <c r="X222" s="147" t="s">
        <v>13</v>
      </c>
    </row>
    <row r="223" spans="1:34" ht="15.75" customHeight="1" x14ac:dyDescent="0.2">
      <c r="A223" s="173">
        <v>8</v>
      </c>
      <c r="B223" s="156" t="s">
        <v>19</v>
      </c>
      <c r="C223" s="1425">
        <v>8</v>
      </c>
      <c r="D223" s="1426">
        <v>1</v>
      </c>
      <c r="E223" s="1426">
        <v>0</v>
      </c>
      <c r="F223" s="1426">
        <v>0</v>
      </c>
      <c r="G223" s="1427">
        <f t="shared" si="52"/>
        <v>9</v>
      </c>
      <c r="H223" s="1425">
        <v>8</v>
      </c>
      <c r="I223" s="1426">
        <v>0</v>
      </c>
      <c r="J223" s="1426">
        <v>0</v>
      </c>
      <c r="K223" s="1426">
        <v>0</v>
      </c>
      <c r="L223" s="1427">
        <f t="shared" si="53"/>
        <v>8</v>
      </c>
      <c r="M223" s="1425">
        <f t="shared" si="54"/>
        <v>16</v>
      </c>
      <c r="N223" s="1426">
        <f t="shared" si="55"/>
        <v>1</v>
      </c>
      <c r="O223" s="1426">
        <f t="shared" si="56"/>
        <v>0</v>
      </c>
      <c r="P223" s="1426">
        <f t="shared" si="57"/>
        <v>0</v>
      </c>
      <c r="Q223" s="1427">
        <f t="shared" si="58"/>
        <v>17</v>
      </c>
      <c r="R223" s="1428">
        <v>13</v>
      </c>
      <c r="S223" s="193"/>
      <c r="T223" s="278"/>
      <c r="U223" s="267"/>
      <c r="V223" s="278"/>
      <c r="W223" s="278"/>
      <c r="X223" s="278"/>
      <c r="Y223" s="278"/>
      <c r="Z223" s="278"/>
      <c r="AA223" s="278"/>
      <c r="AB223" s="278"/>
      <c r="AC223" s="278"/>
      <c r="AD223" s="278"/>
      <c r="AE223" s="278"/>
      <c r="AF223" s="278"/>
      <c r="AG223" s="278"/>
      <c r="AH223" s="278"/>
    </row>
    <row r="224" spans="1:34" ht="15.75" customHeight="1" x14ac:dyDescent="0.2">
      <c r="A224" s="173">
        <v>9</v>
      </c>
      <c r="B224" s="156" t="s">
        <v>20</v>
      </c>
      <c r="C224" s="1425">
        <v>8</v>
      </c>
      <c r="D224" s="1426">
        <v>0</v>
      </c>
      <c r="E224" s="1426">
        <v>0</v>
      </c>
      <c r="F224" s="1426">
        <v>0</v>
      </c>
      <c r="G224" s="1427">
        <f t="shared" si="52"/>
        <v>8</v>
      </c>
      <c r="H224" s="1425">
        <v>8</v>
      </c>
      <c r="I224" s="1426">
        <v>0</v>
      </c>
      <c r="J224" s="1426">
        <v>0</v>
      </c>
      <c r="K224" s="1426">
        <v>1</v>
      </c>
      <c r="L224" s="1427">
        <f t="shared" si="53"/>
        <v>9</v>
      </c>
      <c r="M224" s="1425">
        <f t="shared" si="54"/>
        <v>16</v>
      </c>
      <c r="N224" s="1426">
        <f t="shared" si="55"/>
        <v>0</v>
      </c>
      <c r="O224" s="1426">
        <f t="shared" si="56"/>
        <v>0</v>
      </c>
      <c r="P224" s="1426">
        <f t="shared" si="57"/>
        <v>1</v>
      </c>
      <c r="Q224" s="1427">
        <f t="shared" si="58"/>
        <v>17</v>
      </c>
      <c r="R224" s="1428">
        <v>16</v>
      </c>
      <c r="S224" s="193"/>
      <c r="T224" s="266"/>
    </row>
    <row r="225" spans="1:20" ht="21.75" customHeight="1" x14ac:dyDescent="0.2">
      <c r="A225" s="174">
        <v>10</v>
      </c>
      <c r="B225" s="158" t="s">
        <v>21</v>
      </c>
      <c r="C225" s="1425">
        <v>8</v>
      </c>
      <c r="D225" s="1426">
        <v>2</v>
      </c>
      <c r="E225" s="1426">
        <v>0</v>
      </c>
      <c r="F225" s="1426">
        <v>0</v>
      </c>
      <c r="G225" s="1427">
        <f t="shared" si="52"/>
        <v>10</v>
      </c>
      <c r="H225" s="1425">
        <v>10</v>
      </c>
      <c r="I225" s="1426">
        <v>1</v>
      </c>
      <c r="J225" s="1426">
        <v>0</v>
      </c>
      <c r="K225" s="1426">
        <v>0</v>
      </c>
      <c r="L225" s="1427">
        <f t="shared" si="53"/>
        <v>11</v>
      </c>
      <c r="M225" s="1425">
        <f t="shared" si="54"/>
        <v>18</v>
      </c>
      <c r="N225" s="1426">
        <f t="shared" si="55"/>
        <v>3</v>
      </c>
      <c r="O225" s="1426">
        <f t="shared" si="56"/>
        <v>0</v>
      </c>
      <c r="P225" s="1426">
        <f t="shared" si="57"/>
        <v>0</v>
      </c>
      <c r="Q225" s="1427">
        <f t="shared" si="58"/>
        <v>21</v>
      </c>
      <c r="R225" s="1428">
        <v>17</v>
      </c>
      <c r="S225" s="193"/>
      <c r="T225" s="193"/>
    </row>
    <row r="226" spans="1:20" ht="15.75" customHeight="1" x14ac:dyDescent="0.2">
      <c r="A226" s="174">
        <v>11</v>
      </c>
      <c r="B226" s="158" t="s">
        <v>22</v>
      </c>
      <c r="C226" s="1425">
        <v>5</v>
      </c>
      <c r="D226" s="1426">
        <v>0</v>
      </c>
      <c r="E226" s="1426">
        <v>0</v>
      </c>
      <c r="F226" s="1426">
        <v>0</v>
      </c>
      <c r="G226" s="1427">
        <f t="shared" si="52"/>
        <v>5</v>
      </c>
      <c r="H226" s="1425">
        <v>4</v>
      </c>
      <c r="I226" s="1426">
        <v>0</v>
      </c>
      <c r="J226" s="1426">
        <v>0</v>
      </c>
      <c r="K226" s="1426">
        <v>0</v>
      </c>
      <c r="L226" s="1427">
        <f t="shared" si="53"/>
        <v>4</v>
      </c>
      <c r="M226" s="1425">
        <f t="shared" si="54"/>
        <v>9</v>
      </c>
      <c r="N226" s="1426">
        <f t="shared" si="55"/>
        <v>0</v>
      </c>
      <c r="O226" s="1426">
        <f t="shared" si="56"/>
        <v>0</v>
      </c>
      <c r="P226" s="1426">
        <f t="shared" si="57"/>
        <v>0</v>
      </c>
      <c r="Q226" s="1427">
        <f t="shared" si="58"/>
        <v>9</v>
      </c>
      <c r="R226" s="1428">
        <v>1</v>
      </c>
      <c r="S226" s="193"/>
      <c r="T226" s="193"/>
    </row>
    <row r="227" spans="1:20" ht="15.75" customHeight="1" x14ac:dyDescent="0.2">
      <c r="A227" s="173">
        <v>12</v>
      </c>
      <c r="B227" s="156" t="s">
        <v>23</v>
      </c>
      <c r="C227" s="1425">
        <v>5</v>
      </c>
      <c r="D227" s="1426">
        <v>0</v>
      </c>
      <c r="E227" s="1426">
        <v>1</v>
      </c>
      <c r="F227" s="1426">
        <v>0</v>
      </c>
      <c r="G227" s="1427">
        <f t="shared" si="52"/>
        <v>6</v>
      </c>
      <c r="H227" s="1425">
        <v>10</v>
      </c>
      <c r="I227" s="1426">
        <v>0</v>
      </c>
      <c r="J227" s="1426">
        <v>0</v>
      </c>
      <c r="K227" s="1426">
        <v>1</v>
      </c>
      <c r="L227" s="1427">
        <f t="shared" si="53"/>
        <v>11</v>
      </c>
      <c r="M227" s="1425">
        <f t="shared" si="54"/>
        <v>15</v>
      </c>
      <c r="N227" s="1426">
        <f t="shared" si="55"/>
        <v>0</v>
      </c>
      <c r="O227" s="1426">
        <f t="shared" si="56"/>
        <v>1</v>
      </c>
      <c r="P227" s="1426">
        <f t="shared" si="57"/>
        <v>1</v>
      </c>
      <c r="Q227" s="1427">
        <f t="shared" si="58"/>
        <v>17</v>
      </c>
      <c r="R227" s="1428">
        <v>15</v>
      </c>
      <c r="S227" s="193"/>
      <c r="T227" s="193"/>
    </row>
    <row r="228" spans="1:20" ht="15.75" customHeight="1" x14ac:dyDescent="0.2">
      <c r="A228" s="173">
        <v>13</v>
      </c>
      <c r="B228" s="156" t="s">
        <v>24</v>
      </c>
      <c r="C228" s="1425">
        <v>7</v>
      </c>
      <c r="D228" s="1426">
        <v>0</v>
      </c>
      <c r="E228" s="1426">
        <v>0</v>
      </c>
      <c r="F228" s="1426">
        <v>0</v>
      </c>
      <c r="G228" s="1427">
        <f t="shared" si="52"/>
        <v>7</v>
      </c>
      <c r="H228" s="1425">
        <v>9</v>
      </c>
      <c r="I228" s="1426">
        <v>0</v>
      </c>
      <c r="J228" s="1426">
        <v>0</v>
      </c>
      <c r="K228" s="1426">
        <v>0</v>
      </c>
      <c r="L228" s="1427">
        <f t="shared" si="53"/>
        <v>9</v>
      </c>
      <c r="M228" s="1425">
        <f t="shared" si="54"/>
        <v>16</v>
      </c>
      <c r="N228" s="1426">
        <f t="shared" si="55"/>
        <v>0</v>
      </c>
      <c r="O228" s="1426">
        <f t="shared" si="56"/>
        <v>0</v>
      </c>
      <c r="P228" s="1426">
        <f t="shared" si="57"/>
        <v>0</v>
      </c>
      <c r="Q228" s="1427">
        <f t="shared" si="58"/>
        <v>16</v>
      </c>
      <c r="R228" s="1428">
        <v>11</v>
      </c>
      <c r="S228" s="193"/>
      <c r="T228" s="193"/>
    </row>
    <row r="229" spans="1:20" ht="15.75" customHeight="1" x14ac:dyDescent="0.2">
      <c r="A229" s="173">
        <v>14</v>
      </c>
      <c r="B229" s="156" t="s">
        <v>25</v>
      </c>
      <c r="C229" s="1425">
        <v>5</v>
      </c>
      <c r="D229" s="1426">
        <v>1</v>
      </c>
      <c r="E229" s="1426">
        <v>0</v>
      </c>
      <c r="F229" s="1426">
        <v>0</v>
      </c>
      <c r="G229" s="1427">
        <f t="shared" si="52"/>
        <v>6</v>
      </c>
      <c r="H229" s="1425">
        <v>6</v>
      </c>
      <c r="I229" s="1426">
        <v>0</v>
      </c>
      <c r="J229" s="1426">
        <v>0</v>
      </c>
      <c r="K229" s="1426">
        <v>0</v>
      </c>
      <c r="L229" s="1427">
        <f t="shared" si="53"/>
        <v>6</v>
      </c>
      <c r="M229" s="1425">
        <f t="shared" si="54"/>
        <v>11</v>
      </c>
      <c r="N229" s="1426">
        <f t="shared" si="55"/>
        <v>1</v>
      </c>
      <c r="O229" s="1426">
        <f t="shared" si="56"/>
        <v>0</v>
      </c>
      <c r="P229" s="1426">
        <f t="shared" si="57"/>
        <v>0</v>
      </c>
      <c r="Q229" s="1427">
        <f t="shared" si="58"/>
        <v>12</v>
      </c>
      <c r="R229" s="1428">
        <v>6</v>
      </c>
      <c r="S229" s="193"/>
      <c r="T229" s="193"/>
    </row>
    <row r="230" spans="1:20" ht="30.75" customHeight="1" thickBot="1" x14ac:dyDescent="0.25">
      <c r="A230" s="175">
        <v>15</v>
      </c>
      <c r="B230" s="159" t="s">
        <v>26</v>
      </c>
      <c r="C230" s="1429">
        <v>3</v>
      </c>
      <c r="D230" s="1430">
        <v>0</v>
      </c>
      <c r="E230" s="1430">
        <v>0</v>
      </c>
      <c r="F230" s="1430">
        <v>0</v>
      </c>
      <c r="G230" s="1431">
        <f t="shared" si="52"/>
        <v>3</v>
      </c>
      <c r="H230" s="1429">
        <v>4</v>
      </c>
      <c r="I230" s="1430">
        <v>0</v>
      </c>
      <c r="J230" s="1430">
        <v>0</v>
      </c>
      <c r="K230" s="1430">
        <v>0</v>
      </c>
      <c r="L230" s="1431">
        <f t="shared" si="53"/>
        <v>4</v>
      </c>
      <c r="M230" s="1429">
        <f t="shared" si="54"/>
        <v>7</v>
      </c>
      <c r="N230" s="1430">
        <f t="shared" si="55"/>
        <v>0</v>
      </c>
      <c r="O230" s="1430">
        <f t="shared" si="56"/>
        <v>0</v>
      </c>
      <c r="P230" s="1430">
        <f t="shared" si="57"/>
        <v>0</v>
      </c>
      <c r="Q230" s="1431">
        <f t="shared" si="58"/>
        <v>7</v>
      </c>
      <c r="R230" s="1432">
        <v>0</v>
      </c>
      <c r="S230" s="193"/>
      <c r="T230" s="193"/>
    </row>
    <row r="231" spans="1:20" s="177" customFormat="1" ht="23.25" customHeight="1" x14ac:dyDescent="0.25">
      <c r="A231" s="211"/>
      <c r="B231" s="212" t="s">
        <v>586</v>
      </c>
      <c r="C231" s="213">
        <f t="shared" ref="C231:R231" si="59">SUM(C216:C230)</f>
        <v>91</v>
      </c>
      <c r="D231" s="214">
        <f t="shared" si="59"/>
        <v>6</v>
      </c>
      <c r="E231" s="214">
        <f t="shared" si="59"/>
        <v>1</v>
      </c>
      <c r="F231" s="214">
        <f t="shared" si="59"/>
        <v>0</v>
      </c>
      <c r="G231" s="215">
        <f t="shared" si="59"/>
        <v>98</v>
      </c>
      <c r="H231" s="213">
        <f t="shared" si="59"/>
        <v>142</v>
      </c>
      <c r="I231" s="214">
        <f t="shared" si="59"/>
        <v>1</v>
      </c>
      <c r="J231" s="214">
        <f t="shared" si="59"/>
        <v>4</v>
      </c>
      <c r="K231" s="214">
        <f t="shared" si="59"/>
        <v>6</v>
      </c>
      <c r="L231" s="215">
        <f t="shared" si="59"/>
        <v>153</v>
      </c>
      <c r="M231" s="213">
        <f t="shared" si="59"/>
        <v>233</v>
      </c>
      <c r="N231" s="214">
        <f t="shared" si="59"/>
        <v>7</v>
      </c>
      <c r="O231" s="214">
        <f t="shared" si="59"/>
        <v>5</v>
      </c>
      <c r="P231" s="214">
        <f t="shared" si="59"/>
        <v>6</v>
      </c>
      <c r="Q231" s="215">
        <f t="shared" si="59"/>
        <v>251</v>
      </c>
      <c r="R231" s="216">
        <f t="shared" si="59"/>
        <v>174</v>
      </c>
      <c r="S231" s="217"/>
      <c r="T231" s="217"/>
    </row>
    <row r="232" spans="1:20" ht="15.75" customHeight="1" x14ac:dyDescent="0.2">
      <c r="A232" s="155"/>
      <c r="B232" s="156" t="s">
        <v>542</v>
      </c>
      <c r="C232" s="247">
        <v>85</v>
      </c>
      <c r="D232" s="248">
        <v>3</v>
      </c>
      <c r="E232" s="248">
        <v>1</v>
      </c>
      <c r="F232" s="248">
        <v>13</v>
      </c>
      <c r="G232" s="250">
        <v>102</v>
      </c>
      <c r="H232" s="247">
        <v>153</v>
      </c>
      <c r="I232" s="248">
        <v>2</v>
      </c>
      <c r="J232" s="248">
        <v>3</v>
      </c>
      <c r="K232" s="248">
        <v>6</v>
      </c>
      <c r="L232" s="249">
        <v>164</v>
      </c>
      <c r="M232" s="247">
        <v>238</v>
      </c>
      <c r="N232" s="248">
        <v>5</v>
      </c>
      <c r="O232" s="248">
        <v>4</v>
      </c>
      <c r="P232" s="248">
        <v>19</v>
      </c>
      <c r="Q232" s="250">
        <v>266</v>
      </c>
      <c r="R232" s="325">
        <v>160</v>
      </c>
      <c r="S232" s="193"/>
      <c r="T232" s="193"/>
    </row>
    <row r="233" spans="1:20" ht="15.75" customHeight="1" x14ac:dyDescent="0.2">
      <c r="A233" s="155"/>
      <c r="B233" s="156" t="s">
        <v>60</v>
      </c>
      <c r="C233" s="247">
        <v>85</v>
      </c>
      <c r="D233" s="248">
        <v>4</v>
      </c>
      <c r="E233" s="248">
        <v>2</v>
      </c>
      <c r="F233" s="248">
        <v>4</v>
      </c>
      <c r="G233" s="250">
        <v>95</v>
      </c>
      <c r="H233" s="247">
        <v>150</v>
      </c>
      <c r="I233" s="248">
        <v>2</v>
      </c>
      <c r="J233" s="248">
        <v>0</v>
      </c>
      <c r="K233" s="248">
        <v>1</v>
      </c>
      <c r="L233" s="249">
        <v>153</v>
      </c>
      <c r="M233" s="247">
        <v>235</v>
      </c>
      <c r="N233" s="248">
        <v>6</v>
      </c>
      <c r="O233" s="248">
        <v>2</v>
      </c>
      <c r="P233" s="248">
        <v>5</v>
      </c>
      <c r="Q233" s="250">
        <v>248</v>
      </c>
      <c r="R233" s="325">
        <v>175</v>
      </c>
      <c r="S233" s="193"/>
      <c r="T233" s="193"/>
    </row>
    <row r="234" spans="1:20" ht="15.75" customHeight="1" x14ac:dyDescent="0.2">
      <c r="A234" s="155"/>
      <c r="B234" s="156" t="s">
        <v>61</v>
      </c>
      <c r="C234" s="247">
        <v>78</v>
      </c>
      <c r="D234" s="248">
        <v>3</v>
      </c>
      <c r="E234" s="248">
        <v>3</v>
      </c>
      <c r="F234" s="248">
        <v>5</v>
      </c>
      <c r="G234" s="250">
        <v>89</v>
      </c>
      <c r="H234" s="247">
        <v>173</v>
      </c>
      <c r="I234" s="248">
        <v>3</v>
      </c>
      <c r="J234" s="248">
        <v>1</v>
      </c>
      <c r="K234" s="248">
        <v>2</v>
      </c>
      <c r="L234" s="249">
        <v>179</v>
      </c>
      <c r="M234" s="247">
        <v>251</v>
      </c>
      <c r="N234" s="248">
        <v>6</v>
      </c>
      <c r="O234" s="248">
        <v>4</v>
      </c>
      <c r="P234" s="248">
        <v>7</v>
      </c>
      <c r="Q234" s="250">
        <v>268</v>
      </c>
      <c r="R234" s="325">
        <v>166</v>
      </c>
      <c r="S234" s="193"/>
      <c r="T234" s="193"/>
    </row>
    <row r="235" spans="1:20" ht="15.75" customHeight="1" x14ac:dyDescent="0.2">
      <c r="A235" s="155"/>
      <c r="B235" s="156" t="s">
        <v>62</v>
      </c>
      <c r="C235" s="247">
        <v>80</v>
      </c>
      <c r="D235" s="248">
        <v>3</v>
      </c>
      <c r="E235" s="248">
        <v>1</v>
      </c>
      <c r="F235" s="248">
        <v>4</v>
      </c>
      <c r="G235" s="250">
        <v>88</v>
      </c>
      <c r="H235" s="247">
        <v>174</v>
      </c>
      <c r="I235" s="248">
        <v>4</v>
      </c>
      <c r="J235" s="248">
        <v>1</v>
      </c>
      <c r="K235" s="248">
        <v>1</v>
      </c>
      <c r="L235" s="249">
        <v>180</v>
      </c>
      <c r="M235" s="247">
        <v>254</v>
      </c>
      <c r="N235" s="248">
        <v>7</v>
      </c>
      <c r="O235" s="248">
        <v>2</v>
      </c>
      <c r="P235" s="248">
        <v>5</v>
      </c>
      <c r="Q235" s="250">
        <v>268</v>
      </c>
      <c r="R235" s="325">
        <v>147</v>
      </c>
      <c r="S235" s="193"/>
      <c r="T235" s="193"/>
    </row>
    <row r="236" spans="1:20" ht="15.75" customHeight="1" x14ac:dyDescent="0.2">
      <c r="A236" s="155"/>
      <c r="B236" s="156" t="s">
        <v>63</v>
      </c>
      <c r="C236" s="247">
        <v>88</v>
      </c>
      <c r="D236" s="248">
        <v>5</v>
      </c>
      <c r="E236" s="248">
        <v>1</v>
      </c>
      <c r="F236" s="248">
        <v>6</v>
      </c>
      <c r="G236" s="250">
        <v>100</v>
      </c>
      <c r="H236" s="247">
        <v>154</v>
      </c>
      <c r="I236" s="248">
        <v>3</v>
      </c>
      <c r="J236" s="248">
        <v>1</v>
      </c>
      <c r="K236" s="248">
        <v>2</v>
      </c>
      <c r="L236" s="249">
        <v>160</v>
      </c>
      <c r="M236" s="247">
        <v>242</v>
      </c>
      <c r="N236" s="248">
        <v>8</v>
      </c>
      <c r="O236" s="248">
        <v>2</v>
      </c>
      <c r="P236" s="248">
        <v>8</v>
      </c>
      <c r="Q236" s="250">
        <v>260</v>
      </c>
      <c r="R236" s="325">
        <v>117</v>
      </c>
      <c r="S236" s="193"/>
      <c r="T236" s="193"/>
    </row>
    <row r="237" spans="1:20" ht="15.75" customHeight="1" x14ac:dyDescent="0.2">
      <c r="A237" s="155"/>
      <c r="B237" s="156" t="s">
        <v>64</v>
      </c>
      <c r="C237" s="247">
        <v>70</v>
      </c>
      <c r="D237" s="248">
        <v>2</v>
      </c>
      <c r="E237" s="248">
        <v>2</v>
      </c>
      <c r="F237" s="248">
        <v>7</v>
      </c>
      <c r="G237" s="250">
        <v>81</v>
      </c>
      <c r="H237" s="247">
        <v>110</v>
      </c>
      <c r="I237" s="248">
        <v>3</v>
      </c>
      <c r="J237" s="248">
        <v>0</v>
      </c>
      <c r="K237" s="248">
        <v>2</v>
      </c>
      <c r="L237" s="249">
        <v>115</v>
      </c>
      <c r="M237" s="247">
        <v>180</v>
      </c>
      <c r="N237" s="248">
        <v>5</v>
      </c>
      <c r="O237" s="248">
        <v>2</v>
      </c>
      <c r="P237" s="248">
        <v>9</v>
      </c>
      <c r="Q237" s="250">
        <v>196</v>
      </c>
      <c r="R237" s="325">
        <v>114</v>
      </c>
      <c r="S237" s="193"/>
      <c r="T237" s="193"/>
    </row>
    <row r="238" spans="1:20" ht="15.75" customHeight="1" x14ac:dyDescent="0.2">
      <c r="A238" s="155"/>
      <c r="B238" s="156" t="s">
        <v>65</v>
      </c>
      <c r="C238" s="247">
        <v>74</v>
      </c>
      <c r="D238" s="248">
        <v>4</v>
      </c>
      <c r="E238" s="248">
        <v>2</v>
      </c>
      <c r="F238" s="248">
        <v>3</v>
      </c>
      <c r="G238" s="250">
        <v>83</v>
      </c>
      <c r="H238" s="247">
        <v>125</v>
      </c>
      <c r="I238" s="248">
        <v>2</v>
      </c>
      <c r="J238" s="248">
        <v>1</v>
      </c>
      <c r="K238" s="248">
        <v>3</v>
      </c>
      <c r="L238" s="249">
        <v>131</v>
      </c>
      <c r="M238" s="247">
        <v>199</v>
      </c>
      <c r="N238" s="248">
        <v>6</v>
      </c>
      <c r="O238" s="248">
        <v>3</v>
      </c>
      <c r="P238" s="248">
        <v>6</v>
      </c>
      <c r="Q238" s="250">
        <v>214</v>
      </c>
      <c r="R238" s="325">
        <v>105</v>
      </c>
      <c r="S238" s="193"/>
      <c r="T238" s="193"/>
    </row>
    <row r="239" spans="1:20" ht="15.75" customHeight="1" x14ac:dyDescent="0.2">
      <c r="A239" s="155"/>
      <c r="B239" s="156" t="s">
        <v>66</v>
      </c>
      <c r="C239" s="247">
        <v>74</v>
      </c>
      <c r="D239" s="248">
        <v>1</v>
      </c>
      <c r="E239" s="248">
        <v>2</v>
      </c>
      <c r="F239" s="248">
        <v>1</v>
      </c>
      <c r="G239" s="250">
        <v>78</v>
      </c>
      <c r="H239" s="247">
        <v>120</v>
      </c>
      <c r="I239" s="248">
        <v>1</v>
      </c>
      <c r="J239" s="248">
        <v>2</v>
      </c>
      <c r="K239" s="248">
        <v>1</v>
      </c>
      <c r="L239" s="249">
        <v>124</v>
      </c>
      <c r="M239" s="247">
        <v>194</v>
      </c>
      <c r="N239" s="248">
        <v>2</v>
      </c>
      <c r="O239" s="248">
        <v>4</v>
      </c>
      <c r="P239" s="248">
        <v>2</v>
      </c>
      <c r="Q239" s="250">
        <v>202</v>
      </c>
      <c r="R239" s="325">
        <v>99</v>
      </c>
      <c r="S239" s="193"/>
      <c r="T239" s="193"/>
    </row>
    <row r="240" spans="1:20" ht="15.75" customHeight="1" x14ac:dyDescent="0.2">
      <c r="A240" s="155"/>
      <c r="B240" s="156" t="s">
        <v>67</v>
      </c>
      <c r="C240" s="247">
        <v>76</v>
      </c>
      <c r="D240" s="248">
        <v>0</v>
      </c>
      <c r="E240" s="248">
        <v>4</v>
      </c>
      <c r="F240" s="248">
        <v>1</v>
      </c>
      <c r="G240" s="250">
        <v>81</v>
      </c>
      <c r="H240" s="247">
        <v>128</v>
      </c>
      <c r="I240" s="248">
        <v>2</v>
      </c>
      <c r="J240" s="248">
        <v>1</v>
      </c>
      <c r="K240" s="248">
        <v>2</v>
      </c>
      <c r="L240" s="249">
        <v>133</v>
      </c>
      <c r="M240" s="247">
        <v>204</v>
      </c>
      <c r="N240" s="248">
        <v>2</v>
      </c>
      <c r="O240" s="248">
        <v>5</v>
      </c>
      <c r="P240" s="248">
        <v>3</v>
      </c>
      <c r="Q240" s="250">
        <v>214</v>
      </c>
      <c r="R240" s="325">
        <v>94</v>
      </c>
      <c r="S240" s="193"/>
      <c r="T240" s="193"/>
    </row>
    <row r="241" spans="1:34" ht="15.75" customHeight="1" x14ac:dyDescent="0.2">
      <c r="A241" s="155"/>
      <c r="B241" s="156" t="s">
        <v>274</v>
      </c>
      <c r="C241" s="247">
        <v>82</v>
      </c>
      <c r="D241" s="248">
        <v>0</v>
      </c>
      <c r="E241" s="248">
        <v>1</v>
      </c>
      <c r="F241" s="248">
        <v>1</v>
      </c>
      <c r="G241" s="250">
        <v>84</v>
      </c>
      <c r="H241" s="247">
        <v>125</v>
      </c>
      <c r="I241" s="248">
        <v>4</v>
      </c>
      <c r="J241" s="248">
        <v>1</v>
      </c>
      <c r="K241" s="248">
        <v>1</v>
      </c>
      <c r="L241" s="249">
        <v>131</v>
      </c>
      <c r="M241" s="247">
        <v>207</v>
      </c>
      <c r="N241" s="248">
        <v>4</v>
      </c>
      <c r="O241" s="248">
        <v>2</v>
      </c>
      <c r="P241" s="248">
        <v>2</v>
      </c>
      <c r="Q241" s="250">
        <v>215</v>
      </c>
      <c r="R241" s="325">
        <v>94</v>
      </c>
      <c r="S241" s="193"/>
      <c r="T241" s="193"/>
    </row>
    <row r="242" spans="1:34" ht="15.75" customHeight="1" thickBot="1" x14ac:dyDescent="0.25">
      <c r="A242" s="226"/>
      <c r="B242" s="227" t="s">
        <v>275</v>
      </c>
      <c r="C242" s="228">
        <v>91</v>
      </c>
      <c r="D242" s="256">
        <v>0</v>
      </c>
      <c r="E242" s="256">
        <v>1</v>
      </c>
      <c r="F242" s="256">
        <v>1</v>
      </c>
      <c r="G242" s="257">
        <v>93</v>
      </c>
      <c r="H242" s="228">
        <v>155</v>
      </c>
      <c r="I242" s="256">
        <v>4</v>
      </c>
      <c r="J242" s="256">
        <v>2</v>
      </c>
      <c r="K242" s="256">
        <v>2</v>
      </c>
      <c r="L242" s="462">
        <v>163</v>
      </c>
      <c r="M242" s="228">
        <v>246</v>
      </c>
      <c r="N242" s="256">
        <v>4</v>
      </c>
      <c r="O242" s="256">
        <v>3</v>
      </c>
      <c r="P242" s="256">
        <v>3</v>
      </c>
      <c r="Q242" s="257">
        <v>256</v>
      </c>
      <c r="R242" s="326">
        <v>93</v>
      </c>
      <c r="S242" s="193"/>
      <c r="T242" s="193"/>
    </row>
    <row r="243" spans="1:34" ht="15.75" customHeight="1" x14ac:dyDescent="0.2">
      <c r="A243" s="148" t="s">
        <v>346</v>
      </c>
    </row>
    <row r="244" spans="1:34" ht="15.75" customHeight="1" x14ac:dyDescent="0.2">
      <c r="P244" s="147" t="s">
        <v>13</v>
      </c>
    </row>
    <row r="246" spans="1:34" s="149" customFormat="1" ht="30" customHeight="1" thickBot="1" x14ac:dyDescent="0.25">
      <c r="A246" s="120" t="s">
        <v>353</v>
      </c>
    </row>
    <row r="247" spans="1:34" s="151" customFormat="1" ht="33" customHeight="1" thickBot="1" x14ac:dyDescent="0.3">
      <c r="A247" s="168"/>
      <c r="B247" s="169"/>
      <c r="C247" s="1665" t="s">
        <v>332</v>
      </c>
      <c r="D247" s="1666"/>
      <c r="E247" s="1666"/>
      <c r="F247" s="1666"/>
      <c r="G247" s="1667"/>
      <c r="H247" s="1665" t="s">
        <v>333</v>
      </c>
      <c r="I247" s="1666"/>
      <c r="J247" s="1666"/>
      <c r="K247" s="1666"/>
      <c r="L247" s="1667"/>
      <c r="M247" s="1665" t="s">
        <v>334</v>
      </c>
      <c r="N247" s="1666"/>
      <c r="O247" s="1666"/>
      <c r="P247" s="1666"/>
      <c r="Q247" s="1666"/>
      <c r="R247" s="1667"/>
    </row>
    <row r="248" spans="1:34" s="151" customFormat="1" ht="89.25" customHeight="1" thickBot="1" x14ac:dyDescent="0.3">
      <c r="A248" s="170" t="s">
        <v>51</v>
      </c>
      <c r="B248" s="152" t="s">
        <v>5</v>
      </c>
      <c r="C248" s="183" t="s">
        <v>335</v>
      </c>
      <c r="D248" s="181" t="s">
        <v>336</v>
      </c>
      <c r="E248" s="181" t="s">
        <v>337</v>
      </c>
      <c r="F248" s="181" t="s">
        <v>338</v>
      </c>
      <c r="G248" s="199" t="s">
        <v>339</v>
      </c>
      <c r="H248" s="191" t="s">
        <v>335</v>
      </c>
      <c r="I248" s="181" t="s">
        <v>336</v>
      </c>
      <c r="J248" s="181" t="s">
        <v>337</v>
      </c>
      <c r="K248" s="181" t="s">
        <v>338</v>
      </c>
      <c r="L248" s="199" t="s">
        <v>227</v>
      </c>
      <c r="M248" s="191" t="s">
        <v>335</v>
      </c>
      <c r="N248" s="181" t="s">
        <v>336</v>
      </c>
      <c r="O248" s="181" t="s">
        <v>337</v>
      </c>
      <c r="P248" s="181" t="s">
        <v>338</v>
      </c>
      <c r="Q248" s="199" t="s">
        <v>227</v>
      </c>
      <c r="R248" s="265" t="s">
        <v>340</v>
      </c>
    </row>
    <row r="249" spans="1:34" ht="15.75" customHeight="1" x14ac:dyDescent="0.2">
      <c r="A249" s="172">
        <v>1</v>
      </c>
      <c r="B249" s="154" t="s">
        <v>11</v>
      </c>
      <c r="C249" s="1421">
        <v>6</v>
      </c>
      <c r="D249" s="1422">
        <v>0</v>
      </c>
      <c r="E249" s="1422">
        <v>0</v>
      </c>
      <c r="F249" s="1422">
        <v>0</v>
      </c>
      <c r="G249" s="1423">
        <f t="shared" ref="G249:G263" si="60">SUM(C249:F249)</f>
        <v>6</v>
      </c>
      <c r="H249" s="1421">
        <v>17</v>
      </c>
      <c r="I249" s="1422">
        <v>0</v>
      </c>
      <c r="J249" s="1422">
        <v>0</v>
      </c>
      <c r="K249" s="1422">
        <v>0</v>
      </c>
      <c r="L249" s="1423">
        <f t="shared" ref="L249:L263" si="61">SUM(H249:K249)</f>
        <v>17</v>
      </c>
      <c r="M249" s="1421">
        <f t="shared" ref="M249:M263" si="62">C249+H249</f>
        <v>23</v>
      </c>
      <c r="N249" s="1422">
        <f t="shared" ref="N249:N263" si="63">D249+I249</f>
        <v>0</v>
      </c>
      <c r="O249" s="1422">
        <f t="shared" ref="O249:O263" si="64">E249+J249</f>
        <v>0</v>
      </c>
      <c r="P249" s="1422">
        <f t="shared" ref="P249:P263" si="65">F249+K249</f>
        <v>0</v>
      </c>
      <c r="Q249" s="1423">
        <f t="shared" ref="Q249:Q263" si="66">SUM(M249:P249)</f>
        <v>23</v>
      </c>
      <c r="R249" s="1424">
        <v>23</v>
      </c>
      <c r="S249" s="193"/>
      <c r="T249" s="193"/>
    </row>
    <row r="250" spans="1:34" ht="15.75" customHeight="1" x14ac:dyDescent="0.2">
      <c r="A250" s="173">
        <v>2</v>
      </c>
      <c r="B250" s="156" t="s">
        <v>12</v>
      </c>
      <c r="C250" s="1425">
        <v>6</v>
      </c>
      <c r="D250" s="1426">
        <v>0</v>
      </c>
      <c r="E250" s="1426">
        <v>0</v>
      </c>
      <c r="F250" s="1426">
        <v>0</v>
      </c>
      <c r="G250" s="1427">
        <f t="shared" si="60"/>
        <v>6</v>
      </c>
      <c r="H250" s="1425">
        <v>20</v>
      </c>
      <c r="I250" s="1426">
        <v>0</v>
      </c>
      <c r="J250" s="1426">
        <v>0</v>
      </c>
      <c r="K250" s="1426">
        <v>0</v>
      </c>
      <c r="L250" s="1427">
        <f t="shared" si="61"/>
        <v>20</v>
      </c>
      <c r="M250" s="1425">
        <f t="shared" si="62"/>
        <v>26</v>
      </c>
      <c r="N250" s="1426">
        <f t="shared" si="63"/>
        <v>0</v>
      </c>
      <c r="O250" s="1426">
        <f t="shared" si="64"/>
        <v>0</v>
      </c>
      <c r="P250" s="1426">
        <f t="shared" si="65"/>
        <v>0</v>
      </c>
      <c r="Q250" s="1427">
        <f t="shared" si="66"/>
        <v>26</v>
      </c>
      <c r="R250" s="1428">
        <v>18</v>
      </c>
      <c r="S250" s="193"/>
      <c r="T250" s="193"/>
    </row>
    <row r="251" spans="1:34" ht="15.75" customHeight="1" x14ac:dyDescent="0.2">
      <c r="A251" s="173">
        <v>3</v>
      </c>
      <c r="B251" s="156" t="s">
        <v>14</v>
      </c>
      <c r="C251" s="1425">
        <v>4</v>
      </c>
      <c r="D251" s="1426">
        <v>0</v>
      </c>
      <c r="E251" s="1426">
        <v>0</v>
      </c>
      <c r="F251" s="1426">
        <v>0</v>
      </c>
      <c r="G251" s="1427">
        <f t="shared" si="60"/>
        <v>4</v>
      </c>
      <c r="H251" s="1425">
        <v>16</v>
      </c>
      <c r="I251" s="1426">
        <v>0</v>
      </c>
      <c r="J251" s="1426">
        <v>0</v>
      </c>
      <c r="K251" s="1426">
        <v>0</v>
      </c>
      <c r="L251" s="1427">
        <f t="shared" si="61"/>
        <v>16</v>
      </c>
      <c r="M251" s="1425">
        <f t="shared" si="62"/>
        <v>20</v>
      </c>
      <c r="N251" s="1426">
        <f t="shared" si="63"/>
        <v>0</v>
      </c>
      <c r="O251" s="1426">
        <f t="shared" si="64"/>
        <v>0</v>
      </c>
      <c r="P251" s="1426">
        <f t="shared" si="65"/>
        <v>0</v>
      </c>
      <c r="Q251" s="1427">
        <f t="shared" si="66"/>
        <v>20</v>
      </c>
      <c r="R251" s="1428">
        <v>18</v>
      </c>
      <c r="S251" s="193"/>
      <c r="T251" s="278"/>
      <c r="U251" s="267"/>
      <c r="V251" s="278"/>
      <c r="W251" s="278"/>
      <c r="X251" s="278"/>
      <c r="Y251" s="278"/>
      <c r="Z251" s="278"/>
      <c r="AA251" s="278"/>
      <c r="AB251" s="278"/>
      <c r="AC251" s="278"/>
      <c r="AD251" s="278"/>
      <c r="AE251" s="278"/>
      <c r="AF251" s="278"/>
      <c r="AG251" s="278"/>
      <c r="AH251" s="278"/>
    </row>
    <row r="252" spans="1:34" ht="15.75" customHeight="1" x14ac:dyDescent="0.2">
      <c r="A252" s="173">
        <v>4</v>
      </c>
      <c r="B252" s="156" t="s">
        <v>15</v>
      </c>
      <c r="C252" s="1425">
        <v>5</v>
      </c>
      <c r="D252" s="1426">
        <v>0</v>
      </c>
      <c r="E252" s="1426">
        <v>0</v>
      </c>
      <c r="F252" s="1426">
        <v>0</v>
      </c>
      <c r="G252" s="1427">
        <f t="shared" si="60"/>
        <v>5</v>
      </c>
      <c r="H252" s="1425">
        <v>6</v>
      </c>
      <c r="I252" s="1426">
        <v>0</v>
      </c>
      <c r="J252" s="1426">
        <v>0</v>
      </c>
      <c r="K252" s="1426">
        <v>1</v>
      </c>
      <c r="L252" s="1427">
        <f t="shared" si="61"/>
        <v>7</v>
      </c>
      <c r="M252" s="1425">
        <f t="shared" si="62"/>
        <v>11</v>
      </c>
      <c r="N252" s="1426">
        <f t="shared" si="63"/>
        <v>0</v>
      </c>
      <c r="O252" s="1426">
        <f t="shared" si="64"/>
        <v>0</v>
      </c>
      <c r="P252" s="1426">
        <f t="shared" si="65"/>
        <v>1</v>
      </c>
      <c r="Q252" s="1427">
        <f t="shared" si="66"/>
        <v>12</v>
      </c>
      <c r="R252" s="1428">
        <v>11</v>
      </c>
      <c r="S252" s="193"/>
      <c r="T252" s="278"/>
      <c r="U252" s="267"/>
      <c r="V252" s="278"/>
      <c r="W252" s="278"/>
      <c r="X252" s="278"/>
      <c r="Y252" s="278"/>
      <c r="Z252" s="278"/>
      <c r="AA252" s="278"/>
      <c r="AB252" s="278"/>
      <c r="AC252" s="278"/>
      <c r="AD252" s="278"/>
      <c r="AE252" s="278"/>
      <c r="AF252" s="278"/>
      <c r="AG252" s="278"/>
      <c r="AH252" s="278"/>
    </row>
    <row r="253" spans="1:34" ht="15.75" customHeight="1" x14ac:dyDescent="0.2">
      <c r="A253" s="173">
        <v>5</v>
      </c>
      <c r="B253" s="156" t="s">
        <v>16</v>
      </c>
      <c r="C253" s="1425">
        <v>2</v>
      </c>
      <c r="D253" s="1426">
        <v>0</v>
      </c>
      <c r="E253" s="1426">
        <v>0</v>
      </c>
      <c r="F253" s="1426">
        <v>0</v>
      </c>
      <c r="G253" s="1427">
        <f t="shared" si="60"/>
        <v>2</v>
      </c>
      <c r="H253" s="1425">
        <v>4</v>
      </c>
      <c r="I253" s="1426">
        <v>0</v>
      </c>
      <c r="J253" s="1426">
        <v>0</v>
      </c>
      <c r="K253" s="1426">
        <v>0</v>
      </c>
      <c r="L253" s="1427">
        <f t="shared" si="61"/>
        <v>4</v>
      </c>
      <c r="M253" s="1425">
        <f t="shared" si="62"/>
        <v>6</v>
      </c>
      <c r="N253" s="1426">
        <f t="shared" si="63"/>
        <v>0</v>
      </c>
      <c r="O253" s="1426">
        <f t="shared" si="64"/>
        <v>0</v>
      </c>
      <c r="P253" s="1426">
        <f t="shared" si="65"/>
        <v>0</v>
      </c>
      <c r="Q253" s="1427">
        <f t="shared" si="66"/>
        <v>6</v>
      </c>
      <c r="R253" s="1428">
        <v>4</v>
      </c>
      <c r="S253" s="193"/>
      <c r="T253" s="278"/>
      <c r="U253" s="267"/>
      <c r="V253" s="278"/>
      <c r="W253" s="278"/>
      <c r="X253" s="278" t="s">
        <v>13</v>
      </c>
      <c r="Y253" s="278"/>
      <c r="Z253" s="278"/>
      <c r="AA253" s="278"/>
      <c r="AB253" s="278"/>
      <c r="AC253" s="278"/>
      <c r="AD253" s="278"/>
      <c r="AE253" s="278"/>
      <c r="AF253" s="278"/>
      <c r="AG253" s="278"/>
      <c r="AH253" s="278"/>
    </row>
    <row r="254" spans="1:34" ht="15.75" customHeight="1" x14ac:dyDescent="0.2">
      <c r="A254" s="174">
        <v>6</v>
      </c>
      <c r="B254" s="158" t="s">
        <v>17</v>
      </c>
      <c r="C254" s="1425">
        <v>3</v>
      </c>
      <c r="D254" s="1426">
        <v>0</v>
      </c>
      <c r="E254" s="1426">
        <v>0</v>
      </c>
      <c r="F254" s="1426">
        <v>0</v>
      </c>
      <c r="G254" s="1427">
        <f t="shared" si="60"/>
        <v>3</v>
      </c>
      <c r="H254" s="1425">
        <v>10</v>
      </c>
      <c r="I254" s="1426">
        <v>0</v>
      </c>
      <c r="J254" s="1426">
        <v>0</v>
      </c>
      <c r="K254" s="1426">
        <v>0</v>
      </c>
      <c r="L254" s="1427">
        <f t="shared" si="61"/>
        <v>10</v>
      </c>
      <c r="M254" s="1425">
        <f t="shared" si="62"/>
        <v>13</v>
      </c>
      <c r="N254" s="1426">
        <f t="shared" si="63"/>
        <v>0</v>
      </c>
      <c r="O254" s="1426">
        <f t="shared" si="64"/>
        <v>0</v>
      </c>
      <c r="P254" s="1426">
        <f t="shared" si="65"/>
        <v>0</v>
      </c>
      <c r="Q254" s="1427">
        <f t="shared" si="66"/>
        <v>13</v>
      </c>
      <c r="R254" s="1428">
        <v>13</v>
      </c>
      <c r="S254" s="193"/>
      <c r="T254" s="278"/>
      <c r="U254" s="267"/>
      <c r="V254" s="278"/>
      <c r="W254" s="278" t="s">
        <v>13</v>
      </c>
      <c r="X254" s="278"/>
      <c r="Y254" s="278"/>
      <c r="Z254" s="278"/>
      <c r="AA254" s="278"/>
      <c r="AB254" s="278"/>
      <c r="AC254" s="278"/>
      <c r="AD254" s="278"/>
      <c r="AE254" s="278"/>
      <c r="AF254" s="278"/>
      <c r="AG254" s="278"/>
      <c r="AH254" s="278"/>
    </row>
    <row r="255" spans="1:34" ht="15.75" customHeight="1" x14ac:dyDescent="0.2">
      <c r="A255" s="174">
        <v>7</v>
      </c>
      <c r="B255" s="158" t="s">
        <v>18</v>
      </c>
      <c r="C255" s="1425">
        <v>7</v>
      </c>
      <c r="D255" s="1426">
        <v>0</v>
      </c>
      <c r="E255" s="1426">
        <v>0</v>
      </c>
      <c r="F255" s="1426">
        <v>0</v>
      </c>
      <c r="G255" s="1427">
        <f t="shared" si="60"/>
        <v>7</v>
      </c>
      <c r="H255" s="1425">
        <v>20</v>
      </c>
      <c r="I255" s="1426">
        <v>0</v>
      </c>
      <c r="J255" s="1426">
        <v>1</v>
      </c>
      <c r="K255" s="1426">
        <v>0</v>
      </c>
      <c r="L255" s="1427">
        <f t="shared" si="61"/>
        <v>21</v>
      </c>
      <c r="M255" s="1425">
        <f t="shared" si="62"/>
        <v>27</v>
      </c>
      <c r="N255" s="1426">
        <f t="shared" si="63"/>
        <v>0</v>
      </c>
      <c r="O255" s="1426">
        <f t="shared" si="64"/>
        <v>1</v>
      </c>
      <c r="P255" s="1426">
        <f t="shared" si="65"/>
        <v>0</v>
      </c>
      <c r="Q255" s="1427">
        <f t="shared" si="66"/>
        <v>28</v>
      </c>
      <c r="R255" s="1428">
        <v>22</v>
      </c>
      <c r="S255" s="193"/>
      <c r="T255" s="193"/>
    </row>
    <row r="256" spans="1:34" ht="19.5" customHeight="1" x14ac:dyDescent="0.2">
      <c r="A256" s="173">
        <v>8</v>
      </c>
      <c r="B256" s="156" t="s">
        <v>19</v>
      </c>
      <c r="C256" s="1425">
        <v>6</v>
      </c>
      <c r="D256" s="1426">
        <v>0</v>
      </c>
      <c r="E256" s="1426">
        <v>0</v>
      </c>
      <c r="F256" s="1426">
        <v>0</v>
      </c>
      <c r="G256" s="1427">
        <f t="shared" si="60"/>
        <v>6</v>
      </c>
      <c r="H256" s="1425">
        <v>9</v>
      </c>
      <c r="I256" s="1426">
        <v>0</v>
      </c>
      <c r="J256" s="1426">
        <v>0</v>
      </c>
      <c r="K256" s="1426">
        <v>0</v>
      </c>
      <c r="L256" s="1427">
        <f t="shared" si="61"/>
        <v>9</v>
      </c>
      <c r="M256" s="1425">
        <f t="shared" si="62"/>
        <v>15</v>
      </c>
      <c r="N256" s="1426">
        <f t="shared" si="63"/>
        <v>0</v>
      </c>
      <c r="O256" s="1426">
        <f t="shared" si="64"/>
        <v>0</v>
      </c>
      <c r="P256" s="1426">
        <f t="shared" si="65"/>
        <v>0</v>
      </c>
      <c r="Q256" s="1427">
        <f t="shared" si="66"/>
        <v>15</v>
      </c>
      <c r="R256" s="1428">
        <v>12</v>
      </c>
      <c r="S256" s="193"/>
      <c r="T256" s="278"/>
      <c r="U256" s="267"/>
      <c r="V256" s="278"/>
      <c r="W256" s="278"/>
      <c r="X256" s="278"/>
      <c r="Y256" s="278"/>
      <c r="Z256" s="278"/>
      <c r="AA256" s="278"/>
      <c r="AB256" s="278"/>
      <c r="AC256" s="278"/>
      <c r="AD256" s="278"/>
      <c r="AE256" s="278"/>
      <c r="AF256" s="278"/>
      <c r="AG256" s="278"/>
      <c r="AH256" s="278"/>
    </row>
    <row r="257" spans="1:20" ht="15.75" customHeight="1" x14ac:dyDescent="0.2">
      <c r="A257" s="173">
        <v>9</v>
      </c>
      <c r="B257" s="156" t="s">
        <v>20</v>
      </c>
      <c r="C257" s="1425">
        <v>6</v>
      </c>
      <c r="D257" s="1426">
        <v>0</v>
      </c>
      <c r="E257" s="1426">
        <v>0</v>
      </c>
      <c r="F257" s="1426">
        <v>0</v>
      </c>
      <c r="G257" s="1427">
        <f t="shared" si="60"/>
        <v>6</v>
      </c>
      <c r="H257" s="1425">
        <v>13</v>
      </c>
      <c r="I257" s="1426">
        <v>0</v>
      </c>
      <c r="J257" s="1426">
        <v>0</v>
      </c>
      <c r="K257" s="1426">
        <v>0</v>
      </c>
      <c r="L257" s="1427">
        <f t="shared" si="61"/>
        <v>13</v>
      </c>
      <c r="M257" s="1425">
        <f t="shared" si="62"/>
        <v>19</v>
      </c>
      <c r="N257" s="1426">
        <f t="shared" si="63"/>
        <v>0</v>
      </c>
      <c r="O257" s="1426">
        <f t="shared" si="64"/>
        <v>0</v>
      </c>
      <c r="P257" s="1426">
        <f t="shared" si="65"/>
        <v>0</v>
      </c>
      <c r="Q257" s="1427">
        <f t="shared" si="66"/>
        <v>19</v>
      </c>
      <c r="R257" s="1428">
        <v>19</v>
      </c>
      <c r="S257" s="193"/>
      <c r="T257" s="193"/>
    </row>
    <row r="258" spans="1:20" ht="15.75" customHeight="1" x14ac:dyDescent="0.2">
      <c r="A258" s="174">
        <v>10</v>
      </c>
      <c r="B258" s="158" t="s">
        <v>21</v>
      </c>
      <c r="C258" s="1425">
        <v>6</v>
      </c>
      <c r="D258" s="1426">
        <v>0</v>
      </c>
      <c r="E258" s="1426">
        <v>0</v>
      </c>
      <c r="F258" s="1426">
        <v>0</v>
      </c>
      <c r="G258" s="1427">
        <f t="shared" si="60"/>
        <v>6</v>
      </c>
      <c r="H258" s="1425">
        <v>12</v>
      </c>
      <c r="I258" s="1426">
        <v>1</v>
      </c>
      <c r="J258" s="1426">
        <v>0</v>
      </c>
      <c r="K258" s="1426">
        <v>0</v>
      </c>
      <c r="L258" s="1427">
        <f t="shared" si="61"/>
        <v>13</v>
      </c>
      <c r="M258" s="1425">
        <f t="shared" si="62"/>
        <v>18</v>
      </c>
      <c r="N258" s="1426">
        <f t="shared" si="63"/>
        <v>1</v>
      </c>
      <c r="O258" s="1426">
        <f t="shared" si="64"/>
        <v>0</v>
      </c>
      <c r="P258" s="1426">
        <f t="shared" si="65"/>
        <v>0</v>
      </c>
      <c r="Q258" s="1427">
        <f t="shared" si="66"/>
        <v>19</v>
      </c>
      <c r="R258" s="1428">
        <v>17</v>
      </c>
      <c r="S258" s="193"/>
      <c r="T258" s="193"/>
    </row>
    <row r="259" spans="1:20" ht="15.75" customHeight="1" x14ac:dyDescent="0.2">
      <c r="A259" s="174">
        <v>11</v>
      </c>
      <c r="B259" s="158" t="s">
        <v>22</v>
      </c>
      <c r="C259" s="1425">
        <v>0</v>
      </c>
      <c r="D259" s="1426">
        <v>0</v>
      </c>
      <c r="E259" s="1426">
        <v>0</v>
      </c>
      <c r="F259" s="1426">
        <v>0</v>
      </c>
      <c r="G259" s="1427">
        <f t="shared" si="60"/>
        <v>0</v>
      </c>
      <c r="H259" s="1425">
        <v>6</v>
      </c>
      <c r="I259" s="1426">
        <v>0</v>
      </c>
      <c r="J259" s="1426">
        <v>0</v>
      </c>
      <c r="K259" s="1426">
        <v>0</v>
      </c>
      <c r="L259" s="1427">
        <f t="shared" si="61"/>
        <v>6</v>
      </c>
      <c r="M259" s="1425">
        <f t="shared" si="62"/>
        <v>6</v>
      </c>
      <c r="N259" s="1426">
        <f t="shared" si="63"/>
        <v>0</v>
      </c>
      <c r="O259" s="1426">
        <f t="shared" si="64"/>
        <v>0</v>
      </c>
      <c r="P259" s="1426">
        <f t="shared" si="65"/>
        <v>0</v>
      </c>
      <c r="Q259" s="1427">
        <f t="shared" si="66"/>
        <v>6</v>
      </c>
      <c r="R259" s="1428">
        <v>6</v>
      </c>
      <c r="S259" s="193"/>
      <c r="T259" s="193"/>
    </row>
    <row r="260" spans="1:20" ht="15.75" customHeight="1" x14ac:dyDescent="0.2">
      <c r="A260" s="173">
        <v>12</v>
      </c>
      <c r="B260" s="156" t="s">
        <v>23</v>
      </c>
      <c r="C260" s="1425">
        <v>7</v>
      </c>
      <c r="D260" s="1426">
        <v>0</v>
      </c>
      <c r="E260" s="1426">
        <v>0</v>
      </c>
      <c r="F260" s="1426">
        <v>0</v>
      </c>
      <c r="G260" s="1427">
        <f t="shared" si="60"/>
        <v>7</v>
      </c>
      <c r="H260" s="1425">
        <v>8</v>
      </c>
      <c r="I260" s="1426">
        <v>0</v>
      </c>
      <c r="J260" s="1426">
        <v>0</v>
      </c>
      <c r="K260" s="1426">
        <v>0</v>
      </c>
      <c r="L260" s="1427">
        <f t="shared" si="61"/>
        <v>8</v>
      </c>
      <c r="M260" s="1425">
        <f t="shared" si="62"/>
        <v>15</v>
      </c>
      <c r="N260" s="1426">
        <f t="shared" si="63"/>
        <v>0</v>
      </c>
      <c r="O260" s="1426">
        <f t="shared" si="64"/>
        <v>0</v>
      </c>
      <c r="P260" s="1426">
        <f t="shared" si="65"/>
        <v>0</v>
      </c>
      <c r="Q260" s="1427">
        <f t="shared" si="66"/>
        <v>15</v>
      </c>
      <c r="R260" s="1428">
        <v>15</v>
      </c>
      <c r="S260" s="193"/>
      <c r="T260" s="193"/>
    </row>
    <row r="261" spans="1:20" ht="15.75" customHeight="1" x14ac:dyDescent="0.2">
      <c r="A261" s="173">
        <v>13</v>
      </c>
      <c r="B261" s="156" t="s">
        <v>24</v>
      </c>
      <c r="C261" s="1425">
        <v>9</v>
      </c>
      <c r="D261" s="1426">
        <v>1</v>
      </c>
      <c r="E261" s="1426">
        <v>1</v>
      </c>
      <c r="F261" s="1426">
        <v>1</v>
      </c>
      <c r="G261" s="1427">
        <f t="shared" si="60"/>
        <v>12</v>
      </c>
      <c r="H261" s="1425">
        <v>26</v>
      </c>
      <c r="I261" s="1426">
        <v>0</v>
      </c>
      <c r="J261" s="1426">
        <v>0</v>
      </c>
      <c r="K261" s="1426">
        <v>0</v>
      </c>
      <c r="L261" s="1427">
        <f t="shared" si="61"/>
        <v>26</v>
      </c>
      <c r="M261" s="1425">
        <f t="shared" si="62"/>
        <v>35</v>
      </c>
      <c r="N261" s="1426">
        <f t="shared" si="63"/>
        <v>1</v>
      </c>
      <c r="O261" s="1426">
        <f t="shared" si="64"/>
        <v>1</v>
      </c>
      <c r="P261" s="1426">
        <f t="shared" si="65"/>
        <v>1</v>
      </c>
      <c r="Q261" s="1427">
        <f t="shared" si="66"/>
        <v>38</v>
      </c>
      <c r="R261" s="1428">
        <v>28</v>
      </c>
      <c r="S261" s="193"/>
      <c r="T261" s="193"/>
    </row>
    <row r="262" spans="1:20" ht="15.75" customHeight="1" x14ac:dyDescent="0.2">
      <c r="A262" s="173">
        <v>14</v>
      </c>
      <c r="B262" s="156" t="s">
        <v>25</v>
      </c>
      <c r="C262" s="1425">
        <v>2</v>
      </c>
      <c r="D262" s="1426">
        <v>1</v>
      </c>
      <c r="E262" s="1426">
        <v>0</v>
      </c>
      <c r="F262" s="1426">
        <v>0</v>
      </c>
      <c r="G262" s="1427">
        <f t="shared" si="60"/>
        <v>3</v>
      </c>
      <c r="H262" s="1425">
        <v>9</v>
      </c>
      <c r="I262" s="1426">
        <v>0</v>
      </c>
      <c r="J262" s="1426">
        <v>0</v>
      </c>
      <c r="K262" s="1426">
        <v>0</v>
      </c>
      <c r="L262" s="1427">
        <f t="shared" si="61"/>
        <v>9</v>
      </c>
      <c r="M262" s="1425">
        <f t="shared" si="62"/>
        <v>11</v>
      </c>
      <c r="N262" s="1426">
        <f t="shared" si="63"/>
        <v>1</v>
      </c>
      <c r="O262" s="1426">
        <f t="shared" si="64"/>
        <v>0</v>
      </c>
      <c r="P262" s="1426">
        <f t="shared" si="65"/>
        <v>0</v>
      </c>
      <c r="Q262" s="1427">
        <f t="shared" si="66"/>
        <v>12</v>
      </c>
      <c r="R262" s="1428">
        <v>9</v>
      </c>
      <c r="S262" s="193"/>
      <c r="T262" s="193"/>
    </row>
    <row r="263" spans="1:20" ht="36" customHeight="1" thickBot="1" x14ac:dyDescent="0.25">
      <c r="A263" s="175">
        <v>15</v>
      </c>
      <c r="B263" s="159" t="s">
        <v>26</v>
      </c>
      <c r="C263" s="1429">
        <v>1</v>
      </c>
      <c r="D263" s="1430">
        <v>0</v>
      </c>
      <c r="E263" s="1430">
        <v>0</v>
      </c>
      <c r="F263" s="1430">
        <v>0</v>
      </c>
      <c r="G263" s="1431">
        <f t="shared" si="60"/>
        <v>1</v>
      </c>
      <c r="H263" s="1429">
        <v>1</v>
      </c>
      <c r="I263" s="1430">
        <v>0</v>
      </c>
      <c r="J263" s="1430">
        <v>0</v>
      </c>
      <c r="K263" s="1430">
        <v>0</v>
      </c>
      <c r="L263" s="1431">
        <f t="shared" si="61"/>
        <v>1</v>
      </c>
      <c r="M263" s="1429">
        <f t="shared" si="62"/>
        <v>2</v>
      </c>
      <c r="N263" s="1430">
        <f t="shared" si="63"/>
        <v>0</v>
      </c>
      <c r="O263" s="1430">
        <f t="shared" si="64"/>
        <v>0</v>
      </c>
      <c r="P263" s="1430">
        <f t="shared" si="65"/>
        <v>0</v>
      </c>
      <c r="Q263" s="1431">
        <f t="shared" si="66"/>
        <v>2</v>
      </c>
      <c r="R263" s="1432">
        <v>1</v>
      </c>
      <c r="S263" s="193"/>
      <c r="T263" s="193"/>
    </row>
    <row r="264" spans="1:20" s="177" customFormat="1" ht="21" customHeight="1" x14ac:dyDescent="0.25">
      <c r="A264" s="211"/>
      <c r="B264" s="212" t="s">
        <v>586</v>
      </c>
      <c r="C264" s="213">
        <f t="shared" ref="C264:R264" si="67">SUM(C249:C263)</f>
        <v>70</v>
      </c>
      <c r="D264" s="214">
        <f t="shared" si="67"/>
        <v>2</v>
      </c>
      <c r="E264" s="214">
        <f t="shared" si="67"/>
        <v>1</v>
      </c>
      <c r="F264" s="214">
        <f t="shared" si="67"/>
        <v>1</v>
      </c>
      <c r="G264" s="215">
        <f t="shared" si="67"/>
        <v>74</v>
      </c>
      <c r="H264" s="213">
        <f t="shared" si="67"/>
        <v>177</v>
      </c>
      <c r="I264" s="214">
        <f t="shared" si="67"/>
        <v>1</v>
      </c>
      <c r="J264" s="214">
        <f t="shared" si="67"/>
        <v>1</v>
      </c>
      <c r="K264" s="214">
        <f t="shared" si="67"/>
        <v>1</v>
      </c>
      <c r="L264" s="215">
        <f t="shared" si="67"/>
        <v>180</v>
      </c>
      <c r="M264" s="213">
        <f t="shared" si="67"/>
        <v>247</v>
      </c>
      <c r="N264" s="214">
        <f t="shared" si="67"/>
        <v>3</v>
      </c>
      <c r="O264" s="214">
        <f t="shared" si="67"/>
        <v>2</v>
      </c>
      <c r="P264" s="214">
        <f t="shared" si="67"/>
        <v>2</v>
      </c>
      <c r="Q264" s="215">
        <f t="shared" si="67"/>
        <v>254</v>
      </c>
      <c r="R264" s="216">
        <f t="shared" si="67"/>
        <v>216</v>
      </c>
      <c r="S264" s="217"/>
      <c r="T264" s="217"/>
    </row>
    <row r="265" spans="1:20" ht="15.75" customHeight="1" x14ac:dyDescent="0.2">
      <c r="A265" s="155"/>
      <c r="B265" s="156" t="s">
        <v>542</v>
      </c>
      <c r="C265" s="247">
        <v>91</v>
      </c>
      <c r="D265" s="248">
        <v>1</v>
      </c>
      <c r="E265" s="248">
        <v>1</v>
      </c>
      <c r="F265" s="248">
        <v>0</v>
      </c>
      <c r="G265" s="250">
        <v>93</v>
      </c>
      <c r="H265" s="247">
        <v>221</v>
      </c>
      <c r="I265" s="248">
        <v>1</v>
      </c>
      <c r="J265" s="248">
        <v>2</v>
      </c>
      <c r="K265" s="248">
        <v>2</v>
      </c>
      <c r="L265" s="249">
        <v>226</v>
      </c>
      <c r="M265" s="247">
        <v>312</v>
      </c>
      <c r="N265" s="248">
        <v>2</v>
      </c>
      <c r="O265" s="248">
        <v>3</v>
      </c>
      <c r="P265" s="248">
        <v>2</v>
      </c>
      <c r="Q265" s="250">
        <v>319</v>
      </c>
      <c r="R265" s="325">
        <v>231</v>
      </c>
      <c r="S265" s="193"/>
      <c r="T265" s="193"/>
    </row>
    <row r="266" spans="1:20" ht="15.75" customHeight="1" x14ac:dyDescent="0.2">
      <c r="A266" s="155"/>
      <c r="B266" s="156" t="s">
        <v>60</v>
      </c>
      <c r="C266" s="247">
        <v>80</v>
      </c>
      <c r="D266" s="248">
        <v>1</v>
      </c>
      <c r="E266" s="248">
        <v>1</v>
      </c>
      <c r="F266" s="248">
        <v>0</v>
      </c>
      <c r="G266" s="250">
        <v>82</v>
      </c>
      <c r="H266" s="247">
        <v>173</v>
      </c>
      <c r="I266" s="248">
        <v>2</v>
      </c>
      <c r="J266" s="248">
        <v>1</v>
      </c>
      <c r="K266" s="248">
        <v>2</v>
      </c>
      <c r="L266" s="249">
        <v>178</v>
      </c>
      <c r="M266" s="247">
        <v>253</v>
      </c>
      <c r="N266" s="248">
        <v>3</v>
      </c>
      <c r="O266" s="248">
        <v>2</v>
      </c>
      <c r="P266" s="248">
        <v>2</v>
      </c>
      <c r="Q266" s="250">
        <v>260</v>
      </c>
      <c r="R266" s="325">
        <v>211</v>
      </c>
      <c r="S266" s="193"/>
      <c r="T266" s="193"/>
    </row>
    <row r="267" spans="1:20" ht="15.75" customHeight="1" x14ac:dyDescent="0.2">
      <c r="A267" s="155"/>
      <c r="B267" s="156" t="s">
        <v>61</v>
      </c>
      <c r="C267" s="247">
        <v>71</v>
      </c>
      <c r="D267" s="248">
        <v>0</v>
      </c>
      <c r="E267" s="248">
        <v>1</v>
      </c>
      <c r="F267" s="248">
        <v>0</v>
      </c>
      <c r="G267" s="250">
        <v>72</v>
      </c>
      <c r="H267" s="247">
        <v>165</v>
      </c>
      <c r="I267" s="248">
        <v>1</v>
      </c>
      <c r="J267" s="248">
        <v>2</v>
      </c>
      <c r="K267" s="248">
        <v>0</v>
      </c>
      <c r="L267" s="249">
        <v>168</v>
      </c>
      <c r="M267" s="247">
        <v>236</v>
      </c>
      <c r="N267" s="248">
        <v>1</v>
      </c>
      <c r="O267" s="248">
        <v>3</v>
      </c>
      <c r="P267" s="248">
        <v>0</v>
      </c>
      <c r="Q267" s="250">
        <v>240</v>
      </c>
      <c r="R267" s="325">
        <v>183</v>
      </c>
      <c r="S267" s="193"/>
      <c r="T267" s="193"/>
    </row>
    <row r="268" spans="1:20" ht="15.75" customHeight="1" x14ac:dyDescent="0.2">
      <c r="A268" s="155"/>
      <c r="B268" s="156" t="s">
        <v>62</v>
      </c>
      <c r="C268" s="247">
        <v>70</v>
      </c>
      <c r="D268" s="248">
        <v>0</v>
      </c>
      <c r="E268" s="248">
        <v>1</v>
      </c>
      <c r="F268" s="248">
        <v>0</v>
      </c>
      <c r="G268" s="250">
        <v>71</v>
      </c>
      <c r="H268" s="247">
        <v>180</v>
      </c>
      <c r="I268" s="248">
        <v>1</v>
      </c>
      <c r="J268" s="248">
        <v>0</v>
      </c>
      <c r="K268" s="248">
        <v>0</v>
      </c>
      <c r="L268" s="249">
        <v>181</v>
      </c>
      <c r="M268" s="247">
        <v>250</v>
      </c>
      <c r="N268" s="248">
        <v>1</v>
      </c>
      <c r="O268" s="248">
        <v>1</v>
      </c>
      <c r="P268" s="248">
        <v>0</v>
      </c>
      <c r="Q268" s="250">
        <v>252</v>
      </c>
      <c r="R268" s="325">
        <v>172</v>
      </c>
      <c r="S268" s="193"/>
      <c r="T268" s="193"/>
    </row>
    <row r="269" spans="1:20" ht="15.75" customHeight="1" x14ac:dyDescent="0.2">
      <c r="A269" s="155"/>
      <c r="B269" s="156" t="s">
        <v>63</v>
      </c>
      <c r="C269" s="247">
        <v>71</v>
      </c>
      <c r="D269" s="248">
        <v>0</v>
      </c>
      <c r="E269" s="248">
        <v>0</v>
      </c>
      <c r="F269" s="248">
        <v>0</v>
      </c>
      <c r="G269" s="250">
        <v>71</v>
      </c>
      <c r="H269" s="247">
        <v>168</v>
      </c>
      <c r="I269" s="248">
        <v>1</v>
      </c>
      <c r="J269" s="248">
        <v>1</v>
      </c>
      <c r="K269" s="248">
        <v>0</v>
      </c>
      <c r="L269" s="249">
        <v>170</v>
      </c>
      <c r="M269" s="247">
        <v>239</v>
      </c>
      <c r="N269" s="248">
        <v>1</v>
      </c>
      <c r="O269" s="248">
        <v>1</v>
      </c>
      <c r="P269" s="248">
        <v>0</v>
      </c>
      <c r="Q269" s="250">
        <v>241</v>
      </c>
      <c r="R269" s="325">
        <v>148</v>
      </c>
      <c r="S269" s="193"/>
      <c r="T269" s="193"/>
    </row>
    <row r="270" spans="1:20" s="177" customFormat="1" ht="20.25" customHeight="1" x14ac:dyDescent="0.25">
      <c r="A270" s="157"/>
      <c r="B270" s="158" t="s">
        <v>64</v>
      </c>
      <c r="C270" s="723">
        <v>59</v>
      </c>
      <c r="D270" s="724">
        <v>0</v>
      </c>
      <c r="E270" s="724">
        <v>1</v>
      </c>
      <c r="F270" s="724">
        <v>1</v>
      </c>
      <c r="G270" s="725">
        <v>61</v>
      </c>
      <c r="H270" s="723">
        <v>132</v>
      </c>
      <c r="I270" s="724">
        <v>1</v>
      </c>
      <c r="J270" s="724">
        <v>2</v>
      </c>
      <c r="K270" s="724">
        <v>0</v>
      </c>
      <c r="L270" s="726">
        <v>135</v>
      </c>
      <c r="M270" s="723">
        <v>191</v>
      </c>
      <c r="N270" s="724">
        <v>1</v>
      </c>
      <c r="O270" s="724">
        <v>3</v>
      </c>
      <c r="P270" s="724">
        <v>1</v>
      </c>
      <c r="Q270" s="250">
        <v>196</v>
      </c>
      <c r="R270" s="325">
        <v>131</v>
      </c>
      <c r="S270" s="217"/>
      <c r="T270" s="217"/>
    </row>
    <row r="271" spans="1:20" ht="15.75" customHeight="1" x14ac:dyDescent="0.2">
      <c r="A271" s="155"/>
      <c r="B271" s="156" t="s">
        <v>65</v>
      </c>
      <c r="C271" s="247">
        <v>71</v>
      </c>
      <c r="D271" s="248">
        <v>4</v>
      </c>
      <c r="E271" s="248">
        <v>0</v>
      </c>
      <c r="F271" s="248">
        <v>1</v>
      </c>
      <c r="G271" s="250">
        <v>76</v>
      </c>
      <c r="H271" s="247">
        <v>163</v>
      </c>
      <c r="I271" s="248">
        <v>0</v>
      </c>
      <c r="J271" s="248">
        <v>0</v>
      </c>
      <c r="K271" s="248">
        <v>0</v>
      </c>
      <c r="L271" s="249">
        <v>163</v>
      </c>
      <c r="M271" s="247">
        <v>234</v>
      </c>
      <c r="N271" s="248">
        <v>4</v>
      </c>
      <c r="O271" s="248">
        <v>0</v>
      </c>
      <c r="P271" s="248">
        <v>1</v>
      </c>
      <c r="Q271" s="250">
        <v>239</v>
      </c>
      <c r="R271" s="325">
        <v>128</v>
      </c>
      <c r="S271" s="193"/>
      <c r="T271" s="193"/>
    </row>
    <row r="272" spans="1:20" ht="15.75" customHeight="1" x14ac:dyDescent="0.2">
      <c r="A272" s="155"/>
      <c r="B272" s="156" t="s">
        <v>66</v>
      </c>
      <c r="C272" s="247">
        <v>78</v>
      </c>
      <c r="D272" s="248">
        <v>0</v>
      </c>
      <c r="E272" s="248">
        <v>0</v>
      </c>
      <c r="F272" s="248">
        <v>1</v>
      </c>
      <c r="G272" s="250">
        <v>79</v>
      </c>
      <c r="H272" s="247">
        <v>143</v>
      </c>
      <c r="I272" s="248">
        <v>0</v>
      </c>
      <c r="J272" s="248">
        <v>0</v>
      </c>
      <c r="K272" s="248">
        <v>1</v>
      </c>
      <c r="L272" s="249">
        <v>144</v>
      </c>
      <c r="M272" s="247">
        <v>221</v>
      </c>
      <c r="N272" s="248">
        <v>0</v>
      </c>
      <c r="O272" s="248">
        <v>0</v>
      </c>
      <c r="P272" s="248">
        <v>2</v>
      </c>
      <c r="Q272" s="250">
        <v>223</v>
      </c>
      <c r="R272" s="325">
        <v>124</v>
      </c>
      <c r="S272" s="193"/>
      <c r="T272" s="193"/>
    </row>
    <row r="273" spans="1:34" ht="15.75" customHeight="1" x14ac:dyDescent="0.2">
      <c r="A273" s="155"/>
      <c r="B273" s="156" t="s">
        <v>67</v>
      </c>
      <c r="C273" s="247">
        <v>65</v>
      </c>
      <c r="D273" s="248">
        <v>0</v>
      </c>
      <c r="E273" s="248">
        <v>0</v>
      </c>
      <c r="F273" s="248">
        <v>1</v>
      </c>
      <c r="G273" s="250">
        <v>66</v>
      </c>
      <c r="H273" s="247">
        <v>166</v>
      </c>
      <c r="I273" s="248">
        <v>2</v>
      </c>
      <c r="J273" s="248">
        <v>0</v>
      </c>
      <c r="K273" s="248">
        <v>0</v>
      </c>
      <c r="L273" s="249">
        <v>168</v>
      </c>
      <c r="M273" s="247">
        <v>231</v>
      </c>
      <c r="N273" s="248">
        <v>2</v>
      </c>
      <c r="O273" s="248">
        <v>0</v>
      </c>
      <c r="P273" s="248">
        <v>1</v>
      </c>
      <c r="Q273" s="250">
        <v>234</v>
      </c>
      <c r="R273" s="325">
        <v>117</v>
      </c>
      <c r="S273" s="193"/>
      <c r="T273" s="193"/>
    </row>
    <row r="274" spans="1:34" ht="15.75" customHeight="1" x14ac:dyDescent="0.2">
      <c r="A274" s="155"/>
      <c r="B274" s="156" t="s">
        <v>274</v>
      </c>
      <c r="C274" s="247">
        <v>55</v>
      </c>
      <c r="D274" s="248">
        <v>0</v>
      </c>
      <c r="E274" s="248">
        <v>0</v>
      </c>
      <c r="F274" s="248">
        <v>1</v>
      </c>
      <c r="G274" s="250">
        <v>56</v>
      </c>
      <c r="H274" s="247">
        <v>170</v>
      </c>
      <c r="I274" s="248">
        <v>2</v>
      </c>
      <c r="J274" s="248">
        <v>0</v>
      </c>
      <c r="K274" s="248">
        <v>1</v>
      </c>
      <c r="L274" s="249">
        <v>173</v>
      </c>
      <c r="M274" s="247">
        <v>225</v>
      </c>
      <c r="N274" s="248">
        <v>2</v>
      </c>
      <c r="O274" s="248">
        <v>0</v>
      </c>
      <c r="P274" s="248">
        <v>2</v>
      </c>
      <c r="Q274" s="250">
        <v>229</v>
      </c>
      <c r="R274" s="325">
        <v>109</v>
      </c>
      <c r="S274" s="193"/>
      <c r="T274" s="193"/>
    </row>
    <row r="275" spans="1:34" ht="15.75" customHeight="1" thickBot="1" x14ac:dyDescent="0.25">
      <c r="A275" s="226"/>
      <c r="B275" s="227" t="s">
        <v>275</v>
      </c>
      <c r="C275" s="228">
        <v>57</v>
      </c>
      <c r="D275" s="256">
        <v>2</v>
      </c>
      <c r="E275" s="256">
        <v>0</v>
      </c>
      <c r="F275" s="256">
        <v>1</v>
      </c>
      <c r="G275" s="257">
        <v>60</v>
      </c>
      <c r="H275" s="228">
        <v>192</v>
      </c>
      <c r="I275" s="256">
        <v>4</v>
      </c>
      <c r="J275" s="256">
        <v>1</v>
      </c>
      <c r="K275" s="256">
        <v>2</v>
      </c>
      <c r="L275" s="462">
        <v>199</v>
      </c>
      <c r="M275" s="228">
        <v>249</v>
      </c>
      <c r="N275" s="256">
        <v>6</v>
      </c>
      <c r="O275" s="256">
        <v>1</v>
      </c>
      <c r="P275" s="256">
        <v>3</v>
      </c>
      <c r="Q275" s="257">
        <v>259</v>
      </c>
      <c r="R275" s="326">
        <v>98</v>
      </c>
      <c r="S275" s="193"/>
      <c r="T275" s="193"/>
    </row>
    <row r="276" spans="1:34" ht="15.75" customHeight="1" x14ac:dyDescent="0.2">
      <c r="A276" s="148" t="s">
        <v>346</v>
      </c>
    </row>
    <row r="279" spans="1:34" s="149" customFormat="1" ht="30" customHeight="1" thickBot="1" x14ac:dyDescent="0.25">
      <c r="A279" s="120" t="s">
        <v>354</v>
      </c>
    </row>
    <row r="280" spans="1:34" s="151" customFormat="1" ht="24" customHeight="1" thickBot="1" x14ac:dyDescent="0.3">
      <c r="A280" s="168"/>
      <c r="B280" s="169"/>
      <c r="C280" s="1665" t="s">
        <v>332</v>
      </c>
      <c r="D280" s="1666"/>
      <c r="E280" s="1666"/>
      <c r="F280" s="1666"/>
      <c r="G280" s="1667"/>
      <c r="H280" s="1665" t="s">
        <v>333</v>
      </c>
      <c r="I280" s="1666"/>
      <c r="J280" s="1666"/>
      <c r="K280" s="1666"/>
      <c r="L280" s="1667"/>
      <c r="M280" s="1665" t="s">
        <v>334</v>
      </c>
      <c r="N280" s="1666"/>
      <c r="O280" s="1666"/>
      <c r="P280" s="1666"/>
      <c r="Q280" s="1666"/>
      <c r="R280" s="1667"/>
    </row>
    <row r="281" spans="1:34" s="151" customFormat="1" ht="85.5" customHeight="1" thickBot="1" x14ac:dyDescent="0.3">
      <c r="A281" s="170" t="s">
        <v>51</v>
      </c>
      <c r="B281" s="152" t="s">
        <v>5</v>
      </c>
      <c r="C281" s="183" t="s">
        <v>335</v>
      </c>
      <c r="D281" s="181" t="s">
        <v>336</v>
      </c>
      <c r="E281" s="181" t="s">
        <v>337</v>
      </c>
      <c r="F281" s="181" t="s">
        <v>338</v>
      </c>
      <c r="G281" s="199" t="s">
        <v>339</v>
      </c>
      <c r="H281" s="191" t="s">
        <v>335</v>
      </c>
      <c r="I281" s="181" t="s">
        <v>336</v>
      </c>
      <c r="J281" s="181" t="s">
        <v>337</v>
      </c>
      <c r="K281" s="181" t="s">
        <v>338</v>
      </c>
      <c r="L281" s="199" t="s">
        <v>227</v>
      </c>
      <c r="M281" s="191" t="s">
        <v>335</v>
      </c>
      <c r="N281" s="181" t="s">
        <v>336</v>
      </c>
      <c r="O281" s="181" t="s">
        <v>337</v>
      </c>
      <c r="P281" s="181" t="s">
        <v>338</v>
      </c>
      <c r="Q281" s="199" t="s">
        <v>227</v>
      </c>
      <c r="R281" s="265" t="s">
        <v>340</v>
      </c>
    </row>
    <row r="282" spans="1:34" ht="20.25" customHeight="1" x14ac:dyDescent="0.2">
      <c r="A282" s="172">
        <v>1</v>
      </c>
      <c r="B282" s="154" t="s">
        <v>11</v>
      </c>
      <c r="C282" s="1421">
        <v>3</v>
      </c>
      <c r="D282" s="1422">
        <v>0</v>
      </c>
      <c r="E282" s="1422">
        <v>0</v>
      </c>
      <c r="F282" s="1422">
        <v>0</v>
      </c>
      <c r="G282" s="1423">
        <f t="shared" ref="G282:G296" si="68">SUM(C282:F282)</f>
        <v>3</v>
      </c>
      <c r="H282" s="1421">
        <v>22</v>
      </c>
      <c r="I282" s="1422">
        <v>0</v>
      </c>
      <c r="J282" s="1422">
        <v>0</v>
      </c>
      <c r="K282" s="1422">
        <v>0</v>
      </c>
      <c r="L282" s="1423">
        <f t="shared" ref="L282:L296" si="69">SUM(H282:K282)</f>
        <v>22</v>
      </c>
      <c r="M282" s="1421">
        <f t="shared" ref="M282:M296" si="70">C282+H282</f>
        <v>25</v>
      </c>
      <c r="N282" s="1422">
        <f t="shared" ref="N282:N296" si="71">D282+I282</f>
        <v>0</v>
      </c>
      <c r="O282" s="1422">
        <f t="shared" ref="O282:O296" si="72">E282+J282</f>
        <v>0</v>
      </c>
      <c r="P282" s="1422">
        <f t="shared" ref="P282:P296" si="73">F282+K282</f>
        <v>0</v>
      </c>
      <c r="Q282" s="1423">
        <f t="shared" ref="Q282:Q296" si="74">SUM(M282:P282)</f>
        <v>25</v>
      </c>
      <c r="R282" s="1424">
        <v>25</v>
      </c>
      <c r="S282" s="193"/>
      <c r="T282" s="193"/>
    </row>
    <row r="283" spans="1:34" ht="15.75" customHeight="1" x14ac:dyDescent="0.2">
      <c r="A283" s="173">
        <v>2</v>
      </c>
      <c r="B283" s="156" t="s">
        <v>12</v>
      </c>
      <c r="C283" s="1425">
        <v>2</v>
      </c>
      <c r="D283" s="1426">
        <v>0</v>
      </c>
      <c r="E283" s="1426">
        <v>0</v>
      </c>
      <c r="F283" s="1426">
        <v>0</v>
      </c>
      <c r="G283" s="1427">
        <f t="shared" si="68"/>
        <v>2</v>
      </c>
      <c r="H283" s="1425">
        <v>7</v>
      </c>
      <c r="I283" s="1426">
        <v>0</v>
      </c>
      <c r="J283" s="1426">
        <v>0</v>
      </c>
      <c r="K283" s="1426">
        <v>0</v>
      </c>
      <c r="L283" s="1427">
        <f t="shared" si="69"/>
        <v>7</v>
      </c>
      <c r="M283" s="1425">
        <f t="shared" si="70"/>
        <v>9</v>
      </c>
      <c r="N283" s="1426">
        <f t="shared" si="71"/>
        <v>0</v>
      </c>
      <c r="O283" s="1426">
        <f t="shared" si="72"/>
        <v>0</v>
      </c>
      <c r="P283" s="1426">
        <f t="shared" si="73"/>
        <v>0</v>
      </c>
      <c r="Q283" s="1427">
        <f t="shared" si="74"/>
        <v>9</v>
      </c>
      <c r="R283" s="1428">
        <v>7</v>
      </c>
      <c r="S283" s="193"/>
      <c r="T283" s="193"/>
    </row>
    <row r="284" spans="1:34" ht="15.75" customHeight="1" x14ac:dyDescent="0.2">
      <c r="A284" s="173">
        <v>3</v>
      </c>
      <c r="B284" s="156" t="s">
        <v>14</v>
      </c>
      <c r="C284" s="1425">
        <v>2</v>
      </c>
      <c r="D284" s="1426">
        <v>0</v>
      </c>
      <c r="E284" s="1426">
        <v>0</v>
      </c>
      <c r="F284" s="1426">
        <v>0</v>
      </c>
      <c r="G284" s="1427">
        <f t="shared" si="68"/>
        <v>2</v>
      </c>
      <c r="H284" s="1425">
        <v>10</v>
      </c>
      <c r="I284" s="1426">
        <v>0</v>
      </c>
      <c r="J284" s="1426">
        <v>0</v>
      </c>
      <c r="K284" s="1426">
        <v>0</v>
      </c>
      <c r="L284" s="1427">
        <f t="shared" si="69"/>
        <v>10</v>
      </c>
      <c r="M284" s="1425">
        <f t="shared" si="70"/>
        <v>12</v>
      </c>
      <c r="N284" s="1426">
        <f t="shared" si="71"/>
        <v>0</v>
      </c>
      <c r="O284" s="1426">
        <f t="shared" si="72"/>
        <v>0</v>
      </c>
      <c r="P284" s="1426">
        <f t="shared" si="73"/>
        <v>0</v>
      </c>
      <c r="Q284" s="1427">
        <f t="shared" si="74"/>
        <v>12</v>
      </c>
      <c r="R284" s="1428">
        <v>9</v>
      </c>
      <c r="S284" s="193"/>
      <c r="T284" s="278"/>
      <c r="U284" s="267"/>
      <c r="V284" s="278"/>
      <c r="W284" s="278"/>
      <c r="X284" s="278"/>
      <c r="Y284" s="278"/>
      <c r="Z284" s="278"/>
      <c r="AA284" s="278"/>
      <c r="AB284" s="278"/>
      <c r="AC284" s="278"/>
      <c r="AD284" s="278"/>
      <c r="AE284" s="278"/>
      <c r="AF284" s="278"/>
      <c r="AG284" s="278"/>
      <c r="AH284" s="278"/>
    </row>
    <row r="285" spans="1:34" ht="15.75" customHeight="1" x14ac:dyDescent="0.2">
      <c r="A285" s="173">
        <v>4</v>
      </c>
      <c r="B285" s="156" t="s">
        <v>15</v>
      </c>
      <c r="C285" s="1425">
        <v>6</v>
      </c>
      <c r="D285" s="1426">
        <v>1</v>
      </c>
      <c r="E285" s="1426">
        <v>0</v>
      </c>
      <c r="F285" s="1426">
        <v>0</v>
      </c>
      <c r="G285" s="1427">
        <f t="shared" si="68"/>
        <v>7</v>
      </c>
      <c r="H285" s="1425">
        <v>14</v>
      </c>
      <c r="I285" s="1426">
        <v>0</v>
      </c>
      <c r="J285" s="1426">
        <v>0</v>
      </c>
      <c r="K285" s="1426">
        <v>0</v>
      </c>
      <c r="L285" s="1427">
        <f t="shared" si="69"/>
        <v>14</v>
      </c>
      <c r="M285" s="1425">
        <f t="shared" si="70"/>
        <v>20</v>
      </c>
      <c r="N285" s="1426">
        <f t="shared" si="71"/>
        <v>1</v>
      </c>
      <c r="O285" s="1426">
        <f t="shared" si="72"/>
        <v>0</v>
      </c>
      <c r="P285" s="1426">
        <f t="shared" si="73"/>
        <v>0</v>
      </c>
      <c r="Q285" s="1427">
        <f t="shared" si="74"/>
        <v>21</v>
      </c>
      <c r="R285" s="1428">
        <v>20</v>
      </c>
      <c r="S285" s="193"/>
      <c r="T285" s="278"/>
      <c r="U285" s="267"/>
      <c r="V285" s="278"/>
      <c r="W285" s="278"/>
      <c r="X285" s="278"/>
      <c r="Y285" s="278"/>
      <c r="Z285" s="278"/>
      <c r="AA285" s="278"/>
      <c r="AB285" s="278"/>
      <c r="AC285" s="278"/>
      <c r="AD285" s="278"/>
      <c r="AE285" s="278"/>
      <c r="AF285" s="278"/>
      <c r="AG285" s="278"/>
      <c r="AH285" s="278"/>
    </row>
    <row r="286" spans="1:34" ht="15.75" customHeight="1" x14ac:dyDescent="0.2">
      <c r="A286" s="173">
        <v>5</v>
      </c>
      <c r="B286" s="156" t="s">
        <v>16</v>
      </c>
      <c r="C286" s="1425">
        <v>6</v>
      </c>
      <c r="D286" s="1426">
        <v>0</v>
      </c>
      <c r="E286" s="1426">
        <v>0</v>
      </c>
      <c r="F286" s="1426">
        <v>0</v>
      </c>
      <c r="G286" s="1427">
        <f t="shared" si="68"/>
        <v>6</v>
      </c>
      <c r="H286" s="1425">
        <v>5</v>
      </c>
      <c r="I286" s="1426">
        <v>0</v>
      </c>
      <c r="J286" s="1426">
        <v>0</v>
      </c>
      <c r="K286" s="1426">
        <v>0</v>
      </c>
      <c r="L286" s="1427">
        <f t="shared" si="69"/>
        <v>5</v>
      </c>
      <c r="M286" s="1425">
        <f t="shared" si="70"/>
        <v>11</v>
      </c>
      <c r="N286" s="1426">
        <f t="shared" si="71"/>
        <v>0</v>
      </c>
      <c r="O286" s="1426">
        <f t="shared" si="72"/>
        <v>0</v>
      </c>
      <c r="P286" s="1426">
        <f t="shared" si="73"/>
        <v>0</v>
      </c>
      <c r="Q286" s="1427">
        <f t="shared" si="74"/>
        <v>11</v>
      </c>
      <c r="R286" s="1428">
        <v>5</v>
      </c>
      <c r="S286" s="193"/>
      <c r="T286" s="278"/>
      <c r="U286" s="267"/>
      <c r="V286" s="278"/>
      <c r="W286" s="278"/>
      <c r="X286" s="278"/>
      <c r="Y286" s="278"/>
      <c r="Z286" s="278"/>
      <c r="AA286" s="278"/>
      <c r="AB286" s="278"/>
      <c r="AC286" s="278"/>
      <c r="AD286" s="278"/>
      <c r="AE286" s="278"/>
      <c r="AF286" s="278"/>
      <c r="AG286" s="278"/>
      <c r="AH286" s="278"/>
    </row>
    <row r="287" spans="1:34" ht="15.75" customHeight="1" x14ac:dyDescent="0.2">
      <c r="A287" s="174">
        <v>6</v>
      </c>
      <c r="B287" s="158" t="s">
        <v>17</v>
      </c>
      <c r="C287" s="1425">
        <v>7</v>
      </c>
      <c r="D287" s="1426">
        <v>0</v>
      </c>
      <c r="E287" s="1426">
        <v>0</v>
      </c>
      <c r="F287" s="1426">
        <v>0</v>
      </c>
      <c r="G287" s="1427">
        <f t="shared" si="68"/>
        <v>7</v>
      </c>
      <c r="H287" s="1425">
        <v>15</v>
      </c>
      <c r="I287" s="1426">
        <v>0</v>
      </c>
      <c r="J287" s="1426">
        <v>0</v>
      </c>
      <c r="K287" s="1426">
        <v>0</v>
      </c>
      <c r="L287" s="1427">
        <f t="shared" si="69"/>
        <v>15</v>
      </c>
      <c r="M287" s="1425">
        <f t="shared" si="70"/>
        <v>22</v>
      </c>
      <c r="N287" s="1426">
        <f t="shared" si="71"/>
        <v>0</v>
      </c>
      <c r="O287" s="1426">
        <f t="shared" si="72"/>
        <v>0</v>
      </c>
      <c r="P287" s="1426">
        <f t="shared" si="73"/>
        <v>0</v>
      </c>
      <c r="Q287" s="1427">
        <f t="shared" si="74"/>
        <v>22</v>
      </c>
      <c r="R287" s="1428">
        <v>22</v>
      </c>
      <c r="S287" s="193"/>
      <c r="T287" s="278"/>
      <c r="U287" s="267"/>
      <c r="V287" s="278"/>
      <c r="W287" s="278"/>
      <c r="X287" s="278"/>
      <c r="Y287" s="278"/>
      <c r="Z287" s="278"/>
      <c r="AA287" s="278"/>
      <c r="AB287" s="278"/>
      <c r="AC287" s="278"/>
      <c r="AD287" s="278"/>
      <c r="AE287" s="278"/>
      <c r="AF287" s="278"/>
      <c r="AG287" s="278"/>
      <c r="AH287" s="278"/>
    </row>
    <row r="288" spans="1:34" ht="15.75" customHeight="1" x14ac:dyDescent="0.2">
      <c r="A288" s="174">
        <v>7</v>
      </c>
      <c r="B288" s="158" t="s">
        <v>18</v>
      </c>
      <c r="C288" s="1425">
        <v>12</v>
      </c>
      <c r="D288" s="1426">
        <v>0</v>
      </c>
      <c r="E288" s="1426">
        <v>0</v>
      </c>
      <c r="F288" s="1426">
        <v>0</v>
      </c>
      <c r="G288" s="1427">
        <f t="shared" si="68"/>
        <v>12</v>
      </c>
      <c r="H288" s="1425">
        <v>29</v>
      </c>
      <c r="I288" s="1426">
        <v>0</v>
      </c>
      <c r="J288" s="1426">
        <v>0</v>
      </c>
      <c r="K288" s="1426">
        <v>0</v>
      </c>
      <c r="L288" s="1427">
        <f t="shared" si="69"/>
        <v>29</v>
      </c>
      <c r="M288" s="1425">
        <f t="shared" si="70"/>
        <v>41</v>
      </c>
      <c r="N288" s="1426">
        <f t="shared" si="71"/>
        <v>0</v>
      </c>
      <c r="O288" s="1426">
        <f t="shared" si="72"/>
        <v>0</v>
      </c>
      <c r="P288" s="1426">
        <f t="shared" si="73"/>
        <v>0</v>
      </c>
      <c r="Q288" s="1427">
        <f t="shared" si="74"/>
        <v>41</v>
      </c>
      <c r="R288" s="1428">
        <v>30</v>
      </c>
      <c r="S288" s="193"/>
      <c r="T288" s="193"/>
    </row>
    <row r="289" spans="1:34" ht="15.75" customHeight="1" x14ac:dyDescent="0.2">
      <c r="A289" s="173">
        <v>8</v>
      </c>
      <c r="B289" s="156" t="s">
        <v>19</v>
      </c>
      <c r="C289" s="1425">
        <v>5</v>
      </c>
      <c r="D289" s="1426">
        <v>0</v>
      </c>
      <c r="E289" s="1426">
        <v>0</v>
      </c>
      <c r="F289" s="1426">
        <v>0</v>
      </c>
      <c r="G289" s="1427">
        <f t="shared" si="68"/>
        <v>5</v>
      </c>
      <c r="H289" s="1425">
        <v>23</v>
      </c>
      <c r="I289" s="1426">
        <v>0</v>
      </c>
      <c r="J289" s="1426">
        <v>0</v>
      </c>
      <c r="K289" s="1426">
        <v>0</v>
      </c>
      <c r="L289" s="1427">
        <f t="shared" si="69"/>
        <v>23</v>
      </c>
      <c r="M289" s="1425">
        <f t="shared" si="70"/>
        <v>28</v>
      </c>
      <c r="N289" s="1426">
        <f t="shared" si="71"/>
        <v>0</v>
      </c>
      <c r="O289" s="1426">
        <f t="shared" si="72"/>
        <v>0</v>
      </c>
      <c r="P289" s="1426">
        <f t="shared" si="73"/>
        <v>0</v>
      </c>
      <c r="Q289" s="1427">
        <f t="shared" si="74"/>
        <v>28</v>
      </c>
      <c r="R289" s="1428">
        <v>18</v>
      </c>
      <c r="S289" s="193"/>
      <c r="T289" s="278"/>
      <c r="U289" s="267"/>
      <c r="V289" s="278"/>
      <c r="W289" s="278"/>
      <c r="X289" s="278"/>
      <c r="Y289" s="278"/>
      <c r="Z289" s="278"/>
      <c r="AA289" s="278"/>
      <c r="AB289" s="278"/>
      <c r="AC289" s="278"/>
      <c r="AD289" s="278"/>
      <c r="AE289" s="278"/>
      <c r="AF289" s="278"/>
      <c r="AG289" s="278"/>
      <c r="AH289" s="278"/>
    </row>
    <row r="290" spans="1:34" ht="18.75" customHeight="1" x14ac:dyDescent="0.2">
      <c r="A290" s="173">
        <v>9</v>
      </c>
      <c r="B290" s="156" t="s">
        <v>20</v>
      </c>
      <c r="C290" s="1425">
        <v>5</v>
      </c>
      <c r="D290" s="1426">
        <v>0</v>
      </c>
      <c r="E290" s="1426">
        <v>0</v>
      </c>
      <c r="F290" s="1426">
        <v>0</v>
      </c>
      <c r="G290" s="1427">
        <f t="shared" si="68"/>
        <v>5</v>
      </c>
      <c r="H290" s="1425">
        <v>29</v>
      </c>
      <c r="I290" s="1426">
        <v>0</v>
      </c>
      <c r="J290" s="1426">
        <v>0</v>
      </c>
      <c r="K290" s="1426">
        <v>0</v>
      </c>
      <c r="L290" s="1427">
        <f t="shared" si="69"/>
        <v>29</v>
      </c>
      <c r="M290" s="1425">
        <f t="shared" si="70"/>
        <v>34</v>
      </c>
      <c r="N290" s="1426">
        <f t="shared" si="71"/>
        <v>0</v>
      </c>
      <c r="O290" s="1426">
        <f t="shared" si="72"/>
        <v>0</v>
      </c>
      <c r="P290" s="1426">
        <f t="shared" si="73"/>
        <v>0</v>
      </c>
      <c r="Q290" s="1427">
        <f t="shared" si="74"/>
        <v>34</v>
      </c>
      <c r="R290" s="1428">
        <v>34</v>
      </c>
      <c r="S290" s="193"/>
      <c r="T290" s="193"/>
    </row>
    <row r="291" spans="1:34" ht="15.75" customHeight="1" x14ac:dyDescent="0.2">
      <c r="A291" s="173">
        <v>10</v>
      </c>
      <c r="B291" s="156" t="s">
        <v>21</v>
      </c>
      <c r="C291" s="1425">
        <v>5</v>
      </c>
      <c r="D291" s="1426">
        <v>0</v>
      </c>
      <c r="E291" s="1426">
        <v>0</v>
      </c>
      <c r="F291" s="1426">
        <v>0</v>
      </c>
      <c r="G291" s="1427">
        <f t="shared" si="68"/>
        <v>5</v>
      </c>
      <c r="H291" s="1425">
        <v>15</v>
      </c>
      <c r="I291" s="1426">
        <v>1</v>
      </c>
      <c r="J291" s="1426">
        <v>0</v>
      </c>
      <c r="K291" s="1426">
        <v>0</v>
      </c>
      <c r="L291" s="1427">
        <f t="shared" si="69"/>
        <v>16</v>
      </c>
      <c r="M291" s="1425">
        <f t="shared" si="70"/>
        <v>20</v>
      </c>
      <c r="N291" s="1426">
        <f t="shared" si="71"/>
        <v>1</v>
      </c>
      <c r="O291" s="1426">
        <f t="shared" si="72"/>
        <v>0</v>
      </c>
      <c r="P291" s="1426">
        <f t="shared" si="73"/>
        <v>0</v>
      </c>
      <c r="Q291" s="1427">
        <f t="shared" si="74"/>
        <v>21</v>
      </c>
      <c r="R291" s="1428">
        <v>20</v>
      </c>
      <c r="S291" s="193"/>
      <c r="T291" s="278"/>
      <c r="U291" s="267"/>
      <c r="V291" s="278"/>
      <c r="W291" s="278"/>
      <c r="X291" s="278"/>
      <c r="Y291" s="278"/>
      <c r="Z291" s="278"/>
      <c r="AA291" s="278"/>
      <c r="AB291" s="278"/>
      <c r="AC291" s="278"/>
      <c r="AD291" s="278"/>
      <c r="AE291" s="278"/>
      <c r="AF291" s="278"/>
      <c r="AG291" s="278"/>
      <c r="AH291" s="278"/>
    </row>
    <row r="292" spans="1:34" ht="15.75" customHeight="1" x14ac:dyDescent="0.2">
      <c r="A292" s="174">
        <v>11</v>
      </c>
      <c r="B292" s="158" t="s">
        <v>22</v>
      </c>
      <c r="C292" s="1425">
        <v>3</v>
      </c>
      <c r="D292" s="1426">
        <v>0</v>
      </c>
      <c r="E292" s="1426">
        <v>0</v>
      </c>
      <c r="F292" s="1426">
        <v>0</v>
      </c>
      <c r="G292" s="1427">
        <f t="shared" si="68"/>
        <v>3</v>
      </c>
      <c r="H292" s="1425">
        <v>5</v>
      </c>
      <c r="I292" s="1426">
        <v>0</v>
      </c>
      <c r="J292" s="1426">
        <v>0</v>
      </c>
      <c r="K292" s="1426">
        <v>0</v>
      </c>
      <c r="L292" s="1427">
        <f t="shared" si="69"/>
        <v>5</v>
      </c>
      <c r="M292" s="1425">
        <f t="shared" si="70"/>
        <v>8</v>
      </c>
      <c r="N292" s="1426">
        <f t="shared" si="71"/>
        <v>0</v>
      </c>
      <c r="O292" s="1426">
        <f t="shared" si="72"/>
        <v>0</v>
      </c>
      <c r="P292" s="1426">
        <f t="shared" si="73"/>
        <v>0</v>
      </c>
      <c r="Q292" s="1427">
        <f t="shared" si="74"/>
        <v>8</v>
      </c>
      <c r="R292" s="1428">
        <v>1</v>
      </c>
      <c r="S292" s="193"/>
      <c r="T292" s="193"/>
    </row>
    <row r="293" spans="1:34" ht="15.75" customHeight="1" x14ac:dyDescent="0.2">
      <c r="A293" s="173">
        <v>12</v>
      </c>
      <c r="B293" s="156" t="s">
        <v>23</v>
      </c>
      <c r="C293" s="1425">
        <v>3</v>
      </c>
      <c r="D293" s="1426">
        <v>0</v>
      </c>
      <c r="E293" s="1426">
        <v>0</v>
      </c>
      <c r="F293" s="1426">
        <v>0</v>
      </c>
      <c r="G293" s="1427">
        <f t="shared" si="68"/>
        <v>3</v>
      </c>
      <c r="H293" s="1425">
        <v>18</v>
      </c>
      <c r="I293" s="1426">
        <v>0</v>
      </c>
      <c r="J293" s="1426">
        <v>0</v>
      </c>
      <c r="K293" s="1426">
        <v>0</v>
      </c>
      <c r="L293" s="1427">
        <f t="shared" si="69"/>
        <v>18</v>
      </c>
      <c r="M293" s="1425">
        <f t="shared" si="70"/>
        <v>21</v>
      </c>
      <c r="N293" s="1426">
        <f t="shared" si="71"/>
        <v>0</v>
      </c>
      <c r="O293" s="1426">
        <f t="shared" si="72"/>
        <v>0</v>
      </c>
      <c r="P293" s="1426">
        <f t="shared" si="73"/>
        <v>0</v>
      </c>
      <c r="Q293" s="1427">
        <f t="shared" si="74"/>
        <v>21</v>
      </c>
      <c r="R293" s="1428">
        <v>22</v>
      </c>
      <c r="S293" s="193"/>
      <c r="T293" s="193"/>
      <c r="Z293" s="147" t="s">
        <v>13</v>
      </c>
    </row>
    <row r="294" spans="1:34" ht="15.75" customHeight="1" x14ac:dyDescent="0.2">
      <c r="A294" s="173">
        <v>13</v>
      </c>
      <c r="B294" s="156" t="s">
        <v>24</v>
      </c>
      <c r="C294" s="1425">
        <v>5</v>
      </c>
      <c r="D294" s="1426">
        <v>0</v>
      </c>
      <c r="E294" s="1426">
        <v>0</v>
      </c>
      <c r="F294" s="1426">
        <v>0</v>
      </c>
      <c r="G294" s="1427">
        <f t="shared" si="68"/>
        <v>5</v>
      </c>
      <c r="H294" s="1425">
        <v>19</v>
      </c>
      <c r="I294" s="1426">
        <v>0</v>
      </c>
      <c r="J294" s="1426">
        <v>0</v>
      </c>
      <c r="K294" s="1426">
        <v>0</v>
      </c>
      <c r="L294" s="1427">
        <f t="shared" si="69"/>
        <v>19</v>
      </c>
      <c r="M294" s="1425">
        <f t="shared" si="70"/>
        <v>24</v>
      </c>
      <c r="N294" s="1426">
        <f t="shared" si="71"/>
        <v>0</v>
      </c>
      <c r="O294" s="1426">
        <f t="shared" si="72"/>
        <v>0</v>
      </c>
      <c r="P294" s="1426">
        <f t="shared" si="73"/>
        <v>0</v>
      </c>
      <c r="Q294" s="1427">
        <f t="shared" si="74"/>
        <v>24</v>
      </c>
      <c r="R294" s="1428">
        <v>22</v>
      </c>
      <c r="S294" s="193"/>
      <c r="T294" s="193"/>
    </row>
    <row r="295" spans="1:34" ht="15.75" customHeight="1" x14ac:dyDescent="0.2">
      <c r="A295" s="173">
        <v>14</v>
      </c>
      <c r="B295" s="156" t="s">
        <v>25</v>
      </c>
      <c r="C295" s="1425">
        <v>3</v>
      </c>
      <c r="D295" s="1426">
        <v>0</v>
      </c>
      <c r="E295" s="1426">
        <v>0</v>
      </c>
      <c r="F295" s="1426">
        <v>0</v>
      </c>
      <c r="G295" s="1427">
        <f t="shared" si="68"/>
        <v>3</v>
      </c>
      <c r="H295" s="1425">
        <v>12</v>
      </c>
      <c r="I295" s="1426">
        <v>0</v>
      </c>
      <c r="J295" s="1426">
        <v>0</v>
      </c>
      <c r="K295" s="1426">
        <v>0</v>
      </c>
      <c r="L295" s="1427">
        <f t="shared" si="69"/>
        <v>12</v>
      </c>
      <c r="M295" s="1425">
        <f t="shared" si="70"/>
        <v>15</v>
      </c>
      <c r="N295" s="1426">
        <f t="shared" si="71"/>
        <v>0</v>
      </c>
      <c r="O295" s="1426">
        <f t="shared" si="72"/>
        <v>0</v>
      </c>
      <c r="P295" s="1426">
        <f t="shared" si="73"/>
        <v>0</v>
      </c>
      <c r="Q295" s="1427">
        <f t="shared" si="74"/>
        <v>15</v>
      </c>
      <c r="R295" s="1428">
        <v>14</v>
      </c>
      <c r="S295" s="193"/>
      <c r="T295" s="193"/>
    </row>
    <row r="296" spans="1:34" ht="33" customHeight="1" thickBot="1" x14ac:dyDescent="0.25">
      <c r="A296" s="175">
        <v>15</v>
      </c>
      <c r="B296" s="159" t="s">
        <v>26</v>
      </c>
      <c r="C296" s="1429">
        <v>1</v>
      </c>
      <c r="D296" s="1430">
        <v>0</v>
      </c>
      <c r="E296" s="1430">
        <v>0</v>
      </c>
      <c r="F296" s="1430">
        <v>0</v>
      </c>
      <c r="G296" s="1431">
        <f t="shared" si="68"/>
        <v>1</v>
      </c>
      <c r="H296" s="1429">
        <v>0</v>
      </c>
      <c r="I296" s="1430">
        <v>0</v>
      </c>
      <c r="J296" s="1430">
        <v>0</v>
      </c>
      <c r="K296" s="1430">
        <v>0</v>
      </c>
      <c r="L296" s="1431">
        <f t="shared" si="69"/>
        <v>0</v>
      </c>
      <c r="M296" s="1429">
        <f t="shared" si="70"/>
        <v>1</v>
      </c>
      <c r="N296" s="1430">
        <f t="shared" si="71"/>
        <v>0</v>
      </c>
      <c r="O296" s="1430">
        <f t="shared" si="72"/>
        <v>0</v>
      </c>
      <c r="P296" s="1430">
        <f t="shared" si="73"/>
        <v>0</v>
      </c>
      <c r="Q296" s="1431">
        <f t="shared" si="74"/>
        <v>1</v>
      </c>
      <c r="R296" s="1432">
        <v>1</v>
      </c>
      <c r="S296" s="193"/>
      <c r="T296" s="193"/>
    </row>
    <row r="297" spans="1:34" s="177" customFormat="1" ht="20.25" customHeight="1" x14ac:dyDescent="0.25">
      <c r="A297" s="211"/>
      <c r="B297" s="212" t="s">
        <v>586</v>
      </c>
      <c r="C297" s="213">
        <f t="shared" ref="C297:R297" si="75">SUM(C282:C296)</f>
        <v>68</v>
      </c>
      <c r="D297" s="214">
        <f t="shared" si="75"/>
        <v>1</v>
      </c>
      <c r="E297" s="214">
        <f t="shared" si="75"/>
        <v>0</v>
      </c>
      <c r="F297" s="214">
        <f t="shared" si="75"/>
        <v>0</v>
      </c>
      <c r="G297" s="215">
        <f t="shared" si="75"/>
        <v>69</v>
      </c>
      <c r="H297" s="213">
        <f t="shared" si="75"/>
        <v>223</v>
      </c>
      <c r="I297" s="214">
        <f t="shared" si="75"/>
        <v>1</v>
      </c>
      <c r="J297" s="214">
        <f t="shared" si="75"/>
        <v>0</v>
      </c>
      <c r="K297" s="214">
        <f t="shared" si="75"/>
        <v>0</v>
      </c>
      <c r="L297" s="215">
        <f t="shared" si="75"/>
        <v>224</v>
      </c>
      <c r="M297" s="213">
        <f t="shared" si="75"/>
        <v>291</v>
      </c>
      <c r="N297" s="214">
        <f t="shared" si="75"/>
        <v>2</v>
      </c>
      <c r="O297" s="214">
        <f t="shared" si="75"/>
        <v>0</v>
      </c>
      <c r="P297" s="214">
        <f t="shared" si="75"/>
        <v>0</v>
      </c>
      <c r="Q297" s="215">
        <f t="shared" si="75"/>
        <v>293</v>
      </c>
      <c r="R297" s="216">
        <f t="shared" si="75"/>
        <v>250</v>
      </c>
      <c r="S297" s="217"/>
      <c r="T297" s="217"/>
    </row>
    <row r="298" spans="1:34" ht="20.25" customHeight="1" x14ac:dyDescent="0.2">
      <c r="A298" s="157"/>
      <c r="B298" s="158" t="s">
        <v>542</v>
      </c>
      <c r="C298" s="723">
        <v>66</v>
      </c>
      <c r="D298" s="724">
        <v>1</v>
      </c>
      <c r="E298" s="724">
        <v>0</v>
      </c>
      <c r="F298" s="724">
        <v>0</v>
      </c>
      <c r="G298" s="725">
        <v>67</v>
      </c>
      <c r="H298" s="723">
        <v>210</v>
      </c>
      <c r="I298" s="724">
        <v>1</v>
      </c>
      <c r="J298" s="724">
        <v>0</v>
      </c>
      <c r="K298" s="724">
        <v>0</v>
      </c>
      <c r="L298" s="726">
        <v>211</v>
      </c>
      <c r="M298" s="723">
        <v>276</v>
      </c>
      <c r="N298" s="724">
        <v>2</v>
      </c>
      <c r="O298" s="724">
        <v>0</v>
      </c>
      <c r="P298" s="724">
        <v>0</v>
      </c>
      <c r="Q298" s="725">
        <v>278</v>
      </c>
      <c r="R298" s="1388">
        <v>209</v>
      </c>
      <c r="S298" s="193"/>
      <c r="T298" s="193"/>
    </row>
    <row r="299" spans="1:34" ht="20.25" customHeight="1" x14ac:dyDescent="0.2">
      <c r="A299" s="155"/>
      <c r="B299" s="156" t="s">
        <v>60</v>
      </c>
      <c r="C299" s="247">
        <v>62</v>
      </c>
      <c r="D299" s="248">
        <v>0</v>
      </c>
      <c r="E299" s="248">
        <v>0</v>
      </c>
      <c r="F299" s="248">
        <v>0</v>
      </c>
      <c r="G299" s="250">
        <v>62</v>
      </c>
      <c r="H299" s="247">
        <v>167</v>
      </c>
      <c r="I299" s="248">
        <v>0</v>
      </c>
      <c r="J299" s="248">
        <v>0</v>
      </c>
      <c r="K299" s="248">
        <v>0</v>
      </c>
      <c r="L299" s="249">
        <v>167</v>
      </c>
      <c r="M299" s="247">
        <v>229</v>
      </c>
      <c r="N299" s="248">
        <v>0</v>
      </c>
      <c r="O299" s="248">
        <v>0</v>
      </c>
      <c r="P299" s="248">
        <v>0</v>
      </c>
      <c r="Q299" s="250">
        <v>229</v>
      </c>
      <c r="R299" s="325">
        <v>200</v>
      </c>
      <c r="S299" s="193"/>
      <c r="T299" s="193"/>
    </row>
    <row r="300" spans="1:34" ht="20.25" customHeight="1" x14ac:dyDescent="0.2">
      <c r="A300" s="155"/>
      <c r="B300" s="156" t="s">
        <v>61</v>
      </c>
      <c r="C300" s="247">
        <v>70</v>
      </c>
      <c r="D300" s="248">
        <v>0</v>
      </c>
      <c r="E300" s="248">
        <v>0</v>
      </c>
      <c r="F300" s="248">
        <v>0</v>
      </c>
      <c r="G300" s="250">
        <v>70</v>
      </c>
      <c r="H300" s="247">
        <v>164</v>
      </c>
      <c r="I300" s="248">
        <v>0</v>
      </c>
      <c r="J300" s="248">
        <v>0</v>
      </c>
      <c r="K300" s="248">
        <v>0</v>
      </c>
      <c r="L300" s="249">
        <v>164</v>
      </c>
      <c r="M300" s="247">
        <v>234</v>
      </c>
      <c r="N300" s="248">
        <v>0</v>
      </c>
      <c r="O300" s="248">
        <v>0</v>
      </c>
      <c r="P300" s="248">
        <v>0</v>
      </c>
      <c r="Q300" s="250">
        <v>234</v>
      </c>
      <c r="R300" s="325">
        <v>186</v>
      </c>
      <c r="S300" s="193"/>
      <c r="T300" s="193"/>
    </row>
    <row r="301" spans="1:34" ht="20.25" customHeight="1" x14ac:dyDescent="0.2">
      <c r="A301" s="155"/>
      <c r="B301" s="156" t="s">
        <v>62</v>
      </c>
      <c r="C301" s="247">
        <v>67</v>
      </c>
      <c r="D301" s="248">
        <v>0</v>
      </c>
      <c r="E301" s="248">
        <v>0</v>
      </c>
      <c r="F301" s="248">
        <v>0</v>
      </c>
      <c r="G301" s="250">
        <v>67</v>
      </c>
      <c r="H301" s="247">
        <v>165</v>
      </c>
      <c r="I301" s="248">
        <v>0</v>
      </c>
      <c r="J301" s="248">
        <v>0</v>
      </c>
      <c r="K301" s="248">
        <v>0</v>
      </c>
      <c r="L301" s="249">
        <v>165</v>
      </c>
      <c r="M301" s="247">
        <v>232</v>
      </c>
      <c r="N301" s="248">
        <v>0</v>
      </c>
      <c r="O301" s="248">
        <v>0</v>
      </c>
      <c r="P301" s="248">
        <v>0</v>
      </c>
      <c r="Q301" s="250">
        <v>232</v>
      </c>
      <c r="R301" s="325">
        <v>169</v>
      </c>
      <c r="S301" s="193"/>
      <c r="T301" s="193"/>
    </row>
    <row r="302" spans="1:34" ht="20.25" customHeight="1" x14ac:dyDescent="0.2">
      <c r="A302" s="155"/>
      <c r="B302" s="156" t="s">
        <v>63</v>
      </c>
      <c r="C302" s="247">
        <v>56</v>
      </c>
      <c r="D302" s="248">
        <v>0</v>
      </c>
      <c r="E302" s="248">
        <v>0</v>
      </c>
      <c r="F302" s="248">
        <v>0</v>
      </c>
      <c r="G302" s="250">
        <v>56</v>
      </c>
      <c r="H302" s="247">
        <v>147</v>
      </c>
      <c r="I302" s="248">
        <v>0</v>
      </c>
      <c r="J302" s="248">
        <v>0</v>
      </c>
      <c r="K302" s="248">
        <v>0</v>
      </c>
      <c r="L302" s="249">
        <v>147</v>
      </c>
      <c r="M302" s="247">
        <v>203</v>
      </c>
      <c r="N302" s="248">
        <v>0</v>
      </c>
      <c r="O302" s="248">
        <v>0</v>
      </c>
      <c r="P302" s="248">
        <v>0</v>
      </c>
      <c r="Q302" s="250">
        <v>203</v>
      </c>
      <c r="R302" s="325">
        <v>126</v>
      </c>
      <c r="S302" s="193"/>
      <c r="T302" s="193"/>
    </row>
    <row r="303" spans="1:34" s="177" customFormat="1" ht="20.25" customHeight="1" x14ac:dyDescent="0.25">
      <c r="A303" s="157"/>
      <c r="B303" s="158" t="s">
        <v>64</v>
      </c>
      <c r="C303" s="723">
        <v>41</v>
      </c>
      <c r="D303" s="724">
        <v>0</v>
      </c>
      <c r="E303" s="724">
        <v>0</v>
      </c>
      <c r="F303" s="724">
        <v>0</v>
      </c>
      <c r="G303" s="725">
        <v>41</v>
      </c>
      <c r="H303" s="723">
        <v>130</v>
      </c>
      <c r="I303" s="724">
        <v>0</v>
      </c>
      <c r="J303" s="724">
        <v>0</v>
      </c>
      <c r="K303" s="724">
        <v>1</v>
      </c>
      <c r="L303" s="726">
        <v>131</v>
      </c>
      <c r="M303" s="723">
        <v>171</v>
      </c>
      <c r="N303" s="724">
        <v>0</v>
      </c>
      <c r="O303" s="724">
        <v>0</v>
      </c>
      <c r="P303" s="724">
        <v>1</v>
      </c>
      <c r="Q303" s="250">
        <v>172</v>
      </c>
      <c r="R303" s="325">
        <v>124</v>
      </c>
      <c r="S303" s="217"/>
      <c r="T303" s="217"/>
    </row>
    <row r="304" spans="1:34" ht="20.25" customHeight="1" x14ac:dyDescent="0.2">
      <c r="A304" s="155"/>
      <c r="B304" s="156" t="s">
        <v>65</v>
      </c>
      <c r="C304" s="247">
        <v>44</v>
      </c>
      <c r="D304" s="248">
        <v>2</v>
      </c>
      <c r="E304" s="248">
        <v>0</v>
      </c>
      <c r="F304" s="248">
        <v>0</v>
      </c>
      <c r="G304" s="250">
        <v>46</v>
      </c>
      <c r="H304" s="247">
        <v>147</v>
      </c>
      <c r="I304" s="248">
        <v>1</v>
      </c>
      <c r="J304" s="248">
        <v>0</v>
      </c>
      <c r="K304" s="248">
        <v>3</v>
      </c>
      <c r="L304" s="249">
        <v>151</v>
      </c>
      <c r="M304" s="247">
        <v>191</v>
      </c>
      <c r="N304" s="248">
        <v>3</v>
      </c>
      <c r="O304" s="248">
        <v>0</v>
      </c>
      <c r="P304" s="248">
        <v>3</v>
      </c>
      <c r="Q304" s="250">
        <v>197</v>
      </c>
      <c r="R304" s="325">
        <v>120</v>
      </c>
      <c r="S304" s="193"/>
      <c r="T304" s="193"/>
    </row>
    <row r="305" spans="1:25" ht="20.25" customHeight="1" x14ac:dyDescent="0.2">
      <c r="A305" s="155"/>
      <c r="B305" s="156" t="s">
        <v>66</v>
      </c>
      <c r="C305" s="247">
        <v>38</v>
      </c>
      <c r="D305" s="248">
        <v>0</v>
      </c>
      <c r="E305" s="248">
        <v>0</v>
      </c>
      <c r="F305" s="248">
        <v>0</v>
      </c>
      <c r="G305" s="250">
        <v>38</v>
      </c>
      <c r="H305" s="247">
        <v>158</v>
      </c>
      <c r="I305" s="248">
        <v>1</v>
      </c>
      <c r="J305" s="248">
        <v>0</v>
      </c>
      <c r="K305" s="248">
        <v>1</v>
      </c>
      <c r="L305" s="249">
        <v>160</v>
      </c>
      <c r="M305" s="247">
        <v>196</v>
      </c>
      <c r="N305" s="248">
        <v>1</v>
      </c>
      <c r="O305" s="248">
        <v>0</v>
      </c>
      <c r="P305" s="248">
        <v>1</v>
      </c>
      <c r="Q305" s="250">
        <v>198</v>
      </c>
      <c r="R305" s="325">
        <v>111</v>
      </c>
      <c r="S305" s="193"/>
      <c r="T305" s="193"/>
    </row>
    <row r="306" spans="1:25" ht="20.25" customHeight="1" thickBot="1" x14ac:dyDescent="0.25">
      <c r="A306" s="226"/>
      <c r="B306" s="227" t="s">
        <v>67</v>
      </c>
      <c r="C306" s="228">
        <v>39</v>
      </c>
      <c r="D306" s="256">
        <v>0</v>
      </c>
      <c r="E306" s="256">
        <v>0</v>
      </c>
      <c r="F306" s="256">
        <v>0</v>
      </c>
      <c r="G306" s="257">
        <v>39</v>
      </c>
      <c r="H306" s="228">
        <v>150</v>
      </c>
      <c r="I306" s="256">
        <v>1</v>
      </c>
      <c r="J306" s="256">
        <v>0</v>
      </c>
      <c r="K306" s="256">
        <v>1</v>
      </c>
      <c r="L306" s="462">
        <v>152</v>
      </c>
      <c r="M306" s="228">
        <v>189</v>
      </c>
      <c r="N306" s="256">
        <v>1</v>
      </c>
      <c r="O306" s="256">
        <v>0</v>
      </c>
      <c r="P306" s="256">
        <v>1</v>
      </c>
      <c r="Q306" s="257">
        <v>191</v>
      </c>
      <c r="R306" s="326">
        <v>102</v>
      </c>
      <c r="S306" s="193"/>
      <c r="T306" s="193"/>
    </row>
    <row r="307" spans="1:25" ht="15.75" customHeight="1" x14ac:dyDescent="0.2">
      <c r="A307" s="148" t="s">
        <v>346</v>
      </c>
    </row>
    <row r="308" spans="1:25" ht="15.75" customHeight="1" x14ac:dyDescent="0.2">
      <c r="A308" s="378" t="s">
        <v>355</v>
      </c>
    </row>
    <row r="309" spans="1:25" ht="15.75" customHeight="1" x14ac:dyDescent="0.2">
      <c r="A309" s="378"/>
    </row>
    <row r="310" spans="1:25" ht="18.75" customHeight="1" x14ac:dyDescent="0.2">
      <c r="A310" s="148"/>
    </row>
    <row r="311" spans="1:25" ht="32.25" customHeight="1" thickBot="1" x14ac:dyDescent="0.25">
      <c r="A311" s="120" t="s">
        <v>356</v>
      </c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</row>
    <row r="312" spans="1:25" ht="24" customHeight="1" thickBot="1" x14ac:dyDescent="0.3">
      <c r="A312" s="168"/>
      <c r="B312" s="169"/>
      <c r="C312" s="1665" t="s">
        <v>332</v>
      </c>
      <c r="D312" s="1666"/>
      <c r="E312" s="1666"/>
      <c r="F312" s="1666"/>
      <c r="G312" s="1667"/>
      <c r="H312" s="1665" t="s">
        <v>333</v>
      </c>
      <c r="I312" s="1666"/>
      <c r="J312" s="1666"/>
      <c r="K312" s="1666"/>
      <c r="L312" s="1667"/>
      <c r="M312" s="1665" t="s">
        <v>334</v>
      </c>
      <c r="N312" s="1666"/>
      <c r="O312" s="1666"/>
      <c r="P312" s="1666"/>
      <c r="Q312" s="1666"/>
      <c r="R312" s="1667"/>
    </row>
    <row r="313" spans="1:25" ht="87" customHeight="1" thickBot="1" x14ac:dyDescent="0.3">
      <c r="A313" s="170" t="s">
        <v>51</v>
      </c>
      <c r="B313" s="152" t="s">
        <v>5</v>
      </c>
      <c r="C313" s="183" t="s">
        <v>335</v>
      </c>
      <c r="D313" s="181" t="s">
        <v>336</v>
      </c>
      <c r="E313" s="181" t="s">
        <v>337</v>
      </c>
      <c r="F313" s="181" t="s">
        <v>338</v>
      </c>
      <c r="G313" s="199" t="s">
        <v>339</v>
      </c>
      <c r="H313" s="191" t="s">
        <v>335</v>
      </c>
      <c r="I313" s="181" t="s">
        <v>336</v>
      </c>
      <c r="J313" s="181" t="s">
        <v>337</v>
      </c>
      <c r="K313" s="181" t="s">
        <v>338</v>
      </c>
      <c r="L313" s="199" t="s">
        <v>227</v>
      </c>
      <c r="M313" s="191" t="s">
        <v>335</v>
      </c>
      <c r="N313" s="181" t="s">
        <v>336</v>
      </c>
      <c r="O313" s="181" t="s">
        <v>337</v>
      </c>
      <c r="P313" s="181" t="s">
        <v>338</v>
      </c>
      <c r="Q313" s="199" t="s">
        <v>227</v>
      </c>
      <c r="R313" s="265" t="s">
        <v>340</v>
      </c>
    </row>
    <row r="314" spans="1:25" ht="18" customHeight="1" x14ac:dyDescent="0.2">
      <c r="A314" s="172">
        <v>1</v>
      </c>
      <c r="B314" s="154" t="s">
        <v>11</v>
      </c>
      <c r="C314" s="1421">
        <v>4</v>
      </c>
      <c r="D314" s="1422">
        <v>0</v>
      </c>
      <c r="E314" s="1422">
        <v>0</v>
      </c>
      <c r="F314" s="1422">
        <v>0</v>
      </c>
      <c r="G314" s="1423">
        <f t="shared" ref="G314:G328" si="76">SUM(C314:F314)</f>
        <v>4</v>
      </c>
      <c r="H314" s="1421">
        <v>6</v>
      </c>
      <c r="I314" s="1422">
        <v>0</v>
      </c>
      <c r="J314" s="1422">
        <v>0</v>
      </c>
      <c r="K314" s="1422">
        <v>0</v>
      </c>
      <c r="L314" s="1423">
        <f t="shared" ref="L314:L328" si="77">SUM(H314:K314)</f>
        <v>6</v>
      </c>
      <c r="M314" s="1421">
        <f t="shared" ref="M314:M328" si="78">C314+H314</f>
        <v>10</v>
      </c>
      <c r="N314" s="1422">
        <f t="shared" ref="N314:N328" si="79">D314+I314</f>
        <v>0</v>
      </c>
      <c r="O314" s="1422">
        <f t="shared" ref="O314:O328" si="80">E314+J314</f>
        <v>0</v>
      </c>
      <c r="P314" s="1422">
        <f t="shared" ref="P314:P328" si="81">F314+K314</f>
        <v>0</v>
      </c>
      <c r="Q314" s="1423">
        <f t="shared" ref="Q314:Q328" si="82">SUM(M314:P314)</f>
        <v>10</v>
      </c>
      <c r="R314" s="1424">
        <v>10</v>
      </c>
    </row>
    <row r="315" spans="1:25" ht="15.75" customHeight="1" x14ac:dyDescent="0.2">
      <c r="A315" s="173">
        <v>2</v>
      </c>
      <c r="B315" s="156" t="s">
        <v>12</v>
      </c>
      <c r="C315" s="1425">
        <v>1</v>
      </c>
      <c r="D315" s="1426">
        <v>0</v>
      </c>
      <c r="E315" s="1426">
        <v>0</v>
      </c>
      <c r="F315" s="1426">
        <v>0</v>
      </c>
      <c r="G315" s="1427">
        <f t="shared" si="76"/>
        <v>1</v>
      </c>
      <c r="H315" s="1425">
        <v>4</v>
      </c>
      <c r="I315" s="1426">
        <v>0</v>
      </c>
      <c r="J315" s="1426">
        <v>0</v>
      </c>
      <c r="K315" s="1426">
        <v>0</v>
      </c>
      <c r="L315" s="1427">
        <f t="shared" si="77"/>
        <v>4</v>
      </c>
      <c r="M315" s="1425">
        <f t="shared" si="78"/>
        <v>5</v>
      </c>
      <c r="N315" s="1426">
        <f t="shared" si="79"/>
        <v>0</v>
      </c>
      <c r="O315" s="1426">
        <f t="shared" si="80"/>
        <v>0</v>
      </c>
      <c r="P315" s="1426">
        <f t="shared" si="81"/>
        <v>0</v>
      </c>
      <c r="Q315" s="1427">
        <f t="shared" si="82"/>
        <v>5</v>
      </c>
      <c r="R315" s="1428">
        <v>6</v>
      </c>
    </row>
    <row r="316" spans="1:25" ht="15.75" customHeight="1" x14ac:dyDescent="0.2">
      <c r="A316" s="173">
        <v>3</v>
      </c>
      <c r="B316" s="156" t="s">
        <v>14</v>
      </c>
      <c r="C316" s="1425">
        <v>0</v>
      </c>
      <c r="D316" s="1426">
        <v>0</v>
      </c>
      <c r="E316" s="1426">
        <v>0</v>
      </c>
      <c r="F316" s="1426">
        <v>0</v>
      </c>
      <c r="G316" s="1427">
        <f t="shared" si="76"/>
        <v>0</v>
      </c>
      <c r="H316" s="1425">
        <v>4</v>
      </c>
      <c r="I316" s="1426">
        <v>0</v>
      </c>
      <c r="J316" s="1426">
        <v>0</v>
      </c>
      <c r="K316" s="1426">
        <v>0</v>
      </c>
      <c r="L316" s="1427">
        <f t="shared" si="77"/>
        <v>4</v>
      </c>
      <c r="M316" s="1425">
        <f t="shared" si="78"/>
        <v>4</v>
      </c>
      <c r="N316" s="1426">
        <f t="shared" si="79"/>
        <v>0</v>
      </c>
      <c r="O316" s="1426">
        <f t="shared" si="80"/>
        <v>0</v>
      </c>
      <c r="P316" s="1426">
        <f t="shared" si="81"/>
        <v>0</v>
      </c>
      <c r="Q316" s="1427">
        <f t="shared" si="82"/>
        <v>4</v>
      </c>
      <c r="R316" s="1428">
        <v>4</v>
      </c>
    </row>
    <row r="317" spans="1:25" ht="15.75" customHeight="1" x14ac:dyDescent="0.2">
      <c r="A317" s="173">
        <v>4</v>
      </c>
      <c r="B317" s="156" t="s">
        <v>15</v>
      </c>
      <c r="C317" s="1425">
        <v>3</v>
      </c>
      <c r="D317" s="1426">
        <v>0</v>
      </c>
      <c r="E317" s="1426">
        <v>0</v>
      </c>
      <c r="F317" s="1426">
        <v>0</v>
      </c>
      <c r="G317" s="1427">
        <f t="shared" si="76"/>
        <v>3</v>
      </c>
      <c r="H317" s="1425">
        <v>7</v>
      </c>
      <c r="I317" s="1426">
        <v>0</v>
      </c>
      <c r="J317" s="1426">
        <v>0</v>
      </c>
      <c r="K317" s="1426">
        <v>0</v>
      </c>
      <c r="L317" s="1427">
        <f t="shared" si="77"/>
        <v>7</v>
      </c>
      <c r="M317" s="1425">
        <f t="shared" si="78"/>
        <v>10</v>
      </c>
      <c r="N317" s="1426">
        <f t="shared" si="79"/>
        <v>0</v>
      </c>
      <c r="O317" s="1426">
        <f t="shared" si="80"/>
        <v>0</v>
      </c>
      <c r="P317" s="1426">
        <f t="shared" si="81"/>
        <v>0</v>
      </c>
      <c r="Q317" s="1427">
        <f t="shared" si="82"/>
        <v>10</v>
      </c>
      <c r="R317" s="1428">
        <v>7</v>
      </c>
      <c r="U317" s="147" t="s">
        <v>13</v>
      </c>
    </row>
    <row r="318" spans="1:25" ht="15.75" customHeight="1" x14ac:dyDescent="0.2">
      <c r="A318" s="173">
        <v>5</v>
      </c>
      <c r="B318" s="156" t="s">
        <v>16</v>
      </c>
      <c r="C318" s="1425">
        <v>0</v>
      </c>
      <c r="D318" s="1426">
        <v>0</v>
      </c>
      <c r="E318" s="1426">
        <v>0</v>
      </c>
      <c r="F318" s="1426">
        <v>0</v>
      </c>
      <c r="G318" s="1427">
        <f t="shared" si="76"/>
        <v>0</v>
      </c>
      <c r="H318" s="1425">
        <v>2</v>
      </c>
      <c r="I318" s="1426">
        <v>0</v>
      </c>
      <c r="J318" s="1426">
        <v>0</v>
      </c>
      <c r="K318" s="1426">
        <v>0</v>
      </c>
      <c r="L318" s="1427">
        <f t="shared" si="77"/>
        <v>2</v>
      </c>
      <c r="M318" s="1425">
        <f t="shared" si="78"/>
        <v>2</v>
      </c>
      <c r="N318" s="1426">
        <f t="shared" si="79"/>
        <v>0</v>
      </c>
      <c r="O318" s="1426">
        <f t="shared" si="80"/>
        <v>0</v>
      </c>
      <c r="P318" s="1426">
        <f t="shared" si="81"/>
        <v>0</v>
      </c>
      <c r="Q318" s="1427">
        <f t="shared" si="82"/>
        <v>2</v>
      </c>
      <c r="R318" s="1428">
        <v>0</v>
      </c>
      <c r="Y318" s="147" t="s">
        <v>13</v>
      </c>
    </row>
    <row r="319" spans="1:25" ht="15.75" customHeight="1" x14ac:dyDescent="0.2">
      <c r="A319" s="174">
        <v>6</v>
      </c>
      <c r="B319" s="158" t="s">
        <v>17</v>
      </c>
      <c r="C319" s="1425">
        <v>0</v>
      </c>
      <c r="D319" s="1426">
        <v>0</v>
      </c>
      <c r="E319" s="1426">
        <v>0</v>
      </c>
      <c r="F319" s="1426">
        <v>0</v>
      </c>
      <c r="G319" s="1427">
        <f t="shared" si="76"/>
        <v>0</v>
      </c>
      <c r="H319" s="1425">
        <v>0</v>
      </c>
      <c r="I319" s="1426">
        <v>0</v>
      </c>
      <c r="J319" s="1426">
        <v>0</v>
      </c>
      <c r="K319" s="1426">
        <v>0</v>
      </c>
      <c r="L319" s="1427">
        <f t="shared" si="77"/>
        <v>0</v>
      </c>
      <c r="M319" s="1425">
        <f t="shared" si="78"/>
        <v>0</v>
      </c>
      <c r="N319" s="1426">
        <f t="shared" si="79"/>
        <v>0</v>
      </c>
      <c r="O319" s="1426">
        <f t="shared" si="80"/>
        <v>0</v>
      </c>
      <c r="P319" s="1426">
        <f t="shared" si="81"/>
        <v>0</v>
      </c>
      <c r="Q319" s="1427">
        <f t="shared" si="82"/>
        <v>0</v>
      </c>
      <c r="R319" s="1428">
        <v>0</v>
      </c>
    </row>
    <row r="320" spans="1:25" ht="15.75" customHeight="1" x14ac:dyDescent="0.2">
      <c r="A320" s="174">
        <v>7</v>
      </c>
      <c r="B320" s="158" t="s">
        <v>18</v>
      </c>
      <c r="C320" s="1425">
        <v>4</v>
      </c>
      <c r="D320" s="1426">
        <v>0</v>
      </c>
      <c r="E320" s="1426">
        <v>0</v>
      </c>
      <c r="F320" s="1426">
        <v>0</v>
      </c>
      <c r="G320" s="1427">
        <f t="shared" si="76"/>
        <v>4</v>
      </c>
      <c r="H320" s="1425">
        <v>19</v>
      </c>
      <c r="I320" s="1426">
        <v>0</v>
      </c>
      <c r="J320" s="1426">
        <v>0</v>
      </c>
      <c r="K320" s="1426">
        <v>0</v>
      </c>
      <c r="L320" s="1427">
        <f t="shared" si="77"/>
        <v>19</v>
      </c>
      <c r="M320" s="1425">
        <f t="shared" si="78"/>
        <v>23</v>
      </c>
      <c r="N320" s="1426">
        <f t="shared" si="79"/>
        <v>0</v>
      </c>
      <c r="O320" s="1426">
        <f t="shared" si="80"/>
        <v>0</v>
      </c>
      <c r="P320" s="1426">
        <f t="shared" si="81"/>
        <v>0</v>
      </c>
      <c r="Q320" s="1427">
        <f t="shared" si="82"/>
        <v>23</v>
      </c>
      <c r="R320" s="1428">
        <v>17</v>
      </c>
    </row>
    <row r="321" spans="1:22" ht="15.75" customHeight="1" x14ac:dyDescent="0.2">
      <c r="A321" s="173">
        <v>8</v>
      </c>
      <c r="B321" s="156" t="s">
        <v>19</v>
      </c>
      <c r="C321" s="1425">
        <v>0</v>
      </c>
      <c r="D321" s="1426">
        <v>0</v>
      </c>
      <c r="E321" s="1426">
        <v>0</v>
      </c>
      <c r="F321" s="1426">
        <v>0</v>
      </c>
      <c r="G321" s="1427">
        <f t="shared" si="76"/>
        <v>0</v>
      </c>
      <c r="H321" s="1425">
        <v>6</v>
      </c>
      <c r="I321" s="1426">
        <v>0</v>
      </c>
      <c r="J321" s="1426">
        <v>0</v>
      </c>
      <c r="K321" s="1426">
        <v>0</v>
      </c>
      <c r="L321" s="1427">
        <f t="shared" si="77"/>
        <v>6</v>
      </c>
      <c r="M321" s="1425">
        <f t="shared" si="78"/>
        <v>6</v>
      </c>
      <c r="N321" s="1426">
        <f t="shared" si="79"/>
        <v>0</v>
      </c>
      <c r="O321" s="1426">
        <f t="shared" si="80"/>
        <v>0</v>
      </c>
      <c r="P321" s="1426">
        <f t="shared" si="81"/>
        <v>0</v>
      </c>
      <c r="Q321" s="1427">
        <f t="shared" si="82"/>
        <v>6</v>
      </c>
      <c r="R321" s="1428">
        <v>3</v>
      </c>
    </row>
    <row r="322" spans="1:22" ht="15.75" customHeight="1" x14ac:dyDescent="0.2">
      <c r="A322" s="173">
        <v>9</v>
      </c>
      <c r="B322" s="156" t="s">
        <v>20</v>
      </c>
      <c r="C322" s="1425">
        <v>0</v>
      </c>
      <c r="D322" s="1426">
        <v>0</v>
      </c>
      <c r="E322" s="1426">
        <v>0</v>
      </c>
      <c r="F322" s="1426">
        <v>0</v>
      </c>
      <c r="G322" s="1427">
        <f t="shared" si="76"/>
        <v>0</v>
      </c>
      <c r="H322" s="1425">
        <v>0</v>
      </c>
      <c r="I322" s="1426">
        <v>0</v>
      </c>
      <c r="J322" s="1426">
        <v>0</v>
      </c>
      <c r="K322" s="1426">
        <v>0</v>
      </c>
      <c r="L322" s="1427">
        <f t="shared" si="77"/>
        <v>0</v>
      </c>
      <c r="M322" s="1425">
        <f t="shared" si="78"/>
        <v>0</v>
      </c>
      <c r="N322" s="1426">
        <f t="shared" si="79"/>
        <v>0</v>
      </c>
      <c r="O322" s="1426">
        <f t="shared" si="80"/>
        <v>0</v>
      </c>
      <c r="P322" s="1426">
        <f t="shared" si="81"/>
        <v>0</v>
      </c>
      <c r="Q322" s="1427">
        <f t="shared" si="82"/>
        <v>0</v>
      </c>
      <c r="R322" s="1428">
        <v>0</v>
      </c>
    </row>
    <row r="323" spans="1:22" ht="15.75" customHeight="1" x14ac:dyDescent="0.2">
      <c r="A323" s="173">
        <v>10</v>
      </c>
      <c r="B323" s="156" t="s">
        <v>21</v>
      </c>
      <c r="C323" s="1425">
        <v>5</v>
      </c>
      <c r="D323" s="1426">
        <v>0</v>
      </c>
      <c r="E323" s="1426">
        <v>0</v>
      </c>
      <c r="F323" s="1426">
        <v>0</v>
      </c>
      <c r="G323" s="1427">
        <f t="shared" si="76"/>
        <v>5</v>
      </c>
      <c r="H323" s="1425">
        <v>11</v>
      </c>
      <c r="I323" s="1426">
        <v>0</v>
      </c>
      <c r="J323" s="1426">
        <v>0</v>
      </c>
      <c r="K323" s="1426">
        <v>0</v>
      </c>
      <c r="L323" s="1427">
        <f t="shared" si="77"/>
        <v>11</v>
      </c>
      <c r="M323" s="1425">
        <f t="shared" si="78"/>
        <v>16</v>
      </c>
      <c r="N323" s="1426">
        <f t="shared" si="79"/>
        <v>0</v>
      </c>
      <c r="O323" s="1426">
        <f t="shared" si="80"/>
        <v>0</v>
      </c>
      <c r="P323" s="1426">
        <f t="shared" si="81"/>
        <v>0</v>
      </c>
      <c r="Q323" s="1427">
        <f t="shared" si="82"/>
        <v>16</v>
      </c>
      <c r="R323" s="1428">
        <v>15</v>
      </c>
    </row>
    <row r="324" spans="1:22" ht="15.75" customHeight="1" x14ac:dyDescent="0.2">
      <c r="A324" s="174">
        <v>11</v>
      </c>
      <c r="B324" s="158" t="s">
        <v>22</v>
      </c>
      <c r="C324" s="1425">
        <v>1</v>
      </c>
      <c r="D324" s="1426">
        <v>0</v>
      </c>
      <c r="E324" s="1426">
        <v>0</v>
      </c>
      <c r="F324" s="1426">
        <v>0</v>
      </c>
      <c r="G324" s="1427">
        <f t="shared" si="76"/>
        <v>1</v>
      </c>
      <c r="H324" s="1425">
        <v>0</v>
      </c>
      <c r="I324" s="1426">
        <v>0</v>
      </c>
      <c r="J324" s="1426">
        <v>0</v>
      </c>
      <c r="K324" s="1426">
        <v>0</v>
      </c>
      <c r="L324" s="1427">
        <f t="shared" si="77"/>
        <v>0</v>
      </c>
      <c r="M324" s="1425">
        <f t="shared" si="78"/>
        <v>1</v>
      </c>
      <c r="N324" s="1426">
        <f t="shared" si="79"/>
        <v>0</v>
      </c>
      <c r="O324" s="1426">
        <f t="shared" si="80"/>
        <v>0</v>
      </c>
      <c r="P324" s="1426">
        <f t="shared" si="81"/>
        <v>0</v>
      </c>
      <c r="Q324" s="1427">
        <f t="shared" si="82"/>
        <v>1</v>
      </c>
      <c r="R324" s="1428">
        <v>0</v>
      </c>
    </row>
    <row r="325" spans="1:22" ht="15.75" customHeight="1" x14ac:dyDescent="0.2">
      <c r="A325" s="173">
        <v>12</v>
      </c>
      <c r="B325" s="156" t="s">
        <v>23</v>
      </c>
      <c r="C325" s="1425">
        <v>0</v>
      </c>
      <c r="D325" s="1426">
        <v>0</v>
      </c>
      <c r="E325" s="1426">
        <v>0</v>
      </c>
      <c r="F325" s="1426">
        <v>0</v>
      </c>
      <c r="G325" s="1427">
        <f t="shared" si="76"/>
        <v>0</v>
      </c>
      <c r="H325" s="1425">
        <v>0</v>
      </c>
      <c r="I325" s="1426">
        <v>0</v>
      </c>
      <c r="J325" s="1426">
        <v>0</v>
      </c>
      <c r="K325" s="1426">
        <v>0</v>
      </c>
      <c r="L325" s="1427">
        <f t="shared" si="77"/>
        <v>0</v>
      </c>
      <c r="M325" s="1425">
        <f t="shared" si="78"/>
        <v>0</v>
      </c>
      <c r="N325" s="1426">
        <f t="shared" si="79"/>
        <v>0</v>
      </c>
      <c r="O325" s="1426">
        <f t="shared" si="80"/>
        <v>0</v>
      </c>
      <c r="P325" s="1426">
        <f t="shared" si="81"/>
        <v>0</v>
      </c>
      <c r="Q325" s="1427">
        <f t="shared" si="82"/>
        <v>0</v>
      </c>
      <c r="R325" s="1428">
        <v>0</v>
      </c>
    </row>
    <row r="326" spans="1:22" ht="15.75" customHeight="1" x14ac:dyDescent="0.2">
      <c r="A326" s="173">
        <v>13</v>
      </c>
      <c r="B326" s="156" t="s">
        <v>24</v>
      </c>
      <c r="C326" s="1425">
        <v>1</v>
      </c>
      <c r="D326" s="1426">
        <v>0</v>
      </c>
      <c r="E326" s="1426">
        <v>0</v>
      </c>
      <c r="F326" s="1426">
        <v>0</v>
      </c>
      <c r="G326" s="1427">
        <f t="shared" si="76"/>
        <v>1</v>
      </c>
      <c r="H326" s="1425">
        <v>7</v>
      </c>
      <c r="I326" s="1426">
        <v>0</v>
      </c>
      <c r="J326" s="1426">
        <v>0</v>
      </c>
      <c r="K326" s="1426">
        <v>0</v>
      </c>
      <c r="L326" s="1427">
        <f t="shared" si="77"/>
        <v>7</v>
      </c>
      <c r="M326" s="1425">
        <f t="shared" si="78"/>
        <v>8</v>
      </c>
      <c r="N326" s="1426">
        <f t="shared" si="79"/>
        <v>0</v>
      </c>
      <c r="O326" s="1426">
        <f t="shared" si="80"/>
        <v>0</v>
      </c>
      <c r="P326" s="1426">
        <f t="shared" si="81"/>
        <v>0</v>
      </c>
      <c r="Q326" s="1427">
        <f t="shared" si="82"/>
        <v>8</v>
      </c>
      <c r="R326" s="1428">
        <v>7</v>
      </c>
    </row>
    <row r="327" spans="1:22" ht="15.75" customHeight="1" x14ac:dyDescent="0.2">
      <c r="A327" s="173">
        <v>14</v>
      </c>
      <c r="B327" s="156" t="s">
        <v>25</v>
      </c>
      <c r="C327" s="1425">
        <v>2</v>
      </c>
      <c r="D327" s="1426">
        <v>0</v>
      </c>
      <c r="E327" s="1426">
        <v>0</v>
      </c>
      <c r="F327" s="1426">
        <v>0</v>
      </c>
      <c r="G327" s="1427">
        <f t="shared" si="76"/>
        <v>2</v>
      </c>
      <c r="H327" s="1425">
        <v>13</v>
      </c>
      <c r="I327" s="1426">
        <v>0</v>
      </c>
      <c r="J327" s="1426">
        <v>0</v>
      </c>
      <c r="K327" s="1426">
        <v>0</v>
      </c>
      <c r="L327" s="1427">
        <f t="shared" si="77"/>
        <v>13</v>
      </c>
      <c r="M327" s="1425">
        <f t="shared" si="78"/>
        <v>15</v>
      </c>
      <c r="N327" s="1426">
        <f t="shared" si="79"/>
        <v>0</v>
      </c>
      <c r="O327" s="1426">
        <f t="shared" si="80"/>
        <v>0</v>
      </c>
      <c r="P327" s="1426">
        <f t="shared" si="81"/>
        <v>0</v>
      </c>
      <c r="Q327" s="1427">
        <f t="shared" si="82"/>
        <v>15</v>
      </c>
      <c r="R327" s="1428">
        <v>15</v>
      </c>
    </row>
    <row r="328" spans="1:22" ht="30.75" customHeight="1" thickBot="1" x14ac:dyDescent="0.25">
      <c r="A328" s="175">
        <v>15</v>
      </c>
      <c r="B328" s="159" t="s">
        <v>26</v>
      </c>
      <c r="C328" s="1429">
        <v>0</v>
      </c>
      <c r="D328" s="1430">
        <v>0</v>
      </c>
      <c r="E328" s="1430">
        <v>0</v>
      </c>
      <c r="F328" s="1430">
        <v>0</v>
      </c>
      <c r="G328" s="1431">
        <f t="shared" si="76"/>
        <v>0</v>
      </c>
      <c r="H328" s="1429">
        <v>0</v>
      </c>
      <c r="I328" s="1430">
        <v>0</v>
      </c>
      <c r="J328" s="1430">
        <v>0</v>
      </c>
      <c r="K328" s="1430">
        <v>0</v>
      </c>
      <c r="L328" s="1431">
        <f t="shared" si="77"/>
        <v>0</v>
      </c>
      <c r="M328" s="1429">
        <f t="shared" si="78"/>
        <v>0</v>
      </c>
      <c r="N328" s="1430">
        <f t="shared" si="79"/>
        <v>0</v>
      </c>
      <c r="O328" s="1430">
        <f t="shared" si="80"/>
        <v>0</v>
      </c>
      <c r="P328" s="1430">
        <f t="shared" si="81"/>
        <v>0</v>
      </c>
      <c r="Q328" s="1431">
        <f t="shared" si="82"/>
        <v>0</v>
      </c>
      <c r="R328" s="1432">
        <v>0</v>
      </c>
    </row>
    <row r="329" spans="1:22" ht="22.5" customHeight="1" x14ac:dyDescent="0.25">
      <c r="A329" s="211"/>
      <c r="B329" s="212" t="s">
        <v>586</v>
      </c>
      <c r="C329" s="213">
        <f t="shared" ref="C329:R329" si="83">SUM(C314:C328)</f>
        <v>21</v>
      </c>
      <c r="D329" s="214">
        <f t="shared" si="83"/>
        <v>0</v>
      </c>
      <c r="E329" s="214">
        <f t="shared" si="83"/>
        <v>0</v>
      </c>
      <c r="F329" s="214">
        <f t="shared" si="83"/>
        <v>0</v>
      </c>
      <c r="G329" s="215">
        <f t="shared" si="83"/>
        <v>21</v>
      </c>
      <c r="H329" s="213">
        <f t="shared" si="83"/>
        <v>79</v>
      </c>
      <c r="I329" s="214">
        <f t="shared" si="83"/>
        <v>0</v>
      </c>
      <c r="J329" s="214">
        <f t="shared" si="83"/>
        <v>0</v>
      </c>
      <c r="K329" s="214">
        <f t="shared" si="83"/>
        <v>0</v>
      </c>
      <c r="L329" s="215">
        <f t="shared" si="83"/>
        <v>79</v>
      </c>
      <c r="M329" s="213">
        <f t="shared" si="83"/>
        <v>100</v>
      </c>
      <c r="N329" s="214">
        <f t="shared" si="83"/>
        <v>0</v>
      </c>
      <c r="O329" s="214">
        <f t="shared" si="83"/>
        <v>0</v>
      </c>
      <c r="P329" s="214">
        <f t="shared" si="83"/>
        <v>0</v>
      </c>
      <c r="Q329" s="215">
        <f t="shared" si="83"/>
        <v>100</v>
      </c>
      <c r="R329" s="216">
        <f t="shared" si="83"/>
        <v>84</v>
      </c>
      <c r="T329" s="217"/>
      <c r="V329" s="147" t="s">
        <v>13</v>
      </c>
    </row>
    <row r="330" spans="1:22" ht="22.5" customHeight="1" x14ac:dyDescent="0.25">
      <c r="A330" s="157"/>
      <c r="B330" s="158" t="s">
        <v>542</v>
      </c>
      <c r="C330" s="723">
        <v>22</v>
      </c>
      <c r="D330" s="724">
        <v>0</v>
      </c>
      <c r="E330" s="724">
        <v>0</v>
      </c>
      <c r="F330" s="724">
        <v>0</v>
      </c>
      <c r="G330" s="725">
        <v>22</v>
      </c>
      <c r="H330" s="723">
        <v>75</v>
      </c>
      <c r="I330" s="724">
        <v>0</v>
      </c>
      <c r="J330" s="724">
        <v>0</v>
      </c>
      <c r="K330" s="724">
        <v>0</v>
      </c>
      <c r="L330" s="726">
        <v>75</v>
      </c>
      <c r="M330" s="723">
        <v>97</v>
      </c>
      <c r="N330" s="724">
        <v>0</v>
      </c>
      <c r="O330" s="724">
        <v>0</v>
      </c>
      <c r="P330" s="724">
        <v>0</v>
      </c>
      <c r="Q330" s="250">
        <v>97</v>
      </c>
      <c r="R330" s="325">
        <v>79</v>
      </c>
      <c r="T330" s="217"/>
      <c r="V330" s="147" t="s">
        <v>13</v>
      </c>
    </row>
    <row r="331" spans="1:22" ht="22.5" customHeight="1" x14ac:dyDescent="0.25">
      <c r="A331" s="157"/>
      <c r="B331" s="158" t="s">
        <v>60</v>
      </c>
      <c r="C331" s="723">
        <v>22</v>
      </c>
      <c r="D331" s="724">
        <v>0</v>
      </c>
      <c r="E331" s="724">
        <v>0</v>
      </c>
      <c r="F331" s="724">
        <v>0</v>
      </c>
      <c r="G331" s="725">
        <v>22</v>
      </c>
      <c r="H331" s="723">
        <v>85</v>
      </c>
      <c r="I331" s="724">
        <v>0</v>
      </c>
      <c r="J331" s="724">
        <v>0</v>
      </c>
      <c r="K331" s="724">
        <v>0</v>
      </c>
      <c r="L331" s="726">
        <v>85</v>
      </c>
      <c r="M331" s="723">
        <v>107</v>
      </c>
      <c r="N331" s="724">
        <v>0</v>
      </c>
      <c r="O331" s="724">
        <v>0</v>
      </c>
      <c r="P331" s="724">
        <v>0</v>
      </c>
      <c r="Q331" s="250">
        <v>107</v>
      </c>
      <c r="R331" s="325">
        <v>116</v>
      </c>
      <c r="T331" s="217"/>
      <c r="V331" s="147" t="s">
        <v>13</v>
      </c>
    </row>
    <row r="332" spans="1:22" ht="22.5" customHeight="1" x14ac:dyDescent="0.25">
      <c r="A332" s="157"/>
      <c r="B332" s="158" t="s">
        <v>61</v>
      </c>
      <c r="C332" s="723">
        <v>29</v>
      </c>
      <c r="D332" s="724">
        <v>0</v>
      </c>
      <c r="E332" s="724">
        <v>0</v>
      </c>
      <c r="F332" s="724">
        <v>0</v>
      </c>
      <c r="G332" s="725">
        <v>29</v>
      </c>
      <c r="H332" s="723">
        <v>94</v>
      </c>
      <c r="I332" s="724">
        <v>0</v>
      </c>
      <c r="J332" s="724">
        <v>0</v>
      </c>
      <c r="K332" s="724">
        <v>0</v>
      </c>
      <c r="L332" s="726">
        <v>94</v>
      </c>
      <c r="M332" s="723">
        <v>113</v>
      </c>
      <c r="N332" s="724">
        <v>0</v>
      </c>
      <c r="O332" s="724">
        <v>0</v>
      </c>
      <c r="P332" s="724">
        <v>0</v>
      </c>
      <c r="Q332" s="250">
        <v>113</v>
      </c>
      <c r="R332" s="325">
        <v>90</v>
      </c>
      <c r="T332" s="217"/>
    </row>
    <row r="333" spans="1:22" ht="22.5" customHeight="1" x14ac:dyDescent="0.25">
      <c r="A333" s="157"/>
      <c r="B333" s="158" t="s">
        <v>62</v>
      </c>
      <c r="C333" s="723">
        <v>23</v>
      </c>
      <c r="D333" s="724">
        <v>0</v>
      </c>
      <c r="E333" s="724">
        <v>0</v>
      </c>
      <c r="F333" s="724">
        <v>0</v>
      </c>
      <c r="G333" s="725">
        <v>23</v>
      </c>
      <c r="H333" s="723">
        <v>82</v>
      </c>
      <c r="I333" s="724">
        <v>0</v>
      </c>
      <c r="J333" s="724">
        <v>0</v>
      </c>
      <c r="K333" s="724">
        <v>0</v>
      </c>
      <c r="L333" s="726">
        <v>82</v>
      </c>
      <c r="M333" s="723">
        <v>99</v>
      </c>
      <c r="N333" s="724">
        <v>0</v>
      </c>
      <c r="O333" s="724">
        <v>0</v>
      </c>
      <c r="P333" s="724">
        <v>0</v>
      </c>
      <c r="Q333" s="250">
        <v>99</v>
      </c>
      <c r="R333" s="325">
        <v>73</v>
      </c>
      <c r="T333" s="217"/>
    </row>
    <row r="334" spans="1:22" ht="22.5" customHeight="1" x14ac:dyDescent="0.25">
      <c r="A334" s="157"/>
      <c r="B334" s="158" t="s">
        <v>63</v>
      </c>
      <c r="C334" s="723">
        <v>19</v>
      </c>
      <c r="D334" s="724">
        <v>0</v>
      </c>
      <c r="E334" s="724">
        <v>0</v>
      </c>
      <c r="F334" s="724">
        <v>0</v>
      </c>
      <c r="G334" s="725">
        <v>19</v>
      </c>
      <c r="H334" s="723">
        <v>75</v>
      </c>
      <c r="I334" s="724">
        <v>1</v>
      </c>
      <c r="J334" s="724">
        <v>0</v>
      </c>
      <c r="K334" s="724">
        <v>0</v>
      </c>
      <c r="L334" s="726">
        <v>76</v>
      </c>
      <c r="M334" s="723">
        <v>86</v>
      </c>
      <c r="N334" s="724">
        <v>1</v>
      </c>
      <c r="O334" s="724">
        <v>0</v>
      </c>
      <c r="P334" s="724">
        <v>0</v>
      </c>
      <c r="Q334" s="250">
        <v>87</v>
      </c>
      <c r="R334" s="325">
        <v>53</v>
      </c>
      <c r="T334" s="217"/>
    </row>
    <row r="335" spans="1:22" ht="22.5" customHeight="1" x14ac:dyDescent="0.25">
      <c r="A335" s="157"/>
      <c r="B335" s="158" t="s">
        <v>64</v>
      </c>
      <c r="C335" s="723">
        <v>12</v>
      </c>
      <c r="D335" s="724">
        <v>0</v>
      </c>
      <c r="E335" s="724">
        <v>0</v>
      </c>
      <c r="F335" s="724">
        <v>0</v>
      </c>
      <c r="G335" s="725">
        <v>12</v>
      </c>
      <c r="H335" s="723">
        <v>55</v>
      </c>
      <c r="I335" s="724">
        <v>0</v>
      </c>
      <c r="J335" s="724">
        <v>0</v>
      </c>
      <c r="K335" s="724">
        <v>0</v>
      </c>
      <c r="L335" s="726">
        <v>55</v>
      </c>
      <c r="M335" s="723">
        <v>72</v>
      </c>
      <c r="N335" s="724">
        <v>0</v>
      </c>
      <c r="O335" s="724">
        <v>0</v>
      </c>
      <c r="P335" s="724">
        <v>0</v>
      </c>
      <c r="Q335" s="250">
        <v>72</v>
      </c>
      <c r="R335" s="325">
        <v>58</v>
      </c>
      <c r="T335" s="217"/>
    </row>
    <row r="336" spans="1:22" ht="22.5" customHeight="1" x14ac:dyDescent="0.2">
      <c r="A336" s="155"/>
      <c r="B336" s="156" t="s">
        <v>65</v>
      </c>
      <c r="C336" s="247">
        <v>6</v>
      </c>
      <c r="D336" s="248">
        <v>0</v>
      </c>
      <c r="E336" s="248">
        <v>0</v>
      </c>
      <c r="F336" s="248">
        <v>0</v>
      </c>
      <c r="G336" s="250">
        <v>6</v>
      </c>
      <c r="H336" s="247">
        <v>51</v>
      </c>
      <c r="I336" s="248">
        <v>0</v>
      </c>
      <c r="J336" s="248">
        <v>0</v>
      </c>
      <c r="K336" s="248">
        <v>0</v>
      </c>
      <c r="L336" s="249">
        <v>51</v>
      </c>
      <c r="M336" s="247">
        <v>61</v>
      </c>
      <c r="N336" s="248">
        <v>0</v>
      </c>
      <c r="O336" s="248">
        <v>0</v>
      </c>
      <c r="P336" s="248">
        <v>0</v>
      </c>
      <c r="Q336" s="250">
        <v>61</v>
      </c>
      <c r="R336" s="325">
        <v>41</v>
      </c>
      <c r="T336" s="193"/>
    </row>
    <row r="337" spans="1:18" ht="22.5" customHeight="1" x14ac:dyDescent="0.2">
      <c r="A337" s="155"/>
      <c r="B337" s="156" t="s">
        <v>66</v>
      </c>
      <c r="C337" s="247">
        <v>4</v>
      </c>
      <c r="D337" s="248">
        <v>0</v>
      </c>
      <c r="E337" s="248">
        <v>0</v>
      </c>
      <c r="F337" s="248">
        <v>0</v>
      </c>
      <c r="G337" s="250">
        <v>4</v>
      </c>
      <c r="H337" s="247">
        <v>51</v>
      </c>
      <c r="I337" s="248">
        <v>0</v>
      </c>
      <c r="J337" s="248">
        <v>0</v>
      </c>
      <c r="K337" s="248">
        <v>1</v>
      </c>
      <c r="L337" s="249">
        <v>52</v>
      </c>
      <c r="M337" s="247">
        <v>55</v>
      </c>
      <c r="N337" s="248">
        <v>0</v>
      </c>
      <c r="O337" s="248">
        <v>0</v>
      </c>
      <c r="P337" s="248">
        <v>1</v>
      </c>
      <c r="Q337" s="250">
        <v>56</v>
      </c>
      <c r="R337" s="325">
        <v>38</v>
      </c>
    </row>
    <row r="338" spans="1:18" ht="21" customHeight="1" thickBot="1" x14ac:dyDescent="0.25">
      <c r="A338" s="226"/>
      <c r="B338" s="227" t="s">
        <v>67</v>
      </c>
      <c r="C338" s="228">
        <v>3</v>
      </c>
      <c r="D338" s="256">
        <v>0</v>
      </c>
      <c r="E338" s="256">
        <v>0</v>
      </c>
      <c r="F338" s="256">
        <v>0</v>
      </c>
      <c r="G338" s="257">
        <v>3</v>
      </c>
      <c r="H338" s="228">
        <v>53</v>
      </c>
      <c r="I338" s="256">
        <v>0</v>
      </c>
      <c r="J338" s="256">
        <v>0</v>
      </c>
      <c r="K338" s="256">
        <v>0</v>
      </c>
      <c r="L338" s="462">
        <v>53</v>
      </c>
      <c r="M338" s="228">
        <v>56</v>
      </c>
      <c r="N338" s="256">
        <v>0</v>
      </c>
      <c r="O338" s="256">
        <v>0</v>
      </c>
      <c r="P338" s="256">
        <v>0</v>
      </c>
      <c r="Q338" s="257">
        <v>56</v>
      </c>
      <c r="R338" s="326">
        <v>29</v>
      </c>
    </row>
    <row r="339" spans="1:18" ht="15.75" customHeight="1" x14ac:dyDescent="0.25">
      <c r="A339" s="148" t="s">
        <v>346</v>
      </c>
      <c r="B339" s="224"/>
      <c r="C339" s="177"/>
      <c r="D339" s="177"/>
      <c r="E339" s="177"/>
      <c r="F339" s="177"/>
      <c r="G339" s="177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</row>
    <row r="340" spans="1:18" ht="15.75" customHeight="1" x14ac:dyDescent="0.2">
      <c r="A340" s="378" t="s">
        <v>355</v>
      </c>
    </row>
    <row r="341" spans="1:18" ht="15.75" customHeight="1" x14ac:dyDescent="0.2">
      <c r="A341" s="378"/>
    </row>
    <row r="345" spans="1:18" ht="15.75" customHeight="1" thickBot="1" x14ac:dyDescent="0.25">
      <c r="A345" s="120" t="s">
        <v>357</v>
      </c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</row>
    <row r="346" spans="1:18" ht="15.75" customHeight="1" thickBot="1" x14ac:dyDescent="0.3">
      <c r="A346" s="168"/>
      <c r="B346" s="169"/>
      <c r="C346" s="1665" t="s">
        <v>332</v>
      </c>
      <c r="D346" s="1666"/>
      <c r="E346" s="1666"/>
      <c r="F346" s="1666"/>
      <c r="G346" s="1667"/>
      <c r="H346" s="1665" t="s">
        <v>333</v>
      </c>
      <c r="I346" s="1666"/>
      <c r="J346" s="1666"/>
      <c r="K346" s="1666"/>
      <c r="L346" s="1667"/>
      <c r="M346" s="1665" t="s">
        <v>334</v>
      </c>
      <c r="N346" s="1666"/>
      <c r="O346" s="1666"/>
      <c r="P346" s="1666"/>
      <c r="Q346" s="1666"/>
      <c r="R346" s="1667"/>
    </row>
    <row r="347" spans="1:18" ht="78.75" customHeight="1" thickBot="1" x14ac:dyDescent="0.3">
      <c r="A347" s="170" t="s">
        <v>51</v>
      </c>
      <c r="B347" s="152" t="s">
        <v>5</v>
      </c>
      <c r="C347" s="183" t="s">
        <v>335</v>
      </c>
      <c r="D347" s="181" t="s">
        <v>336</v>
      </c>
      <c r="E347" s="181" t="s">
        <v>337</v>
      </c>
      <c r="F347" s="181" t="s">
        <v>338</v>
      </c>
      <c r="G347" s="199" t="s">
        <v>339</v>
      </c>
      <c r="H347" s="191" t="s">
        <v>335</v>
      </c>
      <c r="I347" s="181" t="s">
        <v>336</v>
      </c>
      <c r="J347" s="181" t="s">
        <v>337</v>
      </c>
      <c r="K347" s="181" t="s">
        <v>338</v>
      </c>
      <c r="L347" s="199" t="s">
        <v>227</v>
      </c>
      <c r="M347" s="191" t="s">
        <v>335</v>
      </c>
      <c r="N347" s="181" t="s">
        <v>336</v>
      </c>
      <c r="O347" s="181" t="s">
        <v>337</v>
      </c>
      <c r="P347" s="181" t="s">
        <v>338</v>
      </c>
      <c r="Q347" s="199" t="s">
        <v>227</v>
      </c>
      <c r="R347" s="265" t="s">
        <v>340</v>
      </c>
    </row>
    <row r="348" spans="1:18" ht="15.75" customHeight="1" x14ac:dyDescent="0.2">
      <c r="A348" s="172">
        <v>1</v>
      </c>
      <c r="B348" s="154" t="s">
        <v>11</v>
      </c>
      <c r="C348" s="502">
        <f t="shared" ref="C348:F362" si="84">C282+C314</f>
        <v>7</v>
      </c>
      <c r="D348" s="503">
        <f t="shared" si="84"/>
        <v>0</v>
      </c>
      <c r="E348" s="503">
        <f t="shared" si="84"/>
        <v>0</v>
      </c>
      <c r="F348" s="503">
        <f t="shared" si="84"/>
        <v>0</v>
      </c>
      <c r="G348" s="505">
        <f t="shared" ref="G348:G362" si="85">SUM(C348:F348)</f>
        <v>7</v>
      </c>
      <c r="H348" s="502">
        <f t="shared" ref="H348:K362" si="86">H282+H314</f>
        <v>28</v>
      </c>
      <c r="I348" s="503">
        <f t="shared" si="86"/>
        <v>0</v>
      </c>
      <c r="J348" s="503">
        <f t="shared" si="86"/>
        <v>0</v>
      </c>
      <c r="K348" s="503">
        <f t="shared" si="86"/>
        <v>0</v>
      </c>
      <c r="L348" s="504">
        <f t="shared" ref="L348:L362" si="87">SUM(H348:K348)</f>
        <v>28</v>
      </c>
      <c r="M348" s="502">
        <f t="shared" ref="M348:M362" si="88">C348+H348</f>
        <v>35</v>
      </c>
      <c r="N348" s="503">
        <f t="shared" ref="N348:N362" si="89">D348+I348</f>
        <v>0</v>
      </c>
      <c r="O348" s="503">
        <f t="shared" ref="O348:O362" si="90">E348+J348</f>
        <v>0</v>
      </c>
      <c r="P348" s="503">
        <f t="shared" ref="P348:P362" si="91">F348+K348</f>
        <v>0</v>
      </c>
      <c r="Q348" s="505">
        <f t="shared" ref="Q348:Q362" si="92">SUM(M348:P348)</f>
        <v>35</v>
      </c>
      <c r="R348" s="506">
        <f t="shared" ref="R348:R362" si="93">R282+R314</f>
        <v>35</v>
      </c>
    </row>
    <row r="349" spans="1:18" ht="15.75" customHeight="1" x14ac:dyDescent="0.2">
      <c r="A349" s="173">
        <v>2</v>
      </c>
      <c r="B349" s="156" t="s">
        <v>12</v>
      </c>
      <c r="C349" s="507">
        <f t="shared" si="84"/>
        <v>3</v>
      </c>
      <c r="D349" s="508">
        <f t="shared" si="84"/>
        <v>0</v>
      </c>
      <c r="E349" s="508">
        <f t="shared" si="84"/>
        <v>0</v>
      </c>
      <c r="F349" s="508">
        <f t="shared" si="84"/>
        <v>0</v>
      </c>
      <c r="G349" s="510">
        <f t="shared" si="85"/>
        <v>3</v>
      </c>
      <c r="H349" s="507">
        <f t="shared" si="86"/>
        <v>11</v>
      </c>
      <c r="I349" s="508">
        <f t="shared" si="86"/>
        <v>0</v>
      </c>
      <c r="J349" s="508">
        <f t="shared" si="86"/>
        <v>0</v>
      </c>
      <c r="K349" s="508">
        <f t="shared" si="86"/>
        <v>0</v>
      </c>
      <c r="L349" s="509">
        <f t="shared" si="87"/>
        <v>11</v>
      </c>
      <c r="M349" s="507">
        <f t="shared" si="88"/>
        <v>14</v>
      </c>
      <c r="N349" s="508">
        <f t="shared" si="89"/>
        <v>0</v>
      </c>
      <c r="O349" s="508">
        <f t="shared" si="90"/>
        <v>0</v>
      </c>
      <c r="P349" s="508">
        <f t="shared" si="91"/>
        <v>0</v>
      </c>
      <c r="Q349" s="510">
        <f t="shared" si="92"/>
        <v>14</v>
      </c>
      <c r="R349" s="511">
        <f t="shared" si="93"/>
        <v>13</v>
      </c>
    </row>
    <row r="350" spans="1:18" ht="15.75" customHeight="1" x14ac:dyDescent="0.2">
      <c r="A350" s="173">
        <v>3</v>
      </c>
      <c r="B350" s="156" t="s">
        <v>14</v>
      </c>
      <c r="C350" s="507">
        <f t="shared" si="84"/>
        <v>2</v>
      </c>
      <c r="D350" s="508">
        <f t="shared" si="84"/>
        <v>0</v>
      </c>
      <c r="E350" s="508">
        <f t="shared" si="84"/>
        <v>0</v>
      </c>
      <c r="F350" s="508">
        <f t="shared" si="84"/>
        <v>0</v>
      </c>
      <c r="G350" s="510">
        <f t="shared" si="85"/>
        <v>2</v>
      </c>
      <c r="H350" s="507">
        <f t="shared" si="86"/>
        <v>14</v>
      </c>
      <c r="I350" s="508">
        <f t="shared" si="86"/>
        <v>0</v>
      </c>
      <c r="J350" s="508">
        <f t="shared" si="86"/>
        <v>0</v>
      </c>
      <c r="K350" s="508">
        <f t="shared" si="86"/>
        <v>0</v>
      </c>
      <c r="L350" s="509">
        <f t="shared" si="87"/>
        <v>14</v>
      </c>
      <c r="M350" s="507">
        <f t="shared" si="88"/>
        <v>16</v>
      </c>
      <c r="N350" s="508">
        <f t="shared" si="89"/>
        <v>0</v>
      </c>
      <c r="O350" s="508">
        <f t="shared" si="90"/>
        <v>0</v>
      </c>
      <c r="P350" s="508">
        <f t="shared" si="91"/>
        <v>0</v>
      </c>
      <c r="Q350" s="510">
        <f t="shared" si="92"/>
        <v>16</v>
      </c>
      <c r="R350" s="511">
        <f t="shared" si="93"/>
        <v>13</v>
      </c>
    </row>
    <row r="351" spans="1:18" ht="15.75" customHeight="1" x14ac:dyDescent="0.2">
      <c r="A351" s="173">
        <v>4</v>
      </c>
      <c r="B351" s="156" t="s">
        <v>15</v>
      </c>
      <c r="C351" s="507">
        <f t="shared" si="84"/>
        <v>9</v>
      </c>
      <c r="D351" s="508">
        <f t="shared" si="84"/>
        <v>1</v>
      </c>
      <c r="E351" s="508">
        <f t="shared" si="84"/>
        <v>0</v>
      </c>
      <c r="F351" s="508">
        <f t="shared" si="84"/>
        <v>0</v>
      </c>
      <c r="G351" s="510">
        <f t="shared" si="85"/>
        <v>10</v>
      </c>
      <c r="H351" s="507">
        <f t="shared" si="86"/>
        <v>21</v>
      </c>
      <c r="I351" s="508">
        <f t="shared" si="86"/>
        <v>0</v>
      </c>
      <c r="J351" s="508">
        <f t="shared" si="86"/>
        <v>0</v>
      </c>
      <c r="K351" s="508">
        <f t="shared" si="86"/>
        <v>0</v>
      </c>
      <c r="L351" s="509">
        <f t="shared" si="87"/>
        <v>21</v>
      </c>
      <c r="M351" s="507">
        <f t="shared" si="88"/>
        <v>30</v>
      </c>
      <c r="N351" s="508">
        <f t="shared" si="89"/>
        <v>1</v>
      </c>
      <c r="O351" s="508">
        <f t="shared" si="90"/>
        <v>0</v>
      </c>
      <c r="P351" s="508">
        <f t="shared" si="91"/>
        <v>0</v>
      </c>
      <c r="Q351" s="510">
        <f t="shared" si="92"/>
        <v>31</v>
      </c>
      <c r="R351" s="511">
        <f t="shared" si="93"/>
        <v>27</v>
      </c>
    </row>
    <row r="352" spans="1:18" ht="15.75" customHeight="1" x14ac:dyDescent="0.2">
      <c r="A352" s="173">
        <v>5</v>
      </c>
      <c r="B352" s="156" t="s">
        <v>16</v>
      </c>
      <c r="C352" s="507">
        <f t="shared" si="84"/>
        <v>6</v>
      </c>
      <c r="D352" s="508">
        <f t="shared" si="84"/>
        <v>0</v>
      </c>
      <c r="E352" s="508">
        <f t="shared" si="84"/>
        <v>0</v>
      </c>
      <c r="F352" s="508">
        <f t="shared" si="84"/>
        <v>0</v>
      </c>
      <c r="G352" s="510">
        <f t="shared" si="85"/>
        <v>6</v>
      </c>
      <c r="H352" s="507">
        <f t="shared" si="86"/>
        <v>7</v>
      </c>
      <c r="I352" s="508">
        <f t="shared" si="86"/>
        <v>0</v>
      </c>
      <c r="J352" s="508">
        <f t="shared" si="86"/>
        <v>0</v>
      </c>
      <c r="K352" s="508">
        <f t="shared" si="86"/>
        <v>0</v>
      </c>
      <c r="L352" s="509">
        <f t="shared" si="87"/>
        <v>7</v>
      </c>
      <c r="M352" s="507">
        <f t="shared" si="88"/>
        <v>13</v>
      </c>
      <c r="N352" s="508">
        <f t="shared" si="89"/>
        <v>0</v>
      </c>
      <c r="O352" s="508">
        <f t="shared" si="90"/>
        <v>0</v>
      </c>
      <c r="P352" s="508">
        <f t="shared" si="91"/>
        <v>0</v>
      </c>
      <c r="Q352" s="510">
        <f t="shared" si="92"/>
        <v>13</v>
      </c>
      <c r="R352" s="511">
        <f t="shared" si="93"/>
        <v>5</v>
      </c>
    </row>
    <row r="353" spans="1:18" ht="15.75" customHeight="1" x14ac:dyDescent="0.2">
      <c r="A353" s="174">
        <v>6</v>
      </c>
      <c r="B353" s="158" t="s">
        <v>17</v>
      </c>
      <c r="C353" s="507">
        <f t="shared" si="84"/>
        <v>7</v>
      </c>
      <c r="D353" s="508">
        <f t="shared" si="84"/>
        <v>0</v>
      </c>
      <c r="E353" s="508">
        <f t="shared" si="84"/>
        <v>0</v>
      </c>
      <c r="F353" s="508">
        <f t="shared" si="84"/>
        <v>0</v>
      </c>
      <c r="G353" s="510">
        <f t="shared" si="85"/>
        <v>7</v>
      </c>
      <c r="H353" s="507">
        <f t="shared" si="86"/>
        <v>15</v>
      </c>
      <c r="I353" s="508">
        <f t="shared" si="86"/>
        <v>0</v>
      </c>
      <c r="J353" s="508">
        <f t="shared" si="86"/>
        <v>0</v>
      </c>
      <c r="K353" s="508">
        <f t="shared" si="86"/>
        <v>0</v>
      </c>
      <c r="L353" s="509">
        <f t="shared" si="87"/>
        <v>15</v>
      </c>
      <c r="M353" s="507">
        <f t="shared" si="88"/>
        <v>22</v>
      </c>
      <c r="N353" s="508">
        <f t="shared" si="89"/>
        <v>0</v>
      </c>
      <c r="O353" s="508">
        <f t="shared" si="90"/>
        <v>0</v>
      </c>
      <c r="P353" s="508">
        <f t="shared" si="91"/>
        <v>0</v>
      </c>
      <c r="Q353" s="510">
        <f t="shared" si="92"/>
        <v>22</v>
      </c>
      <c r="R353" s="511">
        <f t="shared" si="93"/>
        <v>22</v>
      </c>
    </row>
    <row r="354" spans="1:18" ht="15.75" customHeight="1" x14ac:dyDescent="0.2">
      <c r="A354" s="174">
        <v>7</v>
      </c>
      <c r="B354" s="158" t="s">
        <v>18</v>
      </c>
      <c r="C354" s="507">
        <f t="shared" si="84"/>
        <v>16</v>
      </c>
      <c r="D354" s="508">
        <f t="shared" si="84"/>
        <v>0</v>
      </c>
      <c r="E354" s="508">
        <f t="shared" si="84"/>
        <v>0</v>
      </c>
      <c r="F354" s="508">
        <f t="shared" si="84"/>
        <v>0</v>
      </c>
      <c r="G354" s="510">
        <f t="shared" si="85"/>
        <v>16</v>
      </c>
      <c r="H354" s="507">
        <f t="shared" si="86"/>
        <v>48</v>
      </c>
      <c r="I354" s="508">
        <f t="shared" si="86"/>
        <v>0</v>
      </c>
      <c r="J354" s="508">
        <f t="shared" si="86"/>
        <v>0</v>
      </c>
      <c r="K354" s="508">
        <f t="shared" si="86"/>
        <v>0</v>
      </c>
      <c r="L354" s="509">
        <f t="shared" si="87"/>
        <v>48</v>
      </c>
      <c r="M354" s="507">
        <f t="shared" si="88"/>
        <v>64</v>
      </c>
      <c r="N354" s="508">
        <f t="shared" si="89"/>
        <v>0</v>
      </c>
      <c r="O354" s="508">
        <f t="shared" si="90"/>
        <v>0</v>
      </c>
      <c r="P354" s="508">
        <f t="shared" si="91"/>
        <v>0</v>
      </c>
      <c r="Q354" s="510">
        <f t="shared" si="92"/>
        <v>64</v>
      </c>
      <c r="R354" s="511">
        <f t="shared" si="93"/>
        <v>47</v>
      </c>
    </row>
    <row r="355" spans="1:18" ht="15.75" customHeight="1" x14ac:dyDescent="0.2">
      <c r="A355" s="173">
        <v>8</v>
      </c>
      <c r="B355" s="156" t="s">
        <v>19</v>
      </c>
      <c r="C355" s="507">
        <f t="shared" si="84"/>
        <v>5</v>
      </c>
      <c r="D355" s="508">
        <f t="shared" si="84"/>
        <v>0</v>
      </c>
      <c r="E355" s="508">
        <f t="shared" si="84"/>
        <v>0</v>
      </c>
      <c r="F355" s="508">
        <f t="shared" si="84"/>
        <v>0</v>
      </c>
      <c r="G355" s="510">
        <f t="shared" si="85"/>
        <v>5</v>
      </c>
      <c r="H355" s="507">
        <f t="shared" si="86"/>
        <v>29</v>
      </c>
      <c r="I355" s="508">
        <f t="shared" si="86"/>
        <v>0</v>
      </c>
      <c r="J355" s="508">
        <f t="shared" si="86"/>
        <v>0</v>
      </c>
      <c r="K355" s="508">
        <f t="shared" si="86"/>
        <v>0</v>
      </c>
      <c r="L355" s="509">
        <f t="shared" si="87"/>
        <v>29</v>
      </c>
      <c r="M355" s="507">
        <f t="shared" si="88"/>
        <v>34</v>
      </c>
      <c r="N355" s="508">
        <f t="shared" si="89"/>
        <v>0</v>
      </c>
      <c r="O355" s="508">
        <f t="shared" si="90"/>
        <v>0</v>
      </c>
      <c r="P355" s="508">
        <f t="shared" si="91"/>
        <v>0</v>
      </c>
      <c r="Q355" s="510">
        <f t="shared" si="92"/>
        <v>34</v>
      </c>
      <c r="R355" s="511">
        <f t="shared" si="93"/>
        <v>21</v>
      </c>
    </row>
    <row r="356" spans="1:18" ht="15.75" customHeight="1" x14ac:dyDescent="0.2">
      <c r="A356" s="173">
        <v>9</v>
      </c>
      <c r="B356" s="156" t="s">
        <v>20</v>
      </c>
      <c r="C356" s="507">
        <f t="shared" si="84"/>
        <v>5</v>
      </c>
      <c r="D356" s="508">
        <f t="shared" si="84"/>
        <v>0</v>
      </c>
      <c r="E356" s="508">
        <f t="shared" si="84"/>
        <v>0</v>
      </c>
      <c r="F356" s="508">
        <f t="shared" si="84"/>
        <v>0</v>
      </c>
      <c r="G356" s="510">
        <f t="shared" si="85"/>
        <v>5</v>
      </c>
      <c r="H356" s="507">
        <f t="shared" si="86"/>
        <v>29</v>
      </c>
      <c r="I356" s="508">
        <f t="shared" si="86"/>
        <v>0</v>
      </c>
      <c r="J356" s="508">
        <f t="shared" si="86"/>
        <v>0</v>
      </c>
      <c r="K356" s="508">
        <f t="shared" si="86"/>
        <v>0</v>
      </c>
      <c r="L356" s="509">
        <f t="shared" si="87"/>
        <v>29</v>
      </c>
      <c r="M356" s="507">
        <f t="shared" si="88"/>
        <v>34</v>
      </c>
      <c r="N356" s="508">
        <f t="shared" si="89"/>
        <v>0</v>
      </c>
      <c r="O356" s="508">
        <f t="shared" si="90"/>
        <v>0</v>
      </c>
      <c r="P356" s="508">
        <f t="shared" si="91"/>
        <v>0</v>
      </c>
      <c r="Q356" s="510">
        <f t="shared" si="92"/>
        <v>34</v>
      </c>
      <c r="R356" s="511">
        <f t="shared" si="93"/>
        <v>34</v>
      </c>
    </row>
    <row r="357" spans="1:18" ht="15.75" customHeight="1" x14ac:dyDescent="0.2">
      <c r="A357" s="173">
        <v>10</v>
      </c>
      <c r="B357" s="156" t="s">
        <v>21</v>
      </c>
      <c r="C357" s="507">
        <f t="shared" si="84"/>
        <v>10</v>
      </c>
      <c r="D357" s="508">
        <f t="shared" si="84"/>
        <v>0</v>
      </c>
      <c r="E357" s="508">
        <f t="shared" si="84"/>
        <v>0</v>
      </c>
      <c r="F357" s="508">
        <f t="shared" si="84"/>
        <v>0</v>
      </c>
      <c r="G357" s="510">
        <f t="shared" si="85"/>
        <v>10</v>
      </c>
      <c r="H357" s="507">
        <f t="shared" si="86"/>
        <v>26</v>
      </c>
      <c r="I357" s="508">
        <f t="shared" si="86"/>
        <v>1</v>
      </c>
      <c r="J357" s="508">
        <f t="shared" si="86"/>
        <v>0</v>
      </c>
      <c r="K357" s="508">
        <f t="shared" si="86"/>
        <v>0</v>
      </c>
      <c r="L357" s="509">
        <f t="shared" si="87"/>
        <v>27</v>
      </c>
      <c r="M357" s="507">
        <f t="shared" si="88"/>
        <v>36</v>
      </c>
      <c r="N357" s="508">
        <f t="shared" si="89"/>
        <v>1</v>
      </c>
      <c r="O357" s="508">
        <f t="shared" si="90"/>
        <v>0</v>
      </c>
      <c r="P357" s="508">
        <f t="shared" si="91"/>
        <v>0</v>
      </c>
      <c r="Q357" s="510">
        <f t="shared" si="92"/>
        <v>37</v>
      </c>
      <c r="R357" s="511">
        <f t="shared" si="93"/>
        <v>35</v>
      </c>
    </row>
    <row r="358" spans="1:18" ht="15.75" customHeight="1" x14ac:dyDescent="0.2">
      <c r="A358" s="174">
        <v>11</v>
      </c>
      <c r="B358" s="158" t="s">
        <v>22</v>
      </c>
      <c r="C358" s="507">
        <f t="shared" si="84"/>
        <v>4</v>
      </c>
      <c r="D358" s="508">
        <f t="shared" si="84"/>
        <v>0</v>
      </c>
      <c r="E358" s="508">
        <f t="shared" si="84"/>
        <v>0</v>
      </c>
      <c r="F358" s="508">
        <f t="shared" si="84"/>
        <v>0</v>
      </c>
      <c r="G358" s="510">
        <f t="shared" si="85"/>
        <v>4</v>
      </c>
      <c r="H358" s="507">
        <f t="shared" si="86"/>
        <v>5</v>
      </c>
      <c r="I358" s="508">
        <f t="shared" si="86"/>
        <v>0</v>
      </c>
      <c r="J358" s="508">
        <f t="shared" si="86"/>
        <v>0</v>
      </c>
      <c r="K358" s="508">
        <f t="shared" si="86"/>
        <v>0</v>
      </c>
      <c r="L358" s="509">
        <f t="shared" si="87"/>
        <v>5</v>
      </c>
      <c r="M358" s="507">
        <f t="shared" si="88"/>
        <v>9</v>
      </c>
      <c r="N358" s="508">
        <f t="shared" si="89"/>
        <v>0</v>
      </c>
      <c r="O358" s="508">
        <f t="shared" si="90"/>
        <v>0</v>
      </c>
      <c r="P358" s="508">
        <f t="shared" si="91"/>
        <v>0</v>
      </c>
      <c r="Q358" s="510">
        <f t="shared" si="92"/>
        <v>9</v>
      </c>
      <c r="R358" s="511">
        <f t="shared" si="93"/>
        <v>1</v>
      </c>
    </row>
    <row r="359" spans="1:18" ht="15.75" customHeight="1" x14ac:dyDescent="0.2">
      <c r="A359" s="173">
        <v>12</v>
      </c>
      <c r="B359" s="156" t="s">
        <v>23</v>
      </c>
      <c r="C359" s="507">
        <f t="shared" si="84"/>
        <v>3</v>
      </c>
      <c r="D359" s="508">
        <f t="shared" si="84"/>
        <v>0</v>
      </c>
      <c r="E359" s="508">
        <f t="shared" si="84"/>
        <v>0</v>
      </c>
      <c r="F359" s="508">
        <f t="shared" si="84"/>
        <v>0</v>
      </c>
      <c r="G359" s="510">
        <f t="shared" si="85"/>
        <v>3</v>
      </c>
      <c r="H359" s="507">
        <f t="shared" si="86"/>
        <v>18</v>
      </c>
      <c r="I359" s="508">
        <f t="shared" si="86"/>
        <v>0</v>
      </c>
      <c r="J359" s="508">
        <f t="shared" si="86"/>
        <v>0</v>
      </c>
      <c r="K359" s="508">
        <f t="shared" si="86"/>
        <v>0</v>
      </c>
      <c r="L359" s="509">
        <f t="shared" si="87"/>
        <v>18</v>
      </c>
      <c r="M359" s="507">
        <f t="shared" si="88"/>
        <v>21</v>
      </c>
      <c r="N359" s="508">
        <f t="shared" si="89"/>
        <v>0</v>
      </c>
      <c r="O359" s="508">
        <f t="shared" si="90"/>
        <v>0</v>
      </c>
      <c r="P359" s="508">
        <f t="shared" si="91"/>
        <v>0</v>
      </c>
      <c r="Q359" s="510">
        <f t="shared" si="92"/>
        <v>21</v>
      </c>
      <c r="R359" s="511">
        <f t="shared" si="93"/>
        <v>22</v>
      </c>
    </row>
    <row r="360" spans="1:18" ht="15.75" customHeight="1" x14ac:dyDescent="0.2">
      <c r="A360" s="173">
        <v>13</v>
      </c>
      <c r="B360" s="156" t="s">
        <v>24</v>
      </c>
      <c r="C360" s="507">
        <f t="shared" si="84"/>
        <v>6</v>
      </c>
      <c r="D360" s="508">
        <f t="shared" si="84"/>
        <v>0</v>
      </c>
      <c r="E360" s="508">
        <f t="shared" si="84"/>
        <v>0</v>
      </c>
      <c r="F360" s="508">
        <f t="shared" si="84"/>
        <v>0</v>
      </c>
      <c r="G360" s="510">
        <f t="shared" si="85"/>
        <v>6</v>
      </c>
      <c r="H360" s="507">
        <f t="shared" si="86"/>
        <v>26</v>
      </c>
      <c r="I360" s="508">
        <f t="shared" si="86"/>
        <v>0</v>
      </c>
      <c r="J360" s="508">
        <f t="shared" si="86"/>
        <v>0</v>
      </c>
      <c r="K360" s="508">
        <f t="shared" si="86"/>
        <v>0</v>
      </c>
      <c r="L360" s="509">
        <f t="shared" si="87"/>
        <v>26</v>
      </c>
      <c r="M360" s="507">
        <f t="shared" si="88"/>
        <v>32</v>
      </c>
      <c r="N360" s="508">
        <f t="shared" si="89"/>
        <v>0</v>
      </c>
      <c r="O360" s="508">
        <f t="shared" si="90"/>
        <v>0</v>
      </c>
      <c r="P360" s="508">
        <f t="shared" si="91"/>
        <v>0</v>
      </c>
      <c r="Q360" s="510">
        <f t="shared" si="92"/>
        <v>32</v>
      </c>
      <c r="R360" s="511">
        <f t="shared" si="93"/>
        <v>29</v>
      </c>
    </row>
    <row r="361" spans="1:18" ht="15.75" customHeight="1" x14ac:dyDescent="0.2">
      <c r="A361" s="173">
        <v>14</v>
      </c>
      <c r="B361" s="156" t="s">
        <v>25</v>
      </c>
      <c r="C361" s="507">
        <f t="shared" si="84"/>
        <v>5</v>
      </c>
      <c r="D361" s="508">
        <f t="shared" si="84"/>
        <v>0</v>
      </c>
      <c r="E361" s="508">
        <f t="shared" si="84"/>
        <v>0</v>
      </c>
      <c r="F361" s="508">
        <f t="shared" si="84"/>
        <v>0</v>
      </c>
      <c r="G361" s="510">
        <f t="shared" si="85"/>
        <v>5</v>
      </c>
      <c r="H361" s="507">
        <f t="shared" si="86"/>
        <v>25</v>
      </c>
      <c r="I361" s="508">
        <f t="shared" si="86"/>
        <v>0</v>
      </c>
      <c r="J361" s="508">
        <f t="shared" si="86"/>
        <v>0</v>
      </c>
      <c r="K361" s="508">
        <f t="shared" si="86"/>
        <v>0</v>
      </c>
      <c r="L361" s="509">
        <f t="shared" si="87"/>
        <v>25</v>
      </c>
      <c r="M361" s="507">
        <f t="shared" si="88"/>
        <v>30</v>
      </c>
      <c r="N361" s="508">
        <f t="shared" si="89"/>
        <v>0</v>
      </c>
      <c r="O361" s="508">
        <f t="shared" si="90"/>
        <v>0</v>
      </c>
      <c r="P361" s="508">
        <f t="shared" si="91"/>
        <v>0</v>
      </c>
      <c r="Q361" s="510">
        <f t="shared" si="92"/>
        <v>30</v>
      </c>
      <c r="R361" s="511">
        <f t="shared" si="93"/>
        <v>29</v>
      </c>
    </row>
    <row r="362" spans="1:18" ht="15.75" customHeight="1" thickBot="1" x14ac:dyDescent="0.25">
      <c r="A362" s="175">
        <v>15</v>
      </c>
      <c r="B362" s="159" t="s">
        <v>26</v>
      </c>
      <c r="C362" s="512">
        <f t="shared" si="84"/>
        <v>1</v>
      </c>
      <c r="D362" s="513">
        <f t="shared" si="84"/>
        <v>0</v>
      </c>
      <c r="E362" s="513">
        <f t="shared" si="84"/>
        <v>0</v>
      </c>
      <c r="F362" s="513">
        <f t="shared" si="84"/>
        <v>0</v>
      </c>
      <c r="G362" s="515">
        <f t="shared" si="85"/>
        <v>1</v>
      </c>
      <c r="H362" s="512">
        <f t="shared" si="86"/>
        <v>0</v>
      </c>
      <c r="I362" s="513">
        <f t="shared" si="86"/>
        <v>0</v>
      </c>
      <c r="J362" s="513">
        <f t="shared" si="86"/>
        <v>0</v>
      </c>
      <c r="K362" s="513">
        <f t="shared" si="86"/>
        <v>0</v>
      </c>
      <c r="L362" s="514">
        <f t="shared" si="87"/>
        <v>0</v>
      </c>
      <c r="M362" s="512">
        <f t="shared" si="88"/>
        <v>1</v>
      </c>
      <c r="N362" s="513">
        <f t="shared" si="89"/>
        <v>0</v>
      </c>
      <c r="O362" s="513">
        <f t="shared" si="90"/>
        <v>0</v>
      </c>
      <c r="P362" s="513">
        <f t="shared" si="91"/>
        <v>0</v>
      </c>
      <c r="Q362" s="515">
        <f t="shared" si="92"/>
        <v>1</v>
      </c>
      <c r="R362" s="516">
        <f t="shared" si="93"/>
        <v>1</v>
      </c>
    </row>
    <row r="363" spans="1:18" ht="15.75" customHeight="1" x14ac:dyDescent="0.25">
      <c r="A363" s="211"/>
      <c r="B363" s="212" t="s">
        <v>586</v>
      </c>
      <c r="C363" s="213">
        <f t="shared" ref="C363:R363" si="94">SUM(C348:C362)</f>
        <v>89</v>
      </c>
      <c r="D363" s="214">
        <f t="shared" si="94"/>
        <v>1</v>
      </c>
      <c r="E363" s="214">
        <f t="shared" si="94"/>
        <v>0</v>
      </c>
      <c r="F363" s="214">
        <f t="shared" si="94"/>
        <v>0</v>
      </c>
      <c r="G363" s="215">
        <f t="shared" si="94"/>
        <v>90</v>
      </c>
      <c r="H363" s="213">
        <f t="shared" si="94"/>
        <v>302</v>
      </c>
      <c r="I363" s="214">
        <f t="shared" si="94"/>
        <v>1</v>
      </c>
      <c r="J363" s="214">
        <f t="shared" si="94"/>
        <v>0</v>
      </c>
      <c r="K363" s="214">
        <f t="shared" si="94"/>
        <v>0</v>
      </c>
      <c r="L363" s="215">
        <f t="shared" si="94"/>
        <v>303</v>
      </c>
      <c r="M363" s="213">
        <f t="shared" si="94"/>
        <v>391</v>
      </c>
      <c r="N363" s="214">
        <f t="shared" si="94"/>
        <v>2</v>
      </c>
      <c r="O363" s="214">
        <f t="shared" si="94"/>
        <v>0</v>
      </c>
      <c r="P363" s="214">
        <f t="shared" si="94"/>
        <v>0</v>
      </c>
      <c r="Q363" s="215">
        <f t="shared" si="94"/>
        <v>393</v>
      </c>
      <c r="R363" s="216">
        <f t="shared" si="94"/>
        <v>334</v>
      </c>
    </row>
    <row r="364" spans="1:18" ht="15.75" customHeight="1" x14ac:dyDescent="0.2">
      <c r="A364" s="155"/>
      <c r="B364" s="156" t="s">
        <v>542</v>
      </c>
      <c r="C364" s="247">
        <v>88</v>
      </c>
      <c r="D364" s="248">
        <v>1</v>
      </c>
      <c r="E364" s="248">
        <v>0</v>
      </c>
      <c r="F364" s="248">
        <v>0</v>
      </c>
      <c r="G364" s="250">
        <v>89</v>
      </c>
      <c r="H364" s="247">
        <v>285</v>
      </c>
      <c r="I364" s="248">
        <v>1</v>
      </c>
      <c r="J364" s="248">
        <v>0</v>
      </c>
      <c r="K364" s="248">
        <v>0</v>
      </c>
      <c r="L364" s="249">
        <v>286</v>
      </c>
      <c r="M364" s="247">
        <v>373</v>
      </c>
      <c r="N364" s="248">
        <v>2</v>
      </c>
      <c r="O364" s="248">
        <v>0</v>
      </c>
      <c r="P364" s="248">
        <v>0</v>
      </c>
      <c r="Q364" s="250">
        <v>375</v>
      </c>
      <c r="R364" s="325">
        <v>288</v>
      </c>
    </row>
    <row r="365" spans="1:18" ht="15.75" customHeight="1" x14ac:dyDescent="0.2">
      <c r="A365" s="155"/>
      <c r="B365" s="156" t="s">
        <v>60</v>
      </c>
      <c r="C365" s="247">
        <v>84</v>
      </c>
      <c r="D365" s="248">
        <v>0</v>
      </c>
      <c r="E365" s="248">
        <v>0</v>
      </c>
      <c r="F365" s="248">
        <v>0</v>
      </c>
      <c r="G365" s="250">
        <v>84</v>
      </c>
      <c r="H365" s="247">
        <v>252</v>
      </c>
      <c r="I365" s="248">
        <v>0</v>
      </c>
      <c r="J365" s="248">
        <v>0</v>
      </c>
      <c r="K365" s="248">
        <v>0</v>
      </c>
      <c r="L365" s="249">
        <v>252</v>
      </c>
      <c r="M365" s="247">
        <v>336</v>
      </c>
      <c r="N365" s="248">
        <v>0</v>
      </c>
      <c r="O365" s="248">
        <v>0</v>
      </c>
      <c r="P365" s="248">
        <v>0</v>
      </c>
      <c r="Q365" s="250">
        <v>336</v>
      </c>
      <c r="R365" s="325">
        <v>316</v>
      </c>
    </row>
    <row r="366" spans="1:18" ht="15.75" customHeight="1" x14ac:dyDescent="0.2">
      <c r="A366" s="155"/>
      <c r="B366" s="156" t="s">
        <v>61</v>
      </c>
      <c r="C366" s="247">
        <v>99</v>
      </c>
      <c r="D366" s="248">
        <v>0</v>
      </c>
      <c r="E366" s="248">
        <v>0</v>
      </c>
      <c r="F366" s="248">
        <v>0</v>
      </c>
      <c r="G366" s="250">
        <v>99</v>
      </c>
      <c r="H366" s="247">
        <v>258</v>
      </c>
      <c r="I366" s="248">
        <v>0</v>
      </c>
      <c r="J366" s="248">
        <v>0</v>
      </c>
      <c r="K366" s="248">
        <v>0</v>
      </c>
      <c r="L366" s="249">
        <v>258</v>
      </c>
      <c r="M366" s="247">
        <v>357</v>
      </c>
      <c r="N366" s="248">
        <v>0</v>
      </c>
      <c r="O366" s="248">
        <v>0</v>
      </c>
      <c r="P366" s="248">
        <v>0</v>
      </c>
      <c r="Q366" s="250">
        <v>357</v>
      </c>
      <c r="R366" s="325">
        <v>276</v>
      </c>
    </row>
    <row r="367" spans="1:18" ht="15.75" customHeight="1" x14ac:dyDescent="0.2">
      <c r="A367" s="155"/>
      <c r="B367" s="156" t="s">
        <v>62</v>
      </c>
      <c r="C367" s="247">
        <v>90</v>
      </c>
      <c r="D367" s="248">
        <v>0</v>
      </c>
      <c r="E367" s="248">
        <v>0</v>
      </c>
      <c r="F367" s="248">
        <v>0</v>
      </c>
      <c r="G367" s="250">
        <v>90</v>
      </c>
      <c r="H367" s="247">
        <v>247</v>
      </c>
      <c r="I367" s="248">
        <v>0</v>
      </c>
      <c r="J367" s="248">
        <v>0</v>
      </c>
      <c r="K367" s="248">
        <v>0</v>
      </c>
      <c r="L367" s="249">
        <v>247</v>
      </c>
      <c r="M367" s="247">
        <v>337</v>
      </c>
      <c r="N367" s="248">
        <v>0</v>
      </c>
      <c r="O367" s="248">
        <v>0</v>
      </c>
      <c r="P367" s="248">
        <v>0</v>
      </c>
      <c r="Q367" s="250">
        <v>337</v>
      </c>
      <c r="R367" s="325">
        <v>242</v>
      </c>
    </row>
    <row r="368" spans="1:18" ht="15.75" customHeight="1" x14ac:dyDescent="0.2">
      <c r="A368" s="155"/>
      <c r="B368" s="156" t="s">
        <v>63</v>
      </c>
      <c r="C368" s="247">
        <v>75</v>
      </c>
      <c r="D368" s="248">
        <v>0</v>
      </c>
      <c r="E368" s="248">
        <v>0</v>
      </c>
      <c r="F368" s="248">
        <v>0</v>
      </c>
      <c r="G368" s="250">
        <v>75</v>
      </c>
      <c r="H368" s="247">
        <v>222</v>
      </c>
      <c r="I368" s="248">
        <v>1</v>
      </c>
      <c r="J368" s="248">
        <v>0</v>
      </c>
      <c r="K368" s="248">
        <v>0</v>
      </c>
      <c r="L368" s="249">
        <v>223</v>
      </c>
      <c r="M368" s="247">
        <v>297</v>
      </c>
      <c r="N368" s="248">
        <v>1</v>
      </c>
      <c r="O368" s="248">
        <v>0</v>
      </c>
      <c r="P368" s="248">
        <v>0</v>
      </c>
      <c r="Q368" s="250">
        <v>298</v>
      </c>
      <c r="R368" s="325">
        <v>179</v>
      </c>
    </row>
    <row r="369" spans="1:18" ht="15.75" customHeight="1" x14ac:dyDescent="0.2">
      <c r="A369" s="155"/>
      <c r="B369" s="156" t="s">
        <v>64</v>
      </c>
      <c r="C369" s="247">
        <v>53</v>
      </c>
      <c r="D369" s="248">
        <v>0</v>
      </c>
      <c r="E369" s="248">
        <v>0</v>
      </c>
      <c r="F369" s="248">
        <v>0</v>
      </c>
      <c r="G369" s="250">
        <v>53</v>
      </c>
      <c r="H369" s="247">
        <v>185</v>
      </c>
      <c r="I369" s="248">
        <v>0</v>
      </c>
      <c r="J369" s="248">
        <v>0</v>
      </c>
      <c r="K369" s="248">
        <v>1</v>
      </c>
      <c r="L369" s="249">
        <v>186</v>
      </c>
      <c r="M369" s="247">
        <v>238</v>
      </c>
      <c r="N369" s="248">
        <v>0</v>
      </c>
      <c r="O369" s="248">
        <v>0</v>
      </c>
      <c r="P369" s="248">
        <v>1</v>
      </c>
      <c r="Q369" s="250">
        <v>239</v>
      </c>
      <c r="R369" s="325">
        <v>182</v>
      </c>
    </row>
    <row r="370" spans="1:18" ht="15.75" customHeight="1" x14ac:dyDescent="0.2">
      <c r="A370" s="155"/>
      <c r="B370" s="156" t="s">
        <v>65</v>
      </c>
      <c r="C370" s="247">
        <v>50</v>
      </c>
      <c r="D370" s="248">
        <v>2</v>
      </c>
      <c r="E370" s="248">
        <v>0</v>
      </c>
      <c r="F370" s="248">
        <v>0</v>
      </c>
      <c r="G370" s="250">
        <v>52</v>
      </c>
      <c r="H370" s="247">
        <v>198</v>
      </c>
      <c r="I370" s="248">
        <v>1</v>
      </c>
      <c r="J370" s="248">
        <v>0</v>
      </c>
      <c r="K370" s="248">
        <v>3</v>
      </c>
      <c r="L370" s="249">
        <v>202</v>
      </c>
      <c r="M370" s="247">
        <v>248</v>
      </c>
      <c r="N370" s="248">
        <v>3</v>
      </c>
      <c r="O370" s="248">
        <v>0</v>
      </c>
      <c r="P370" s="248">
        <v>3</v>
      </c>
      <c r="Q370" s="250">
        <v>254</v>
      </c>
      <c r="R370" s="325">
        <v>161</v>
      </c>
    </row>
    <row r="371" spans="1:18" ht="15.75" customHeight="1" x14ac:dyDescent="0.2">
      <c r="A371" s="155"/>
      <c r="B371" s="156" t="s">
        <v>66</v>
      </c>
      <c r="C371" s="247">
        <v>42</v>
      </c>
      <c r="D371" s="248">
        <v>0</v>
      </c>
      <c r="E371" s="248">
        <v>0</v>
      </c>
      <c r="F371" s="248">
        <v>0</v>
      </c>
      <c r="G371" s="250">
        <v>42</v>
      </c>
      <c r="H371" s="247">
        <v>209</v>
      </c>
      <c r="I371" s="248">
        <v>1</v>
      </c>
      <c r="J371" s="248">
        <v>0</v>
      </c>
      <c r="K371" s="248">
        <v>2</v>
      </c>
      <c r="L371" s="249">
        <v>212</v>
      </c>
      <c r="M371" s="247">
        <v>251</v>
      </c>
      <c r="N371" s="248">
        <v>1</v>
      </c>
      <c r="O371" s="248">
        <v>0</v>
      </c>
      <c r="P371" s="248">
        <v>2</v>
      </c>
      <c r="Q371" s="250">
        <v>254</v>
      </c>
      <c r="R371" s="325">
        <v>149</v>
      </c>
    </row>
    <row r="372" spans="1:18" ht="15.75" customHeight="1" x14ac:dyDescent="0.2">
      <c r="A372" s="155"/>
      <c r="B372" s="156" t="s">
        <v>67</v>
      </c>
      <c r="C372" s="247">
        <v>42</v>
      </c>
      <c r="D372" s="248">
        <v>0</v>
      </c>
      <c r="E372" s="248">
        <v>0</v>
      </c>
      <c r="F372" s="248">
        <v>0</v>
      </c>
      <c r="G372" s="250">
        <v>42</v>
      </c>
      <c r="H372" s="247">
        <v>203</v>
      </c>
      <c r="I372" s="248">
        <v>1</v>
      </c>
      <c r="J372" s="248">
        <v>0</v>
      </c>
      <c r="K372" s="248">
        <v>1</v>
      </c>
      <c r="L372" s="249">
        <v>205</v>
      </c>
      <c r="M372" s="247">
        <v>245</v>
      </c>
      <c r="N372" s="248">
        <v>1</v>
      </c>
      <c r="O372" s="248">
        <v>0</v>
      </c>
      <c r="P372" s="248">
        <v>1</v>
      </c>
      <c r="Q372" s="250">
        <v>247</v>
      </c>
      <c r="R372" s="325">
        <v>131</v>
      </c>
    </row>
    <row r="373" spans="1:18" ht="15.75" customHeight="1" x14ac:dyDescent="0.2">
      <c r="A373" s="155"/>
      <c r="B373" s="156" t="s">
        <v>274</v>
      </c>
      <c r="C373" s="247">
        <v>42</v>
      </c>
      <c r="D373" s="248">
        <v>0</v>
      </c>
      <c r="E373" s="248">
        <v>0</v>
      </c>
      <c r="F373" s="248">
        <v>0</v>
      </c>
      <c r="G373" s="250">
        <v>42</v>
      </c>
      <c r="H373" s="247">
        <v>208</v>
      </c>
      <c r="I373" s="248">
        <v>1</v>
      </c>
      <c r="J373" s="248">
        <v>0</v>
      </c>
      <c r="K373" s="248">
        <v>0</v>
      </c>
      <c r="L373" s="249">
        <v>209</v>
      </c>
      <c r="M373" s="247">
        <v>250</v>
      </c>
      <c r="N373" s="248">
        <v>1</v>
      </c>
      <c r="O373" s="248">
        <v>0</v>
      </c>
      <c r="P373" s="248">
        <v>0</v>
      </c>
      <c r="Q373" s="250">
        <v>251</v>
      </c>
      <c r="R373" s="325">
        <v>142</v>
      </c>
    </row>
    <row r="374" spans="1:18" ht="15.75" customHeight="1" thickBot="1" x14ac:dyDescent="0.25">
      <c r="A374" s="226"/>
      <c r="B374" s="227" t="s">
        <v>275</v>
      </c>
      <c r="C374" s="228">
        <v>35</v>
      </c>
      <c r="D374" s="256">
        <v>1</v>
      </c>
      <c r="E374" s="256">
        <v>0</v>
      </c>
      <c r="F374" s="256">
        <v>0</v>
      </c>
      <c r="G374" s="257">
        <v>36</v>
      </c>
      <c r="H374" s="228">
        <v>243</v>
      </c>
      <c r="I374" s="256">
        <v>0</v>
      </c>
      <c r="J374" s="256">
        <v>0</v>
      </c>
      <c r="K374" s="256">
        <v>0</v>
      </c>
      <c r="L374" s="462">
        <v>243</v>
      </c>
      <c r="M374" s="228">
        <v>278</v>
      </c>
      <c r="N374" s="256">
        <v>1</v>
      </c>
      <c r="O374" s="256">
        <v>0</v>
      </c>
      <c r="P374" s="256">
        <v>0</v>
      </c>
      <c r="Q374" s="257">
        <v>279</v>
      </c>
      <c r="R374" s="326">
        <v>121</v>
      </c>
    </row>
    <row r="375" spans="1:18" ht="15.75" customHeight="1" x14ac:dyDescent="0.2">
      <c r="A375" s="148" t="s">
        <v>346</v>
      </c>
    </row>
    <row r="377" spans="1:18" ht="15.75" customHeight="1" x14ac:dyDescent="0.2">
      <c r="E377" s="147" t="s">
        <v>13</v>
      </c>
    </row>
  </sheetData>
  <mergeCells count="33">
    <mergeCell ref="C214:G214"/>
    <mergeCell ref="H214:L214"/>
    <mergeCell ref="M214:R214"/>
    <mergeCell ref="C247:G247"/>
    <mergeCell ref="H247:L247"/>
    <mergeCell ref="M247:R247"/>
    <mergeCell ref="C346:G346"/>
    <mergeCell ref="H346:L346"/>
    <mergeCell ref="M346:R346"/>
    <mergeCell ref="C280:G280"/>
    <mergeCell ref="H280:L280"/>
    <mergeCell ref="M280:R280"/>
    <mergeCell ref="C312:G312"/>
    <mergeCell ref="H312:L312"/>
    <mergeCell ref="M312:R312"/>
    <mergeCell ref="H181:L181"/>
    <mergeCell ref="M181:R181"/>
    <mergeCell ref="C85:G85"/>
    <mergeCell ref="H85:L85"/>
    <mergeCell ref="M85:R85"/>
    <mergeCell ref="C117:G117"/>
    <mergeCell ref="H117:L117"/>
    <mergeCell ref="M117:R117"/>
    <mergeCell ref="C149:G149"/>
    <mergeCell ref="H149:L149"/>
    <mergeCell ref="M149:R149"/>
    <mergeCell ref="C181:G181"/>
    <mergeCell ref="C19:G19"/>
    <mergeCell ref="H19:L19"/>
    <mergeCell ref="M19:R19"/>
    <mergeCell ref="C52:G52"/>
    <mergeCell ref="H52:L52"/>
    <mergeCell ref="M52:R52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49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7">
    <tabColor rgb="FFFF0000"/>
  </sheetPr>
  <dimension ref="A1:O37"/>
  <sheetViews>
    <sheetView showGridLines="0" zoomScaleNormal="100" workbookViewId="0">
      <selection activeCell="P25" sqref="P25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7" width="14.5703125" style="2" customWidth="1"/>
    <col min="8" max="8" width="12.42578125" style="2" customWidth="1"/>
    <col min="9" max="10" width="11.85546875" style="2" customWidth="1"/>
    <col min="11" max="16384" width="11.42578125" style="2"/>
  </cols>
  <sheetData>
    <row r="1" spans="1:15" x14ac:dyDescent="0.2">
      <c r="A1" s="83" t="s">
        <v>100</v>
      </c>
      <c r="B1" s="101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tr">
        <f>A8</f>
        <v xml:space="preserve">Tabell 3 -9 -B - Søknader og avslag på søknad om bolig i Omsorg+ </v>
      </c>
    </row>
    <row r="5" spans="1:15" x14ac:dyDescent="0.2">
      <c r="A5" s="1"/>
    </row>
    <row r="6" spans="1:15" x14ac:dyDescent="0.2">
      <c r="A6" s="1"/>
      <c r="O6" s="649"/>
    </row>
    <row r="8" spans="1:15" s="7" customFormat="1" ht="13.5" thickBot="1" x14ac:dyDescent="0.25">
      <c r="A8" s="6" t="s">
        <v>358</v>
      </c>
    </row>
    <row r="9" spans="1:15" s="10" customFormat="1" ht="72.75" thickBot="1" x14ac:dyDescent="0.25">
      <c r="A9" s="31" t="s">
        <v>51</v>
      </c>
      <c r="B9" s="40" t="s">
        <v>5</v>
      </c>
      <c r="C9" s="105" t="s">
        <v>359</v>
      </c>
      <c r="D9" s="106" t="s">
        <v>360</v>
      </c>
      <c r="E9" s="106" t="s">
        <v>361</v>
      </c>
      <c r="F9" s="106" t="s">
        <v>118</v>
      </c>
      <c r="G9" s="106" t="s">
        <v>362</v>
      </c>
      <c r="H9" s="107" t="s">
        <v>363</v>
      </c>
      <c r="I9" s="107" t="s">
        <v>121</v>
      </c>
      <c r="J9" s="662" t="s">
        <v>122</v>
      </c>
      <c r="O9" s="683"/>
    </row>
    <row r="10" spans="1:15" x14ac:dyDescent="0.2">
      <c r="A10" s="16">
        <v>1</v>
      </c>
      <c r="B10" s="17" t="s">
        <v>11</v>
      </c>
      <c r="C10" s="873">
        <v>14</v>
      </c>
      <c r="D10" s="874">
        <v>38</v>
      </c>
      <c r="E10" s="874">
        <v>48</v>
      </c>
      <c r="F10" s="874">
        <v>0</v>
      </c>
      <c r="G10" s="874">
        <v>3</v>
      </c>
      <c r="H10" s="874">
        <v>3</v>
      </c>
      <c r="I10" s="102">
        <v>-2</v>
      </c>
      <c r="J10" s="815">
        <f>E10/(E10+H10)</f>
        <v>0.94117647058823528</v>
      </c>
      <c r="L10" s="649"/>
    </row>
    <row r="11" spans="1:15" x14ac:dyDescent="0.2">
      <c r="A11" s="22">
        <v>2</v>
      </c>
      <c r="B11" s="23" t="s">
        <v>12</v>
      </c>
      <c r="C11" s="875">
        <v>0</v>
      </c>
      <c r="D11" s="232">
        <v>31</v>
      </c>
      <c r="E11" s="232">
        <v>26</v>
      </c>
      <c r="F11" s="232">
        <v>0</v>
      </c>
      <c r="G11" s="232">
        <v>2</v>
      </c>
      <c r="H11" s="232">
        <v>1</v>
      </c>
      <c r="I11" s="876">
        <v>2</v>
      </c>
      <c r="J11" s="816">
        <f t="shared" ref="J11:J36" si="0">E11/(E11+H11)</f>
        <v>0.96296296296296291</v>
      </c>
      <c r="L11" s="649"/>
    </row>
    <row r="12" spans="1:15" x14ac:dyDescent="0.2">
      <c r="A12" s="22">
        <v>3</v>
      </c>
      <c r="B12" s="23" t="s">
        <v>14</v>
      </c>
      <c r="C12" s="875">
        <v>6</v>
      </c>
      <c r="D12" s="232">
        <v>28</v>
      </c>
      <c r="E12" s="232">
        <v>15</v>
      </c>
      <c r="F12" s="232">
        <v>3</v>
      </c>
      <c r="G12" s="232">
        <v>1</v>
      </c>
      <c r="H12" s="232">
        <v>7</v>
      </c>
      <c r="I12" s="876">
        <v>8</v>
      </c>
      <c r="J12" s="816">
        <f t="shared" si="0"/>
        <v>0.68181818181818177</v>
      </c>
      <c r="L12" s="649"/>
    </row>
    <row r="13" spans="1:15" x14ac:dyDescent="0.2">
      <c r="A13" s="22">
        <v>4</v>
      </c>
      <c r="B13" s="23" t="s">
        <v>454</v>
      </c>
      <c r="C13" s="875">
        <v>10</v>
      </c>
      <c r="D13" s="232">
        <v>32</v>
      </c>
      <c r="E13" s="232">
        <v>3</v>
      </c>
      <c r="F13" s="232">
        <v>3</v>
      </c>
      <c r="G13" s="232">
        <v>3</v>
      </c>
      <c r="H13" s="232">
        <v>13</v>
      </c>
      <c r="I13" s="876">
        <v>20</v>
      </c>
      <c r="J13" s="816">
        <f t="shared" si="0"/>
        <v>0.1875</v>
      </c>
      <c r="L13" s="649"/>
    </row>
    <row r="14" spans="1:15" x14ac:dyDescent="0.2">
      <c r="A14" s="22">
        <v>5</v>
      </c>
      <c r="B14" s="23" t="s">
        <v>16</v>
      </c>
      <c r="C14" s="875">
        <v>8</v>
      </c>
      <c r="D14" s="232">
        <v>31</v>
      </c>
      <c r="E14" s="232">
        <v>5</v>
      </c>
      <c r="F14" s="232">
        <v>6</v>
      </c>
      <c r="G14" s="232">
        <v>6</v>
      </c>
      <c r="H14" s="232">
        <v>18</v>
      </c>
      <c r="I14" s="876">
        <v>4</v>
      </c>
      <c r="J14" s="816">
        <f t="shared" si="0"/>
        <v>0.21739130434782608</v>
      </c>
      <c r="L14" s="649"/>
    </row>
    <row r="15" spans="1:15" x14ac:dyDescent="0.2">
      <c r="A15" s="24">
        <v>6</v>
      </c>
      <c r="B15" s="25" t="s">
        <v>17</v>
      </c>
      <c r="C15" s="875">
        <v>6</v>
      </c>
      <c r="D15" s="232">
        <v>46</v>
      </c>
      <c r="E15" s="232">
        <v>18</v>
      </c>
      <c r="F15" s="232">
        <v>2</v>
      </c>
      <c r="G15" s="232">
        <v>4</v>
      </c>
      <c r="H15" s="232">
        <v>18</v>
      </c>
      <c r="I15" s="876">
        <v>10</v>
      </c>
      <c r="J15" s="816">
        <f t="shared" si="0"/>
        <v>0.5</v>
      </c>
      <c r="L15" s="649"/>
      <c r="O15" s="2" t="s">
        <v>13</v>
      </c>
    </row>
    <row r="16" spans="1:15" x14ac:dyDescent="0.2">
      <c r="A16" s="24">
        <v>7</v>
      </c>
      <c r="B16" s="25" t="s">
        <v>18</v>
      </c>
      <c r="C16" s="875">
        <v>4</v>
      </c>
      <c r="D16" s="232">
        <v>46</v>
      </c>
      <c r="E16" s="232">
        <v>32</v>
      </c>
      <c r="F16" s="232">
        <v>1</v>
      </c>
      <c r="G16" s="232">
        <v>1</v>
      </c>
      <c r="H16" s="232">
        <v>6</v>
      </c>
      <c r="I16" s="876">
        <v>10</v>
      </c>
      <c r="J16" s="816">
        <f t="shared" si="0"/>
        <v>0.84210526315789469</v>
      </c>
      <c r="L16" s="649"/>
    </row>
    <row r="17" spans="1:12" x14ac:dyDescent="0.2">
      <c r="A17" s="22">
        <v>8</v>
      </c>
      <c r="B17" s="23" t="s">
        <v>19</v>
      </c>
      <c r="C17" s="875">
        <v>6</v>
      </c>
      <c r="D17" s="232">
        <v>42</v>
      </c>
      <c r="E17" s="232">
        <v>26</v>
      </c>
      <c r="F17" s="232">
        <v>4</v>
      </c>
      <c r="G17" s="232">
        <v>6</v>
      </c>
      <c r="H17" s="232">
        <v>2</v>
      </c>
      <c r="I17" s="876">
        <v>10</v>
      </c>
      <c r="J17" s="816">
        <f t="shared" si="0"/>
        <v>0.9285714285714286</v>
      </c>
      <c r="L17" s="649"/>
    </row>
    <row r="18" spans="1:12" x14ac:dyDescent="0.2">
      <c r="A18" s="22">
        <v>9</v>
      </c>
      <c r="B18" s="23" t="s">
        <v>20</v>
      </c>
      <c r="C18" s="875">
        <v>6</v>
      </c>
      <c r="D18" s="232">
        <v>46</v>
      </c>
      <c r="E18" s="232">
        <v>24</v>
      </c>
      <c r="F18" s="232">
        <v>7</v>
      </c>
      <c r="G18" s="232">
        <v>3</v>
      </c>
      <c r="H18" s="232">
        <v>14</v>
      </c>
      <c r="I18" s="876">
        <v>4</v>
      </c>
      <c r="J18" s="816">
        <f t="shared" si="0"/>
        <v>0.63157894736842102</v>
      </c>
      <c r="L18" s="649"/>
    </row>
    <row r="19" spans="1:12" x14ac:dyDescent="0.2">
      <c r="A19" s="22">
        <v>10</v>
      </c>
      <c r="B19" s="23" t="s">
        <v>21</v>
      </c>
      <c r="C19" s="875">
        <v>11</v>
      </c>
      <c r="D19" s="232">
        <v>34</v>
      </c>
      <c r="E19" s="232">
        <v>33</v>
      </c>
      <c r="F19" s="232">
        <v>1</v>
      </c>
      <c r="G19" s="232">
        <v>3</v>
      </c>
      <c r="H19" s="232">
        <v>0</v>
      </c>
      <c r="I19" s="876">
        <v>8</v>
      </c>
      <c r="J19" s="816">
        <f t="shared" si="0"/>
        <v>1</v>
      </c>
      <c r="L19" s="649"/>
    </row>
    <row r="20" spans="1:12" x14ac:dyDescent="0.2">
      <c r="A20" s="24">
        <v>11</v>
      </c>
      <c r="B20" s="25" t="s">
        <v>22</v>
      </c>
      <c r="C20" s="875">
        <v>0</v>
      </c>
      <c r="D20" s="232">
        <v>20</v>
      </c>
      <c r="E20" s="232">
        <v>15</v>
      </c>
      <c r="F20" s="232">
        <v>0</v>
      </c>
      <c r="G20" s="232">
        <v>1</v>
      </c>
      <c r="H20" s="232">
        <v>3</v>
      </c>
      <c r="I20" s="876">
        <v>1</v>
      </c>
      <c r="J20" s="816">
        <f t="shared" si="0"/>
        <v>0.83333333333333337</v>
      </c>
      <c r="L20" s="649"/>
    </row>
    <row r="21" spans="1:12" x14ac:dyDescent="0.2">
      <c r="A21" s="22">
        <v>12</v>
      </c>
      <c r="B21" s="23" t="s">
        <v>23</v>
      </c>
      <c r="C21" s="875">
        <v>13</v>
      </c>
      <c r="D21" s="232">
        <v>37</v>
      </c>
      <c r="E21" s="232">
        <v>28</v>
      </c>
      <c r="F21" s="232">
        <v>3</v>
      </c>
      <c r="G21" s="232">
        <v>6</v>
      </c>
      <c r="H21" s="232">
        <v>2</v>
      </c>
      <c r="I21" s="876">
        <v>11</v>
      </c>
      <c r="J21" s="816">
        <f t="shared" si="0"/>
        <v>0.93333333333333335</v>
      </c>
      <c r="L21" s="649"/>
    </row>
    <row r="22" spans="1:12" x14ac:dyDescent="0.2">
      <c r="A22" s="22">
        <v>13</v>
      </c>
      <c r="B22" s="23" t="s">
        <v>24</v>
      </c>
      <c r="C22" s="875">
        <v>22</v>
      </c>
      <c r="D22" s="232">
        <v>71</v>
      </c>
      <c r="E22" s="232">
        <v>44</v>
      </c>
      <c r="F22" s="232">
        <v>8</v>
      </c>
      <c r="G22" s="232">
        <v>13</v>
      </c>
      <c r="H22" s="232">
        <v>4</v>
      </c>
      <c r="I22" s="876">
        <v>24</v>
      </c>
      <c r="J22" s="816">
        <f t="shared" si="0"/>
        <v>0.91666666666666663</v>
      </c>
      <c r="L22" s="649"/>
    </row>
    <row r="23" spans="1:12" x14ac:dyDescent="0.2">
      <c r="A23" s="22">
        <v>14</v>
      </c>
      <c r="B23" s="23" t="s">
        <v>25</v>
      </c>
      <c r="C23" s="875">
        <v>3</v>
      </c>
      <c r="D23" s="232">
        <v>41</v>
      </c>
      <c r="E23" s="232">
        <v>33</v>
      </c>
      <c r="F23" s="232">
        <v>2</v>
      </c>
      <c r="G23" s="232">
        <v>4</v>
      </c>
      <c r="H23" s="232">
        <v>5</v>
      </c>
      <c r="I23" s="876">
        <v>0</v>
      </c>
      <c r="J23" s="816">
        <f t="shared" si="0"/>
        <v>0.86842105263157898</v>
      </c>
      <c r="L23" s="649"/>
    </row>
    <row r="24" spans="1:12" ht="12.75" thickBot="1" x14ac:dyDescent="0.25">
      <c r="A24" s="26">
        <v>15</v>
      </c>
      <c r="B24" s="27" t="s">
        <v>26</v>
      </c>
      <c r="C24" s="877">
        <v>1</v>
      </c>
      <c r="D24" s="878">
        <v>11</v>
      </c>
      <c r="E24" s="878">
        <v>0</v>
      </c>
      <c r="F24" s="878">
        <v>0</v>
      </c>
      <c r="G24" s="878">
        <v>2</v>
      </c>
      <c r="H24" s="878">
        <v>7</v>
      </c>
      <c r="I24" s="879">
        <v>3</v>
      </c>
      <c r="J24" s="817">
        <f t="shared" si="0"/>
        <v>0</v>
      </c>
      <c r="L24" s="649"/>
    </row>
    <row r="25" spans="1:12" s="28" customFormat="1" x14ac:dyDescent="0.2">
      <c r="A25" s="271"/>
      <c r="B25" s="269" t="s">
        <v>584</v>
      </c>
      <c r="C25" s="518">
        <f>SUM(C10:C24)</f>
        <v>110</v>
      </c>
      <c r="D25" s="484">
        <f t="shared" ref="D25:I25" si="1">SUM(D10:D24)</f>
        <v>554</v>
      </c>
      <c r="E25" s="484">
        <f t="shared" si="1"/>
        <v>350</v>
      </c>
      <c r="F25" s="484">
        <f t="shared" si="1"/>
        <v>40</v>
      </c>
      <c r="G25" s="484">
        <f t="shared" si="1"/>
        <v>58</v>
      </c>
      <c r="H25" s="484">
        <f t="shared" si="1"/>
        <v>103</v>
      </c>
      <c r="I25" s="678">
        <f t="shared" si="1"/>
        <v>113</v>
      </c>
      <c r="J25" s="680">
        <f t="shared" si="0"/>
        <v>0.77262693156732887</v>
      </c>
      <c r="K25" s="2"/>
      <c r="L25" s="649"/>
    </row>
    <row r="26" spans="1:12" x14ac:dyDescent="0.2">
      <c r="A26" s="275"/>
      <c r="B26" s="272" t="s">
        <v>538</v>
      </c>
      <c r="C26" s="400">
        <v>104</v>
      </c>
      <c r="D26" s="232">
        <v>631</v>
      </c>
      <c r="E26" s="232">
        <v>399</v>
      </c>
      <c r="F26" s="232">
        <v>51</v>
      </c>
      <c r="G26" s="232">
        <v>60</v>
      </c>
      <c r="H26" s="232">
        <v>98</v>
      </c>
      <c r="I26" s="534">
        <v>127</v>
      </c>
      <c r="J26" s="679">
        <v>0.80281690140845074</v>
      </c>
      <c r="L26" s="649"/>
    </row>
    <row r="27" spans="1:12" x14ac:dyDescent="0.2">
      <c r="A27" s="275"/>
      <c r="B27" s="272" t="s">
        <v>453</v>
      </c>
      <c r="C27" s="400">
        <v>83</v>
      </c>
      <c r="D27" s="232">
        <v>564</v>
      </c>
      <c r="E27" s="232">
        <v>407</v>
      </c>
      <c r="F27" s="232">
        <v>39</v>
      </c>
      <c r="G27" s="232">
        <v>63</v>
      </c>
      <c r="H27" s="232">
        <v>65</v>
      </c>
      <c r="I27" s="534">
        <v>73</v>
      </c>
      <c r="J27" s="679">
        <v>0.86228813559322037</v>
      </c>
      <c r="L27" s="649"/>
    </row>
    <row r="28" spans="1:12" x14ac:dyDescent="0.2">
      <c r="A28" s="275"/>
      <c r="B28" s="272" t="s">
        <v>199</v>
      </c>
      <c r="C28" s="400">
        <v>95</v>
      </c>
      <c r="D28" s="232">
        <v>528</v>
      </c>
      <c r="E28" s="232">
        <v>387</v>
      </c>
      <c r="F28" s="232">
        <v>31</v>
      </c>
      <c r="G28" s="232">
        <v>57</v>
      </c>
      <c r="H28" s="232">
        <v>71</v>
      </c>
      <c r="I28" s="534">
        <v>77</v>
      </c>
      <c r="J28" s="679">
        <v>0.84497816593886466</v>
      </c>
      <c r="L28" s="649"/>
    </row>
    <row r="29" spans="1:12" x14ac:dyDescent="0.2">
      <c r="A29" s="275"/>
      <c r="B29" s="272" t="s">
        <v>200</v>
      </c>
      <c r="C29" s="400">
        <v>82</v>
      </c>
      <c r="D29" s="232">
        <v>526</v>
      </c>
      <c r="E29" s="232">
        <v>381</v>
      </c>
      <c r="F29" s="232">
        <v>31</v>
      </c>
      <c r="G29" s="232">
        <v>52</v>
      </c>
      <c r="H29" s="232">
        <v>63</v>
      </c>
      <c r="I29" s="534">
        <v>81</v>
      </c>
      <c r="J29" s="679">
        <v>0.85810810810810811</v>
      </c>
      <c r="L29" s="649"/>
    </row>
    <row r="30" spans="1:12" x14ac:dyDescent="0.2">
      <c r="A30" s="275"/>
      <c r="B30" s="272" t="s">
        <v>201</v>
      </c>
      <c r="C30" s="400">
        <v>76</v>
      </c>
      <c r="D30" s="232">
        <v>491</v>
      </c>
      <c r="E30" s="232">
        <v>337</v>
      </c>
      <c r="F30" s="232">
        <v>31</v>
      </c>
      <c r="G30" s="232">
        <v>58</v>
      </c>
      <c r="H30" s="232">
        <v>63</v>
      </c>
      <c r="I30" s="534">
        <v>78</v>
      </c>
      <c r="J30" s="679">
        <v>0.84250000000000003</v>
      </c>
      <c r="L30" s="649"/>
    </row>
    <row r="31" spans="1:12" x14ac:dyDescent="0.2">
      <c r="A31" s="275"/>
      <c r="B31" s="272" t="s">
        <v>314</v>
      </c>
      <c r="C31" s="400">
        <v>68</v>
      </c>
      <c r="D31" s="232">
        <v>509</v>
      </c>
      <c r="E31" s="232">
        <v>386</v>
      </c>
      <c r="F31" s="232">
        <v>33</v>
      </c>
      <c r="G31" s="232">
        <v>43</v>
      </c>
      <c r="H31" s="232">
        <v>68</v>
      </c>
      <c r="I31" s="534">
        <v>47</v>
      </c>
      <c r="J31" s="679">
        <v>0.85022026431718056</v>
      </c>
      <c r="L31" s="649"/>
    </row>
    <row r="32" spans="1:12" x14ac:dyDescent="0.2">
      <c r="A32" s="275"/>
      <c r="B32" s="272" t="s">
        <v>364</v>
      </c>
      <c r="C32" s="400">
        <v>200</v>
      </c>
      <c r="D32" s="232">
        <v>419</v>
      </c>
      <c r="E32" s="232">
        <v>306</v>
      </c>
      <c r="F32" s="232">
        <v>33</v>
      </c>
      <c r="G32" s="232">
        <v>38</v>
      </c>
      <c r="H32" s="232">
        <v>55</v>
      </c>
      <c r="I32" s="534">
        <v>187</v>
      </c>
      <c r="J32" s="679">
        <f t="shared" si="0"/>
        <v>0.8476454293628809</v>
      </c>
      <c r="L32" s="649"/>
    </row>
    <row r="33" spans="1:12" s="28" customFormat="1" x14ac:dyDescent="0.2">
      <c r="A33" s="275"/>
      <c r="B33" s="272" t="s">
        <v>365</v>
      </c>
      <c r="C33" s="400">
        <v>169</v>
      </c>
      <c r="D33" s="232">
        <v>393</v>
      </c>
      <c r="E33" s="232">
        <v>227</v>
      </c>
      <c r="F33" s="232">
        <v>39</v>
      </c>
      <c r="G33" s="232">
        <v>49</v>
      </c>
      <c r="H33" s="232">
        <v>80</v>
      </c>
      <c r="I33" s="534">
        <v>190</v>
      </c>
      <c r="J33" s="679">
        <f t="shared" si="0"/>
        <v>0.73941368078175895</v>
      </c>
      <c r="K33" s="2"/>
      <c r="L33" s="649"/>
    </row>
    <row r="34" spans="1:12" x14ac:dyDescent="0.2">
      <c r="A34" s="275"/>
      <c r="B34" s="272" t="s">
        <v>366</v>
      </c>
      <c r="C34" s="400">
        <v>70</v>
      </c>
      <c r="D34" s="232">
        <v>328</v>
      </c>
      <c r="E34" s="232">
        <v>230</v>
      </c>
      <c r="F34" s="232">
        <v>27</v>
      </c>
      <c r="G34" s="232">
        <v>28</v>
      </c>
      <c r="H34" s="232">
        <v>79</v>
      </c>
      <c r="I34" s="534">
        <v>57</v>
      </c>
      <c r="J34" s="679">
        <f t="shared" si="0"/>
        <v>0.74433656957928807</v>
      </c>
      <c r="L34" s="649"/>
    </row>
    <row r="35" spans="1:12" x14ac:dyDescent="0.2">
      <c r="A35" s="109"/>
      <c r="B35" s="244" t="s">
        <v>367</v>
      </c>
      <c r="C35" s="98">
        <v>30</v>
      </c>
      <c r="D35" s="80">
        <v>335</v>
      </c>
      <c r="E35" s="80">
        <v>168</v>
      </c>
      <c r="F35" s="80">
        <v>20</v>
      </c>
      <c r="G35" s="80">
        <v>22</v>
      </c>
      <c r="H35" s="80">
        <v>77</v>
      </c>
      <c r="I35" s="103">
        <v>99</v>
      </c>
      <c r="J35" s="681">
        <f t="shared" si="0"/>
        <v>0.68571428571428572</v>
      </c>
      <c r="L35" s="649"/>
    </row>
    <row r="36" spans="1:12" ht="12.75" thickBot="1" x14ac:dyDescent="0.25">
      <c r="A36" s="110"/>
      <c r="B36" s="270" t="s">
        <v>368</v>
      </c>
      <c r="C36" s="333">
        <v>42</v>
      </c>
      <c r="D36" s="81">
        <v>299</v>
      </c>
      <c r="E36" s="81">
        <v>168</v>
      </c>
      <c r="F36" s="81">
        <v>50</v>
      </c>
      <c r="G36" s="402" t="s">
        <v>89</v>
      </c>
      <c r="H36" s="81">
        <v>88</v>
      </c>
      <c r="I36" s="104">
        <v>35</v>
      </c>
      <c r="J36" s="682">
        <f t="shared" si="0"/>
        <v>0.65625</v>
      </c>
      <c r="K36" s="664"/>
      <c r="L36" s="649"/>
    </row>
    <row r="37" spans="1:12" x14ac:dyDescent="0.2">
      <c r="A37" s="1" t="s">
        <v>455</v>
      </c>
      <c r="B37" s="711"/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8">
    <tabColor rgb="FFFF0000"/>
  </sheetPr>
  <dimension ref="A1:L27"/>
  <sheetViews>
    <sheetView showGridLines="0" zoomScaleNormal="100" workbookViewId="0">
      <selection activeCell="R9" sqref="R9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9" width="12.42578125" style="2" customWidth="1"/>
    <col min="10" max="10" width="13.42578125" style="2" customWidth="1"/>
    <col min="11" max="16384" width="11.42578125" style="2"/>
  </cols>
  <sheetData>
    <row r="1" spans="1:12" x14ac:dyDescent="0.2">
      <c r="A1" s="83" t="s">
        <v>100</v>
      </c>
      <c r="B1" s="101"/>
    </row>
    <row r="2" spans="1:12" x14ac:dyDescent="0.2">
      <c r="A2" s="1" t="s">
        <v>0</v>
      </c>
    </row>
    <row r="3" spans="1:12" x14ac:dyDescent="0.2">
      <c r="A3" s="1"/>
    </row>
    <row r="4" spans="1:12" x14ac:dyDescent="0.2">
      <c r="A4" s="1" t="str">
        <f>A8</f>
        <v xml:space="preserve">Tabell 3-9-C Klager etter avslag på søknad om Omsorg+ </v>
      </c>
    </row>
    <row r="5" spans="1:12" x14ac:dyDescent="0.2">
      <c r="A5" s="1"/>
    </row>
    <row r="6" spans="1:12" x14ac:dyDescent="0.2">
      <c r="A6" s="1"/>
    </row>
    <row r="8" spans="1:12" s="7" customFormat="1" ht="13.5" thickBot="1" x14ac:dyDescent="0.25">
      <c r="A8" s="6" t="s">
        <v>369</v>
      </c>
    </row>
    <row r="9" spans="1:12" s="10" customFormat="1" ht="141" thickBot="1" x14ac:dyDescent="0.25">
      <c r="A9" s="31" t="s">
        <v>51</v>
      </c>
      <c r="B9" s="41" t="s">
        <v>5</v>
      </c>
      <c r="C9" s="1345" t="s">
        <v>620</v>
      </c>
      <c r="D9" s="1006" t="s">
        <v>570</v>
      </c>
      <c r="E9" s="1006" t="s">
        <v>544</v>
      </c>
      <c r="F9" s="1006" t="s">
        <v>460</v>
      </c>
      <c r="G9" s="1006" t="s">
        <v>571</v>
      </c>
      <c r="H9" s="1006" t="s">
        <v>572</v>
      </c>
      <c r="I9" s="1006" t="s">
        <v>463</v>
      </c>
      <c r="J9" s="1006" t="s">
        <v>573</v>
      </c>
      <c r="K9" s="1006" t="s">
        <v>574</v>
      </c>
      <c r="L9" s="1346" t="s">
        <v>370</v>
      </c>
    </row>
    <row r="10" spans="1:12" ht="12.75" x14ac:dyDescent="0.2">
      <c r="A10" s="116">
        <v>1</v>
      </c>
      <c r="B10" s="117" t="s">
        <v>11</v>
      </c>
      <c r="C10" s="85">
        <v>0</v>
      </c>
      <c r="D10" s="740">
        <v>1</v>
      </c>
      <c r="E10" s="740">
        <v>0</v>
      </c>
      <c r="F10" s="740">
        <v>0</v>
      </c>
      <c r="G10" s="740">
        <v>0</v>
      </c>
      <c r="H10" s="419">
        <v>0</v>
      </c>
      <c r="I10" s="1556">
        <f>F10+H10</f>
        <v>0</v>
      </c>
      <c r="J10" s="85">
        <v>0</v>
      </c>
      <c r="K10" s="740">
        <v>0</v>
      </c>
      <c r="L10" s="419">
        <v>1</v>
      </c>
    </row>
    <row r="11" spans="1:12" ht="12.75" x14ac:dyDescent="0.2">
      <c r="A11" s="56">
        <v>2</v>
      </c>
      <c r="B11" s="23" t="s">
        <v>12</v>
      </c>
      <c r="C11" s="86">
        <v>0</v>
      </c>
      <c r="D11" s="742">
        <v>0</v>
      </c>
      <c r="E11" s="742">
        <v>0</v>
      </c>
      <c r="F11" s="742">
        <v>0</v>
      </c>
      <c r="G11" s="742">
        <v>0</v>
      </c>
      <c r="H11" s="420">
        <v>0</v>
      </c>
      <c r="I11" s="1557">
        <f t="shared" ref="I11:I24" si="0">F11+H11</f>
        <v>0</v>
      </c>
      <c r="J11" s="86">
        <v>0</v>
      </c>
      <c r="K11" s="742">
        <v>0</v>
      </c>
      <c r="L11" s="420">
        <v>0</v>
      </c>
    </row>
    <row r="12" spans="1:12" ht="12.75" x14ac:dyDescent="0.2">
      <c r="A12" s="56">
        <v>3</v>
      </c>
      <c r="B12" s="23" t="s">
        <v>14</v>
      </c>
      <c r="C12" s="86">
        <v>0</v>
      </c>
      <c r="D12" s="742">
        <v>1</v>
      </c>
      <c r="E12" s="742">
        <v>0</v>
      </c>
      <c r="F12" s="742">
        <v>0</v>
      </c>
      <c r="G12" s="742">
        <v>1</v>
      </c>
      <c r="H12" s="420">
        <v>0</v>
      </c>
      <c r="I12" s="1557">
        <f t="shared" si="0"/>
        <v>0</v>
      </c>
      <c r="J12" s="86">
        <v>0</v>
      </c>
      <c r="K12" s="742">
        <v>0</v>
      </c>
      <c r="L12" s="420">
        <v>1</v>
      </c>
    </row>
    <row r="13" spans="1:12" ht="12.75" x14ac:dyDescent="0.2">
      <c r="A13" s="56">
        <v>4</v>
      </c>
      <c r="B13" s="23" t="s">
        <v>15</v>
      </c>
      <c r="C13" s="86">
        <v>1</v>
      </c>
      <c r="D13" s="742">
        <v>3</v>
      </c>
      <c r="E13" s="742">
        <v>2</v>
      </c>
      <c r="F13" s="742">
        <v>2</v>
      </c>
      <c r="G13" s="742">
        <v>0</v>
      </c>
      <c r="H13" s="420">
        <v>0</v>
      </c>
      <c r="I13" s="1557">
        <f t="shared" si="0"/>
        <v>2</v>
      </c>
      <c r="J13" s="86">
        <v>0</v>
      </c>
      <c r="K13" s="742">
        <v>0</v>
      </c>
      <c r="L13" s="420">
        <v>1</v>
      </c>
    </row>
    <row r="14" spans="1:12" ht="12.75" x14ac:dyDescent="0.2">
      <c r="A14" s="56">
        <v>5</v>
      </c>
      <c r="B14" s="23" t="s">
        <v>16</v>
      </c>
      <c r="C14" s="86">
        <v>5</v>
      </c>
      <c r="D14" s="742">
        <v>5</v>
      </c>
      <c r="E14" s="742">
        <v>2</v>
      </c>
      <c r="F14" s="742">
        <v>2</v>
      </c>
      <c r="G14" s="742">
        <v>1</v>
      </c>
      <c r="H14" s="420">
        <v>0</v>
      </c>
      <c r="I14" s="1557">
        <f t="shared" si="0"/>
        <v>2</v>
      </c>
      <c r="J14" s="86">
        <v>4</v>
      </c>
      <c r="K14" s="742">
        <v>0</v>
      </c>
      <c r="L14" s="420">
        <v>0</v>
      </c>
    </row>
    <row r="15" spans="1:12" ht="12.75" x14ac:dyDescent="0.2">
      <c r="A15" s="57">
        <v>6</v>
      </c>
      <c r="B15" s="25" t="s">
        <v>17</v>
      </c>
      <c r="C15" s="86">
        <v>9</v>
      </c>
      <c r="D15" s="742">
        <v>8</v>
      </c>
      <c r="E15" s="742">
        <v>14</v>
      </c>
      <c r="F15" s="742">
        <v>3</v>
      </c>
      <c r="G15" s="742">
        <v>13</v>
      </c>
      <c r="H15" s="420">
        <v>2</v>
      </c>
      <c r="I15" s="1557">
        <f t="shared" si="0"/>
        <v>5</v>
      </c>
      <c r="J15" s="86">
        <v>0</v>
      </c>
      <c r="K15" s="742">
        <v>1</v>
      </c>
      <c r="L15" s="420">
        <v>2</v>
      </c>
    </row>
    <row r="16" spans="1:12" ht="12.75" x14ac:dyDescent="0.2">
      <c r="A16" s="57">
        <v>7</v>
      </c>
      <c r="B16" s="25" t="s">
        <v>18</v>
      </c>
      <c r="C16" s="86">
        <v>1</v>
      </c>
      <c r="D16" s="742">
        <v>2</v>
      </c>
      <c r="E16" s="742">
        <v>3</v>
      </c>
      <c r="F16" s="742">
        <v>1</v>
      </c>
      <c r="G16" s="742">
        <v>1</v>
      </c>
      <c r="H16" s="420">
        <v>1</v>
      </c>
      <c r="I16" s="1557">
        <f t="shared" si="0"/>
        <v>2</v>
      </c>
      <c r="J16" s="86">
        <v>0</v>
      </c>
      <c r="K16" s="742">
        <v>0</v>
      </c>
      <c r="L16" s="420">
        <v>0</v>
      </c>
    </row>
    <row r="17" spans="1:12" ht="12.75" x14ac:dyDescent="0.2">
      <c r="A17" s="56">
        <v>8</v>
      </c>
      <c r="B17" s="23" t="s">
        <v>19</v>
      </c>
      <c r="C17" s="86">
        <v>0</v>
      </c>
      <c r="D17" s="742">
        <v>0</v>
      </c>
      <c r="E17" s="742">
        <v>0</v>
      </c>
      <c r="F17" s="742">
        <v>0</v>
      </c>
      <c r="G17" s="742">
        <v>0</v>
      </c>
      <c r="H17" s="420">
        <v>0</v>
      </c>
      <c r="I17" s="1557">
        <f t="shared" si="0"/>
        <v>0</v>
      </c>
      <c r="J17" s="86">
        <v>0</v>
      </c>
      <c r="K17" s="742">
        <v>0</v>
      </c>
      <c r="L17" s="420">
        <v>0</v>
      </c>
    </row>
    <row r="18" spans="1:12" ht="12.75" x14ac:dyDescent="0.2">
      <c r="A18" s="56">
        <v>9</v>
      </c>
      <c r="B18" s="23" t="s">
        <v>20</v>
      </c>
      <c r="C18" s="86">
        <v>0</v>
      </c>
      <c r="D18" s="742">
        <v>4</v>
      </c>
      <c r="E18" s="742">
        <v>4</v>
      </c>
      <c r="F18" s="742">
        <v>0</v>
      </c>
      <c r="G18" s="742">
        <v>2</v>
      </c>
      <c r="H18" s="420">
        <v>0</v>
      </c>
      <c r="I18" s="1557">
        <f t="shared" si="0"/>
        <v>0</v>
      </c>
      <c r="J18" s="86">
        <v>0</v>
      </c>
      <c r="K18" s="742">
        <v>0</v>
      </c>
      <c r="L18" s="420">
        <v>2</v>
      </c>
    </row>
    <row r="19" spans="1:12" ht="12.75" x14ac:dyDescent="0.2">
      <c r="A19" s="56">
        <v>10</v>
      </c>
      <c r="B19" s="23" t="s">
        <v>21</v>
      </c>
      <c r="C19" s="86">
        <v>0</v>
      </c>
      <c r="D19" s="742">
        <v>0</v>
      </c>
      <c r="E19" s="742">
        <v>0</v>
      </c>
      <c r="F19" s="742">
        <v>0</v>
      </c>
      <c r="G19" s="742">
        <v>0</v>
      </c>
      <c r="H19" s="420">
        <v>0</v>
      </c>
      <c r="I19" s="1557">
        <f t="shared" si="0"/>
        <v>0</v>
      </c>
      <c r="J19" s="86">
        <v>0</v>
      </c>
      <c r="K19" s="742">
        <v>0</v>
      </c>
      <c r="L19" s="420">
        <v>0</v>
      </c>
    </row>
    <row r="20" spans="1:12" ht="12.75" x14ac:dyDescent="0.2">
      <c r="A20" s="57">
        <v>11</v>
      </c>
      <c r="B20" s="25" t="s">
        <v>22</v>
      </c>
      <c r="C20" s="86">
        <v>0</v>
      </c>
      <c r="D20" s="742">
        <v>0</v>
      </c>
      <c r="E20" s="742">
        <v>0</v>
      </c>
      <c r="F20" s="742">
        <v>0</v>
      </c>
      <c r="G20" s="742">
        <v>0</v>
      </c>
      <c r="H20" s="420">
        <v>0</v>
      </c>
      <c r="I20" s="1557">
        <f t="shared" si="0"/>
        <v>0</v>
      </c>
      <c r="J20" s="86">
        <v>0</v>
      </c>
      <c r="K20" s="742">
        <v>0</v>
      </c>
      <c r="L20" s="420">
        <v>0</v>
      </c>
    </row>
    <row r="21" spans="1:12" ht="12.75" x14ac:dyDescent="0.2">
      <c r="A21" s="56">
        <v>12</v>
      </c>
      <c r="B21" s="23" t="s">
        <v>23</v>
      </c>
      <c r="C21" s="86">
        <v>1</v>
      </c>
      <c r="D21" s="742">
        <v>1</v>
      </c>
      <c r="E21" s="742">
        <v>1</v>
      </c>
      <c r="F21" s="742">
        <v>1</v>
      </c>
      <c r="G21" s="742">
        <v>0</v>
      </c>
      <c r="H21" s="420">
        <v>0</v>
      </c>
      <c r="I21" s="1557">
        <f t="shared" si="0"/>
        <v>1</v>
      </c>
      <c r="J21" s="86">
        <v>0</v>
      </c>
      <c r="K21" s="742">
        <v>0</v>
      </c>
      <c r="L21" s="420">
        <v>0</v>
      </c>
    </row>
    <row r="22" spans="1:12" ht="12.75" x14ac:dyDescent="0.2">
      <c r="A22" s="56">
        <v>13</v>
      </c>
      <c r="B22" s="23" t="s">
        <v>24</v>
      </c>
      <c r="C22" s="86">
        <v>1</v>
      </c>
      <c r="D22" s="742">
        <v>1</v>
      </c>
      <c r="E22" s="742">
        <v>0</v>
      </c>
      <c r="F22" s="742">
        <v>0</v>
      </c>
      <c r="G22" s="742">
        <v>1</v>
      </c>
      <c r="H22" s="420">
        <v>0</v>
      </c>
      <c r="I22" s="1557">
        <f t="shared" si="0"/>
        <v>0</v>
      </c>
      <c r="J22" s="86">
        <v>1</v>
      </c>
      <c r="K22" s="742">
        <v>0</v>
      </c>
      <c r="L22" s="420">
        <v>1</v>
      </c>
    </row>
    <row r="23" spans="1:12" ht="12.75" x14ac:dyDescent="0.2">
      <c r="A23" s="56">
        <v>14</v>
      </c>
      <c r="B23" s="23" t="s">
        <v>25</v>
      </c>
      <c r="C23" s="86">
        <v>0</v>
      </c>
      <c r="D23" s="742">
        <v>1</v>
      </c>
      <c r="E23" s="742">
        <v>0</v>
      </c>
      <c r="F23" s="742">
        <v>0</v>
      </c>
      <c r="G23" s="742">
        <v>0</v>
      </c>
      <c r="H23" s="420">
        <v>0</v>
      </c>
      <c r="I23" s="1557">
        <f t="shared" si="0"/>
        <v>0</v>
      </c>
      <c r="J23" s="86">
        <v>1</v>
      </c>
      <c r="K23" s="742">
        <v>0</v>
      </c>
      <c r="L23" s="420">
        <v>0</v>
      </c>
    </row>
    <row r="24" spans="1:12" ht="13.5" thickBot="1" x14ac:dyDescent="0.25">
      <c r="A24" s="62">
        <v>15</v>
      </c>
      <c r="B24" s="27" t="s">
        <v>26</v>
      </c>
      <c r="C24" s="87">
        <v>1</v>
      </c>
      <c r="D24" s="744">
        <v>0</v>
      </c>
      <c r="E24" s="744">
        <v>1</v>
      </c>
      <c r="F24" s="744">
        <v>0</v>
      </c>
      <c r="G24" s="744">
        <v>1</v>
      </c>
      <c r="H24" s="421">
        <v>0</v>
      </c>
      <c r="I24" s="1558">
        <f t="shared" si="0"/>
        <v>0</v>
      </c>
      <c r="J24" s="87">
        <v>0</v>
      </c>
      <c r="K24" s="744">
        <v>0</v>
      </c>
      <c r="L24" s="421">
        <v>0</v>
      </c>
    </row>
    <row r="25" spans="1:12" ht="12.75" thickBot="1" x14ac:dyDescent="0.25">
      <c r="A25" s="112"/>
      <c r="B25" s="381" t="s">
        <v>584</v>
      </c>
      <c r="C25" s="821">
        <f>SUM(C10:C24)</f>
        <v>19</v>
      </c>
      <c r="D25" s="821">
        <f t="shared" ref="D25:L25" si="1">SUM(D10:D24)</f>
        <v>27</v>
      </c>
      <c r="E25" s="821">
        <f t="shared" si="1"/>
        <v>27</v>
      </c>
      <c r="F25" s="821">
        <f t="shared" si="1"/>
        <v>9</v>
      </c>
      <c r="G25" s="821">
        <f t="shared" si="1"/>
        <v>20</v>
      </c>
      <c r="H25" s="821">
        <f t="shared" si="1"/>
        <v>3</v>
      </c>
      <c r="I25" s="821">
        <f t="shared" si="1"/>
        <v>12</v>
      </c>
      <c r="J25" s="821">
        <f t="shared" si="1"/>
        <v>6</v>
      </c>
      <c r="K25" s="821">
        <f t="shared" si="1"/>
        <v>1</v>
      </c>
      <c r="L25" s="821">
        <f t="shared" si="1"/>
        <v>8</v>
      </c>
    </row>
    <row r="26" spans="1:12" x14ac:dyDescent="0.2">
      <c r="A26" s="112"/>
      <c r="B26" s="113" t="s">
        <v>538</v>
      </c>
      <c r="C26" s="765">
        <f>SUM(C11:C25)</f>
        <v>38</v>
      </c>
      <c r="D26" s="765">
        <f t="shared" ref="D26:L26" si="2">SUM(D11:D25)</f>
        <v>53</v>
      </c>
      <c r="E26" s="765">
        <f t="shared" si="2"/>
        <v>54</v>
      </c>
      <c r="F26" s="765">
        <f t="shared" si="2"/>
        <v>18</v>
      </c>
      <c r="G26" s="765">
        <f t="shared" si="2"/>
        <v>40</v>
      </c>
      <c r="H26" s="765">
        <f t="shared" si="2"/>
        <v>6</v>
      </c>
      <c r="I26" s="765">
        <f t="shared" si="2"/>
        <v>24</v>
      </c>
      <c r="J26" s="765">
        <f t="shared" si="2"/>
        <v>12</v>
      </c>
      <c r="K26" s="765">
        <f t="shared" si="2"/>
        <v>2</v>
      </c>
      <c r="L26" s="765">
        <f t="shared" si="2"/>
        <v>15</v>
      </c>
    </row>
    <row r="27" spans="1:12" x14ac:dyDescent="0.2">
      <c r="A27" s="711" t="s">
        <v>564</v>
      </c>
    </row>
  </sheetData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8C79-987E-4944-BC34-3D5A9CD51B84}">
  <sheetPr>
    <tabColor rgb="FFFF0000"/>
  </sheetPr>
  <dimension ref="A1:L28"/>
  <sheetViews>
    <sheetView showGridLines="0" workbookViewId="0">
      <selection activeCell="N9" sqref="N9"/>
    </sheetView>
  </sheetViews>
  <sheetFormatPr baseColWidth="10" defaultRowHeight="12.75" x14ac:dyDescent="0.2"/>
  <cols>
    <col min="2" max="2" width="19.5703125" customWidth="1"/>
    <col min="3" max="3" width="17.42578125" customWidth="1"/>
    <col min="4" max="4" width="17" customWidth="1"/>
    <col min="5" max="5" width="21.28515625" customWidth="1"/>
  </cols>
  <sheetData>
    <row r="1" spans="1:5" x14ac:dyDescent="0.2">
      <c r="A1" s="83" t="s">
        <v>100</v>
      </c>
      <c r="B1" s="101"/>
      <c r="C1" s="2"/>
      <c r="D1" s="2"/>
      <c r="E1" s="2"/>
    </row>
    <row r="2" spans="1:5" x14ac:dyDescent="0.2">
      <c r="A2" s="1" t="s">
        <v>0</v>
      </c>
      <c r="B2" s="2"/>
      <c r="C2" s="2"/>
      <c r="D2" s="2"/>
      <c r="E2" s="2"/>
    </row>
    <row r="3" spans="1:5" x14ac:dyDescent="0.2">
      <c r="A3" s="1"/>
      <c r="B3" s="2"/>
      <c r="C3" s="2"/>
      <c r="D3" s="2"/>
      <c r="E3" s="2"/>
    </row>
    <row r="4" spans="1:5" x14ac:dyDescent="0.2">
      <c r="A4" s="1" t="str">
        <f>A8</f>
        <v>Tabell 3-9-D Antall personer på venteliste på bolig i Omsorg + - per 31.12</v>
      </c>
      <c r="B4" s="2"/>
      <c r="C4" s="2"/>
      <c r="D4" s="2"/>
      <c r="E4" s="2"/>
    </row>
    <row r="5" spans="1:5" x14ac:dyDescent="0.2">
      <c r="A5" s="1"/>
      <c r="B5" s="2"/>
      <c r="C5" s="2"/>
      <c r="D5" s="2"/>
      <c r="E5" s="2"/>
    </row>
    <row r="6" spans="1:5" x14ac:dyDescent="0.2">
      <c r="A6" s="1"/>
      <c r="B6" s="2"/>
      <c r="C6" s="2"/>
      <c r="D6" s="2"/>
      <c r="E6" s="2"/>
    </row>
    <row r="7" spans="1:5" x14ac:dyDescent="0.2">
      <c r="A7" s="5"/>
      <c r="B7" s="2"/>
      <c r="C7" s="2"/>
      <c r="D7" s="2"/>
      <c r="E7" s="2"/>
    </row>
    <row r="8" spans="1:5" ht="13.5" thickBot="1" x14ac:dyDescent="0.25">
      <c r="A8" s="6" t="s">
        <v>576</v>
      </c>
      <c r="B8" s="7"/>
      <c r="C8" s="7"/>
      <c r="D8" s="7"/>
      <c r="E8" s="7"/>
    </row>
    <row r="9" spans="1:5" ht="87.6" customHeight="1" thickBot="1" x14ac:dyDescent="0.25">
      <c r="A9" s="1350" t="s">
        <v>51</v>
      </c>
      <c r="B9" s="1351" t="s">
        <v>5</v>
      </c>
      <c r="C9" s="1006" t="s">
        <v>575</v>
      </c>
      <c r="D9" s="1006" t="s">
        <v>577</v>
      </c>
      <c r="E9" s="1346" t="s">
        <v>578</v>
      </c>
    </row>
    <row r="10" spans="1:5" x14ac:dyDescent="0.2">
      <c r="A10" s="116">
        <v>1</v>
      </c>
      <c r="B10" s="117" t="s">
        <v>11</v>
      </c>
      <c r="C10" s="85">
        <v>64</v>
      </c>
      <c r="D10" s="740">
        <v>2</v>
      </c>
      <c r="E10" s="419">
        <v>62</v>
      </c>
    </row>
    <row r="11" spans="1:5" x14ac:dyDescent="0.2">
      <c r="A11" s="56">
        <v>2</v>
      </c>
      <c r="B11" s="23" t="s">
        <v>12</v>
      </c>
      <c r="C11" s="86">
        <v>14</v>
      </c>
      <c r="D11" s="742">
        <v>2</v>
      </c>
      <c r="E11" s="420">
        <v>12</v>
      </c>
    </row>
    <row r="12" spans="1:5" x14ac:dyDescent="0.2">
      <c r="A12" s="56">
        <v>3</v>
      </c>
      <c r="B12" s="23" t="s">
        <v>14</v>
      </c>
      <c r="C12" s="86">
        <v>16</v>
      </c>
      <c r="D12" s="742">
        <v>3</v>
      </c>
      <c r="E12" s="420">
        <v>13</v>
      </c>
    </row>
    <row r="13" spans="1:5" x14ac:dyDescent="0.2">
      <c r="A13" s="56">
        <v>4</v>
      </c>
      <c r="B13" s="23" t="s">
        <v>15</v>
      </c>
      <c r="C13" s="86">
        <v>26</v>
      </c>
      <c r="D13" s="742">
        <v>3</v>
      </c>
      <c r="E13" s="420">
        <v>23</v>
      </c>
    </row>
    <row r="14" spans="1:5" x14ac:dyDescent="0.2">
      <c r="A14" s="56">
        <v>5</v>
      </c>
      <c r="B14" s="23" t="s">
        <v>16</v>
      </c>
      <c r="C14" s="86">
        <v>18</v>
      </c>
      <c r="D14" s="742">
        <v>0</v>
      </c>
      <c r="E14" s="420">
        <v>18</v>
      </c>
    </row>
    <row r="15" spans="1:5" x14ac:dyDescent="0.2">
      <c r="A15" s="57">
        <v>6</v>
      </c>
      <c r="B15" s="25" t="s">
        <v>17</v>
      </c>
      <c r="C15" s="86">
        <v>24</v>
      </c>
      <c r="D15" s="742">
        <v>0</v>
      </c>
      <c r="E15" s="420">
        <v>24</v>
      </c>
    </row>
    <row r="16" spans="1:5" x14ac:dyDescent="0.2">
      <c r="A16" s="57">
        <v>7</v>
      </c>
      <c r="B16" s="25" t="s">
        <v>18</v>
      </c>
      <c r="C16" s="86">
        <v>60</v>
      </c>
      <c r="D16" s="742">
        <v>12</v>
      </c>
      <c r="E16" s="420">
        <v>46</v>
      </c>
    </row>
    <row r="17" spans="1:12" x14ac:dyDescent="0.2">
      <c r="A17" s="56">
        <v>8</v>
      </c>
      <c r="B17" s="23" t="s">
        <v>19</v>
      </c>
      <c r="C17" s="86">
        <v>7</v>
      </c>
      <c r="D17" s="742">
        <v>0</v>
      </c>
      <c r="E17" s="420">
        <v>7</v>
      </c>
    </row>
    <row r="18" spans="1:12" x14ac:dyDescent="0.2">
      <c r="A18" s="56">
        <v>9</v>
      </c>
      <c r="B18" s="23" t="s">
        <v>20</v>
      </c>
      <c r="C18" s="86">
        <v>11</v>
      </c>
      <c r="D18" s="742">
        <v>2</v>
      </c>
      <c r="E18" s="420">
        <v>9</v>
      </c>
    </row>
    <row r="19" spans="1:12" x14ac:dyDescent="0.2">
      <c r="A19" s="56">
        <v>10</v>
      </c>
      <c r="B19" s="23" t="s">
        <v>21</v>
      </c>
      <c r="C19" s="86">
        <v>26</v>
      </c>
      <c r="D19" s="742">
        <v>3</v>
      </c>
      <c r="E19" s="420">
        <v>23</v>
      </c>
    </row>
    <row r="20" spans="1:12" x14ac:dyDescent="0.2">
      <c r="A20" s="57">
        <v>11</v>
      </c>
      <c r="B20" s="25" t="s">
        <v>22</v>
      </c>
      <c r="C20" s="86">
        <v>49</v>
      </c>
      <c r="D20" s="742">
        <v>4</v>
      </c>
      <c r="E20" s="420">
        <v>45</v>
      </c>
    </row>
    <row r="21" spans="1:12" x14ac:dyDescent="0.2">
      <c r="A21" s="56">
        <v>12</v>
      </c>
      <c r="B21" s="23" t="s">
        <v>23</v>
      </c>
      <c r="C21" s="86">
        <v>38</v>
      </c>
      <c r="D21" s="742">
        <v>6</v>
      </c>
      <c r="E21" s="420">
        <v>36</v>
      </c>
    </row>
    <row r="22" spans="1:12" x14ac:dyDescent="0.2">
      <c r="A22" s="56">
        <v>13</v>
      </c>
      <c r="B22" s="23" t="s">
        <v>24</v>
      </c>
      <c r="C22" s="86">
        <v>78</v>
      </c>
      <c r="D22" s="742">
        <v>7</v>
      </c>
      <c r="E22" s="420">
        <v>71</v>
      </c>
      <c r="J22" s="423"/>
      <c r="K22" s="423"/>
      <c r="L22" s="423"/>
    </row>
    <row r="23" spans="1:12" x14ac:dyDescent="0.2">
      <c r="A23" s="56">
        <v>14</v>
      </c>
      <c r="B23" s="23" t="s">
        <v>25</v>
      </c>
      <c r="C23" s="86">
        <v>53</v>
      </c>
      <c r="D23" s="742">
        <v>4</v>
      </c>
      <c r="E23" s="420">
        <v>49</v>
      </c>
    </row>
    <row r="24" spans="1:12" ht="24.75" thickBot="1" x14ac:dyDescent="0.25">
      <c r="A24" s="62">
        <v>15</v>
      </c>
      <c r="B24" s="27" t="s">
        <v>26</v>
      </c>
      <c r="C24" s="1390">
        <v>6</v>
      </c>
      <c r="D24" s="1391">
        <v>0</v>
      </c>
      <c r="E24" s="1392">
        <v>6</v>
      </c>
    </row>
    <row r="25" spans="1:12" x14ac:dyDescent="0.2">
      <c r="A25" s="112"/>
      <c r="B25" s="269" t="s">
        <v>587</v>
      </c>
      <c r="C25" s="1393">
        <f>SUM(C10:C24)</f>
        <v>490</v>
      </c>
      <c r="D25" s="1393">
        <f t="shared" ref="D25:E25" si="0">SUM(D10:D24)</f>
        <v>48</v>
      </c>
      <c r="E25" s="334">
        <f t="shared" si="0"/>
        <v>444</v>
      </c>
    </row>
    <row r="26" spans="1:12" x14ac:dyDescent="0.2">
      <c r="A26" s="109"/>
      <c r="B26" s="244" t="s">
        <v>588</v>
      </c>
      <c r="C26" s="98">
        <v>448</v>
      </c>
      <c r="D26" s="98">
        <v>50</v>
      </c>
      <c r="E26" s="1394">
        <v>396</v>
      </c>
    </row>
    <row r="27" spans="1:12" ht="13.5" thickBot="1" x14ac:dyDescent="0.25">
      <c r="A27" s="110"/>
      <c r="B27" s="270" t="s">
        <v>589</v>
      </c>
      <c r="C27" s="333">
        <v>338</v>
      </c>
      <c r="D27" s="333">
        <v>31</v>
      </c>
      <c r="E27" s="335">
        <v>301</v>
      </c>
    </row>
    <row r="28" spans="1:12" x14ac:dyDescent="0.2">
      <c r="A28" s="711" t="s">
        <v>564</v>
      </c>
      <c r="B28" s="2"/>
      <c r="C28" s="2"/>
      <c r="D28" s="2"/>
      <c r="E28" s="2"/>
      <c r="H28" s="423"/>
      <c r="I28" s="423"/>
      <c r="J28" s="4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/>
  <dimension ref="A1:V158"/>
  <sheetViews>
    <sheetView showGridLines="0" zoomScaleNormal="100" zoomScaleSheetLayoutView="100" workbookViewId="0">
      <selection activeCell="N10" sqref="N10"/>
    </sheetView>
  </sheetViews>
  <sheetFormatPr baseColWidth="10" defaultColWidth="11.42578125" defaultRowHeight="12" x14ac:dyDescent="0.2"/>
  <cols>
    <col min="1" max="1" width="6.42578125" style="5" bestFit="1" customWidth="1"/>
    <col min="2" max="2" width="22" style="2" bestFit="1" customWidth="1"/>
    <col min="3" max="3" width="9.7109375" style="2" customWidth="1"/>
    <col min="4" max="5" width="9.85546875" style="2" bestFit="1" customWidth="1"/>
    <col min="6" max="6" width="9.85546875" style="2" customWidth="1"/>
    <col min="7" max="7" width="8.85546875" style="2" customWidth="1"/>
    <col min="8" max="8" width="10.5703125" style="2" bestFit="1" customWidth="1"/>
    <col min="9" max="9" width="9.85546875" style="2" customWidth="1"/>
    <col min="10" max="16384" width="11.42578125" style="2"/>
  </cols>
  <sheetData>
    <row r="1" spans="1:18" x14ac:dyDescent="0.2">
      <c r="A1" s="1" t="s">
        <v>0</v>
      </c>
    </row>
    <row r="2" spans="1:18" x14ac:dyDescent="0.2">
      <c r="A2" s="1"/>
    </row>
    <row r="3" spans="1:18" x14ac:dyDescent="0.2">
      <c r="A3" s="3" t="str">
        <f>A10</f>
        <v>Tabell 3 -1 - B - A1 - Beboere i institusjon som bydelen betaler for - pr. 31.12.  - Aldersfordeling</v>
      </c>
      <c r="B3" s="4"/>
      <c r="C3" s="4"/>
      <c r="D3" s="4"/>
      <c r="E3" s="4"/>
      <c r="F3" s="4"/>
    </row>
    <row r="4" spans="1:18" x14ac:dyDescent="0.2">
      <c r="A4" s="1" t="str">
        <f>A40</f>
        <v>Tabell 3 -1 - B - A4 - Aldersfordeling for beboere i langtidsopphold i institusjon pr. 31.12</v>
      </c>
    </row>
    <row r="5" spans="1:18" x14ac:dyDescent="0.2">
      <c r="A5" s="1" t="str">
        <f>A70</f>
        <v xml:space="preserve">Tabell 3 -1 - B - A8 - Aldersfordeling for beboere med vedtak om korttidsopphold pr. 31.12.  </v>
      </c>
    </row>
    <row r="6" spans="1:18" x14ac:dyDescent="0.2">
      <c r="A6" s="1" t="str">
        <f>A99</f>
        <v xml:space="preserve">Tabell 3 -1 - B - A9 - Aldersfordeling for beboere i barne- og avlastningsboliger pr. 31.12.  </v>
      </c>
    </row>
    <row r="7" spans="1:18" x14ac:dyDescent="0.2">
      <c r="A7" s="711" t="str">
        <f>A128</f>
        <v xml:space="preserve">Tabell 3 -1 - B - A6 - Aldersfordeling for beboere i boform m/heldøgns pleie og omsorg pr. 31.12.  </v>
      </c>
    </row>
    <row r="8" spans="1:18" x14ac:dyDescent="0.2">
      <c r="A8" s="1"/>
    </row>
    <row r="9" spans="1:18" ht="29.45" customHeight="1" x14ac:dyDescent="0.2"/>
    <row r="10" spans="1:18" s="7" customFormat="1" ht="15.75" thickBot="1" x14ac:dyDescent="0.25">
      <c r="A10" s="6" t="s">
        <v>49</v>
      </c>
      <c r="K10" s="1580"/>
      <c r="L10" s="1580"/>
      <c r="M10" s="1580"/>
      <c r="N10" s="1580"/>
      <c r="O10" s="1580"/>
      <c r="P10" s="1580"/>
      <c r="Q10" s="1580"/>
      <c r="R10" s="1581"/>
    </row>
    <row r="11" spans="1:18" s="10" customFormat="1" ht="15.75" thickBot="1" x14ac:dyDescent="0.3">
      <c r="A11" s="51"/>
      <c r="B11" s="52"/>
      <c r="C11" s="1593" t="s">
        <v>50</v>
      </c>
      <c r="D11" s="1593"/>
      <c r="E11" s="1593"/>
      <c r="F11" s="1593"/>
      <c r="G11" s="1593"/>
      <c r="H11" s="1593"/>
      <c r="I11" s="1594"/>
      <c r="K11" s="1433"/>
      <c r="L11" s="1433"/>
      <c r="M11" s="1433"/>
      <c r="N11" s="1433"/>
      <c r="O11" s="1433"/>
      <c r="P11" s="1433"/>
      <c r="Q11" s="1433"/>
      <c r="R11" s="1582"/>
    </row>
    <row r="12" spans="1:18" s="10" customFormat="1" ht="15.75" thickBot="1" x14ac:dyDescent="0.3">
      <c r="A12" s="53" t="s">
        <v>51</v>
      </c>
      <c r="B12" s="13" t="s">
        <v>5</v>
      </c>
      <c r="C12" s="694" t="s">
        <v>52</v>
      </c>
      <c r="D12" s="695" t="s">
        <v>53</v>
      </c>
      <c r="E12" s="695" t="s">
        <v>54</v>
      </c>
      <c r="F12" s="695" t="s">
        <v>55</v>
      </c>
      <c r="G12" s="695" t="s">
        <v>56</v>
      </c>
      <c r="H12" s="696" t="s">
        <v>57</v>
      </c>
      <c r="I12" s="361" t="s">
        <v>58</v>
      </c>
      <c r="K12" s="1433"/>
      <c r="L12" s="1583"/>
      <c r="M12" s="1583"/>
      <c r="N12" s="1583"/>
      <c r="O12" s="1583"/>
      <c r="P12" s="1583"/>
      <c r="Q12" s="1583"/>
      <c r="R12" s="1584"/>
    </row>
    <row r="13" spans="1:18" ht="15" x14ac:dyDescent="0.25">
      <c r="A13" s="55">
        <v>1</v>
      </c>
      <c r="B13" s="17" t="s">
        <v>11</v>
      </c>
      <c r="C13" s="698">
        <v>23</v>
      </c>
      <c r="D13" s="699">
        <v>8</v>
      </c>
      <c r="E13" s="699">
        <v>15</v>
      </c>
      <c r="F13" s="699">
        <v>61</v>
      </c>
      <c r="G13" s="699">
        <v>45</v>
      </c>
      <c r="H13" s="700">
        <v>28</v>
      </c>
      <c r="I13" s="1435">
        <f t="shared" ref="I13:I27" si="0">SUM(C13:H13)</f>
        <v>180</v>
      </c>
      <c r="K13" s="1433"/>
      <c r="L13" s="1583"/>
      <c r="M13" s="1583"/>
      <c r="N13" s="1583"/>
      <c r="O13" s="1583"/>
      <c r="P13" s="1583"/>
      <c r="Q13" s="1583"/>
      <c r="R13" s="1584"/>
    </row>
    <row r="14" spans="1:18" ht="15" x14ac:dyDescent="0.25">
      <c r="A14" s="56">
        <v>2</v>
      </c>
      <c r="B14" s="23" t="s">
        <v>12</v>
      </c>
      <c r="C14" s="701">
        <v>11</v>
      </c>
      <c r="D14" s="697">
        <v>9</v>
      </c>
      <c r="E14" s="697">
        <v>25</v>
      </c>
      <c r="F14" s="697">
        <v>50</v>
      </c>
      <c r="G14" s="697">
        <v>56</v>
      </c>
      <c r="H14" s="702">
        <v>31</v>
      </c>
      <c r="I14" s="1436">
        <f t="shared" si="0"/>
        <v>182</v>
      </c>
      <c r="K14" s="1433"/>
      <c r="L14" s="1583"/>
      <c r="M14" s="1583"/>
      <c r="N14" s="1583"/>
      <c r="O14" s="1583"/>
      <c r="P14" s="1583"/>
      <c r="Q14" s="1583"/>
      <c r="R14" s="1584"/>
    </row>
    <row r="15" spans="1:18" ht="15" x14ac:dyDescent="0.25">
      <c r="A15" s="56">
        <v>3</v>
      </c>
      <c r="B15" s="23" t="s">
        <v>14</v>
      </c>
      <c r="C15" s="701">
        <v>12</v>
      </c>
      <c r="D15" s="697">
        <v>7</v>
      </c>
      <c r="E15" s="697">
        <v>32</v>
      </c>
      <c r="F15" s="697">
        <v>67</v>
      </c>
      <c r="G15" s="697">
        <v>47</v>
      </c>
      <c r="H15" s="702">
        <v>34</v>
      </c>
      <c r="I15" s="1436">
        <f t="shared" si="0"/>
        <v>199</v>
      </c>
      <c r="K15" s="1433"/>
      <c r="L15" s="1583"/>
      <c r="M15" s="1583"/>
      <c r="N15" s="1583"/>
      <c r="O15" s="1583"/>
      <c r="P15" s="1583"/>
      <c r="Q15" s="1583"/>
      <c r="R15" s="1584"/>
    </row>
    <row r="16" spans="1:18" ht="15" x14ac:dyDescent="0.25">
      <c r="A16" s="56">
        <v>4</v>
      </c>
      <c r="B16" s="23" t="s">
        <v>15</v>
      </c>
      <c r="C16" s="701" t="s">
        <v>490</v>
      </c>
      <c r="D16" s="697">
        <v>19</v>
      </c>
      <c r="E16" s="697">
        <v>21</v>
      </c>
      <c r="F16" s="697">
        <v>43</v>
      </c>
      <c r="G16" s="697">
        <v>47</v>
      </c>
      <c r="H16" s="702">
        <v>23</v>
      </c>
      <c r="I16" s="1436">
        <v>154</v>
      </c>
      <c r="K16" s="1433"/>
      <c r="L16" s="1583"/>
      <c r="M16" s="1583"/>
      <c r="N16" s="1583"/>
      <c r="O16" s="1583"/>
      <c r="P16" s="1583"/>
      <c r="Q16" s="1583"/>
      <c r="R16" s="1584"/>
    </row>
    <row r="17" spans="1:18" ht="15" x14ac:dyDescent="0.25">
      <c r="A17" s="56">
        <v>5</v>
      </c>
      <c r="B17" s="23" t="s">
        <v>16</v>
      </c>
      <c r="C17" s="701">
        <v>5</v>
      </c>
      <c r="D17" s="697">
        <v>7</v>
      </c>
      <c r="E17" s="697">
        <v>22</v>
      </c>
      <c r="F17" s="697">
        <v>119</v>
      </c>
      <c r="G17" s="697">
        <v>202</v>
      </c>
      <c r="H17" s="702">
        <v>111</v>
      </c>
      <c r="I17" s="1436">
        <f t="shared" si="0"/>
        <v>466</v>
      </c>
      <c r="K17" s="1433"/>
      <c r="L17" s="1583"/>
      <c r="M17" s="1583"/>
      <c r="N17" s="1583"/>
      <c r="O17" s="1583"/>
      <c r="P17" s="1583"/>
      <c r="Q17" s="1583"/>
      <c r="R17" s="1584"/>
    </row>
    <row r="18" spans="1:18" ht="15" x14ac:dyDescent="0.25">
      <c r="A18" s="57">
        <v>6</v>
      </c>
      <c r="B18" s="25" t="s">
        <v>17</v>
      </c>
      <c r="C18" s="701">
        <v>10</v>
      </c>
      <c r="D18" s="697">
        <v>8</v>
      </c>
      <c r="E18" s="697">
        <v>11</v>
      </c>
      <c r="F18" s="697">
        <v>83</v>
      </c>
      <c r="G18" s="697">
        <v>126</v>
      </c>
      <c r="H18" s="702">
        <v>100</v>
      </c>
      <c r="I18" s="1436">
        <f t="shared" si="0"/>
        <v>338</v>
      </c>
      <c r="K18" s="1433"/>
      <c r="L18" s="1583"/>
      <c r="M18" s="1583"/>
      <c r="N18" s="1583"/>
      <c r="O18" s="1583"/>
      <c r="P18" s="1583"/>
      <c r="Q18" s="1583"/>
      <c r="R18" s="1584"/>
    </row>
    <row r="19" spans="1:18" ht="15" x14ac:dyDescent="0.25">
      <c r="A19" s="57">
        <v>7</v>
      </c>
      <c r="B19" s="25" t="s">
        <v>18</v>
      </c>
      <c r="C19" s="701">
        <v>17</v>
      </c>
      <c r="D19" s="697">
        <v>7</v>
      </c>
      <c r="E19" s="697">
        <v>18</v>
      </c>
      <c r="F19" s="697">
        <v>89</v>
      </c>
      <c r="G19" s="697">
        <v>134</v>
      </c>
      <c r="H19" s="702">
        <v>105</v>
      </c>
      <c r="I19" s="1436">
        <f t="shared" si="0"/>
        <v>370</v>
      </c>
      <c r="K19" s="1433"/>
      <c r="L19" s="1583"/>
      <c r="M19" s="1583"/>
      <c r="N19" s="1583"/>
      <c r="O19" s="1583"/>
      <c r="P19" s="1583"/>
      <c r="Q19" s="1583"/>
      <c r="R19" s="1584"/>
    </row>
    <row r="20" spans="1:18" ht="15" x14ac:dyDescent="0.25">
      <c r="A20" s="56">
        <v>8</v>
      </c>
      <c r="B20" s="23" t="s">
        <v>19</v>
      </c>
      <c r="C20" s="701">
        <v>15</v>
      </c>
      <c r="D20" s="697">
        <v>7</v>
      </c>
      <c r="E20" s="697">
        <v>9</v>
      </c>
      <c r="F20" s="697">
        <v>62</v>
      </c>
      <c r="G20" s="697">
        <v>118</v>
      </c>
      <c r="H20" s="702">
        <v>99</v>
      </c>
      <c r="I20" s="1436">
        <f t="shared" si="0"/>
        <v>310</v>
      </c>
      <c r="K20" s="1433"/>
      <c r="L20" s="1583"/>
      <c r="M20" s="1583"/>
      <c r="N20" s="1583"/>
      <c r="O20" s="1583"/>
      <c r="P20" s="1583"/>
      <c r="Q20" s="1583"/>
      <c r="R20" s="1584"/>
    </row>
    <row r="21" spans="1:18" ht="15" x14ac:dyDescent="0.25">
      <c r="A21" s="56">
        <v>9</v>
      </c>
      <c r="B21" s="23" t="s">
        <v>20</v>
      </c>
      <c r="C21" s="701">
        <v>16</v>
      </c>
      <c r="D21" s="697">
        <v>8</v>
      </c>
      <c r="E21" s="697">
        <v>6</v>
      </c>
      <c r="F21" s="697">
        <v>38</v>
      </c>
      <c r="G21" s="697">
        <v>48</v>
      </c>
      <c r="H21" s="702">
        <v>41</v>
      </c>
      <c r="I21" s="1436">
        <f t="shared" si="0"/>
        <v>157</v>
      </c>
      <c r="K21" s="1433"/>
      <c r="L21" s="1583"/>
      <c r="M21" s="1583"/>
      <c r="N21" s="1583"/>
      <c r="O21" s="1583"/>
      <c r="P21" s="1583"/>
      <c r="Q21" s="1583"/>
      <c r="R21" s="1584"/>
    </row>
    <row r="22" spans="1:18" ht="15" x14ac:dyDescent="0.25">
      <c r="A22" s="56">
        <v>10</v>
      </c>
      <c r="B22" s="23" t="s">
        <v>21</v>
      </c>
      <c r="C22" s="701">
        <v>13</v>
      </c>
      <c r="D22" s="697">
        <v>8</v>
      </c>
      <c r="E22" s="697">
        <v>13</v>
      </c>
      <c r="F22" s="697">
        <v>52</v>
      </c>
      <c r="G22" s="697">
        <v>68</v>
      </c>
      <c r="H22" s="702">
        <v>64</v>
      </c>
      <c r="I22" s="1436">
        <f t="shared" si="0"/>
        <v>218</v>
      </c>
      <c r="K22" s="1433"/>
      <c r="L22" s="1583"/>
      <c r="M22" s="1583"/>
      <c r="N22" s="1583"/>
      <c r="O22" s="1583"/>
      <c r="P22" s="1583"/>
      <c r="Q22" s="1583"/>
      <c r="R22" s="1584"/>
    </row>
    <row r="23" spans="1:18" ht="15" x14ac:dyDescent="0.25">
      <c r="A23" s="57">
        <v>11</v>
      </c>
      <c r="B23" s="25" t="s">
        <v>22</v>
      </c>
      <c r="C23" s="701">
        <v>16</v>
      </c>
      <c r="D23" s="697">
        <v>12</v>
      </c>
      <c r="E23" s="697">
        <v>9</v>
      </c>
      <c r="F23" s="697">
        <v>48</v>
      </c>
      <c r="G23" s="697">
        <v>76</v>
      </c>
      <c r="H23" s="702">
        <v>57</v>
      </c>
      <c r="I23" s="1436">
        <f t="shared" si="0"/>
        <v>218</v>
      </c>
      <c r="K23" s="1433"/>
      <c r="L23" s="1583"/>
      <c r="M23" s="1583"/>
      <c r="N23" s="1583"/>
      <c r="O23" s="1583"/>
      <c r="P23" s="1583"/>
      <c r="Q23" s="1583"/>
      <c r="R23" s="1584"/>
    </row>
    <row r="24" spans="1:18" ht="15" x14ac:dyDescent="0.25">
      <c r="A24" s="56">
        <v>12</v>
      </c>
      <c r="B24" s="23" t="s">
        <v>23</v>
      </c>
      <c r="C24" s="701">
        <v>37</v>
      </c>
      <c r="D24" s="697">
        <v>23</v>
      </c>
      <c r="E24" s="697">
        <v>26</v>
      </c>
      <c r="F24" s="697">
        <v>95</v>
      </c>
      <c r="G24" s="697">
        <v>105</v>
      </c>
      <c r="H24" s="702">
        <v>82</v>
      </c>
      <c r="I24" s="1436">
        <f t="shared" si="0"/>
        <v>368</v>
      </c>
      <c r="K24" s="1433"/>
      <c r="L24" s="1583"/>
      <c r="M24" s="1583"/>
      <c r="N24" s="1583"/>
      <c r="O24" s="1583"/>
      <c r="P24" s="1583"/>
      <c r="Q24" s="1583"/>
      <c r="R24" s="1584"/>
    </row>
    <row r="25" spans="1:18" ht="15" x14ac:dyDescent="0.25">
      <c r="A25" s="56">
        <v>13</v>
      </c>
      <c r="B25" s="23" t="s">
        <v>24</v>
      </c>
      <c r="C25" s="701">
        <v>18</v>
      </c>
      <c r="D25" s="697">
        <v>8</v>
      </c>
      <c r="E25" s="697">
        <v>17</v>
      </c>
      <c r="F25" s="697">
        <v>71</v>
      </c>
      <c r="G25" s="697">
        <v>162</v>
      </c>
      <c r="H25" s="702">
        <v>175</v>
      </c>
      <c r="I25" s="1436">
        <f t="shared" si="0"/>
        <v>451</v>
      </c>
      <c r="K25" s="1433"/>
      <c r="L25" s="1583"/>
      <c r="M25" s="1583"/>
      <c r="N25" s="1583"/>
      <c r="O25" s="1583"/>
      <c r="P25" s="1583"/>
      <c r="Q25" s="1583"/>
      <c r="R25" s="1584"/>
    </row>
    <row r="26" spans="1:18" ht="15" x14ac:dyDescent="0.25">
      <c r="A26" s="56">
        <v>14</v>
      </c>
      <c r="B26" s="23" t="s">
        <v>25</v>
      </c>
      <c r="C26" s="701">
        <v>16</v>
      </c>
      <c r="D26" s="697">
        <v>19</v>
      </c>
      <c r="E26" s="697">
        <v>18</v>
      </c>
      <c r="F26" s="697">
        <v>79</v>
      </c>
      <c r="G26" s="697">
        <v>152</v>
      </c>
      <c r="H26" s="702">
        <v>151</v>
      </c>
      <c r="I26" s="1436">
        <f t="shared" si="0"/>
        <v>435</v>
      </c>
      <c r="K26" s="1433"/>
      <c r="L26" s="1583"/>
      <c r="M26" s="1583"/>
      <c r="N26" s="1583"/>
      <c r="O26" s="1583"/>
      <c r="P26" s="1583"/>
      <c r="Q26" s="1583"/>
      <c r="R26" s="1584"/>
    </row>
    <row r="27" spans="1:18" ht="15.75" thickBot="1" x14ac:dyDescent="0.3">
      <c r="A27" s="62">
        <v>15</v>
      </c>
      <c r="B27" s="27" t="s">
        <v>26</v>
      </c>
      <c r="C27" s="703">
        <v>26</v>
      </c>
      <c r="D27" s="704">
        <v>19</v>
      </c>
      <c r="E27" s="704">
        <v>16</v>
      </c>
      <c r="F27" s="704">
        <v>48</v>
      </c>
      <c r="G27" s="704">
        <v>47</v>
      </c>
      <c r="H27" s="705">
        <v>28</v>
      </c>
      <c r="I27" s="1437">
        <f t="shared" si="0"/>
        <v>184</v>
      </c>
      <c r="K27" s="1433"/>
      <c r="L27" s="1583"/>
      <c r="M27" s="1583"/>
      <c r="N27" s="1583"/>
      <c r="O27" s="1583"/>
      <c r="P27" s="1583"/>
      <c r="Q27" s="1583"/>
      <c r="R27" s="1584"/>
    </row>
    <row r="28" spans="1:18" s="28" customFormat="1" ht="15" x14ac:dyDescent="0.25">
      <c r="A28" s="271" t="s">
        <v>59</v>
      </c>
      <c r="B28" s="381" t="s">
        <v>586</v>
      </c>
      <c r="C28" s="658">
        <v>236</v>
      </c>
      <c r="D28" s="484">
        <f t="shared" ref="D28:I28" si="1">SUM(D13:D27)</f>
        <v>169</v>
      </c>
      <c r="E28" s="484">
        <f t="shared" si="1"/>
        <v>258</v>
      </c>
      <c r="F28" s="484">
        <f t="shared" si="1"/>
        <v>1005</v>
      </c>
      <c r="G28" s="484">
        <f t="shared" si="1"/>
        <v>1433</v>
      </c>
      <c r="H28" s="484">
        <f t="shared" si="1"/>
        <v>1129</v>
      </c>
      <c r="I28" s="484">
        <f t="shared" si="1"/>
        <v>4230</v>
      </c>
      <c r="K28" s="1433"/>
      <c r="L28" s="1583"/>
      <c r="M28" s="1583"/>
      <c r="N28" s="1583"/>
      <c r="O28" s="1583"/>
      <c r="P28" s="1583"/>
      <c r="Q28" s="1583"/>
      <c r="R28" s="1584"/>
    </row>
    <row r="29" spans="1:18" ht="15" x14ac:dyDescent="0.25">
      <c r="A29" s="706" t="s">
        <v>59</v>
      </c>
      <c r="B29" s="747" t="s">
        <v>542</v>
      </c>
      <c r="C29" s="748">
        <v>230</v>
      </c>
      <c r="D29" s="749">
        <v>177</v>
      </c>
      <c r="E29" s="749">
        <v>253</v>
      </c>
      <c r="F29" s="749">
        <v>992</v>
      </c>
      <c r="G29" s="749">
        <v>1382</v>
      </c>
      <c r="H29" s="750">
        <v>1176</v>
      </c>
      <c r="I29" s="751">
        <v>4210</v>
      </c>
      <c r="K29" s="1582"/>
      <c r="L29" s="1584"/>
      <c r="M29" s="1584"/>
      <c r="N29" s="1584"/>
      <c r="O29" s="1584"/>
      <c r="P29" s="1584"/>
      <c r="Q29" s="1584"/>
      <c r="R29" s="1584"/>
    </row>
    <row r="30" spans="1:18" x14ac:dyDescent="0.2">
      <c r="A30" s="336" t="s">
        <v>59</v>
      </c>
      <c r="B30" s="424" t="s">
        <v>60</v>
      </c>
      <c r="C30" s="425">
        <v>230</v>
      </c>
      <c r="D30" s="426">
        <v>172</v>
      </c>
      <c r="E30" s="426">
        <v>287</v>
      </c>
      <c r="F30" s="426">
        <v>941</v>
      </c>
      <c r="G30" s="426">
        <v>1378</v>
      </c>
      <c r="H30" s="427">
        <v>1222</v>
      </c>
      <c r="I30" s="428">
        <v>4230</v>
      </c>
    </row>
    <row r="31" spans="1:18" ht="15" x14ac:dyDescent="0.25">
      <c r="A31" s="336" t="s">
        <v>59</v>
      </c>
      <c r="B31" s="424" t="s">
        <v>61</v>
      </c>
      <c r="C31" s="425">
        <v>213</v>
      </c>
      <c r="D31" s="426">
        <v>158</v>
      </c>
      <c r="E31" s="426">
        <v>270</v>
      </c>
      <c r="F31" s="426">
        <v>938</v>
      </c>
      <c r="G31" s="426">
        <v>1379</v>
      </c>
      <c r="H31" s="427">
        <v>1296</v>
      </c>
      <c r="I31" s="428">
        <v>4254</v>
      </c>
      <c r="K31" s="1433"/>
      <c r="L31" s="1433"/>
      <c r="M31" s="1433"/>
      <c r="N31" s="1433"/>
      <c r="O31" s="1433"/>
      <c r="P31" s="1433"/>
      <c r="Q31" s="1433"/>
      <c r="R31" s="1433"/>
    </row>
    <row r="32" spans="1:18" x14ac:dyDescent="0.2">
      <c r="A32" s="336" t="s">
        <v>59</v>
      </c>
      <c r="B32" s="424" t="s">
        <v>62</v>
      </c>
      <c r="C32" s="425">
        <v>195</v>
      </c>
      <c r="D32" s="426">
        <v>409</v>
      </c>
      <c r="E32" s="426">
        <v>459</v>
      </c>
      <c r="F32" s="426">
        <v>924</v>
      </c>
      <c r="G32" s="426">
        <v>1444</v>
      </c>
      <c r="H32" s="427">
        <v>1355</v>
      </c>
      <c r="I32" s="428">
        <v>4786</v>
      </c>
    </row>
    <row r="33" spans="1:22" x14ac:dyDescent="0.2">
      <c r="A33" s="336" t="s">
        <v>59</v>
      </c>
      <c r="B33" s="424" t="s">
        <v>63</v>
      </c>
      <c r="C33" s="425">
        <v>182</v>
      </c>
      <c r="D33" s="426">
        <v>160</v>
      </c>
      <c r="E33" s="426">
        <v>304</v>
      </c>
      <c r="F33" s="426">
        <v>907</v>
      </c>
      <c r="G33" s="426">
        <v>1500</v>
      </c>
      <c r="H33" s="427">
        <v>1449</v>
      </c>
      <c r="I33" s="428">
        <v>4502</v>
      </c>
    </row>
    <row r="34" spans="1:22" x14ac:dyDescent="0.2">
      <c r="A34" s="336"/>
      <c r="B34" s="424" t="s">
        <v>64</v>
      </c>
      <c r="C34" s="425">
        <v>183</v>
      </c>
      <c r="D34" s="426">
        <v>130</v>
      </c>
      <c r="E34" s="426">
        <v>290</v>
      </c>
      <c r="F34" s="426">
        <v>867</v>
      </c>
      <c r="G34" s="426">
        <v>1551</v>
      </c>
      <c r="H34" s="427">
        <v>1504</v>
      </c>
      <c r="I34" s="428">
        <v>4525</v>
      </c>
    </row>
    <row r="35" spans="1:22" x14ac:dyDescent="0.2">
      <c r="A35" s="336"/>
      <c r="B35" s="424" t="s">
        <v>65</v>
      </c>
      <c r="C35" s="425">
        <v>149</v>
      </c>
      <c r="D35" s="426">
        <v>148</v>
      </c>
      <c r="E35" s="426">
        <v>309</v>
      </c>
      <c r="F35" s="426">
        <v>852</v>
      </c>
      <c r="G35" s="426">
        <v>1618</v>
      </c>
      <c r="H35" s="427">
        <v>1544</v>
      </c>
      <c r="I35" s="428">
        <v>4620</v>
      </c>
    </row>
    <row r="36" spans="1:22" x14ac:dyDescent="0.2">
      <c r="A36" s="336"/>
      <c r="B36" s="424" t="s">
        <v>66</v>
      </c>
      <c r="C36" s="425">
        <v>133</v>
      </c>
      <c r="D36" s="426">
        <v>169</v>
      </c>
      <c r="E36" s="426">
        <v>350</v>
      </c>
      <c r="F36" s="426">
        <v>886</v>
      </c>
      <c r="G36" s="426">
        <v>1669</v>
      </c>
      <c r="H36" s="427">
        <v>1608</v>
      </c>
      <c r="I36" s="428">
        <v>4815</v>
      </c>
    </row>
    <row r="37" spans="1:22" ht="12.75" thickBot="1" x14ac:dyDescent="0.25">
      <c r="A37" s="110"/>
      <c r="B37" s="115" t="s">
        <v>67</v>
      </c>
      <c r="C37" s="82">
        <v>131</v>
      </c>
      <c r="D37" s="81">
        <v>191</v>
      </c>
      <c r="E37" s="81">
        <v>356</v>
      </c>
      <c r="F37" s="81">
        <v>829</v>
      </c>
      <c r="G37" s="81">
        <v>1789</v>
      </c>
      <c r="H37" s="380">
        <v>1657</v>
      </c>
      <c r="I37" s="707">
        <v>4953</v>
      </c>
    </row>
    <row r="38" spans="1:22" x14ac:dyDescent="0.2">
      <c r="B38" s="458"/>
      <c r="H38" s="459"/>
    </row>
    <row r="39" spans="1:22" x14ac:dyDescent="0.2">
      <c r="B39" s="458"/>
      <c r="H39" s="459"/>
    </row>
    <row r="40" spans="1:22" s="10" customFormat="1" ht="13.5" thickBot="1" x14ac:dyDescent="0.25">
      <c r="A40" s="6" t="s">
        <v>68</v>
      </c>
      <c r="B40" s="108"/>
      <c r="C40" s="108"/>
      <c r="D40" s="108"/>
      <c r="E40" s="108"/>
      <c r="F40" s="108"/>
      <c r="G40" s="108"/>
      <c r="H40" s="108"/>
      <c r="I40" s="108"/>
    </row>
    <row r="41" spans="1:22" s="10" customFormat="1" ht="38.25" customHeight="1" thickBot="1" x14ac:dyDescent="0.25">
      <c r="A41" s="291"/>
      <c r="B41" s="292"/>
      <c r="C41" s="1595" t="s">
        <v>69</v>
      </c>
      <c r="D41" s="1596"/>
      <c r="E41" s="1596"/>
      <c r="F41" s="1596"/>
      <c r="G41" s="1596"/>
      <c r="H41" s="1596"/>
      <c r="I41" s="159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customFormat="1" ht="13.5" thickBot="1" x14ac:dyDescent="0.25">
      <c r="A42" s="293" t="s">
        <v>51</v>
      </c>
      <c r="B42" s="294" t="s">
        <v>5</v>
      </c>
      <c r="C42" s="694" t="s">
        <v>52</v>
      </c>
      <c r="D42" s="695" t="s">
        <v>53</v>
      </c>
      <c r="E42" s="695" t="s">
        <v>54</v>
      </c>
      <c r="F42" s="695" t="s">
        <v>55</v>
      </c>
      <c r="G42" s="695" t="s">
        <v>56</v>
      </c>
      <c r="H42" s="791" t="s">
        <v>57</v>
      </c>
      <c r="I42" s="792" t="s">
        <v>58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customFormat="1" ht="12.75" x14ac:dyDescent="0.2">
      <c r="A43" s="295">
        <v>1</v>
      </c>
      <c r="B43" s="296" t="s">
        <v>11</v>
      </c>
      <c r="C43" s="570">
        <v>0</v>
      </c>
      <c r="D43" s="1191"/>
      <c r="E43" s="1191">
        <v>9</v>
      </c>
      <c r="F43" s="1191">
        <v>49</v>
      </c>
      <c r="G43" s="1191">
        <v>39</v>
      </c>
      <c r="H43" s="1192">
        <v>25</v>
      </c>
      <c r="I43" s="1376">
        <v>122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customFormat="1" ht="12.75" x14ac:dyDescent="0.2">
      <c r="A44" s="297">
        <v>2</v>
      </c>
      <c r="B44" s="298" t="s">
        <v>12</v>
      </c>
      <c r="C44" s="425">
        <v>0</v>
      </c>
      <c r="D44" s="426" t="s">
        <v>490</v>
      </c>
      <c r="E44" s="426">
        <v>19</v>
      </c>
      <c r="F44" s="426">
        <v>46</v>
      </c>
      <c r="G44" s="426">
        <v>47</v>
      </c>
      <c r="H44" s="1193">
        <v>29</v>
      </c>
      <c r="I44" s="1434">
        <v>144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customFormat="1" ht="12.75" x14ac:dyDescent="0.2">
      <c r="A45" s="297">
        <v>3</v>
      </c>
      <c r="B45" s="298" t="s">
        <v>14</v>
      </c>
      <c r="C45" s="425">
        <v>0</v>
      </c>
      <c r="D45" s="426" t="s">
        <v>490</v>
      </c>
      <c r="E45" s="426">
        <v>26</v>
      </c>
      <c r="F45" s="426">
        <v>60</v>
      </c>
      <c r="G45" s="426">
        <v>41</v>
      </c>
      <c r="H45" s="1193">
        <v>30</v>
      </c>
      <c r="I45" s="1434">
        <v>159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customFormat="1" ht="12.75" x14ac:dyDescent="0.2">
      <c r="A46" s="297">
        <v>4</v>
      </c>
      <c r="B46" s="298" t="s">
        <v>15</v>
      </c>
      <c r="C46" s="425">
        <v>0</v>
      </c>
      <c r="D46" s="426" t="s">
        <v>490</v>
      </c>
      <c r="E46" s="426">
        <v>11</v>
      </c>
      <c r="F46" s="426">
        <v>30</v>
      </c>
      <c r="G46" s="426">
        <v>37</v>
      </c>
      <c r="H46" s="1193">
        <v>22</v>
      </c>
      <c r="I46" s="1434">
        <v>101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customFormat="1" ht="15" x14ac:dyDescent="0.2">
      <c r="A47" s="297">
        <v>5</v>
      </c>
      <c r="B47" s="298" t="s">
        <v>16</v>
      </c>
      <c r="C47" s="425">
        <v>0</v>
      </c>
      <c r="D47" s="426"/>
      <c r="E47" s="426">
        <v>14</v>
      </c>
      <c r="F47" s="426">
        <v>100</v>
      </c>
      <c r="G47" s="426">
        <v>189</v>
      </c>
      <c r="H47" s="1193">
        <v>106</v>
      </c>
      <c r="I47" s="1434">
        <v>409</v>
      </c>
      <c r="K47" s="1580"/>
      <c r="L47" s="1580"/>
      <c r="M47" s="1580"/>
      <c r="N47" s="1580"/>
      <c r="O47" s="1580"/>
      <c r="P47" s="1580"/>
      <c r="Q47" s="1580"/>
      <c r="R47" s="1581"/>
      <c r="S47" s="7"/>
      <c r="T47" s="7"/>
      <c r="U47" s="7"/>
      <c r="V47" s="7"/>
    </row>
    <row r="48" spans="1:22" customFormat="1" ht="15" x14ac:dyDescent="0.25">
      <c r="A48" s="299">
        <v>6</v>
      </c>
      <c r="B48" s="300" t="s">
        <v>17</v>
      </c>
      <c r="C48" s="425">
        <v>0</v>
      </c>
      <c r="D48" s="426"/>
      <c r="E48" s="426">
        <v>10</v>
      </c>
      <c r="F48" s="426">
        <v>75</v>
      </c>
      <c r="G48" s="426">
        <v>113</v>
      </c>
      <c r="H48" s="1193">
        <v>90</v>
      </c>
      <c r="I48" s="1434">
        <v>288</v>
      </c>
      <c r="K48" s="1433"/>
      <c r="L48" s="1433"/>
      <c r="M48" s="1433"/>
      <c r="N48" s="1433"/>
      <c r="O48" s="1433"/>
      <c r="P48" s="1433"/>
      <c r="Q48" s="1433"/>
      <c r="R48" s="1582"/>
      <c r="S48" s="10"/>
      <c r="T48" s="10"/>
      <c r="U48" s="10"/>
      <c r="V48" s="10"/>
    </row>
    <row r="49" spans="1:22" customFormat="1" ht="15" x14ac:dyDescent="0.25">
      <c r="A49" s="299">
        <v>7</v>
      </c>
      <c r="B49" s="300" t="s">
        <v>18</v>
      </c>
      <c r="C49" s="425">
        <v>0</v>
      </c>
      <c r="D49" s="426" t="s">
        <v>490</v>
      </c>
      <c r="E49" s="426">
        <v>16</v>
      </c>
      <c r="F49" s="426">
        <v>82</v>
      </c>
      <c r="G49" s="426">
        <v>119</v>
      </c>
      <c r="H49" s="1193">
        <v>93</v>
      </c>
      <c r="I49" s="1434">
        <v>311</v>
      </c>
      <c r="K49" s="1433"/>
      <c r="L49" s="1583"/>
      <c r="M49" s="1583"/>
      <c r="N49" s="1583"/>
      <c r="O49" s="1583"/>
      <c r="P49" s="1583"/>
      <c r="Q49" s="1583"/>
      <c r="R49" s="1584"/>
      <c r="S49" s="10"/>
      <c r="T49" s="10"/>
      <c r="U49" s="10"/>
      <c r="V49" s="10"/>
    </row>
    <row r="50" spans="1:22" customFormat="1" ht="15" x14ac:dyDescent="0.25">
      <c r="A50" s="297">
        <v>8</v>
      </c>
      <c r="B50" s="298" t="s">
        <v>19</v>
      </c>
      <c r="C50" s="425">
        <v>0</v>
      </c>
      <c r="D50" s="426"/>
      <c r="E50" s="426">
        <v>7</v>
      </c>
      <c r="F50" s="426">
        <v>57</v>
      </c>
      <c r="G50" s="426">
        <v>114</v>
      </c>
      <c r="H50" s="1193">
        <v>92</v>
      </c>
      <c r="I50" s="1434">
        <v>270</v>
      </c>
      <c r="K50" s="1433"/>
      <c r="L50" s="1583"/>
      <c r="M50" s="1583"/>
      <c r="N50" s="1583"/>
      <c r="O50" s="1583"/>
      <c r="P50" s="1583"/>
      <c r="Q50" s="1583"/>
      <c r="R50" s="1584"/>
      <c r="S50" s="2"/>
      <c r="T50" s="2"/>
      <c r="U50" s="2"/>
      <c r="V50" s="2"/>
    </row>
    <row r="51" spans="1:22" customFormat="1" ht="15" x14ac:dyDescent="0.25">
      <c r="A51" s="297">
        <v>9</v>
      </c>
      <c r="B51" s="298" t="s">
        <v>20</v>
      </c>
      <c r="C51" s="425">
        <v>0</v>
      </c>
      <c r="D51" s="426" t="s">
        <v>490</v>
      </c>
      <c r="E51" s="426">
        <v>5</v>
      </c>
      <c r="F51" s="426">
        <v>30</v>
      </c>
      <c r="G51" s="426">
        <v>41</v>
      </c>
      <c r="H51" s="1193">
        <v>37</v>
      </c>
      <c r="I51" s="1434">
        <v>114</v>
      </c>
      <c r="K51" s="1433"/>
      <c r="L51" s="1583"/>
      <c r="M51" s="1583"/>
      <c r="N51" s="1583"/>
      <c r="O51" s="1583"/>
      <c r="P51" s="1583"/>
      <c r="Q51" s="1583"/>
      <c r="R51" s="1584"/>
      <c r="S51" s="2"/>
      <c r="T51" s="2"/>
      <c r="U51" s="2"/>
      <c r="V51" s="2"/>
    </row>
    <row r="52" spans="1:22" customFormat="1" ht="15" x14ac:dyDescent="0.25">
      <c r="A52" s="297">
        <v>10</v>
      </c>
      <c r="B52" s="298" t="s">
        <v>21</v>
      </c>
      <c r="C52" s="425">
        <v>0</v>
      </c>
      <c r="D52" s="426"/>
      <c r="E52" s="426">
        <v>10</v>
      </c>
      <c r="F52" s="426">
        <v>44</v>
      </c>
      <c r="G52" s="426">
        <v>60</v>
      </c>
      <c r="H52" s="1193">
        <v>57</v>
      </c>
      <c r="I52" s="1434">
        <v>171</v>
      </c>
      <c r="K52" s="1433"/>
      <c r="L52" s="1583"/>
      <c r="M52" s="1583"/>
      <c r="N52" s="1583"/>
      <c r="O52" s="1583"/>
      <c r="P52" s="1583"/>
      <c r="Q52" s="1583"/>
      <c r="R52" s="1584"/>
      <c r="S52" s="2"/>
      <c r="T52" s="2"/>
      <c r="U52" s="2"/>
      <c r="V52" s="2"/>
    </row>
    <row r="53" spans="1:22" customFormat="1" ht="15" x14ac:dyDescent="0.25">
      <c r="A53" s="299">
        <v>11</v>
      </c>
      <c r="B53" s="300" t="s">
        <v>22</v>
      </c>
      <c r="C53" s="425">
        <v>0</v>
      </c>
      <c r="D53" s="426"/>
      <c r="E53" s="426">
        <v>8</v>
      </c>
      <c r="F53" s="426">
        <v>41</v>
      </c>
      <c r="G53" s="426">
        <v>65</v>
      </c>
      <c r="H53" s="1193">
        <v>53</v>
      </c>
      <c r="I53" s="1434">
        <v>167</v>
      </c>
      <c r="K53" s="1433"/>
      <c r="L53" s="1583"/>
      <c r="M53" s="1583"/>
      <c r="N53" s="1583"/>
      <c r="O53" s="1583"/>
      <c r="P53" s="1583"/>
      <c r="Q53" s="1583"/>
      <c r="R53" s="1584"/>
      <c r="S53" s="2"/>
      <c r="T53" s="2"/>
      <c r="U53" s="2"/>
      <c r="V53" s="2"/>
    </row>
    <row r="54" spans="1:22" customFormat="1" ht="15" x14ac:dyDescent="0.25">
      <c r="A54" s="297">
        <v>12</v>
      </c>
      <c r="B54" s="298" t="s">
        <v>23</v>
      </c>
      <c r="C54" s="425">
        <v>0</v>
      </c>
      <c r="D54" s="426" t="s">
        <v>490</v>
      </c>
      <c r="E54" s="426">
        <v>16</v>
      </c>
      <c r="F54" s="426">
        <v>78</v>
      </c>
      <c r="G54" s="426">
        <v>90</v>
      </c>
      <c r="H54" s="1193">
        <v>75</v>
      </c>
      <c r="I54" s="1434">
        <v>260</v>
      </c>
      <c r="K54" s="1433"/>
      <c r="L54" s="1583"/>
      <c r="M54" s="1583"/>
      <c r="N54" s="1583"/>
      <c r="O54" s="1583"/>
      <c r="P54" s="1583"/>
      <c r="Q54" s="1583"/>
      <c r="R54" s="1584"/>
      <c r="S54" s="2"/>
      <c r="T54" s="2"/>
      <c r="U54" s="2"/>
      <c r="V54" s="2"/>
    </row>
    <row r="55" spans="1:22" customFormat="1" ht="15" x14ac:dyDescent="0.25">
      <c r="A55" s="297">
        <v>13</v>
      </c>
      <c r="B55" s="298" t="s">
        <v>24</v>
      </c>
      <c r="C55" s="425">
        <v>0</v>
      </c>
      <c r="D55" s="426" t="s">
        <v>490</v>
      </c>
      <c r="E55" s="426">
        <v>13</v>
      </c>
      <c r="F55" s="426">
        <v>57</v>
      </c>
      <c r="G55" s="426">
        <v>141</v>
      </c>
      <c r="H55" s="1193">
        <v>164</v>
      </c>
      <c r="I55" s="1434">
        <v>376</v>
      </c>
      <c r="K55" s="1433"/>
      <c r="L55" s="1583"/>
      <c r="M55" s="1583"/>
      <c r="N55" s="1583"/>
      <c r="O55" s="1583"/>
      <c r="P55" s="1583"/>
      <c r="Q55" s="1583"/>
      <c r="R55" s="1584"/>
      <c r="S55" s="2"/>
      <c r="T55" s="2"/>
      <c r="U55" s="2"/>
      <c r="V55" s="2"/>
    </row>
    <row r="56" spans="1:22" customFormat="1" ht="15" x14ac:dyDescent="0.25">
      <c r="A56" s="297">
        <v>14</v>
      </c>
      <c r="B56" s="298" t="s">
        <v>25</v>
      </c>
      <c r="C56" s="425">
        <v>0</v>
      </c>
      <c r="D56" s="426">
        <v>7</v>
      </c>
      <c r="E56" s="426">
        <v>14</v>
      </c>
      <c r="F56" s="426">
        <v>69</v>
      </c>
      <c r="G56" s="426">
        <v>135</v>
      </c>
      <c r="H56" s="1193">
        <v>137</v>
      </c>
      <c r="I56" s="1434">
        <v>362</v>
      </c>
      <c r="K56" s="1433"/>
      <c r="L56" s="1583"/>
      <c r="M56" s="1583"/>
      <c r="N56" s="1583"/>
      <c r="O56" s="1583"/>
      <c r="P56" s="1583"/>
      <c r="Q56" s="1583"/>
      <c r="R56" s="1584"/>
      <c r="S56" s="2"/>
      <c r="T56" s="2"/>
      <c r="U56" s="2"/>
      <c r="V56" s="2"/>
    </row>
    <row r="57" spans="1:22" s="28" customFormat="1" ht="15.75" thickBot="1" x14ac:dyDescent="0.3">
      <c r="A57" s="301">
        <v>15</v>
      </c>
      <c r="B57" s="302" t="s">
        <v>26</v>
      </c>
      <c r="C57" s="82">
        <v>0</v>
      </c>
      <c r="D57" s="81" t="s">
        <v>490</v>
      </c>
      <c r="E57" s="81">
        <v>9</v>
      </c>
      <c r="F57" s="81">
        <v>41</v>
      </c>
      <c r="G57" s="81">
        <v>39</v>
      </c>
      <c r="H57" s="104">
        <v>27</v>
      </c>
      <c r="I57" s="766">
        <v>117</v>
      </c>
      <c r="K57" s="1433"/>
      <c r="L57" s="1583"/>
      <c r="M57" s="1583"/>
      <c r="N57" s="1583"/>
      <c r="O57" s="1583"/>
      <c r="P57" s="1583"/>
      <c r="Q57" s="1583"/>
      <c r="R57" s="1584"/>
      <c r="S57" s="2"/>
      <c r="T57" s="2"/>
      <c r="U57" s="2"/>
      <c r="V57" s="2"/>
    </row>
    <row r="58" spans="1:22" s="28" customFormat="1" ht="15" x14ac:dyDescent="0.25">
      <c r="A58" s="271" t="s">
        <v>59</v>
      </c>
      <c r="B58" s="381" t="s">
        <v>586</v>
      </c>
      <c r="C58" s="708">
        <f t="shared" ref="C58:I58" si="2">SUM(C43:C57)</f>
        <v>0</v>
      </c>
      <c r="D58" s="79">
        <v>18</v>
      </c>
      <c r="E58" s="79">
        <f>SUM(E43:E57)</f>
        <v>187</v>
      </c>
      <c r="F58" s="640">
        <f t="shared" si="2"/>
        <v>859</v>
      </c>
      <c r="G58" s="640">
        <f t="shared" si="2"/>
        <v>1270</v>
      </c>
      <c r="H58" s="1194">
        <f t="shared" si="2"/>
        <v>1037</v>
      </c>
      <c r="I58" s="1197">
        <f t="shared" si="2"/>
        <v>3371</v>
      </c>
      <c r="K58" s="1433"/>
      <c r="L58" s="1583"/>
      <c r="M58" s="1583"/>
      <c r="N58" s="1583"/>
      <c r="O58" s="1583"/>
      <c r="P58" s="1583"/>
      <c r="Q58" s="1583"/>
      <c r="R58" s="1584"/>
      <c r="S58" s="2"/>
      <c r="T58" s="2"/>
      <c r="U58" s="2"/>
      <c r="V58" s="2"/>
    </row>
    <row r="59" spans="1:22" ht="15" x14ac:dyDescent="0.25">
      <c r="A59" s="336" t="s">
        <v>59</v>
      </c>
      <c r="B59" s="424" t="s">
        <v>542</v>
      </c>
      <c r="C59" s="425">
        <v>0</v>
      </c>
      <c r="D59" s="426">
        <v>18</v>
      </c>
      <c r="E59" s="426">
        <v>197</v>
      </c>
      <c r="F59" s="426">
        <v>843</v>
      </c>
      <c r="G59" s="426">
        <v>1217</v>
      </c>
      <c r="H59" s="427">
        <v>1081</v>
      </c>
      <c r="I59" s="428">
        <v>3356</v>
      </c>
      <c r="K59" s="1433"/>
      <c r="L59" s="1583"/>
      <c r="M59" s="1583"/>
      <c r="N59" s="1583"/>
      <c r="O59" s="1583"/>
      <c r="P59" s="1583"/>
      <c r="Q59" s="1583"/>
      <c r="R59" s="1584"/>
    </row>
    <row r="60" spans="1:22" ht="15" x14ac:dyDescent="0.25">
      <c r="A60" s="336" t="s">
        <v>59</v>
      </c>
      <c r="B60" s="424" t="s">
        <v>60</v>
      </c>
      <c r="C60" s="425">
        <v>0</v>
      </c>
      <c r="D60" s="426">
        <v>21</v>
      </c>
      <c r="E60" s="426">
        <v>210</v>
      </c>
      <c r="F60" s="426">
        <v>784</v>
      </c>
      <c r="G60" s="426">
        <v>1228</v>
      </c>
      <c r="H60" s="427">
        <v>1118</v>
      </c>
      <c r="I60" s="428">
        <v>3361</v>
      </c>
      <c r="K60" s="1433"/>
      <c r="L60" s="1583"/>
      <c r="M60" s="1583"/>
      <c r="N60" s="1583"/>
      <c r="O60" s="1583"/>
      <c r="P60" s="1583"/>
      <c r="Q60" s="1583"/>
      <c r="R60" s="1584"/>
    </row>
    <row r="61" spans="1:22" ht="15" x14ac:dyDescent="0.25">
      <c r="A61" s="336" t="s">
        <v>59</v>
      </c>
      <c r="B61" s="424" t="s">
        <v>61</v>
      </c>
      <c r="C61" s="425">
        <v>0</v>
      </c>
      <c r="D61" s="426">
        <v>18</v>
      </c>
      <c r="E61" s="426">
        <v>202</v>
      </c>
      <c r="F61" s="426">
        <v>791</v>
      </c>
      <c r="G61" s="426">
        <v>1231</v>
      </c>
      <c r="H61" s="427">
        <v>1180</v>
      </c>
      <c r="I61" s="428">
        <v>3422</v>
      </c>
      <c r="K61" s="1433"/>
      <c r="L61" s="1583"/>
      <c r="M61" s="1583"/>
      <c r="N61" s="1583"/>
      <c r="O61" s="1583"/>
      <c r="P61" s="1583"/>
      <c r="Q61" s="1583"/>
      <c r="R61" s="1584"/>
    </row>
    <row r="62" spans="1:22" s="28" customFormat="1" ht="15" x14ac:dyDescent="0.25">
      <c r="A62" s="336" t="s">
        <v>59</v>
      </c>
      <c r="B62" s="424" t="s">
        <v>62</v>
      </c>
      <c r="C62" s="425">
        <v>0</v>
      </c>
      <c r="D62" s="426">
        <v>19</v>
      </c>
      <c r="E62" s="426">
        <v>202</v>
      </c>
      <c r="F62" s="426">
        <v>762</v>
      </c>
      <c r="G62" s="426">
        <v>1289</v>
      </c>
      <c r="H62" s="427">
        <v>1259</v>
      </c>
      <c r="I62" s="428">
        <v>3531</v>
      </c>
      <c r="K62" s="1433"/>
      <c r="L62" s="1583"/>
      <c r="M62" s="1583"/>
      <c r="N62" s="1583"/>
      <c r="O62" s="1583"/>
      <c r="P62" s="1583"/>
      <c r="Q62" s="1583"/>
      <c r="R62" s="1584"/>
      <c r="S62" s="2"/>
      <c r="T62" s="2"/>
      <c r="U62" s="2"/>
      <c r="V62" s="2"/>
    </row>
    <row r="63" spans="1:22" s="28" customFormat="1" ht="15" x14ac:dyDescent="0.25">
      <c r="A63" s="336" t="s">
        <v>59</v>
      </c>
      <c r="B63" s="424" t="s">
        <v>63</v>
      </c>
      <c r="C63" s="425">
        <v>0</v>
      </c>
      <c r="D63" s="426">
        <v>18</v>
      </c>
      <c r="E63" s="426">
        <v>213</v>
      </c>
      <c r="F63" s="426">
        <v>740</v>
      </c>
      <c r="G63" s="426">
        <v>1343</v>
      </c>
      <c r="H63" s="427">
        <v>1353</v>
      </c>
      <c r="I63" s="428">
        <v>3667</v>
      </c>
      <c r="K63" s="1433"/>
      <c r="L63" s="1583"/>
      <c r="M63" s="1583"/>
      <c r="N63" s="1583"/>
      <c r="O63" s="1583"/>
      <c r="P63" s="1583"/>
      <c r="Q63" s="1583"/>
      <c r="R63" s="1584"/>
      <c r="S63" s="2"/>
      <c r="T63" s="2"/>
      <c r="U63" s="2"/>
      <c r="V63" s="2"/>
    </row>
    <row r="64" spans="1:22" s="28" customFormat="1" ht="15" x14ac:dyDescent="0.25">
      <c r="A64" s="336"/>
      <c r="B64" s="424" t="s">
        <v>64</v>
      </c>
      <c r="C64" s="425">
        <v>0</v>
      </c>
      <c r="D64" s="426">
        <v>13</v>
      </c>
      <c r="E64" s="426">
        <v>190</v>
      </c>
      <c r="F64" s="426">
        <v>713</v>
      </c>
      <c r="G64" s="426">
        <v>1391</v>
      </c>
      <c r="H64" s="427">
        <v>1382</v>
      </c>
      <c r="I64" s="428">
        <v>3689</v>
      </c>
      <c r="K64" s="1433"/>
      <c r="L64" s="1583"/>
      <c r="M64" s="1583"/>
      <c r="N64" s="1583"/>
      <c r="O64" s="1583"/>
      <c r="P64" s="1583"/>
      <c r="Q64" s="1583"/>
      <c r="R64" s="1584"/>
      <c r="S64" s="2"/>
      <c r="T64" s="2"/>
      <c r="U64" s="2"/>
      <c r="V64" s="2"/>
    </row>
    <row r="65" spans="1:22" s="28" customFormat="1" ht="15" x14ac:dyDescent="0.25">
      <c r="A65" s="336"/>
      <c r="B65" s="424" t="s">
        <v>65</v>
      </c>
      <c r="C65" s="425">
        <v>0</v>
      </c>
      <c r="D65" s="426">
        <v>16</v>
      </c>
      <c r="E65" s="426">
        <v>207</v>
      </c>
      <c r="F65" s="426">
        <v>713</v>
      </c>
      <c r="G65" s="426">
        <v>1431</v>
      </c>
      <c r="H65" s="427">
        <v>1418</v>
      </c>
      <c r="I65" s="428">
        <v>3785</v>
      </c>
      <c r="K65" s="1433"/>
      <c r="L65" s="1583"/>
      <c r="M65" s="1583"/>
      <c r="N65" s="1583"/>
      <c r="O65" s="1583"/>
      <c r="P65" s="1583"/>
      <c r="Q65" s="1583"/>
      <c r="R65" s="1584"/>
    </row>
    <row r="66" spans="1:22" s="28" customFormat="1" ht="15" x14ac:dyDescent="0.25">
      <c r="A66" s="336"/>
      <c r="B66" s="424" t="s">
        <v>66</v>
      </c>
      <c r="C66" s="425">
        <v>0</v>
      </c>
      <c r="D66" s="426">
        <v>22</v>
      </c>
      <c r="E66" s="426">
        <v>202</v>
      </c>
      <c r="F66" s="426">
        <v>718</v>
      </c>
      <c r="G66" s="426">
        <v>1447</v>
      </c>
      <c r="H66" s="427">
        <v>1494</v>
      </c>
      <c r="I66" s="428">
        <v>3883</v>
      </c>
      <c r="K66" s="1582"/>
      <c r="L66" s="1584"/>
      <c r="M66" s="1584"/>
      <c r="N66" s="1584"/>
      <c r="O66" s="1584"/>
      <c r="P66" s="1584"/>
      <c r="Q66" s="1584"/>
      <c r="R66" s="1584"/>
      <c r="S66" s="2"/>
      <c r="T66" s="2"/>
      <c r="U66" s="2"/>
      <c r="V66" s="2"/>
    </row>
    <row r="67" spans="1:22" s="28" customFormat="1" ht="12.75" thickBot="1" x14ac:dyDescent="0.25">
      <c r="A67" s="110"/>
      <c r="B67" s="115" t="s">
        <v>67</v>
      </c>
      <c r="C67" s="82">
        <v>0</v>
      </c>
      <c r="D67" s="81">
        <v>24</v>
      </c>
      <c r="E67" s="81">
        <v>203</v>
      </c>
      <c r="F67" s="81">
        <v>659</v>
      </c>
      <c r="G67" s="81">
        <v>1557</v>
      </c>
      <c r="H67" s="380">
        <v>1529</v>
      </c>
      <c r="I67" s="707">
        <v>3972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" x14ac:dyDescent="0.25">
      <c r="B68" s="458"/>
      <c r="H68" s="459"/>
      <c r="K68" s="1433"/>
      <c r="L68" s="1433"/>
      <c r="M68" s="1433"/>
      <c r="N68" s="1433"/>
      <c r="O68" s="1433"/>
      <c r="P68" s="1433"/>
      <c r="Q68" s="1433"/>
      <c r="R68" s="1433"/>
    </row>
    <row r="69" spans="1:22" customFormat="1" ht="12.75" x14ac:dyDescent="0.2">
      <c r="A69" s="5"/>
      <c r="B69" s="458"/>
      <c r="C69" s="2"/>
      <c r="D69" s="2"/>
      <c r="E69" s="2"/>
      <c r="F69" s="2"/>
      <c r="G69" s="2"/>
      <c r="H69" s="459"/>
      <c r="I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customFormat="1" ht="13.5" thickBot="1" x14ac:dyDescent="0.25">
      <c r="A70" s="6" t="s">
        <v>70</v>
      </c>
      <c r="B70" s="108"/>
      <c r="C70" s="108"/>
      <c r="D70" s="108"/>
      <c r="E70" s="108"/>
      <c r="F70" s="108"/>
      <c r="G70" s="108"/>
      <c r="H70" s="108"/>
      <c r="I70" s="10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customFormat="1" ht="45.75" customHeight="1" thickBot="1" x14ac:dyDescent="0.25">
      <c r="A71" s="304"/>
      <c r="B71" s="305"/>
      <c r="C71" s="1601" t="s">
        <v>71</v>
      </c>
      <c r="D71" s="1602"/>
      <c r="E71" s="1602"/>
      <c r="F71" s="1602"/>
      <c r="G71" s="1602"/>
      <c r="H71" s="1602"/>
      <c r="I71" s="160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customFormat="1" ht="13.5" thickBot="1" x14ac:dyDescent="0.25">
      <c r="A72" s="306" t="s">
        <v>51</v>
      </c>
      <c r="B72" s="294" t="s">
        <v>5</v>
      </c>
      <c r="C72" s="795" t="s">
        <v>52</v>
      </c>
      <c r="D72" s="793" t="s">
        <v>53</v>
      </c>
      <c r="E72" s="793" t="s">
        <v>54</v>
      </c>
      <c r="F72" s="793" t="s">
        <v>55</v>
      </c>
      <c r="G72" s="793" t="s">
        <v>56</v>
      </c>
      <c r="H72" s="794" t="s">
        <v>57</v>
      </c>
      <c r="I72" s="796" t="s">
        <v>58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customFormat="1" ht="12.75" x14ac:dyDescent="0.2">
      <c r="A73" s="307">
        <v>1</v>
      </c>
      <c r="B73" s="296" t="s">
        <v>11</v>
      </c>
      <c r="C73" s="570">
        <v>0</v>
      </c>
      <c r="D73" s="1191"/>
      <c r="E73" s="1191">
        <v>5</v>
      </c>
      <c r="F73" s="1191">
        <v>9</v>
      </c>
      <c r="G73" s="1191">
        <v>6</v>
      </c>
      <c r="H73" s="1192" t="s">
        <v>490</v>
      </c>
      <c r="I73" s="1195">
        <v>23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customFormat="1" ht="12.75" x14ac:dyDescent="0.2">
      <c r="A74" s="308">
        <v>2</v>
      </c>
      <c r="B74" s="298" t="s">
        <v>12</v>
      </c>
      <c r="C74" s="425">
        <v>0</v>
      </c>
      <c r="D74" s="426" t="s">
        <v>490</v>
      </c>
      <c r="E74" s="426">
        <v>6</v>
      </c>
      <c r="F74" s="426" t="s">
        <v>490</v>
      </c>
      <c r="G74" s="426">
        <v>9</v>
      </c>
      <c r="H74" s="1193" t="s">
        <v>490</v>
      </c>
      <c r="I74" s="1196">
        <v>22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customFormat="1" ht="12.75" x14ac:dyDescent="0.2">
      <c r="A75" s="308">
        <v>3</v>
      </c>
      <c r="B75" s="298" t="s">
        <v>14</v>
      </c>
      <c r="C75" s="425">
        <v>0</v>
      </c>
      <c r="D75" s="426"/>
      <c r="E75" s="426">
        <v>6</v>
      </c>
      <c r="F75" s="426">
        <v>8</v>
      </c>
      <c r="G75" s="426">
        <v>6</v>
      </c>
      <c r="H75" s="1193" t="s">
        <v>490</v>
      </c>
      <c r="I75" s="1196">
        <v>24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customFormat="1" ht="12.75" x14ac:dyDescent="0.2">
      <c r="A76" s="308">
        <v>4</v>
      </c>
      <c r="B76" s="298" t="s">
        <v>15</v>
      </c>
      <c r="C76" s="425">
        <v>0</v>
      </c>
      <c r="D76" s="426" t="s">
        <v>490</v>
      </c>
      <c r="E76" s="426">
        <v>6</v>
      </c>
      <c r="F76" s="426">
        <v>10</v>
      </c>
      <c r="G76" s="426">
        <v>9</v>
      </c>
      <c r="H76" s="1193" t="s">
        <v>490</v>
      </c>
      <c r="I76" s="1196">
        <v>30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customFormat="1" ht="15" x14ac:dyDescent="0.2">
      <c r="A77" s="308">
        <v>5</v>
      </c>
      <c r="B77" s="298" t="s">
        <v>16</v>
      </c>
      <c r="C77" s="425">
        <v>0</v>
      </c>
      <c r="D77" s="426" t="s">
        <v>490</v>
      </c>
      <c r="E77" s="426">
        <v>5</v>
      </c>
      <c r="F77" s="426">
        <v>19</v>
      </c>
      <c r="G77" s="426">
        <v>13</v>
      </c>
      <c r="H77" s="1193">
        <v>5</v>
      </c>
      <c r="I77" s="1196">
        <v>43</v>
      </c>
      <c r="K77" s="1580"/>
      <c r="L77" s="1580"/>
      <c r="M77" s="1580"/>
      <c r="N77" s="1580"/>
      <c r="O77" s="1580"/>
      <c r="P77" s="1580"/>
      <c r="Q77" s="1580"/>
      <c r="R77" s="1581"/>
      <c r="S77" s="7"/>
      <c r="T77" s="7"/>
      <c r="U77" s="7"/>
      <c r="V77" s="7"/>
    </row>
    <row r="78" spans="1:22" customFormat="1" ht="15" x14ac:dyDescent="0.25">
      <c r="A78" s="309">
        <v>6</v>
      </c>
      <c r="B78" s="300" t="s">
        <v>17</v>
      </c>
      <c r="C78" s="425">
        <v>0</v>
      </c>
      <c r="D78" s="426"/>
      <c r="E78" s="426" t="s">
        <v>490</v>
      </c>
      <c r="F78" s="426">
        <v>8</v>
      </c>
      <c r="G78" s="426">
        <v>14</v>
      </c>
      <c r="H78" s="1193">
        <v>10</v>
      </c>
      <c r="I78" s="1196">
        <v>33</v>
      </c>
      <c r="K78" s="1433"/>
      <c r="L78" s="1433"/>
      <c r="M78" s="1433"/>
      <c r="N78" s="1433"/>
      <c r="O78" s="1433"/>
      <c r="P78" s="1433"/>
      <c r="Q78" s="1433"/>
      <c r="R78" s="1582"/>
      <c r="S78" s="10"/>
      <c r="T78" s="10"/>
      <c r="U78" s="10"/>
      <c r="V78" s="10"/>
    </row>
    <row r="79" spans="1:22" customFormat="1" ht="15" x14ac:dyDescent="0.25">
      <c r="A79" s="309">
        <v>7</v>
      </c>
      <c r="B79" s="300" t="s">
        <v>18</v>
      </c>
      <c r="C79" s="425">
        <v>0</v>
      </c>
      <c r="D79" s="426"/>
      <c r="E79" s="426" t="s">
        <v>490</v>
      </c>
      <c r="F79" s="426">
        <v>7</v>
      </c>
      <c r="G79" s="426">
        <v>15</v>
      </c>
      <c r="H79" s="1193">
        <v>12</v>
      </c>
      <c r="I79" s="1196">
        <v>36</v>
      </c>
      <c r="K79" s="1433"/>
      <c r="L79" s="1583"/>
      <c r="M79" s="1583"/>
      <c r="N79" s="1583"/>
      <c r="O79" s="1583"/>
      <c r="P79" s="1583"/>
      <c r="Q79" s="1583"/>
      <c r="R79" s="1584"/>
      <c r="S79" s="10"/>
      <c r="T79" s="10"/>
      <c r="U79" s="10"/>
      <c r="V79" s="10"/>
    </row>
    <row r="80" spans="1:22" customFormat="1" ht="15" x14ac:dyDescent="0.25">
      <c r="A80" s="308">
        <v>8</v>
      </c>
      <c r="B80" s="298" t="s">
        <v>19</v>
      </c>
      <c r="C80" s="425">
        <v>0</v>
      </c>
      <c r="D80" s="426"/>
      <c r="E80" s="426" t="s">
        <v>490</v>
      </c>
      <c r="F80" s="426" t="s">
        <v>490</v>
      </c>
      <c r="G80" s="426" t="s">
        <v>490</v>
      </c>
      <c r="H80" s="1193">
        <v>7</v>
      </c>
      <c r="I80" s="1196">
        <v>17</v>
      </c>
      <c r="K80" s="1433"/>
      <c r="L80" s="1583"/>
      <c r="M80" s="1583"/>
      <c r="N80" s="1583"/>
      <c r="O80" s="1583"/>
      <c r="P80" s="1583"/>
      <c r="Q80" s="1583"/>
      <c r="R80" s="1584"/>
      <c r="S80" s="2"/>
      <c r="T80" s="2"/>
      <c r="U80" s="2"/>
      <c r="V80" s="2"/>
    </row>
    <row r="81" spans="1:22" customFormat="1" ht="15" x14ac:dyDescent="0.25">
      <c r="A81" s="308">
        <v>9</v>
      </c>
      <c r="B81" s="298" t="s">
        <v>20</v>
      </c>
      <c r="C81" s="425">
        <v>0</v>
      </c>
      <c r="D81" s="426"/>
      <c r="E81" s="426" t="s">
        <v>490</v>
      </c>
      <c r="F81" s="426">
        <v>8</v>
      </c>
      <c r="G81" s="426">
        <v>7</v>
      </c>
      <c r="H81" s="1193" t="s">
        <v>490</v>
      </c>
      <c r="I81" s="1196">
        <v>20</v>
      </c>
      <c r="K81" s="1433"/>
      <c r="L81" s="1583"/>
      <c r="M81" s="1583"/>
      <c r="N81" s="1583"/>
      <c r="O81" s="1583"/>
      <c r="P81" s="1583"/>
      <c r="Q81" s="1583"/>
      <c r="R81" s="1584"/>
      <c r="S81" s="2"/>
      <c r="T81" s="2"/>
      <c r="U81" s="2"/>
      <c r="V81" s="2"/>
    </row>
    <row r="82" spans="1:22" customFormat="1" ht="15" x14ac:dyDescent="0.25">
      <c r="A82" s="308">
        <v>10</v>
      </c>
      <c r="B82" s="298" t="s">
        <v>21</v>
      </c>
      <c r="C82" s="425">
        <v>0</v>
      </c>
      <c r="D82" s="426"/>
      <c r="E82" s="426" t="s">
        <v>490</v>
      </c>
      <c r="F82" s="426">
        <v>8</v>
      </c>
      <c r="G82" s="426">
        <v>8</v>
      </c>
      <c r="H82" s="1193">
        <v>7</v>
      </c>
      <c r="I82" s="1196">
        <v>26</v>
      </c>
      <c r="K82" s="1433"/>
      <c r="L82" s="1583"/>
      <c r="M82" s="1583"/>
      <c r="N82" s="1583"/>
      <c r="O82" s="1583"/>
      <c r="P82" s="1583"/>
      <c r="Q82" s="1583"/>
      <c r="R82" s="1584"/>
      <c r="S82" s="2"/>
      <c r="T82" s="2"/>
      <c r="U82" s="2"/>
      <c r="V82" s="2"/>
    </row>
    <row r="83" spans="1:22" customFormat="1" ht="15" x14ac:dyDescent="0.25">
      <c r="A83" s="309">
        <v>11</v>
      </c>
      <c r="B83" s="300" t="s">
        <v>22</v>
      </c>
      <c r="C83" s="425">
        <v>0</v>
      </c>
      <c r="D83" s="426"/>
      <c r="E83" s="426" t="s">
        <v>490</v>
      </c>
      <c r="F83" s="426">
        <v>7</v>
      </c>
      <c r="G83" s="426">
        <v>11</v>
      </c>
      <c r="H83" s="1193" t="s">
        <v>490</v>
      </c>
      <c r="I83" s="1196">
        <v>23</v>
      </c>
      <c r="K83" s="1433"/>
      <c r="L83" s="1583"/>
      <c r="M83" s="1583"/>
      <c r="N83" s="1583"/>
      <c r="O83" s="1583"/>
      <c r="P83" s="1583"/>
      <c r="Q83" s="1583"/>
      <c r="R83" s="1584"/>
      <c r="S83" s="2"/>
      <c r="T83" s="2"/>
      <c r="U83" s="2"/>
      <c r="V83" s="2"/>
    </row>
    <row r="84" spans="1:22" customFormat="1" ht="15" x14ac:dyDescent="0.25">
      <c r="A84" s="308">
        <v>12</v>
      </c>
      <c r="B84" s="298" t="s">
        <v>23</v>
      </c>
      <c r="C84" s="425">
        <v>0</v>
      </c>
      <c r="D84" s="426"/>
      <c r="E84" s="426">
        <v>8</v>
      </c>
      <c r="F84" s="426">
        <v>16</v>
      </c>
      <c r="G84" s="426">
        <v>15</v>
      </c>
      <c r="H84" s="1193">
        <v>7</v>
      </c>
      <c r="I84" s="1196">
        <v>46</v>
      </c>
      <c r="K84" s="1433"/>
      <c r="L84" s="1583"/>
      <c r="M84" s="1583"/>
      <c r="N84" s="1583"/>
      <c r="O84" s="1583"/>
      <c r="P84" s="1583"/>
      <c r="Q84" s="1583"/>
      <c r="R84" s="1584"/>
      <c r="S84" s="2"/>
      <c r="T84" s="2"/>
      <c r="U84" s="2"/>
      <c r="V84" s="2"/>
    </row>
    <row r="85" spans="1:22" customFormat="1" ht="15" x14ac:dyDescent="0.25">
      <c r="A85" s="308">
        <v>13</v>
      </c>
      <c r="B85" s="298" t="s">
        <v>24</v>
      </c>
      <c r="C85" s="425">
        <v>0</v>
      </c>
      <c r="D85" s="426" t="s">
        <v>490</v>
      </c>
      <c r="E85" s="426" t="s">
        <v>490</v>
      </c>
      <c r="F85" s="426">
        <v>14</v>
      </c>
      <c r="G85" s="426">
        <v>21</v>
      </c>
      <c r="H85" s="1193">
        <v>11</v>
      </c>
      <c r="I85" s="1196">
        <v>51</v>
      </c>
      <c r="K85" s="1433"/>
      <c r="L85" s="1583"/>
      <c r="M85" s="1583"/>
      <c r="N85" s="1583"/>
      <c r="O85" s="1583"/>
      <c r="P85" s="1583"/>
      <c r="Q85" s="1583"/>
      <c r="R85" s="1584"/>
      <c r="S85" s="2"/>
      <c r="T85" s="2"/>
      <c r="U85" s="2"/>
      <c r="V85" s="2"/>
    </row>
    <row r="86" spans="1:22" customFormat="1" ht="15" x14ac:dyDescent="0.25">
      <c r="A86" s="308">
        <v>14</v>
      </c>
      <c r="B86" s="298" t="s">
        <v>25</v>
      </c>
      <c r="C86" s="425">
        <v>0</v>
      </c>
      <c r="D86" s="426"/>
      <c r="E86" s="426" t="s">
        <v>490</v>
      </c>
      <c r="F86" s="426">
        <v>10</v>
      </c>
      <c r="G86" s="426">
        <v>17</v>
      </c>
      <c r="H86" s="1193">
        <v>14</v>
      </c>
      <c r="I86" s="1196">
        <v>43</v>
      </c>
      <c r="K86" s="1433"/>
      <c r="L86" s="1583"/>
      <c r="M86" s="1583"/>
      <c r="N86" s="1583"/>
      <c r="O86" s="1583"/>
      <c r="P86" s="1583"/>
      <c r="Q86" s="1583"/>
      <c r="R86" s="1584"/>
      <c r="S86" s="2"/>
      <c r="T86" s="2"/>
      <c r="U86" s="2"/>
      <c r="V86" s="2"/>
    </row>
    <row r="87" spans="1:22" customFormat="1" ht="15.75" thickBot="1" x14ac:dyDescent="0.3">
      <c r="A87" s="310">
        <v>15</v>
      </c>
      <c r="B87" s="311" t="s">
        <v>26</v>
      </c>
      <c r="C87" s="82">
        <v>0</v>
      </c>
      <c r="D87" s="81"/>
      <c r="E87" s="81">
        <v>6</v>
      </c>
      <c r="F87" s="81">
        <v>7</v>
      </c>
      <c r="G87" s="81">
        <v>8</v>
      </c>
      <c r="H87" s="104" t="s">
        <v>490</v>
      </c>
      <c r="I87" s="766">
        <v>22</v>
      </c>
      <c r="K87" s="1433"/>
      <c r="L87" s="1583"/>
      <c r="M87" s="1583"/>
      <c r="N87" s="1583"/>
      <c r="O87" s="1583"/>
      <c r="P87" s="1583"/>
      <c r="Q87" s="1583"/>
      <c r="R87" s="1584"/>
      <c r="S87" s="2"/>
      <c r="T87" s="2"/>
      <c r="U87" s="2"/>
      <c r="V87" s="2"/>
    </row>
    <row r="88" spans="1:22" customFormat="1" ht="15" x14ac:dyDescent="0.25">
      <c r="A88" s="271" t="s">
        <v>59</v>
      </c>
      <c r="B88" s="381" t="s">
        <v>586</v>
      </c>
      <c r="C88" s="708">
        <f t="shared" ref="C88" si="3">SUM(C73:C87)</f>
        <v>0</v>
      </c>
      <c r="D88" s="79">
        <v>5</v>
      </c>
      <c r="E88" s="79">
        <v>58</v>
      </c>
      <c r="F88" s="640">
        <v>139</v>
      </c>
      <c r="G88" s="640">
        <v>163</v>
      </c>
      <c r="H88" s="1194">
        <v>94</v>
      </c>
      <c r="I88" s="1197">
        <f>SUM(I73:I87)</f>
        <v>459</v>
      </c>
      <c r="K88" s="1433"/>
      <c r="L88" s="1583"/>
      <c r="M88" s="1583"/>
      <c r="N88" s="1583"/>
      <c r="O88" s="1583"/>
      <c r="P88" s="1583"/>
      <c r="Q88" s="1583"/>
      <c r="R88" s="1584"/>
      <c r="S88" s="2"/>
      <c r="T88" s="2"/>
      <c r="U88" s="2"/>
      <c r="V88" s="2"/>
    </row>
    <row r="89" spans="1:22" customFormat="1" ht="15" x14ac:dyDescent="0.25">
      <c r="A89" s="336" t="s">
        <v>59</v>
      </c>
      <c r="B89" s="424" t="s">
        <v>542</v>
      </c>
      <c r="C89" s="425">
        <v>0</v>
      </c>
      <c r="D89" s="426">
        <v>6</v>
      </c>
      <c r="E89" s="426">
        <v>28</v>
      </c>
      <c r="F89" s="426">
        <v>131</v>
      </c>
      <c r="G89" s="426">
        <v>155</v>
      </c>
      <c r="H89" s="426">
        <v>91</v>
      </c>
      <c r="I89" s="428">
        <v>411</v>
      </c>
      <c r="K89" s="1433"/>
      <c r="L89" s="1583"/>
      <c r="M89" s="1583"/>
      <c r="N89" s="1583"/>
      <c r="O89" s="1583"/>
      <c r="P89" s="1583"/>
      <c r="Q89" s="1583"/>
      <c r="R89" s="1584"/>
      <c r="S89" s="2"/>
      <c r="T89" s="2"/>
      <c r="U89" s="2"/>
      <c r="V89" s="2"/>
    </row>
    <row r="90" spans="1:22" customFormat="1" ht="15" x14ac:dyDescent="0.25">
      <c r="A90" s="336" t="s">
        <v>59</v>
      </c>
      <c r="B90" s="424" t="s">
        <v>60</v>
      </c>
      <c r="C90" s="425">
        <v>0</v>
      </c>
      <c r="D90" s="426">
        <v>10</v>
      </c>
      <c r="E90" s="426">
        <v>40</v>
      </c>
      <c r="F90" s="426">
        <v>141</v>
      </c>
      <c r="G90" s="426">
        <v>149</v>
      </c>
      <c r="H90" s="426">
        <v>103</v>
      </c>
      <c r="I90" s="428">
        <v>443</v>
      </c>
      <c r="K90" s="1433"/>
      <c r="L90" s="1583"/>
      <c r="M90" s="1583"/>
      <c r="N90" s="1583"/>
      <c r="O90" s="1583"/>
      <c r="P90" s="1583"/>
      <c r="Q90" s="1583"/>
      <c r="R90" s="1584"/>
      <c r="S90" s="2"/>
      <c r="T90" s="2"/>
      <c r="U90" s="2"/>
      <c r="V90" s="2"/>
    </row>
    <row r="91" spans="1:22" customFormat="1" ht="15" x14ac:dyDescent="0.25">
      <c r="A91" s="336" t="s">
        <v>59</v>
      </c>
      <c r="B91" s="424" t="s">
        <v>61</v>
      </c>
      <c r="C91" s="425">
        <v>0</v>
      </c>
      <c r="D91" s="426">
        <v>9</v>
      </c>
      <c r="E91" s="426">
        <v>29</v>
      </c>
      <c r="F91" s="426">
        <f>70+62</f>
        <v>132</v>
      </c>
      <c r="G91" s="426">
        <f>74+80</f>
        <v>154</v>
      </c>
      <c r="H91" s="426">
        <f>94+26</f>
        <v>120</v>
      </c>
      <c r="I91" s="428">
        <f>SUM(C91:H91)</f>
        <v>444</v>
      </c>
      <c r="K91" s="1433"/>
      <c r="L91" s="1583"/>
      <c r="M91" s="1583"/>
      <c r="N91" s="1583"/>
      <c r="O91" s="1583"/>
      <c r="P91" s="1583"/>
      <c r="Q91" s="1583"/>
      <c r="R91" s="1584"/>
      <c r="S91" s="2"/>
      <c r="T91" s="2"/>
      <c r="U91" s="2"/>
      <c r="V91" s="2"/>
    </row>
    <row r="92" spans="1:22" customFormat="1" ht="15" x14ac:dyDescent="0.25">
      <c r="A92" s="336" t="s">
        <v>59</v>
      </c>
      <c r="B92" s="424" t="s">
        <v>62</v>
      </c>
      <c r="C92" s="425">
        <v>0</v>
      </c>
      <c r="D92" s="426">
        <v>7</v>
      </c>
      <c r="E92" s="426">
        <v>39</v>
      </c>
      <c r="F92" s="426">
        <v>113</v>
      </c>
      <c r="G92" s="426">
        <v>148</v>
      </c>
      <c r="H92" s="426">
        <v>94</v>
      </c>
      <c r="I92" s="428">
        <v>401</v>
      </c>
      <c r="K92" s="1433"/>
      <c r="L92" s="1583"/>
      <c r="M92" s="1583"/>
      <c r="N92" s="1583"/>
      <c r="O92" s="1583"/>
      <c r="P92" s="1583"/>
      <c r="Q92" s="1583"/>
      <c r="R92" s="1584"/>
      <c r="S92" s="2"/>
      <c r="T92" s="2"/>
      <c r="U92" s="2"/>
      <c r="V92" s="2"/>
    </row>
    <row r="93" spans="1:22" customFormat="1" ht="15" x14ac:dyDescent="0.25">
      <c r="A93" s="336" t="s">
        <v>59</v>
      </c>
      <c r="B93" s="424" t="s">
        <v>63</v>
      </c>
      <c r="C93" s="425">
        <v>0</v>
      </c>
      <c r="D93" s="426">
        <v>8</v>
      </c>
      <c r="E93" s="426">
        <v>41</v>
      </c>
      <c r="F93" s="426">
        <v>152</v>
      </c>
      <c r="G93" s="426">
        <v>155</v>
      </c>
      <c r="H93" s="426">
        <v>95</v>
      </c>
      <c r="I93" s="428">
        <v>451</v>
      </c>
      <c r="K93" s="1433"/>
      <c r="L93" s="1583"/>
      <c r="M93" s="1583"/>
      <c r="N93" s="1583"/>
      <c r="O93" s="1583"/>
      <c r="P93" s="1583"/>
      <c r="Q93" s="1583"/>
      <c r="R93" s="1584"/>
      <c r="S93" s="2"/>
      <c r="T93" s="2"/>
      <c r="U93" s="2"/>
      <c r="V93" s="2"/>
    </row>
    <row r="94" spans="1:22" customFormat="1" ht="15" x14ac:dyDescent="0.25">
      <c r="A94" s="336"/>
      <c r="B94" s="424" t="s">
        <v>64</v>
      </c>
      <c r="C94" s="425">
        <v>0</v>
      </c>
      <c r="D94" s="426">
        <v>12</v>
      </c>
      <c r="E94" s="426">
        <v>46</v>
      </c>
      <c r="F94" s="426">
        <v>132</v>
      </c>
      <c r="G94" s="426">
        <v>153</v>
      </c>
      <c r="H94" s="426">
        <v>121</v>
      </c>
      <c r="I94" s="428">
        <v>464</v>
      </c>
      <c r="K94" s="1433"/>
      <c r="L94" s="1583"/>
      <c r="M94" s="1583"/>
      <c r="N94" s="1583"/>
      <c r="O94" s="1583"/>
      <c r="P94" s="1583"/>
      <c r="Q94" s="1583"/>
      <c r="R94" s="1584"/>
      <c r="S94" s="2"/>
      <c r="T94" s="2"/>
      <c r="U94" s="2"/>
      <c r="V94" s="2"/>
    </row>
    <row r="95" spans="1:22" customFormat="1" ht="15" x14ac:dyDescent="0.25">
      <c r="A95" s="336"/>
      <c r="B95" s="424" t="s">
        <v>65</v>
      </c>
      <c r="C95" s="425">
        <v>0</v>
      </c>
      <c r="D95" s="426">
        <v>9</v>
      </c>
      <c r="E95" s="426">
        <v>35</v>
      </c>
      <c r="F95" s="426">
        <v>116</v>
      </c>
      <c r="G95" s="426">
        <v>179</v>
      </c>
      <c r="H95" s="426">
        <v>124</v>
      </c>
      <c r="I95" s="428">
        <v>463</v>
      </c>
      <c r="K95" s="1433"/>
      <c r="L95" s="1583"/>
      <c r="M95" s="1583"/>
      <c r="N95" s="1583"/>
      <c r="O95" s="1583"/>
      <c r="P95" s="1583"/>
      <c r="Q95" s="1583"/>
      <c r="R95" s="1584"/>
      <c r="S95" s="28"/>
      <c r="T95" s="28"/>
      <c r="U95" s="28"/>
      <c r="V95" s="28"/>
    </row>
    <row r="96" spans="1:22" customFormat="1" ht="15" x14ac:dyDescent="0.25">
      <c r="A96" s="336"/>
      <c r="B96" s="424" t="s">
        <v>66</v>
      </c>
      <c r="C96" s="425">
        <v>0</v>
      </c>
      <c r="D96" s="426">
        <v>12</v>
      </c>
      <c r="E96" s="426">
        <v>46</v>
      </c>
      <c r="F96" s="426">
        <v>131</v>
      </c>
      <c r="G96" s="426">
        <v>212</v>
      </c>
      <c r="H96" s="426">
        <v>111</v>
      </c>
      <c r="I96" s="428">
        <v>512</v>
      </c>
      <c r="K96" s="1582"/>
      <c r="L96" s="1584"/>
      <c r="M96" s="1584"/>
      <c r="N96" s="1584"/>
      <c r="O96" s="1584"/>
      <c r="P96" s="1584"/>
      <c r="Q96" s="1584"/>
      <c r="R96" s="1584"/>
      <c r="S96" s="2"/>
      <c r="T96" s="2"/>
      <c r="U96" s="2"/>
      <c r="V96" s="2"/>
    </row>
    <row r="97" spans="1:22" customFormat="1" ht="13.5" thickBot="1" x14ac:dyDescent="0.25">
      <c r="A97" s="110"/>
      <c r="B97" s="115" t="s">
        <v>67</v>
      </c>
      <c r="C97" s="82">
        <v>0</v>
      </c>
      <c r="D97" s="81">
        <v>21</v>
      </c>
      <c r="E97" s="81">
        <v>45</v>
      </c>
      <c r="F97" s="81">
        <v>124</v>
      </c>
      <c r="G97" s="81">
        <v>224</v>
      </c>
      <c r="H97" s="81">
        <v>127</v>
      </c>
      <c r="I97" s="707">
        <v>541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customFormat="1" ht="15" x14ac:dyDescent="0.25">
      <c r="A98" s="5"/>
      <c r="B98" s="458"/>
      <c r="C98" s="2"/>
      <c r="D98" s="2"/>
      <c r="E98" s="2"/>
      <c r="F98" s="2"/>
      <c r="G98" s="2"/>
      <c r="H98" s="459"/>
      <c r="I98" s="2"/>
      <c r="K98" s="1433"/>
      <c r="L98" s="1433"/>
      <c r="M98" s="1433"/>
      <c r="N98" s="1433"/>
      <c r="O98" s="1433"/>
      <c r="P98" s="1433"/>
      <c r="Q98" s="1433"/>
      <c r="R98" s="1433"/>
      <c r="S98" s="2"/>
      <c r="T98" s="2"/>
      <c r="U98" s="2"/>
      <c r="V98" s="2"/>
    </row>
    <row r="99" spans="1:22" customFormat="1" ht="13.5" thickBot="1" x14ac:dyDescent="0.25">
      <c r="A99" s="6" t="s">
        <v>72</v>
      </c>
      <c r="B99" s="108"/>
      <c r="C99" s="108"/>
      <c r="D99" s="108"/>
      <c r="E99" s="108"/>
      <c r="F99" s="108"/>
      <c r="G99" s="108"/>
      <c r="H99" s="108"/>
      <c r="I99" s="10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customFormat="1" ht="13.5" thickBot="1" x14ac:dyDescent="0.25">
      <c r="A100" s="8"/>
      <c r="B100" s="292"/>
      <c r="C100" s="1598" t="s">
        <v>73</v>
      </c>
      <c r="D100" s="1599"/>
      <c r="E100" s="1599"/>
      <c r="F100" s="1599"/>
      <c r="G100" s="1599"/>
      <c r="H100" s="1599"/>
      <c r="I100" s="1600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customFormat="1" ht="13.5" thickBot="1" x14ac:dyDescent="0.25">
      <c r="A101" s="12" t="s">
        <v>51</v>
      </c>
      <c r="B101" s="294" t="s">
        <v>5</v>
      </c>
      <c r="C101" s="795" t="s">
        <v>52</v>
      </c>
      <c r="D101" s="793" t="s">
        <v>53</v>
      </c>
      <c r="E101" s="793" t="s">
        <v>54</v>
      </c>
      <c r="F101" s="793" t="s">
        <v>55</v>
      </c>
      <c r="G101" s="793" t="s">
        <v>56</v>
      </c>
      <c r="H101" s="794" t="s">
        <v>57</v>
      </c>
      <c r="I101" s="796" t="s">
        <v>58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customFormat="1" ht="12.75" x14ac:dyDescent="0.2">
      <c r="A102" s="16">
        <v>1</v>
      </c>
      <c r="B102" s="296" t="s">
        <v>11</v>
      </c>
      <c r="C102" s="570">
        <v>23</v>
      </c>
      <c r="D102" s="1191" t="s">
        <v>490</v>
      </c>
      <c r="E102" s="1191"/>
      <c r="F102" s="1191">
        <v>0</v>
      </c>
      <c r="G102" s="1191">
        <v>0</v>
      </c>
      <c r="H102" s="1192">
        <v>0</v>
      </c>
      <c r="I102" s="1195">
        <v>27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customFormat="1" ht="12.75" x14ac:dyDescent="0.2">
      <c r="A103" s="22">
        <v>2</v>
      </c>
      <c r="B103" s="298" t="s">
        <v>12</v>
      </c>
      <c r="C103" s="425">
        <v>11</v>
      </c>
      <c r="D103" s="426">
        <v>5</v>
      </c>
      <c r="E103" s="426"/>
      <c r="F103" s="426">
        <v>0</v>
      </c>
      <c r="G103" s="426">
        <v>0</v>
      </c>
      <c r="H103" s="1193">
        <v>0</v>
      </c>
      <c r="I103" s="1196">
        <v>16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customFormat="1" ht="12.75" x14ac:dyDescent="0.2">
      <c r="A104" s="22">
        <v>3</v>
      </c>
      <c r="B104" s="298" t="s">
        <v>14</v>
      </c>
      <c r="C104" s="425">
        <v>12</v>
      </c>
      <c r="D104" s="426">
        <v>5</v>
      </c>
      <c r="E104" s="426"/>
      <c r="F104" s="426">
        <v>0</v>
      </c>
      <c r="G104" s="426">
        <v>0</v>
      </c>
      <c r="H104" s="1193">
        <v>0</v>
      </c>
      <c r="I104" s="1196">
        <v>17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customFormat="1" ht="12.75" x14ac:dyDescent="0.2">
      <c r="A105" s="22">
        <v>4</v>
      </c>
      <c r="B105" s="298" t="s">
        <v>15</v>
      </c>
      <c r="C105" s="425" t="s">
        <v>490</v>
      </c>
      <c r="D105" s="426"/>
      <c r="E105" s="426"/>
      <c r="F105" s="426">
        <v>0</v>
      </c>
      <c r="G105" s="426">
        <v>0</v>
      </c>
      <c r="H105" s="1193">
        <v>0</v>
      </c>
      <c r="I105" s="1196" t="s">
        <v>490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customFormat="1" ht="12.75" x14ac:dyDescent="0.2">
      <c r="A106" s="22">
        <v>5</v>
      </c>
      <c r="B106" s="298" t="s">
        <v>16</v>
      </c>
      <c r="C106" s="425">
        <v>5</v>
      </c>
      <c r="D106" s="426" t="s">
        <v>490</v>
      </c>
      <c r="E106" s="426"/>
      <c r="F106" s="426">
        <v>0</v>
      </c>
      <c r="G106" s="426">
        <v>0</v>
      </c>
      <c r="H106" s="1193">
        <v>0</v>
      </c>
      <c r="I106" s="1196">
        <v>7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customFormat="1" ht="15" x14ac:dyDescent="0.2">
      <c r="A107" s="24">
        <v>6</v>
      </c>
      <c r="B107" s="300" t="s">
        <v>17</v>
      </c>
      <c r="C107" s="425">
        <v>10</v>
      </c>
      <c r="D107" s="426">
        <v>8</v>
      </c>
      <c r="E107" s="426"/>
      <c r="F107" s="426">
        <v>0</v>
      </c>
      <c r="G107" s="426">
        <v>0</v>
      </c>
      <c r="H107" s="1193">
        <v>0</v>
      </c>
      <c r="I107" s="1196">
        <v>18</v>
      </c>
      <c r="K107" s="1580"/>
      <c r="L107" s="1580"/>
      <c r="M107" s="1580"/>
      <c r="N107" s="1580"/>
      <c r="O107" s="1580"/>
      <c r="P107" s="1580"/>
      <c r="Q107" s="1580"/>
      <c r="R107" s="1581"/>
      <c r="S107" s="7"/>
      <c r="T107" s="7"/>
      <c r="U107" s="7"/>
      <c r="V107" s="7"/>
    </row>
    <row r="108" spans="1:22" customFormat="1" ht="15" x14ac:dyDescent="0.25">
      <c r="A108" s="24">
        <v>7</v>
      </c>
      <c r="B108" s="300" t="s">
        <v>18</v>
      </c>
      <c r="C108" s="425">
        <v>17</v>
      </c>
      <c r="D108" s="426" t="s">
        <v>490</v>
      </c>
      <c r="E108" s="426"/>
      <c r="F108" s="426">
        <v>0</v>
      </c>
      <c r="G108" s="426">
        <v>0</v>
      </c>
      <c r="H108" s="1193">
        <v>0</v>
      </c>
      <c r="I108" s="1196">
        <v>21</v>
      </c>
      <c r="K108" s="1433"/>
      <c r="L108" s="1433"/>
      <c r="M108" s="1433"/>
      <c r="N108" s="1433"/>
      <c r="O108" s="1433"/>
      <c r="P108" s="1433"/>
      <c r="Q108" s="1433"/>
      <c r="R108" s="1582"/>
      <c r="S108" s="10"/>
      <c r="T108" s="10"/>
      <c r="U108" s="10"/>
      <c r="V108" s="10"/>
    </row>
    <row r="109" spans="1:22" customFormat="1" ht="15" x14ac:dyDescent="0.25">
      <c r="A109" s="22">
        <v>8</v>
      </c>
      <c r="B109" s="298" t="s">
        <v>19</v>
      </c>
      <c r="C109" s="425">
        <v>15</v>
      </c>
      <c r="D109" s="426">
        <v>7</v>
      </c>
      <c r="E109" s="426"/>
      <c r="F109" s="426">
        <v>0</v>
      </c>
      <c r="G109" s="426">
        <v>0</v>
      </c>
      <c r="H109" s="1193">
        <v>0</v>
      </c>
      <c r="I109" s="1196">
        <v>22</v>
      </c>
      <c r="K109" s="1433"/>
      <c r="L109" s="1583"/>
      <c r="M109" s="1583"/>
      <c r="N109" s="1583"/>
      <c r="O109" s="1583"/>
      <c r="P109" s="1583"/>
      <c r="Q109" s="1583"/>
      <c r="R109" s="1584"/>
      <c r="S109" s="10"/>
      <c r="T109" s="10"/>
      <c r="U109" s="10"/>
      <c r="V109" s="10"/>
    </row>
    <row r="110" spans="1:22" customFormat="1" ht="15" x14ac:dyDescent="0.25">
      <c r="A110" s="22">
        <v>9</v>
      </c>
      <c r="B110" s="298" t="s">
        <v>20</v>
      </c>
      <c r="C110" s="425">
        <v>16</v>
      </c>
      <c r="D110" s="426">
        <v>7</v>
      </c>
      <c r="E110" s="426"/>
      <c r="F110" s="426">
        <v>0</v>
      </c>
      <c r="G110" s="426">
        <v>0</v>
      </c>
      <c r="H110" s="1193">
        <v>0</v>
      </c>
      <c r="I110" s="1196">
        <v>23</v>
      </c>
      <c r="K110" s="1433"/>
      <c r="L110" s="1583"/>
      <c r="M110" s="1583"/>
      <c r="N110" s="1583"/>
      <c r="O110" s="1583"/>
      <c r="P110" s="1583"/>
      <c r="Q110" s="1583"/>
      <c r="R110" s="1584"/>
      <c r="S110" s="2"/>
      <c r="T110" s="2"/>
      <c r="U110" s="2"/>
      <c r="V110" s="2"/>
    </row>
    <row r="111" spans="1:22" customFormat="1" ht="15" x14ac:dyDescent="0.25">
      <c r="A111" s="22">
        <v>10</v>
      </c>
      <c r="B111" s="298" t="s">
        <v>21</v>
      </c>
      <c r="C111" s="425">
        <v>13</v>
      </c>
      <c r="D111" s="426">
        <v>8</v>
      </c>
      <c r="E111" s="426"/>
      <c r="F111" s="426">
        <v>0</v>
      </c>
      <c r="G111" s="426">
        <v>0</v>
      </c>
      <c r="H111" s="1193">
        <v>0</v>
      </c>
      <c r="I111" s="1196">
        <v>21</v>
      </c>
      <c r="K111" s="1433"/>
      <c r="L111" s="1583"/>
      <c r="M111" s="1583"/>
      <c r="N111" s="1583"/>
      <c r="O111" s="1583"/>
      <c r="P111" s="1583"/>
      <c r="Q111" s="1583"/>
      <c r="R111" s="1584"/>
      <c r="S111" s="2"/>
      <c r="T111" s="2"/>
      <c r="U111" s="2"/>
      <c r="V111" s="2"/>
    </row>
    <row r="112" spans="1:22" customFormat="1" ht="15" x14ac:dyDescent="0.25">
      <c r="A112" s="24">
        <v>11</v>
      </c>
      <c r="B112" s="300" t="s">
        <v>22</v>
      </c>
      <c r="C112" s="425">
        <v>16</v>
      </c>
      <c r="D112" s="426">
        <v>12</v>
      </c>
      <c r="E112" s="426"/>
      <c r="F112" s="426">
        <v>0</v>
      </c>
      <c r="G112" s="426">
        <v>0</v>
      </c>
      <c r="H112" s="1193">
        <v>0</v>
      </c>
      <c r="I112" s="1196">
        <v>28</v>
      </c>
      <c r="K112" s="1433"/>
      <c r="L112" s="1583"/>
      <c r="M112" s="1583"/>
      <c r="N112" s="1583"/>
      <c r="O112" s="1583"/>
      <c r="P112" s="1583"/>
      <c r="Q112" s="1583"/>
      <c r="R112" s="1584"/>
      <c r="S112" s="2"/>
      <c r="T112" s="2"/>
      <c r="U112" s="2"/>
      <c r="V112" s="2"/>
    </row>
    <row r="113" spans="1:22" customFormat="1" ht="15" x14ac:dyDescent="0.25">
      <c r="A113" s="22">
        <v>12</v>
      </c>
      <c r="B113" s="298" t="s">
        <v>23</v>
      </c>
      <c r="C113" s="425">
        <v>37</v>
      </c>
      <c r="D113" s="426">
        <v>22</v>
      </c>
      <c r="E113" s="426"/>
      <c r="F113" s="426">
        <v>0</v>
      </c>
      <c r="G113" s="426">
        <v>0</v>
      </c>
      <c r="H113" s="1193">
        <v>0</v>
      </c>
      <c r="I113" s="1196">
        <v>59</v>
      </c>
      <c r="K113" s="1433"/>
      <c r="L113" s="1583"/>
      <c r="M113" s="1583"/>
      <c r="N113" s="1583"/>
      <c r="O113" s="1583"/>
      <c r="P113" s="1583"/>
      <c r="Q113" s="1583"/>
      <c r="R113" s="1584"/>
      <c r="S113" s="2"/>
      <c r="T113" s="2"/>
      <c r="U113" s="2"/>
      <c r="V113" s="2"/>
    </row>
    <row r="114" spans="1:22" customFormat="1" ht="15" x14ac:dyDescent="0.25">
      <c r="A114" s="22">
        <v>13</v>
      </c>
      <c r="B114" s="298" t="s">
        <v>24</v>
      </c>
      <c r="C114" s="425">
        <v>18</v>
      </c>
      <c r="D114" s="426">
        <v>5</v>
      </c>
      <c r="E114" s="426"/>
      <c r="F114" s="426">
        <v>0</v>
      </c>
      <c r="G114" s="426">
        <v>0</v>
      </c>
      <c r="H114" s="1193">
        <v>0</v>
      </c>
      <c r="I114" s="1196">
        <v>23</v>
      </c>
      <c r="K114" s="1433"/>
      <c r="L114" s="1583"/>
      <c r="M114" s="1583"/>
      <c r="N114" s="1583"/>
      <c r="O114" s="1583"/>
      <c r="P114" s="1583"/>
      <c r="Q114" s="1583"/>
      <c r="R114" s="1584"/>
      <c r="S114" s="2"/>
      <c r="T114" s="2"/>
      <c r="U114" s="2"/>
      <c r="V114" s="2"/>
    </row>
    <row r="115" spans="1:22" customFormat="1" ht="15" x14ac:dyDescent="0.25">
      <c r="A115" s="22">
        <v>14</v>
      </c>
      <c r="B115" s="298" t="s">
        <v>25</v>
      </c>
      <c r="C115" s="425">
        <v>16</v>
      </c>
      <c r="D115" s="426">
        <v>10</v>
      </c>
      <c r="E115" s="426" t="s">
        <v>490</v>
      </c>
      <c r="F115" s="426">
        <v>0</v>
      </c>
      <c r="G115" s="426">
        <v>0</v>
      </c>
      <c r="H115" s="1193">
        <v>0</v>
      </c>
      <c r="I115" s="1196">
        <v>27</v>
      </c>
      <c r="K115" s="1433"/>
      <c r="L115" s="1583"/>
      <c r="M115" s="1583"/>
      <c r="N115" s="1583"/>
      <c r="O115" s="1583"/>
      <c r="P115" s="1583"/>
      <c r="Q115" s="1583"/>
      <c r="R115" s="1584"/>
      <c r="S115" s="2"/>
      <c r="T115" s="2"/>
      <c r="U115" s="2"/>
      <c r="V115" s="2"/>
    </row>
    <row r="116" spans="1:22" customFormat="1" ht="15.75" thickBot="1" x14ac:dyDescent="0.3">
      <c r="A116" s="26">
        <v>15</v>
      </c>
      <c r="B116" s="302" t="s">
        <v>26</v>
      </c>
      <c r="C116" s="82">
        <v>26</v>
      </c>
      <c r="D116" s="81">
        <v>18</v>
      </c>
      <c r="E116" s="81" t="s">
        <v>490</v>
      </c>
      <c r="F116" s="81">
        <v>0</v>
      </c>
      <c r="G116" s="81">
        <v>0</v>
      </c>
      <c r="H116" s="104">
        <v>0</v>
      </c>
      <c r="I116" s="766">
        <v>45</v>
      </c>
      <c r="K116" s="1433"/>
      <c r="L116" s="1583"/>
      <c r="M116" s="1583"/>
      <c r="N116" s="1583"/>
      <c r="O116" s="1583"/>
      <c r="P116" s="1583"/>
      <c r="Q116" s="1583"/>
      <c r="R116" s="1584"/>
      <c r="S116" s="2"/>
      <c r="T116" s="2"/>
      <c r="U116" s="2"/>
      <c r="V116" s="2"/>
    </row>
    <row r="117" spans="1:22" customFormat="1" ht="15" x14ac:dyDescent="0.25">
      <c r="A117" s="271" t="s">
        <v>59</v>
      </c>
      <c r="B117" s="269" t="s">
        <v>586</v>
      </c>
      <c r="C117" s="708">
        <v>237</v>
      </c>
      <c r="D117" s="79">
        <v>117</v>
      </c>
      <c r="E117" s="79" t="s">
        <v>490</v>
      </c>
      <c r="F117" s="640">
        <f t="shared" ref="F117:H117" si="4">SUM(F102:F116)</f>
        <v>0</v>
      </c>
      <c r="G117" s="640">
        <f t="shared" si="4"/>
        <v>0</v>
      </c>
      <c r="H117" s="1194">
        <f t="shared" si="4"/>
        <v>0</v>
      </c>
      <c r="I117" s="370">
        <v>356</v>
      </c>
      <c r="K117" s="1433"/>
      <c r="L117" s="1583"/>
      <c r="M117" s="1583"/>
      <c r="N117" s="1583"/>
      <c r="O117" s="1583"/>
      <c r="P117" s="1583"/>
      <c r="Q117" s="1583"/>
      <c r="R117" s="1584"/>
      <c r="S117" s="2"/>
      <c r="T117" s="2"/>
      <c r="U117" s="2"/>
      <c r="V117" s="2"/>
    </row>
    <row r="118" spans="1:22" customFormat="1" ht="15" x14ac:dyDescent="0.25">
      <c r="A118" s="336" t="s">
        <v>59</v>
      </c>
      <c r="B118" s="424" t="s">
        <v>542</v>
      </c>
      <c r="C118" s="425">
        <v>237</v>
      </c>
      <c r="D118" s="426">
        <v>113</v>
      </c>
      <c r="E118" s="426">
        <v>3</v>
      </c>
      <c r="F118" s="426">
        <v>0</v>
      </c>
      <c r="G118" s="426">
        <v>0</v>
      </c>
      <c r="H118" s="427">
        <v>0</v>
      </c>
      <c r="I118" s="428">
        <v>353</v>
      </c>
      <c r="K118" s="1433"/>
      <c r="L118" s="1583"/>
      <c r="M118" s="1583"/>
      <c r="N118" s="1583"/>
      <c r="O118" s="1583"/>
      <c r="P118" s="1583"/>
      <c r="Q118" s="1583"/>
      <c r="R118" s="1584"/>
      <c r="S118" s="2"/>
      <c r="T118" s="2"/>
      <c r="U118" s="2"/>
      <c r="V118" s="2"/>
    </row>
    <row r="119" spans="1:22" customFormat="1" ht="15" x14ac:dyDescent="0.25">
      <c r="A119" s="336" t="s">
        <v>59</v>
      </c>
      <c r="B119" s="424" t="s">
        <v>60</v>
      </c>
      <c r="C119" s="425">
        <v>230</v>
      </c>
      <c r="D119" s="426">
        <v>97</v>
      </c>
      <c r="E119" s="426">
        <v>2</v>
      </c>
      <c r="F119" s="426">
        <v>0</v>
      </c>
      <c r="G119" s="426">
        <v>0</v>
      </c>
      <c r="H119" s="427">
        <v>1</v>
      </c>
      <c r="I119" s="428">
        <v>330</v>
      </c>
      <c r="K119" s="1433"/>
      <c r="L119" s="1583"/>
      <c r="M119" s="1583"/>
      <c r="N119" s="1583"/>
      <c r="O119" s="1583"/>
      <c r="P119" s="1583"/>
      <c r="Q119" s="1583"/>
      <c r="R119" s="1584"/>
      <c r="S119" s="2"/>
      <c r="T119" s="2"/>
      <c r="U119" s="2"/>
      <c r="V119" s="2"/>
    </row>
    <row r="120" spans="1:22" ht="15" x14ac:dyDescent="0.25">
      <c r="A120" s="336" t="s">
        <v>59</v>
      </c>
      <c r="B120" s="424" t="s">
        <v>61</v>
      </c>
      <c r="C120" s="425">
        <v>213</v>
      </c>
      <c r="D120" s="426">
        <v>81</v>
      </c>
      <c r="E120" s="426">
        <v>3</v>
      </c>
      <c r="F120" s="426">
        <v>0</v>
      </c>
      <c r="G120" s="426">
        <v>0</v>
      </c>
      <c r="H120" s="427">
        <v>0</v>
      </c>
      <c r="I120" s="428">
        <v>297</v>
      </c>
      <c r="K120" s="1433"/>
      <c r="L120" s="1583"/>
      <c r="M120" s="1583"/>
      <c r="N120" s="1583"/>
      <c r="O120" s="1583"/>
      <c r="P120" s="1583"/>
      <c r="Q120" s="1583"/>
      <c r="R120" s="1584"/>
    </row>
    <row r="121" spans="1:22" ht="15" x14ac:dyDescent="0.25">
      <c r="A121" s="336" t="s">
        <v>59</v>
      </c>
      <c r="B121" s="424" t="s">
        <v>62</v>
      </c>
      <c r="C121" s="425">
        <v>195</v>
      </c>
      <c r="D121" s="426">
        <v>82</v>
      </c>
      <c r="E121" s="426">
        <v>3</v>
      </c>
      <c r="F121" s="426">
        <v>3</v>
      </c>
      <c r="G121" s="426">
        <v>0</v>
      </c>
      <c r="H121" s="427">
        <v>0</v>
      </c>
      <c r="I121" s="428">
        <v>283</v>
      </c>
      <c r="K121" s="1433"/>
      <c r="L121" s="1583"/>
      <c r="M121" s="1583"/>
      <c r="N121" s="1583"/>
      <c r="O121" s="1583"/>
      <c r="P121" s="1583"/>
      <c r="Q121" s="1583"/>
      <c r="R121" s="1584"/>
    </row>
    <row r="122" spans="1:22" ht="15" x14ac:dyDescent="0.25">
      <c r="A122" s="336" t="s">
        <v>59</v>
      </c>
      <c r="B122" s="424" t="s">
        <v>63</v>
      </c>
      <c r="C122" s="425">
        <v>182</v>
      </c>
      <c r="D122" s="426">
        <v>75</v>
      </c>
      <c r="E122" s="426">
        <v>2</v>
      </c>
      <c r="F122" s="426">
        <v>0</v>
      </c>
      <c r="G122" s="426">
        <v>0</v>
      </c>
      <c r="H122" s="427">
        <v>0</v>
      </c>
      <c r="I122" s="428">
        <v>259</v>
      </c>
      <c r="K122" s="1433"/>
      <c r="L122" s="1583"/>
      <c r="M122" s="1583"/>
      <c r="N122" s="1583"/>
      <c r="O122" s="1583"/>
      <c r="P122" s="1583"/>
      <c r="Q122" s="1583"/>
      <c r="R122" s="1584"/>
    </row>
    <row r="123" spans="1:22" ht="15" x14ac:dyDescent="0.25">
      <c r="A123" s="336"/>
      <c r="B123" s="424" t="s">
        <v>64</v>
      </c>
      <c r="C123" s="425">
        <v>183</v>
      </c>
      <c r="D123" s="426">
        <v>67</v>
      </c>
      <c r="E123" s="426">
        <v>2</v>
      </c>
      <c r="F123" s="426">
        <v>0</v>
      </c>
      <c r="G123" s="426">
        <v>0</v>
      </c>
      <c r="H123" s="427">
        <v>0</v>
      </c>
      <c r="I123" s="428">
        <v>252</v>
      </c>
      <c r="K123" s="1433"/>
      <c r="L123" s="1583"/>
      <c r="M123" s="1583"/>
      <c r="N123" s="1583"/>
      <c r="O123" s="1583"/>
      <c r="P123" s="1583"/>
      <c r="Q123" s="1583"/>
      <c r="R123" s="1584"/>
    </row>
    <row r="124" spans="1:22" ht="15" x14ac:dyDescent="0.25">
      <c r="A124" s="336"/>
      <c r="B124" s="424" t="s">
        <v>65</v>
      </c>
      <c r="C124" s="425">
        <v>149</v>
      </c>
      <c r="D124" s="426">
        <v>77</v>
      </c>
      <c r="E124" s="426">
        <v>3</v>
      </c>
      <c r="F124" s="426">
        <v>1</v>
      </c>
      <c r="G124" s="426">
        <v>0</v>
      </c>
      <c r="H124" s="427">
        <v>0</v>
      </c>
      <c r="I124" s="428">
        <f>SUM(C124:H124)</f>
        <v>230</v>
      </c>
      <c r="K124" s="1433"/>
      <c r="L124" s="1583"/>
      <c r="M124" s="1583"/>
      <c r="N124" s="1583"/>
      <c r="O124" s="1583"/>
      <c r="P124" s="1583"/>
      <c r="Q124" s="1583"/>
      <c r="R124" s="1584"/>
    </row>
    <row r="125" spans="1:22" ht="15" x14ac:dyDescent="0.25">
      <c r="A125" s="336"/>
      <c r="B125" s="424" t="s">
        <v>66</v>
      </c>
      <c r="C125" s="425">
        <v>133</v>
      </c>
      <c r="D125" s="426">
        <v>73</v>
      </c>
      <c r="E125" s="426">
        <v>2</v>
      </c>
      <c r="F125" s="426">
        <v>1</v>
      </c>
      <c r="G125" s="426">
        <v>0</v>
      </c>
      <c r="H125" s="427">
        <v>0</v>
      </c>
      <c r="I125" s="428">
        <v>209</v>
      </c>
      <c r="K125" s="1433"/>
      <c r="L125" s="1583"/>
      <c r="M125" s="1583"/>
      <c r="N125" s="1583"/>
      <c r="O125" s="1583"/>
      <c r="P125" s="1583"/>
      <c r="Q125" s="1583"/>
      <c r="R125" s="1584"/>
      <c r="S125" s="28"/>
      <c r="T125" s="28"/>
      <c r="U125" s="28"/>
      <c r="V125" s="28"/>
    </row>
    <row r="126" spans="1:22" ht="15.75" thickBot="1" x14ac:dyDescent="0.3">
      <c r="A126" s="110"/>
      <c r="B126" s="115" t="s">
        <v>67</v>
      </c>
      <c r="C126" s="82">
        <v>131</v>
      </c>
      <c r="D126" s="81">
        <v>67</v>
      </c>
      <c r="E126" s="81">
        <v>3</v>
      </c>
      <c r="F126" s="81">
        <v>1</v>
      </c>
      <c r="G126" s="81">
        <v>0</v>
      </c>
      <c r="H126" s="380">
        <v>0</v>
      </c>
      <c r="I126" s="707">
        <v>202</v>
      </c>
      <c r="K126" s="1582"/>
      <c r="L126" s="1584"/>
      <c r="M126" s="1584"/>
      <c r="N126" s="1584"/>
      <c r="O126" s="1584"/>
      <c r="P126" s="1584"/>
      <c r="Q126" s="1584"/>
      <c r="R126" s="1584"/>
    </row>
    <row r="128" spans="1:22" ht="15.75" thickBot="1" x14ac:dyDescent="0.3">
      <c r="A128" s="303" t="s">
        <v>74</v>
      </c>
      <c r="B128" s="47"/>
      <c r="C128" s="47"/>
      <c r="D128" s="47"/>
      <c r="E128" s="47"/>
      <c r="F128" s="47"/>
      <c r="G128" s="47"/>
      <c r="H128" s="47"/>
      <c r="I128" s="47"/>
      <c r="K128" s="1433"/>
      <c r="L128" s="1433"/>
      <c r="M128" s="1433"/>
      <c r="N128" s="1433"/>
      <c r="O128" s="1433"/>
      <c r="P128" s="1433"/>
      <c r="Q128" s="1433"/>
      <c r="R128" s="1433"/>
    </row>
    <row r="129" spans="1:22" ht="12.75" thickBot="1" x14ac:dyDescent="0.25">
      <c r="A129" s="291"/>
      <c r="B129" s="292"/>
      <c r="C129" s="1591" t="s">
        <v>75</v>
      </c>
      <c r="D129" s="1591"/>
      <c r="E129" s="1591"/>
      <c r="F129" s="1591"/>
      <c r="G129" s="1591"/>
      <c r="H129" s="1591"/>
      <c r="I129" s="1592"/>
    </row>
    <row r="130" spans="1:22" ht="12.75" thickBot="1" x14ac:dyDescent="0.25">
      <c r="A130" s="293" t="s">
        <v>51</v>
      </c>
      <c r="B130" s="294" t="s">
        <v>5</v>
      </c>
      <c r="C130" s="694" t="s">
        <v>52</v>
      </c>
      <c r="D130" s="695" t="s">
        <v>53</v>
      </c>
      <c r="E130" s="695" t="s">
        <v>54</v>
      </c>
      <c r="F130" s="695" t="s">
        <v>55</v>
      </c>
      <c r="G130" s="695" t="s">
        <v>56</v>
      </c>
      <c r="H130" s="791" t="s">
        <v>57</v>
      </c>
      <c r="I130" s="792" t="s">
        <v>58</v>
      </c>
    </row>
    <row r="131" spans="1:22" x14ac:dyDescent="0.2">
      <c r="A131" s="295">
        <v>1</v>
      </c>
      <c r="B131" s="296" t="s">
        <v>11</v>
      </c>
      <c r="C131" s="570">
        <v>0</v>
      </c>
      <c r="D131" s="1191" t="s">
        <v>490</v>
      </c>
      <c r="E131" s="1191" t="s">
        <v>490</v>
      </c>
      <c r="F131" s="1191" t="s">
        <v>490</v>
      </c>
      <c r="G131" s="1191">
        <v>0</v>
      </c>
      <c r="H131" s="1192">
        <v>0</v>
      </c>
      <c r="I131" s="1195">
        <v>8</v>
      </c>
    </row>
    <row r="132" spans="1:22" x14ac:dyDescent="0.2">
      <c r="A132" s="297">
        <v>2</v>
      </c>
      <c r="B132" s="298" t="s">
        <v>12</v>
      </c>
      <c r="C132" s="425">
        <v>0</v>
      </c>
      <c r="D132" s="426">
        <v>0</v>
      </c>
      <c r="E132" s="426">
        <v>0</v>
      </c>
      <c r="F132" s="426">
        <v>0</v>
      </c>
      <c r="G132" s="426">
        <v>0</v>
      </c>
      <c r="H132" s="1193">
        <v>0</v>
      </c>
      <c r="I132" s="1196">
        <f t="shared" ref="I132" si="5">SUM(C132:H132)</f>
        <v>0</v>
      </c>
    </row>
    <row r="133" spans="1:22" x14ac:dyDescent="0.2">
      <c r="A133" s="297">
        <v>3</v>
      </c>
      <c r="B133" s="298" t="s">
        <v>14</v>
      </c>
      <c r="C133" s="425">
        <v>0</v>
      </c>
      <c r="D133" s="426">
        <v>0</v>
      </c>
      <c r="E133" s="426">
        <v>0</v>
      </c>
      <c r="F133" s="426">
        <v>0</v>
      </c>
      <c r="G133" s="426">
        <v>0</v>
      </c>
      <c r="H133" s="1193">
        <v>0</v>
      </c>
      <c r="I133" s="1196">
        <f t="shared" ref="I133:I141" si="6">SUM(C133:H133)</f>
        <v>0</v>
      </c>
    </row>
    <row r="134" spans="1:22" x14ac:dyDescent="0.2">
      <c r="A134" s="297">
        <v>4</v>
      </c>
      <c r="B134" s="298" t="s">
        <v>15</v>
      </c>
      <c r="C134" s="425">
        <v>0</v>
      </c>
      <c r="D134" s="426" t="s">
        <v>490</v>
      </c>
      <c r="E134" s="426" t="s">
        <v>490</v>
      </c>
      <c r="F134" s="426" t="s">
        <v>490</v>
      </c>
      <c r="G134" s="426" t="s">
        <v>490</v>
      </c>
      <c r="H134" s="1193">
        <v>0</v>
      </c>
      <c r="I134" s="1196">
        <v>24</v>
      </c>
    </row>
    <row r="135" spans="1:22" x14ac:dyDescent="0.2">
      <c r="A135" s="297">
        <v>5</v>
      </c>
      <c r="B135" s="298" t="s">
        <v>16</v>
      </c>
      <c r="C135" s="425">
        <v>0</v>
      </c>
      <c r="D135" s="426">
        <v>10</v>
      </c>
      <c r="E135" s="426">
        <v>10</v>
      </c>
      <c r="F135" s="426">
        <v>5</v>
      </c>
      <c r="G135" s="426">
        <v>0</v>
      </c>
      <c r="H135" s="1193">
        <v>0</v>
      </c>
      <c r="I135" s="1196">
        <v>7</v>
      </c>
    </row>
    <row r="136" spans="1:22" x14ac:dyDescent="0.2">
      <c r="A136" s="299">
        <v>6</v>
      </c>
      <c r="B136" s="300" t="s">
        <v>17</v>
      </c>
      <c r="C136" s="425">
        <v>0</v>
      </c>
      <c r="D136" s="426">
        <v>0</v>
      </c>
      <c r="E136" s="426">
        <v>0</v>
      </c>
      <c r="F136" s="426">
        <v>0</v>
      </c>
      <c r="G136" s="426">
        <v>0</v>
      </c>
      <c r="H136" s="1193">
        <v>0</v>
      </c>
      <c r="I136" s="1196">
        <f t="shared" ref="I136" si="7">SUM(C136:H136)</f>
        <v>0</v>
      </c>
    </row>
    <row r="137" spans="1:22" ht="15" x14ac:dyDescent="0.2">
      <c r="A137" s="299">
        <v>7</v>
      </c>
      <c r="B137" s="300" t="s">
        <v>18</v>
      </c>
      <c r="C137" s="425">
        <v>0</v>
      </c>
      <c r="D137" s="426" t="s">
        <v>490</v>
      </c>
      <c r="E137" s="426">
        <v>0</v>
      </c>
      <c r="F137" s="426">
        <v>0</v>
      </c>
      <c r="G137" s="426">
        <v>0</v>
      </c>
      <c r="H137" s="1193">
        <v>0</v>
      </c>
      <c r="I137" s="1196" t="s">
        <v>490</v>
      </c>
      <c r="K137" s="1580"/>
      <c r="L137" s="1580"/>
      <c r="M137" s="1580"/>
      <c r="N137" s="1580"/>
      <c r="O137" s="1580"/>
      <c r="P137" s="1580"/>
      <c r="Q137" s="1580"/>
      <c r="R137" s="1581"/>
      <c r="S137" s="7"/>
      <c r="T137" s="7"/>
      <c r="U137" s="7"/>
      <c r="V137" s="7"/>
    </row>
    <row r="138" spans="1:22" ht="15" x14ac:dyDescent="0.25">
      <c r="A138" s="297">
        <v>8</v>
      </c>
      <c r="B138" s="298" t="s">
        <v>19</v>
      </c>
      <c r="C138" s="425">
        <v>0</v>
      </c>
      <c r="D138" s="426">
        <v>0</v>
      </c>
      <c r="E138" s="426">
        <v>0</v>
      </c>
      <c r="F138" s="426" t="s">
        <v>490</v>
      </c>
      <c r="G138" s="426">
        <v>0</v>
      </c>
      <c r="H138" s="1193">
        <v>0</v>
      </c>
      <c r="I138" s="1196" t="s">
        <v>490</v>
      </c>
      <c r="K138" s="1433"/>
      <c r="L138" s="1433"/>
      <c r="M138" s="1433"/>
      <c r="N138" s="1433"/>
      <c r="O138" s="1433"/>
      <c r="P138" s="1433"/>
      <c r="Q138" s="1433"/>
      <c r="R138" s="1582"/>
      <c r="S138" s="10"/>
      <c r="T138" s="10"/>
      <c r="U138" s="10"/>
      <c r="V138" s="10"/>
    </row>
    <row r="139" spans="1:22" ht="15" x14ac:dyDescent="0.25">
      <c r="A139" s="297">
        <v>9</v>
      </c>
      <c r="B139" s="298" t="s">
        <v>20</v>
      </c>
      <c r="C139" s="425">
        <v>0</v>
      </c>
      <c r="D139" s="426">
        <v>0</v>
      </c>
      <c r="E139" s="426">
        <v>0</v>
      </c>
      <c r="F139" s="426">
        <v>0</v>
      </c>
      <c r="G139" s="426">
        <v>0</v>
      </c>
      <c r="H139" s="1193">
        <v>0</v>
      </c>
      <c r="I139" s="1196">
        <f t="shared" si="6"/>
        <v>0</v>
      </c>
      <c r="K139" s="1433"/>
      <c r="L139" s="1583"/>
      <c r="M139" s="1583"/>
      <c r="N139" s="1583"/>
      <c r="O139" s="1583"/>
      <c r="P139" s="1583"/>
      <c r="Q139" s="1583"/>
      <c r="R139" s="1584"/>
      <c r="S139" s="10"/>
      <c r="T139" s="10"/>
      <c r="U139" s="10"/>
      <c r="V139" s="10"/>
    </row>
    <row r="140" spans="1:22" ht="15" x14ac:dyDescent="0.25">
      <c r="A140" s="297">
        <v>10</v>
      </c>
      <c r="B140" s="298" t="s">
        <v>21</v>
      </c>
      <c r="C140" s="425">
        <v>0</v>
      </c>
      <c r="D140" s="426">
        <v>0</v>
      </c>
      <c r="E140" s="426">
        <v>0</v>
      </c>
      <c r="F140" s="426">
        <v>0</v>
      </c>
      <c r="G140" s="426">
        <v>0</v>
      </c>
      <c r="H140" s="1193">
        <v>0</v>
      </c>
      <c r="I140" s="1196">
        <f t="shared" si="6"/>
        <v>0</v>
      </c>
      <c r="K140" s="1433"/>
      <c r="L140" s="1583"/>
      <c r="M140" s="1583"/>
      <c r="N140" s="1583"/>
      <c r="O140" s="1583"/>
      <c r="P140" s="1583"/>
      <c r="Q140" s="1583"/>
      <c r="R140" s="1584"/>
    </row>
    <row r="141" spans="1:22" ht="15" x14ac:dyDescent="0.25">
      <c r="A141" s="299">
        <v>11</v>
      </c>
      <c r="B141" s="300" t="s">
        <v>22</v>
      </c>
      <c r="C141" s="425">
        <v>0</v>
      </c>
      <c r="D141" s="426">
        <v>0</v>
      </c>
      <c r="E141" s="426">
        <v>0</v>
      </c>
      <c r="F141" s="426">
        <v>0</v>
      </c>
      <c r="G141" s="426">
        <v>0</v>
      </c>
      <c r="H141" s="1193">
        <v>0</v>
      </c>
      <c r="I141" s="1196">
        <f t="shared" si="6"/>
        <v>0</v>
      </c>
      <c r="K141" s="1433"/>
      <c r="L141" s="1583"/>
      <c r="M141" s="1583"/>
      <c r="N141" s="1583"/>
      <c r="O141" s="1583"/>
      <c r="P141" s="1583"/>
      <c r="Q141" s="1583"/>
      <c r="R141" s="1584"/>
    </row>
    <row r="142" spans="1:22" ht="15" x14ac:dyDescent="0.25">
      <c r="A142" s="297">
        <v>12</v>
      </c>
      <c r="B142" s="298" t="s">
        <v>23</v>
      </c>
      <c r="C142" s="425">
        <v>0</v>
      </c>
      <c r="D142" s="426">
        <v>0</v>
      </c>
      <c r="E142" s="426" t="s">
        <v>490</v>
      </c>
      <c r="F142" s="426" t="s">
        <v>490</v>
      </c>
      <c r="G142" s="426">
        <v>0</v>
      </c>
      <c r="H142" s="1193">
        <v>0</v>
      </c>
      <c r="I142" s="1196" t="s">
        <v>490</v>
      </c>
      <c r="K142" s="1433"/>
      <c r="L142" s="1583"/>
      <c r="M142" s="1583"/>
      <c r="N142" s="1583"/>
      <c r="O142" s="1583"/>
      <c r="P142" s="1583"/>
      <c r="Q142" s="1583"/>
      <c r="R142" s="1584"/>
    </row>
    <row r="143" spans="1:22" ht="15" x14ac:dyDescent="0.25">
      <c r="A143" s="297">
        <v>13</v>
      </c>
      <c r="B143" s="298" t="s">
        <v>24</v>
      </c>
      <c r="C143" s="425">
        <v>0</v>
      </c>
      <c r="D143" s="426" t="s">
        <v>490</v>
      </c>
      <c r="E143" s="426">
        <v>0</v>
      </c>
      <c r="F143" s="426">
        <v>0</v>
      </c>
      <c r="G143" s="426">
        <v>0</v>
      </c>
      <c r="H143" s="1193">
        <v>0</v>
      </c>
      <c r="I143" s="1196" t="s">
        <v>490</v>
      </c>
      <c r="K143" s="1433"/>
      <c r="L143" s="1583"/>
      <c r="M143" s="1583"/>
      <c r="N143" s="1583"/>
      <c r="O143" s="1583"/>
      <c r="P143" s="1583"/>
      <c r="Q143" s="1583"/>
      <c r="R143" s="1584"/>
    </row>
    <row r="144" spans="1:22" ht="15" x14ac:dyDescent="0.25">
      <c r="A144" s="297">
        <v>14</v>
      </c>
      <c r="B144" s="298" t="s">
        <v>25</v>
      </c>
      <c r="C144" s="425">
        <v>0</v>
      </c>
      <c r="D144" s="426" t="s">
        <v>490</v>
      </c>
      <c r="E144" s="426" t="s">
        <v>490</v>
      </c>
      <c r="F144" s="426">
        <v>0</v>
      </c>
      <c r="G144" s="426">
        <v>0</v>
      </c>
      <c r="H144" s="1193">
        <v>0</v>
      </c>
      <c r="I144" s="1196" t="s">
        <v>490</v>
      </c>
      <c r="K144" s="1433"/>
      <c r="L144" s="1583"/>
      <c r="M144" s="1583"/>
      <c r="N144" s="1583"/>
      <c r="O144" s="1583"/>
      <c r="P144" s="1583"/>
      <c r="Q144" s="1583"/>
      <c r="R144" s="1584"/>
    </row>
    <row r="145" spans="1:22" ht="15.75" thickBot="1" x14ac:dyDescent="0.3">
      <c r="A145" s="301">
        <v>15</v>
      </c>
      <c r="B145" s="302" t="s">
        <v>26</v>
      </c>
      <c r="C145" s="82">
        <v>0</v>
      </c>
      <c r="D145" s="81">
        <v>0</v>
      </c>
      <c r="E145" s="81">
        <v>0</v>
      </c>
      <c r="F145" s="81">
        <v>0</v>
      </c>
      <c r="G145" s="81">
        <v>0</v>
      </c>
      <c r="H145" s="104">
        <v>0</v>
      </c>
      <c r="I145" s="766">
        <v>0</v>
      </c>
      <c r="K145" s="1433"/>
      <c r="L145" s="1583"/>
      <c r="M145" s="1583"/>
      <c r="N145" s="1583"/>
      <c r="O145" s="1583"/>
      <c r="P145" s="1583"/>
      <c r="Q145" s="1583"/>
      <c r="R145" s="1584"/>
    </row>
    <row r="146" spans="1:22" ht="15" x14ac:dyDescent="0.25">
      <c r="A146" s="271" t="s">
        <v>59</v>
      </c>
      <c r="B146" s="381" t="s">
        <v>586</v>
      </c>
      <c r="C146" s="708">
        <f t="shared" ref="C146:H146" si="8">SUM(C131:C145)</f>
        <v>0</v>
      </c>
      <c r="D146" s="79">
        <v>29</v>
      </c>
      <c r="E146" s="79">
        <v>11</v>
      </c>
      <c r="F146" s="640">
        <v>8</v>
      </c>
      <c r="G146" s="640" t="s">
        <v>490</v>
      </c>
      <c r="H146" s="1194">
        <f t="shared" si="8"/>
        <v>0</v>
      </c>
      <c r="I146" s="1197">
        <v>49</v>
      </c>
      <c r="K146" s="1433"/>
      <c r="L146" s="1583"/>
      <c r="M146" s="1583"/>
      <c r="N146" s="1583"/>
      <c r="O146" s="1583"/>
      <c r="P146" s="1583"/>
      <c r="Q146" s="1583"/>
      <c r="R146" s="1584"/>
    </row>
    <row r="147" spans="1:22" ht="15" x14ac:dyDescent="0.25">
      <c r="A147" s="336" t="s">
        <v>59</v>
      </c>
      <c r="B147" s="424" t="s">
        <v>542</v>
      </c>
      <c r="C147" s="425">
        <v>0</v>
      </c>
      <c r="D147" s="426">
        <v>42</v>
      </c>
      <c r="E147" s="426">
        <v>24</v>
      </c>
      <c r="F147" s="80">
        <v>13</v>
      </c>
      <c r="G147" s="80" t="s">
        <v>490</v>
      </c>
      <c r="H147" s="93">
        <v>0</v>
      </c>
      <c r="I147" s="893">
        <v>80</v>
      </c>
      <c r="K147" s="1433"/>
      <c r="L147" s="1583"/>
      <c r="M147" s="1583"/>
      <c r="N147" s="1583"/>
      <c r="O147" s="1583"/>
      <c r="P147" s="1583"/>
      <c r="Q147" s="1583"/>
      <c r="R147" s="1584"/>
    </row>
    <row r="148" spans="1:22" ht="15" x14ac:dyDescent="0.25">
      <c r="A148" s="336" t="s">
        <v>59</v>
      </c>
      <c r="B148" s="424" t="s">
        <v>60</v>
      </c>
      <c r="C148" s="425">
        <v>0</v>
      </c>
      <c r="D148" s="426">
        <v>44</v>
      </c>
      <c r="E148" s="426">
        <v>35</v>
      </c>
      <c r="F148" s="80">
        <v>16</v>
      </c>
      <c r="G148" s="80">
        <v>1</v>
      </c>
      <c r="H148" s="93">
        <v>0</v>
      </c>
      <c r="I148" s="893">
        <v>96</v>
      </c>
      <c r="K148" s="1433"/>
      <c r="L148" s="1583"/>
      <c r="M148" s="1583"/>
      <c r="N148" s="1583"/>
      <c r="O148" s="1583"/>
      <c r="P148" s="1583"/>
      <c r="Q148" s="1583"/>
      <c r="R148" s="1584"/>
    </row>
    <row r="149" spans="1:22" ht="15" x14ac:dyDescent="0.25">
      <c r="A149" s="336" t="s">
        <v>59</v>
      </c>
      <c r="B149" s="424" t="s">
        <v>61</v>
      </c>
      <c r="C149" s="425">
        <v>0</v>
      </c>
      <c r="D149" s="426">
        <v>49</v>
      </c>
      <c r="E149" s="426">
        <v>37</v>
      </c>
      <c r="F149" s="80">
        <v>18</v>
      </c>
      <c r="G149" s="80">
        <v>1</v>
      </c>
      <c r="H149" s="93">
        <v>1</v>
      </c>
      <c r="I149" s="893">
        <v>106</v>
      </c>
      <c r="K149" s="1433"/>
      <c r="L149" s="1583"/>
      <c r="M149" s="1583"/>
      <c r="N149" s="1583"/>
      <c r="O149" s="1583"/>
      <c r="P149" s="1583"/>
      <c r="Q149" s="1583"/>
      <c r="R149" s="1584"/>
    </row>
    <row r="150" spans="1:22" ht="15" x14ac:dyDescent="0.25">
      <c r="A150" s="336" t="s">
        <v>59</v>
      </c>
      <c r="B150" s="424" t="s">
        <v>62</v>
      </c>
      <c r="C150" s="425">
        <v>0</v>
      </c>
      <c r="D150" s="426">
        <v>49</v>
      </c>
      <c r="E150" s="426">
        <v>39</v>
      </c>
      <c r="F150" s="80">
        <v>16</v>
      </c>
      <c r="G150" s="80">
        <v>1</v>
      </c>
      <c r="H150" s="93">
        <v>1</v>
      </c>
      <c r="I150" s="893">
        <v>106</v>
      </c>
      <c r="K150" s="1433"/>
      <c r="L150" s="1583"/>
      <c r="M150" s="1583"/>
      <c r="N150" s="1583"/>
      <c r="O150" s="1583"/>
      <c r="P150" s="1583"/>
      <c r="Q150" s="1583"/>
      <c r="R150" s="1584"/>
    </row>
    <row r="151" spans="1:22" ht="15" x14ac:dyDescent="0.25">
      <c r="A151" s="336" t="s">
        <v>59</v>
      </c>
      <c r="B151" s="424" t="s">
        <v>76</v>
      </c>
      <c r="C151" s="425">
        <v>0</v>
      </c>
      <c r="D151" s="426">
        <v>47</v>
      </c>
      <c r="E151" s="426">
        <v>39</v>
      </c>
      <c r="F151" s="426">
        <v>15</v>
      </c>
      <c r="G151" s="426">
        <v>1</v>
      </c>
      <c r="H151" s="427">
        <v>1</v>
      </c>
      <c r="I151" s="893">
        <v>103</v>
      </c>
      <c r="K151" s="1433"/>
      <c r="L151" s="1583"/>
      <c r="M151" s="1583"/>
      <c r="N151" s="1583"/>
      <c r="O151" s="1583"/>
      <c r="P151" s="1583"/>
      <c r="Q151" s="1583"/>
      <c r="R151" s="1584"/>
    </row>
    <row r="152" spans="1:22" ht="15" x14ac:dyDescent="0.25">
      <c r="A152" s="336" t="s">
        <v>59</v>
      </c>
      <c r="B152" s="424" t="s">
        <v>63</v>
      </c>
      <c r="C152" s="425">
        <v>0</v>
      </c>
      <c r="D152" s="426">
        <v>59</v>
      </c>
      <c r="E152" s="426">
        <v>48</v>
      </c>
      <c r="F152" s="80">
        <v>15</v>
      </c>
      <c r="G152" s="80">
        <v>2</v>
      </c>
      <c r="H152" s="93">
        <v>1</v>
      </c>
      <c r="I152" s="893">
        <v>125</v>
      </c>
      <c r="K152" s="1433"/>
      <c r="L152" s="1583"/>
      <c r="M152" s="1583"/>
      <c r="N152" s="1583"/>
      <c r="O152" s="1583"/>
      <c r="P152" s="1583"/>
      <c r="Q152" s="1583"/>
      <c r="R152" s="1584"/>
    </row>
    <row r="153" spans="1:22" ht="15" x14ac:dyDescent="0.25">
      <c r="A153" s="336" t="s">
        <v>59</v>
      </c>
      <c r="B153" s="424" t="s">
        <v>77</v>
      </c>
      <c r="C153" s="425">
        <v>0</v>
      </c>
      <c r="D153" s="426">
        <v>57</v>
      </c>
      <c r="E153" s="426">
        <v>44</v>
      </c>
      <c r="F153" s="80">
        <v>15</v>
      </c>
      <c r="G153" s="80">
        <v>3</v>
      </c>
      <c r="H153" s="93">
        <v>0</v>
      </c>
      <c r="I153" s="893">
        <v>119</v>
      </c>
      <c r="K153" s="1433"/>
      <c r="L153" s="1583"/>
      <c r="M153" s="1583"/>
      <c r="N153" s="1583"/>
      <c r="O153" s="1583"/>
      <c r="P153" s="1583"/>
      <c r="Q153" s="1583"/>
      <c r="R153" s="1584"/>
    </row>
    <row r="154" spans="1:22" ht="15" x14ac:dyDescent="0.25">
      <c r="A154" s="336"/>
      <c r="B154" s="424" t="s">
        <v>64</v>
      </c>
      <c r="C154" s="425">
        <v>0</v>
      </c>
      <c r="D154" s="426">
        <v>38</v>
      </c>
      <c r="E154" s="426">
        <v>52</v>
      </c>
      <c r="F154" s="80">
        <v>22</v>
      </c>
      <c r="G154" s="80">
        <v>7</v>
      </c>
      <c r="H154" s="93">
        <v>1</v>
      </c>
      <c r="I154" s="893">
        <v>120</v>
      </c>
      <c r="K154" s="1433"/>
      <c r="L154" s="1583"/>
      <c r="M154" s="1583"/>
      <c r="N154" s="1583"/>
      <c r="O154" s="1583"/>
      <c r="P154" s="1583"/>
      <c r="Q154" s="1583"/>
      <c r="R154" s="1584"/>
    </row>
    <row r="155" spans="1:22" ht="15" x14ac:dyDescent="0.25">
      <c r="A155" s="336"/>
      <c r="B155" s="424" t="s">
        <v>78</v>
      </c>
      <c r="C155" s="425">
        <v>0</v>
      </c>
      <c r="D155" s="426">
        <v>39</v>
      </c>
      <c r="E155" s="426">
        <v>56</v>
      </c>
      <c r="F155" s="80">
        <v>21</v>
      </c>
      <c r="G155" s="80">
        <v>7</v>
      </c>
      <c r="H155" s="93">
        <v>1</v>
      </c>
      <c r="I155" s="893">
        <v>124</v>
      </c>
      <c r="K155" s="1433"/>
      <c r="L155" s="1583"/>
      <c r="M155" s="1583"/>
      <c r="N155" s="1583"/>
      <c r="O155" s="1583"/>
      <c r="P155" s="1583"/>
      <c r="Q155" s="1583"/>
      <c r="R155" s="1584"/>
      <c r="S155" s="28"/>
      <c r="T155" s="28"/>
      <c r="U155" s="28"/>
      <c r="V155" s="28"/>
    </row>
    <row r="156" spans="1:22" ht="15" x14ac:dyDescent="0.25">
      <c r="A156" s="336"/>
      <c r="B156" s="424" t="s">
        <v>65</v>
      </c>
      <c r="C156" s="425">
        <v>0</v>
      </c>
      <c r="D156" s="426">
        <v>46</v>
      </c>
      <c r="E156" s="426">
        <v>64</v>
      </c>
      <c r="F156" s="80">
        <v>23</v>
      </c>
      <c r="G156" s="80">
        <v>8</v>
      </c>
      <c r="H156" s="93">
        <v>2</v>
      </c>
      <c r="I156" s="893">
        <v>143</v>
      </c>
      <c r="K156" s="1582"/>
      <c r="L156" s="1584"/>
      <c r="M156" s="1584"/>
      <c r="N156" s="1584"/>
      <c r="O156" s="1584"/>
      <c r="P156" s="1584"/>
      <c r="Q156" s="1584"/>
      <c r="R156" s="1584"/>
    </row>
    <row r="157" spans="1:22" x14ac:dyDescent="0.2">
      <c r="A157" s="336"/>
      <c r="B157" s="424" t="s">
        <v>66</v>
      </c>
      <c r="C157" s="425">
        <v>0</v>
      </c>
      <c r="D157" s="426">
        <v>62</v>
      </c>
      <c r="E157" s="426">
        <v>100</v>
      </c>
      <c r="F157" s="80">
        <v>36</v>
      </c>
      <c r="G157" s="80">
        <v>10</v>
      </c>
      <c r="H157" s="93">
        <v>3</v>
      </c>
      <c r="I157" s="893">
        <v>211</v>
      </c>
    </row>
    <row r="158" spans="1:22" ht="15.75" thickBot="1" x14ac:dyDescent="0.3">
      <c r="A158" s="110"/>
      <c r="B158" s="115" t="s">
        <v>67</v>
      </c>
      <c r="C158" s="82">
        <v>0</v>
      </c>
      <c r="D158" s="81">
        <v>79</v>
      </c>
      <c r="E158" s="81">
        <v>105</v>
      </c>
      <c r="F158" s="81">
        <v>45</v>
      </c>
      <c r="G158" s="81">
        <v>8</v>
      </c>
      <c r="H158" s="380">
        <v>1</v>
      </c>
      <c r="I158" s="707">
        <v>238</v>
      </c>
      <c r="K158" s="1433"/>
      <c r="L158" s="1433"/>
      <c r="M158" s="1433"/>
      <c r="N158" s="1433"/>
      <c r="O158" s="1433"/>
      <c r="P158" s="1433"/>
      <c r="Q158" s="1433"/>
      <c r="R158" s="1433"/>
    </row>
  </sheetData>
  <mergeCells count="5">
    <mergeCell ref="C129:I129"/>
    <mergeCell ref="C11:I11"/>
    <mergeCell ref="C41:I41"/>
    <mergeCell ref="C100:I100"/>
    <mergeCell ref="C71:I71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4" manualBreakCount="4">
    <brk id="7" max="16383" man="1"/>
    <brk id="39" max="16383" man="1"/>
    <brk id="69" max="16383" man="1"/>
    <brk id="98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9">
    <tabColor rgb="FFFF0000"/>
  </sheetPr>
  <dimension ref="A1:V40"/>
  <sheetViews>
    <sheetView showGridLines="0" showWhiteSpace="0" zoomScaleNormal="100" workbookViewId="0">
      <selection activeCell="H16" sqref="H16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7.5703125" style="2" customWidth="1"/>
    <col min="4" max="4" width="9.7109375" style="2" customWidth="1"/>
    <col min="5" max="5" width="9.28515625" style="2" customWidth="1"/>
    <col min="6" max="6" width="9.7109375" style="2" customWidth="1"/>
    <col min="7" max="7" width="7.5703125" style="2" customWidth="1"/>
    <col min="8" max="9" width="9.7109375" style="2" customWidth="1"/>
    <col min="10" max="10" width="9.28515625" style="2" customWidth="1"/>
    <col min="11" max="11" width="6.42578125" style="2" customWidth="1"/>
    <col min="12" max="12" width="11.42578125" style="2"/>
    <col min="13" max="13" width="24.42578125" style="2" customWidth="1"/>
    <col min="14" max="18" width="11.42578125" style="2"/>
    <col min="19" max="19" width="11.42578125" style="2" customWidth="1"/>
    <col min="20" max="20" width="10.28515625" style="2" customWidth="1"/>
    <col min="21" max="16384" width="11.42578125" style="2"/>
  </cols>
  <sheetData>
    <row r="1" spans="1:22" x14ac:dyDescent="0.2">
      <c r="A1" s="83" t="s">
        <v>100</v>
      </c>
      <c r="B1" s="83"/>
    </row>
    <row r="2" spans="1:22" x14ac:dyDescent="0.2">
      <c r="A2" s="1" t="s">
        <v>0</v>
      </c>
    </row>
    <row r="3" spans="1:22" x14ac:dyDescent="0.2">
      <c r="A3" s="1"/>
      <c r="M3" s="2" t="s">
        <v>13</v>
      </c>
      <c r="Q3" s="10"/>
      <c r="R3" s="10"/>
    </row>
    <row r="4" spans="1:22" x14ac:dyDescent="0.2">
      <c r="A4" s="1" t="str">
        <f>A8</f>
        <v>Tabell 3 -10 - A - Personer med utviklingshemming registrert i bydelen (som bydelen har øk. Ansv. for) pr. 31.12</v>
      </c>
    </row>
    <row r="5" spans="1:22" x14ac:dyDescent="0.2">
      <c r="A5" s="1"/>
    </row>
    <row r="6" spans="1:22" x14ac:dyDescent="0.2">
      <c r="A6" s="1"/>
    </row>
    <row r="8" spans="1:22" s="7" customFormat="1" ht="13.5" thickBot="1" x14ac:dyDescent="0.25">
      <c r="A8" s="6" t="s">
        <v>371</v>
      </c>
      <c r="K8" s="21"/>
      <c r="L8" s="423"/>
      <c r="Q8" s="2"/>
      <c r="R8" s="2"/>
      <c r="U8" s="423"/>
      <c r="V8" s="2"/>
    </row>
    <row r="9" spans="1:22" s="10" customFormat="1" ht="13.5" thickBot="1" x14ac:dyDescent="0.25">
      <c r="A9" s="642"/>
      <c r="B9" s="643"/>
      <c r="C9" s="1640" t="s">
        <v>372</v>
      </c>
      <c r="D9" s="1640"/>
      <c r="E9" s="1640"/>
      <c r="F9" s="1018"/>
      <c r="G9" s="1674" t="s">
        <v>373</v>
      </c>
      <c r="H9" s="1674"/>
      <c r="I9" s="1674"/>
      <c r="J9" s="1675"/>
      <c r="K9" s="21"/>
      <c r="L9" s="423"/>
      <c r="M9" s="735"/>
      <c r="N9" s="736">
        <v>2024</v>
      </c>
      <c r="O9" s="736">
        <v>2023</v>
      </c>
      <c r="P9" s="736">
        <v>2022</v>
      </c>
      <c r="Q9" s="736">
        <v>2021</v>
      </c>
      <c r="R9" s="736">
        <v>2020</v>
      </c>
      <c r="S9" s="1373">
        <v>2019</v>
      </c>
      <c r="T9" s="1376"/>
      <c r="V9" s="423"/>
    </row>
    <row r="10" spans="1:22" s="10" customFormat="1" ht="36.75" thickBot="1" x14ac:dyDescent="0.25">
      <c r="A10" s="53" t="s">
        <v>51</v>
      </c>
      <c r="B10" s="13" t="s">
        <v>5</v>
      </c>
      <c r="C10" s="12" t="s">
        <v>374</v>
      </c>
      <c r="D10" s="95" t="s">
        <v>375</v>
      </c>
      <c r="E10" s="95" t="s">
        <v>376</v>
      </c>
      <c r="F10" s="95" t="s">
        <v>58</v>
      </c>
      <c r="G10" s="12" t="s">
        <v>374</v>
      </c>
      <c r="H10" s="95" t="s">
        <v>375</v>
      </c>
      <c r="I10" s="95" t="s">
        <v>376</v>
      </c>
      <c r="J10" s="641" t="s">
        <v>58</v>
      </c>
      <c r="K10" s="290"/>
      <c r="L10" s="423"/>
      <c r="M10" s="737" t="s">
        <v>5</v>
      </c>
      <c r="N10" s="738" t="s">
        <v>377</v>
      </c>
      <c r="O10" s="738" t="s">
        <v>377</v>
      </c>
      <c r="P10" s="738" t="s">
        <v>377</v>
      </c>
      <c r="Q10" s="738" t="s">
        <v>377</v>
      </c>
      <c r="R10" s="738" t="s">
        <v>377</v>
      </c>
      <c r="S10" s="1374" t="s">
        <v>377</v>
      </c>
      <c r="T10" s="1377" t="s">
        <v>585</v>
      </c>
      <c r="V10" s="1113"/>
    </row>
    <row r="11" spans="1:22" ht="12.75" x14ac:dyDescent="0.2">
      <c r="A11" s="55">
        <v>1</v>
      </c>
      <c r="B11" s="17" t="s">
        <v>11</v>
      </c>
      <c r="C11" s="571">
        <v>33</v>
      </c>
      <c r="D11" s="572">
        <v>95</v>
      </c>
      <c r="E11" s="573">
        <v>21</v>
      </c>
      <c r="F11" s="519">
        <f>SUM(C11:E11)</f>
        <v>149</v>
      </c>
      <c r="G11" s="571">
        <v>30</v>
      </c>
      <c r="H11" s="572">
        <v>80</v>
      </c>
      <c r="I11" s="573">
        <v>19</v>
      </c>
      <c r="J11" s="519">
        <f>SUM(G11:I11)</f>
        <v>129</v>
      </c>
      <c r="K11" s="21"/>
      <c r="L11" s="423"/>
      <c r="M11" s="1029" t="s">
        <v>11</v>
      </c>
      <c r="N11" s="755">
        <f t="shared" ref="N11:N25" si="0">H11+I11</f>
        <v>99</v>
      </c>
      <c r="O11" s="755">
        <v>99</v>
      </c>
      <c r="P11" s="755">
        <v>100</v>
      </c>
      <c r="Q11" s="739">
        <v>85</v>
      </c>
      <c r="R11" s="739">
        <v>85</v>
      </c>
      <c r="S11" s="1347">
        <v>84</v>
      </c>
      <c r="T11" s="1378">
        <f>N11-O11</f>
        <v>0</v>
      </c>
      <c r="U11" s="423"/>
      <c r="V11" s="1114"/>
    </row>
    <row r="12" spans="1:22" ht="12.75" x14ac:dyDescent="0.2">
      <c r="A12" s="56">
        <v>2</v>
      </c>
      <c r="B12" s="23" t="s">
        <v>12</v>
      </c>
      <c r="C12" s="45">
        <v>20</v>
      </c>
      <c r="D12" s="242">
        <v>93</v>
      </c>
      <c r="E12" s="468">
        <v>23</v>
      </c>
      <c r="F12" s="520">
        <f t="shared" ref="F12:F25" si="1">SUM(C12:E12)</f>
        <v>136</v>
      </c>
      <c r="G12" s="45">
        <v>16</v>
      </c>
      <c r="H12" s="242">
        <v>70</v>
      </c>
      <c r="I12" s="468">
        <v>22</v>
      </c>
      <c r="J12" s="520">
        <f t="shared" ref="J12:J25" si="2">SUM(G12:I12)</f>
        <v>108</v>
      </c>
      <c r="K12" s="21"/>
      <c r="L12" s="423"/>
      <c r="M12" s="1030" t="s">
        <v>12</v>
      </c>
      <c r="N12" s="833">
        <f t="shared" si="0"/>
        <v>92</v>
      </c>
      <c r="O12" s="833">
        <v>90</v>
      </c>
      <c r="P12" s="833">
        <v>95</v>
      </c>
      <c r="Q12" s="741">
        <v>90</v>
      </c>
      <c r="R12" s="741">
        <v>92</v>
      </c>
      <c r="S12" s="1348">
        <v>84</v>
      </c>
      <c r="T12" s="1379">
        <f t="shared" ref="T12:T25" si="3">N12-O12</f>
        <v>2</v>
      </c>
      <c r="U12" s="423"/>
      <c r="V12" s="1114"/>
    </row>
    <row r="13" spans="1:22" ht="12.75" x14ac:dyDescent="0.2">
      <c r="A13" s="56">
        <v>3</v>
      </c>
      <c r="B13" s="23" t="s">
        <v>14</v>
      </c>
      <c r="C13" s="45">
        <v>23</v>
      </c>
      <c r="D13" s="242">
        <v>83</v>
      </c>
      <c r="E13" s="468">
        <v>31</v>
      </c>
      <c r="F13" s="520">
        <f t="shared" si="1"/>
        <v>137</v>
      </c>
      <c r="G13" s="45">
        <v>21</v>
      </c>
      <c r="H13" s="242">
        <v>70</v>
      </c>
      <c r="I13" s="468">
        <v>27</v>
      </c>
      <c r="J13" s="520">
        <f t="shared" si="2"/>
        <v>118</v>
      </c>
      <c r="L13" s="423"/>
      <c r="M13" s="1030" t="s">
        <v>14</v>
      </c>
      <c r="N13" s="833">
        <f>G13+H13</f>
        <v>91</v>
      </c>
      <c r="O13" s="833">
        <v>93</v>
      </c>
      <c r="P13" s="833">
        <v>96</v>
      </c>
      <c r="Q13" s="741">
        <v>89</v>
      </c>
      <c r="R13" s="741">
        <v>89</v>
      </c>
      <c r="S13" s="1348">
        <v>82</v>
      </c>
      <c r="T13" s="1379">
        <f t="shared" si="3"/>
        <v>-2</v>
      </c>
      <c r="U13" s="423"/>
      <c r="V13" s="1114"/>
    </row>
    <row r="14" spans="1:22" ht="12.75" x14ac:dyDescent="0.2">
      <c r="A14" s="56">
        <v>4</v>
      </c>
      <c r="B14" s="23" t="s">
        <v>15</v>
      </c>
      <c r="C14" s="45">
        <v>13</v>
      </c>
      <c r="D14" s="242">
        <v>23</v>
      </c>
      <c r="E14" s="468">
        <v>7</v>
      </c>
      <c r="F14" s="520">
        <f t="shared" si="1"/>
        <v>43</v>
      </c>
      <c r="G14" s="45">
        <v>12</v>
      </c>
      <c r="H14" s="242">
        <v>21</v>
      </c>
      <c r="I14" s="468">
        <v>7</v>
      </c>
      <c r="J14" s="520">
        <f t="shared" si="2"/>
        <v>40</v>
      </c>
      <c r="K14" s="21"/>
      <c r="L14" s="423"/>
      <c r="M14" s="1030" t="s">
        <v>15</v>
      </c>
      <c r="N14" s="833">
        <f t="shared" si="0"/>
        <v>28</v>
      </c>
      <c r="O14" s="833">
        <v>23</v>
      </c>
      <c r="P14" s="833">
        <v>22</v>
      </c>
      <c r="Q14" s="741">
        <v>21</v>
      </c>
      <c r="R14" s="741">
        <v>21</v>
      </c>
      <c r="S14" s="1348">
        <v>17</v>
      </c>
      <c r="T14" s="1379">
        <f t="shared" si="3"/>
        <v>5</v>
      </c>
      <c r="U14" s="423"/>
      <c r="V14" s="1114"/>
    </row>
    <row r="15" spans="1:22" ht="12.75" x14ac:dyDescent="0.2">
      <c r="A15" s="56">
        <v>5</v>
      </c>
      <c r="B15" s="23" t="s">
        <v>16</v>
      </c>
      <c r="C15" s="45">
        <v>11</v>
      </c>
      <c r="D15" s="242">
        <v>47</v>
      </c>
      <c r="E15" s="468">
        <v>20</v>
      </c>
      <c r="F15" s="520">
        <f t="shared" si="1"/>
        <v>78</v>
      </c>
      <c r="G15" s="45">
        <v>8</v>
      </c>
      <c r="H15" s="242">
        <v>42</v>
      </c>
      <c r="I15" s="468">
        <v>19</v>
      </c>
      <c r="J15" s="520">
        <f t="shared" si="2"/>
        <v>69</v>
      </c>
      <c r="K15" s="21"/>
      <c r="L15" s="423"/>
      <c r="M15" s="1030" t="s">
        <v>16</v>
      </c>
      <c r="N15" s="833">
        <f t="shared" si="0"/>
        <v>61</v>
      </c>
      <c r="O15" s="833">
        <v>56</v>
      </c>
      <c r="P15" s="833">
        <v>58</v>
      </c>
      <c r="Q15" s="741">
        <v>51</v>
      </c>
      <c r="R15" s="741">
        <v>60</v>
      </c>
      <c r="S15" s="1348">
        <v>53</v>
      </c>
      <c r="T15" s="1379">
        <f t="shared" si="3"/>
        <v>5</v>
      </c>
      <c r="U15" s="423"/>
      <c r="V15" s="1114"/>
    </row>
    <row r="16" spans="1:22" ht="12.75" x14ac:dyDescent="0.2">
      <c r="A16" s="57">
        <v>6</v>
      </c>
      <c r="B16" s="25" t="s">
        <v>17</v>
      </c>
      <c r="C16" s="45">
        <v>20</v>
      </c>
      <c r="D16" s="242">
        <v>64</v>
      </c>
      <c r="E16" s="468">
        <v>20</v>
      </c>
      <c r="F16" s="520">
        <f t="shared" si="1"/>
        <v>104</v>
      </c>
      <c r="G16" s="45">
        <v>20</v>
      </c>
      <c r="H16" s="242">
        <v>56</v>
      </c>
      <c r="I16" s="468">
        <v>20</v>
      </c>
      <c r="J16" s="520">
        <f t="shared" si="2"/>
        <v>96</v>
      </c>
      <c r="K16" s="290"/>
      <c r="L16" s="423"/>
      <c r="M16" s="1030" t="s">
        <v>378</v>
      </c>
      <c r="N16" s="833">
        <f t="shared" si="0"/>
        <v>76</v>
      </c>
      <c r="O16" s="833">
        <v>80</v>
      </c>
      <c r="P16" s="833">
        <v>77</v>
      </c>
      <c r="Q16" s="741">
        <v>72</v>
      </c>
      <c r="R16" s="741">
        <v>75</v>
      </c>
      <c r="S16" s="1348">
        <v>75</v>
      </c>
      <c r="T16" s="1379">
        <f t="shared" si="3"/>
        <v>-4</v>
      </c>
      <c r="U16" s="423"/>
      <c r="V16" s="1114"/>
    </row>
    <row r="17" spans="1:22" ht="12.75" x14ac:dyDescent="0.2">
      <c r="A17" s="57">
        <v>7</v>
      </c>
      <c r="B17" s="25" t="s">
        <v>18</v>
      </c>
      <c r="C17" s="45">
        <v>47</v>
      </c>
      <c r="D17" s="242">
        <v>113</v>
      </c>
      <c r="E17" s="468">
        <v>39</v>
      </c>
      <c r="F17" s="520">
        <f t="shared" si="1"/>
        <v>199</v>
      </c>
      <c r="G17" s="45">
        <v>41</v>
      </c>
      <c r="H17" s="242">
        <v>107</v>
      </c>
      <c r="I17" s="468">
        <v>37</v>
      </c>
      <c r="J17" s="520">
        <f t="shared" si="2"/>
        <v>185</v>
      </c>
      <c r="K17" s="290"/>
      <c r="L17" s="423"/>
      <c r="M17" s="1030" t="s">
        <v>18</v>
      </c>
      <c r="N17" s="833">
        <f t="shared" si="0"/>
        <v>144</v>
      </c>
      <c r="O17" s="833">
        <v>148</v>
      </c>
      <c r="P17" s="833">
        <v>145</v>
      </c>
      <c r="Q17" s="741">
        <v>147</v>
      </c>
      <c r="R17" s="741">
        <v>149</v>
      </c>
      <c r="S17" s="1348">
        <v>143</v>
      </c>
      <c r="T17" s="1379">
        <f t="shared" si="3"/>
        <v>-4</v>
      </c>
      <c r="U17" s="423"/>
      <c r="V17" s="1114"/>
    </row>
    <row r="18" spans="1:22" ht="12.75" x14ac:dyDescent="0.2">
      <c r="A18" s="56">
        <v>8</v>
      </c>
      <c r="B18" s="23" t="s">
        <v>19</v>
      </c>
      <c r="C18" s="45">
        <v>28</v>
      </c>
      <c r="D18" s="242">
        <v>99</v>
      </c>
      <c r="E18" s="468">
        <v>40</v>
      </c>
      <c r="F18" s="520">
        <f t="shared" si="1"/>
        <v>167</v>
      </c>
      <c r="G18" s="45">
        <v>27</v>
      </c>
      <c r="H18" s="242">
        <v>95</v>
      </c>
      <c r="I18" s="468">
        <v>38</v>
      </c>
      <c r="J18" s="520">
        <f t="shared" si="2"/>
        <v>160</v>
      </c>
      <c r="K18" s="21"/>
      <c r="L18" s="423"/>
      <c r="M18" s="1030" t="s">
        <v>19</v>
      </c>
      <c r="N18" s="833">
        <f t="shared" si="0"/>
        <v>133</v>
      </c>
      <c r="O18" s="833">
        <v>125</v>
      </c>
      <c r="P18" s="833">
        <v>119</v>
      </c>
      <c r="Q18" s="741">
        <v>118</v>
      </c>
      <c r="R18" s="741">
        <v>122</v>
      </c>
      <c r="S18" s="1348">
        <v>119</v>
      </c>
      <c r="T18" s="1379">
        <f t="shared" si="3"/>
        <v>8</v>
      </c>
      <c r="U18" s="423"/>
      <c r="V18" s="1114"/>
    </row>
    <row r="19" spans="1:22" ht="12.75" x14ac:dyDescent="0.2">
      <c r="A19" s="56">
        <v>9</v>
      </c>
      <c r="B19" s="23" t="s">
        <v>20</v>
      </c>
      <c r="C19" s="45">
        <v>46</v>
      </c>
      <c r="D19" s="242">
        <v>116</v>
      </c>
      <c r="E19" s="468">
        <v>33</v>
      </c>
      <c r="F19" s="520">
        <f t="shared" si="1"/>
        <v>195</v>
      </c>
      <c r="G19" s="45">
        <v>36</v>
      </c>
      <c r="H19" s="242">
        <v>93</v>
      </c>
      <c r="I19" s="468">
        <v>31</v>
      </c>
      <c r="J19" s="520">
        <f t="shared" si="2"/>
        <v>160</v>
      </c>
      <c r="K19" s="21"/>
      <c r="L19" s="423"/>
      <c r="M19" s="1030" t="s">
        <v>20</v>
      </c>
      <c r="N19" s="833">
        <f t="shared" si="0"/>
        <v>124</v>
      </c>
      <c r="O19" s="833">
        <v>129</v>
      </c>
      <c r="P19" s="833">
        <v>120</v>
      </c>
      <c r="Q19" s="741">
        <v>111</v>
      </c>
      <c r="R19" s="741">
        <v>105</v>
      </c>
      <c r="S19" s="1348">
        <v>109</v>
      </c>
      <c r="T19" s="1379">
        <f t="shared" si="3"/>
        <v>-5</v>
      </c>
      <c r="U19" s="423"/>
      <c r="V19" s="1114"/>
    </row>
    <row r="20" spans="1:22" ht="12.75" x14ac:dyDescent="0.2">
      <c r="A20" s="56">
        <v>10</v>
      </c>
      <c r="B20" s="23" t="s">
        <v>21</v>
      </c>
      <c r="C20" s="45">
        <v>32</v>
      </c>
      <c r="D20" s="242">
        <v>131</v>
      </c>
      <c r="E20" s="468">
        <v>37</v>
      </c>
      <c r="F20" s="520">
        <f t="shared" si="1"/>
        <v>200</v>
      </c>
      <c r="G20" s="45">
        <v>23</v>
      </c>
      <c r="H20" s="242">
        <v>108</v>
      </c>
      <c r="I20" s="468">
        <v>36</v>
      </c>
      <c r="J20" s="520">
        <f t="shared" si="2"/>
        <v>167</v>
      </c>
      <c r="K20" s="290"/>
      <c r="L20" s="423"/>
      <c r="M20" s="1030" t="s">
        <v>21</v>
      </c>
      <c r="N20" s="833">
        <f t="shared" si="0"/>
        <v>144</v>
      </c>
      <c r="O20" s="833">
        <v>140</v>
      </c>
      <c r="P20" s="833">
        <v>133</v>
      </c>
      <c r="Q20" s="741">
        <v>133</v>
      </c>
      <c r="R20" s="741">
        <v>128</v>
      </c>
      <c r="S20" s="1348">
        <v>126</v>
      </c>
      <c r="T20" s="1379">
        <f t="shared" si="3"/>
        <v>4</v>
      </c>
      <c r="U20" s="423"/>
      <c r="V20" s="1114"/>
    </row>
    <row r="21" spans="1:22" ht="12.75" x14ac:dyDescent="0.2">
      <c r="A21" s="57">
        <v>11</v>
      </c>
      <c r="B21" s="25" t="s">
        <v>22</v>
      </c>
      <c r="C21" s="45">
        <v>59</v>
      </c>
      <c r="D21" s="242">
        <v>170</v>
      </c>
      <c r="E21" s="468">
        <v>36</v>
      </c>
      <c r="F21" s="520">
        <f t="shared" si="1"/>
        <v>265</v>
      </c>
      <c r="G21" s="45">
        <v>41</v>
      </c>
      <c r="H21" s="242">
        <v>135</v>
      </c>
      <c r="I21" s="468">
        <v>35</v>
      </c>
      <c r="J21" s="520">
        <f t="shared" si="2"/>
        <v>211</v>
      </c>
      <c r="K21" s="21"/>
      <c r="L21" s="423"/>
      <c r="M21" s="1030" t="s">
        <v>22</v>
      </c>
      <c r="N21" s="833">
        <f t="shared" si="0"/>
        <v>170</v>
      </c>
      <c r="O21" s="833">
        <v>162</v>
      </c>
      <c r="P21" s="833">
        <v>166</v>
      </c>
      <c r="Q21" s="741">
        <v>151</v>
      </c>
      <c r="R21" s="741">
        <v>166</v>
      </c>
      <c r="S21" s="1348">
        <v>158</v>
      </c>
      <c r="T21" s="1379">
        <f t="shared" si="3"/>
        <v>8</v>
      </c>
      <c r="U21" s="423"/>
      <c r="V21" s="1114"/>
    </row>
    <row r="22" spans="1:22" ht="12.75" x14ac:dyDescent="0.2">
      <c r="A22" s="56">
        <v>12</v>
      </c>
      <c r="B22" s="23" t="s">
        <v>23</v>
      </c>
      <c r="C22" s="45">
        <v>28</v>
      </c>
      <c r="D22" s="242">
        <v>206</v>
      </c>
      <c r="E22" s="468">
        <v>43</v>
      </c>
      <c r="F22" s="520">
        <f t="shared" si="1"/>
        <v>277</v>
      </c>
      <c r="G22" s="45">
        <v>24</v>
      </c>
      <c r="H22" s="242">
        <v>178</v>
      </c>
      <c r="I22" s="468">
        <v>43</v>
      </c>
      <c r="J22" s="520">
        <f t="shared" si="2"/>
        <v>245</v>
      </c>
      <c r="K22" s="290"/>
      <c r="L22" s="423"/>
      <c r="M22" s="1030" t="s">
        <v>23</v>
      </c>
      <c r="N22" s="833">
        <f t="shared" si="0"/>
        <v>221</v>
      </c>
      <c r="O22" s="833">
        <v>211</v>
      </c>
      <c r="P22" s="833">
        <v>197</v>
      </c>
      <c r="Q22" s="741">
        <v>191</v>
      </c>
      <c r="R22" s="741">
        <v>182</v>
      </c>
      <c r="S22" s="1348">
        <v>177</v>
      </c>
      <c r="T22" s="1379">
        <f t="shared" si="3"/>
        <v>10</v>
      </c>
      <c r="U22" s="423"/>
      <c r="V22" s="1114"/>
    </row>
    <row r="23" spans="1:22" ht="12.75" x14ac:dyDescent="0.2">
      <c r="A23" s="56">
        <v>13</v>
      </c>
      <c r="B23" s="23" t="s">
        <v>24</v>
      </c>
      <c r="C23" s="45">
        <v>44</v>
      </c>
      <c r="D23" s="242">
        <v>147</v>
      </c>
      <c r="E23" s="468">
        <v>43</v>
      </c>
      <c r="F23" s="520">
        <f t="shared" si="1"/>
        <v>234</v>
      </c>
      <c r="G23" s="45">
        <v>38</v>
      </c>
      <c r="H23" s="242">
        <v>124</v>
      </c>
      <c r="I23" s="468">
        <v>41</v>
      </c>
      <c r="J23" s="520">
        <f t="shared" si="2"/>
        <v>203</v>
      </c>
      <c r="K23" s="290"/>
      <c r="L23" s="423"/>
      <c r="M23" s="1030" t="s">
        <v>24</v>
      </c>
      <c r="N23" s="833">
        <f t="shared" si="0"/>
        <v>165</v>
      </c>
      <c r="O23" s="833">
        <v>149</v>
      </c>
      <c r="P23" s="833">
        <v>141</v>
      </c>
      <c r="Q23" s="741">
        <v>134</v>
      </c>
      <c r="R23" s="741">
        <v>133</v>
      </c>
      <c r="S23" s="1348">
        <v>124</v>
      </c>
      <c r="T23" s="1379">
        <f t="shared" si="3"/>
        <v>16</v>
      </c>
      <c r="U23" s="423"/>
      <c r="V23" s="1114"/>
    </row>
    <row r="24" spans="1:22" ht="12.75" x14ac:dyDescent="0.2">
      <c r="A24" s="56">
        <v>14</v>
      </c>
      <c r="B24" s="23" t="s">
        <v>25</v>
      </c>
      <c r="C24" s="45">
        <v>37</v>
      </c>
      <c r="D24" s="242">
        <v>106</v>
      </c>
      <c r="E24" s="468">
        <v>57</v>
      </c>
      <c r="F24" s="520">
        <f t="shared" si="1"/>
        <v>200</v>
      </c>
      <c r="G24" s="45">
        <v>36</v>
      </c>
      <c r="H24" s="242">
        <v>106</v>
      </c>
      <c r="I24" s="468">
        <v>56</v>
      </c>
      <c r="J24" s="520">
        <f t="shared" si="2"/>
        <v>198</v>
      </c>
      <c r="K24" s="21"/>
      <c r="L24" s="423"/>
      <c r="M24" s="1030" t="s">
        <v>25</v>
      </c>
      <c r="N24" s="833">
        <f t="shared" si="0"/>
        <v>162</v>
      </c>
      <c r="O24" s="833">
        <v>158</v>
      </c>
      <c r="P24" s="833">
        <v>154</v>
      </c>
      <c r="Q24" s="741">
        <v>158</v>
      </c>
      <c r="R24" s="741">
        <v>156</v>
      </c>
      <c r="S24" s="1348">
        <v>155</v>
      </c>
      <c r="T24" s="1379">
        <f t="shared" si="3"/>
        <v>4</v>
      </c>
      <c r="U24" s="423"/>
      <c r="V24" s="1114"/>
    </row>
    <row r="25" spans="1:22" ht="13.5" thickBot="1" x14ac:dyDescent="0.25">
      <c r="A25" s="62">
        <v>15</v>
      </c>
      <c r="B25" s="27" t="s">
        <v>26</v>
      </c>
      <c r="C25" s="612">
        <v>51</v>
      </c>
      <c r="D25" s="613">
        <v>209</v>
      </c>
      <c r="E25" s="614">
        <v>34</v>
      </c>
      <c r="F25" s="521">
        <f t="shared" si="1"/>
        <v>294</v>
      </c>
      <c r="G25" s="612">
        <v>35</v>
      </c>
      <c r="H25" s="613">
        <v>165</v>
      </c>
      <c r="I25" s="614">
        <v>30</v>
      </c>
      <c r="J25" s="521">
        <f t="shared" si="2"/>
        <v>230</v>
      </c>
      <c r="K25" s="290"/>
      <c r="L25" s="423"/>
      <c r="M25" s="1031" t="s">
        <v>26</v>
      </c>
      <c r="N25" s="834">
        <f t="shared" si="0"/>
        <v>195</v>
      </c>
      <c r="O25" s="834">
        <v>187</v>
      </c>
      <c r="P25" s="834">
        <v>181</v>
      </c>
      <c r="Q25" s="743">
        <v>174</v>
      </c>
      <c r="R25" s="743">
        <v>173</v>
      </c>
      <c r="S25" s="1349">
        <v>172</v>
      </c>
      <c r="T25" s="1380">
        <f t="shared" si="3"/>
        <v>8</v>
      </c>
      <c r="U25" s="423"/>
      <c r="V25" s="1114"/>
    </row>
    <row r="26" spans="1:22" s="28" customFormat="1" ht="13.5" thickBot="1" x14ac:dyDescent="0.25">
      <c r="A26" s="661"/>
      <c r="B26" s="688" t="s">
        <v>584</v>
      </c>
      <c r="C26" s="689">
        <f>SUM(C11:C25)</f>
        <v>492</v>
      </c>
      <c r="D26" s="690">
        <f t="shared" ref="D26:J26" si="4">SUM(D11:D25)</f>
        <v>1702</v>
      </c>
      <c r="E26" s="690">
        <f t="shared" si="4"/>
        <v>484</v>
      </c>
      <c r="F26" s="691">
        <f t="shared" si="4"/>
        <v>2678</v>
      </c>
      <c r="G26" s="689">
        <f t="shared" si="4"/>
        <v>408</v>
      </c>
      <c r="H26" s="690">
        <f t="shared" si="4"/>
        <v>1450</v>
      </c>
      <c r="I26" s="690">
        <f t="shared" si="4"/>
        <v>461</v>
      </c>
      <c r="J26" s="691">
        <f t="shared" si="4"/>
        <v>2319</v>
      </c>
      <c r="K26" s="37"/>
      <c r="L26" s="692"/>
      <c r="M26" s="745" t="s">
        <v>379</v>
      </c>
      <c r="N26" s="746">
        <f>SUM(N11:N25)</f>
        <v>1905</v>
      </c>
      <c r="O26" s="746">
        <f>SUM(O11:O25)</f>
        <v>1850</v>
      </c>
      <c r="P26" s="746">
        <v>1804</v>
      </c>
      <c r="Q26" s="746">
        <f>SUM(Q11:Q25)</f>
        <v>1725</v>
      </c>
      <c r="R26" s="746">
        <f>SUM(R11:R25)</f>
        <v>1736</v>
      </c>
      <c r="S26" s="1375">
        <v>1678</v>
      </c>
      <c r="T26" s="1381">
        <f>SUM(T11:T25)</f>
        <v>55</v>
      </c>
      <c r="U26" s="692"/>
      <c r="V26" s="1114"/>
    </row>
    <row r="27" spans="1:22" s="28" customFormat="1" ht="12.75" x14ac:dyDescent="0.2">
      <c r="A27" s="467"/>
      <c r="B27" s="114" t="s">
        <v>538</v>
      </c>
      <c r="C27" s="45">
        <v>543</v>
      </c>
      <c r="D27" s="242">
        <v>1640</v>
      </c>
      <c r="E27" s="242">
        <v>477</v>
      </c>
      <c r="F27" s="468">
        <v>2660</v>
      </c>
      <c r="G27" s="45">
        <v>448</v>
      </c>
      <c r="H27" s="242">
        <v>1387</v>
      </c>
      <c r="I27" s="242">
        <v>459</v>
      </c>
      <c r="J27" s="468">
        <v>2294</v>
      </c>
      <c r="K27" s="37"/>
      <c r="L27" s="692"/>
      <c r="M27" s="44"/>
      <c r="N27" s="832"/>
      <c r="O27" s="832"/>
      <c r="P27" s="832"/>
      <c r="Q27" s="832"/>
      <c r="R27" s="832"/>
      <c r="S27" s="832"/>
      <c r="T27" s="832"/>
      <c r="U27" s="692"/>
      <c r="V27" s="1114"/>
    </row>
    <row r="28" spans="1:22" s="28" customFormat="1" ht="12.75" x14ac:dyDescent="0.2">
      <c r="A28" s="467"/>
      <c r="B28" s="114" t="s">
        <v>453</v>
      </c>
      <c r="C28" s="45">
        <v>548</v>
      </c>
      <c r="D28" s="242">
        <v>1570</v>
      </c>
      <c r="E28" s="242">
        <v>467</v>
      </c>
      <c r="F28" s="468">
        <v>2585</v>
      </c>
      <c r="G28" s="45">
        <v>455</v>
      </c>
      <c r="H28" s="242">
        <v>1350</v>
      </c>
      <c r="I28" s="242">
        <v>454</v>
      </c>
      <c r="J28" s="468">
        <v>2259</v>
      </c>
      <c r="K28" s="37"/>
      <c r="L28" s="692"/>
      <c r="M28" s="44"/>
      <c r="N28" s="832"/>
      <c r="O28" s="832"/>
      <c r="P28" s="832"/>
      <c r="Q28" s="832"/>
      <c r="R28" s="832"/>
      <c r="S28" s="832"/>
      <c r="T28" s="692"/>
      <c r="U28" s="423"/>
      <c r="V28" s="1114"/>
    </row>
    <row r="29" spans="1:22" s="28" customFormat="1" ht="12.75" x14ac:dyDescent="0.2">
      <c r="A29" s="467"/>
      <c r="B29" s="114" t="s">
        <v>199</v>
      </c>
      <c r="C29" s="45">
        <v>528</v>
      </c>
      <c r="D29" s="242">
        <v>1511</v>
      </c>
      <c r="E29" s="242">
        <v>450</v>
      </c>
      <c r="F29" s="468">
        <v>2489</v>
      </c>
      <c r="G29" s="45">
        <v>452</v>
      </c>
      <c r="H29" s="242">
        <v>1323</v>
      </c>
      <c r="I29" s="242">
        <v>432</v>
      </c>
      <c r="J29" s="468">
        <v>2207</v>
      </c>
      <c r="K29" s="37"/>
      <c r="Q29" s="832"/>
      <c r="R29" s="832"/>
      <c r="S29" s="832"/>
      <c r="T29" s="692"/>
      <c r="U29" s="423"/>
      <c r="V29" s="664"/>
    </row>
    <row r="30" spans="1:22" s="28" customFormat="1" ht="12.75" x14ac:dyDescent="0.2">
      <c r="A30" s="467"/>
      <c r="B30" s="114" t="s">
        <v>200</v>
      </c>
      <c r="C30" s="45">
        <v>521</v>
      </c>
      <c r="D30" s="242">
        <v>1498</v>
      </c>
      <c r="E30" s="242">
        <v>445</v>
      </c>
      <c r="F30" s="468">
        <v>2464</v>
      </c>
      <c r="G30" s="45">
        <v>443</v>
      </c>
      <c r="H30" s="242">
        <v>1308</v>
      </c>
      <c r="I30" s="242">
        <v>428</v>
      </c>
      <c r="J30" s="468">
        <v>2179</v>
      </c>
      <c r="K30" s="37"/>
      <c r="Q30" s="832"/>
      <c r="S30" s="692"/>
      <c r="T30" s="692"/>
      <c r="U30" s="423"/>
      <c r="V30" s="664"/>
    </row>
    <row r="31" spans="1:22" s="28" customFormat="1" ht="12.75" x14ac:dyDescent="0.2">
      <c r="A31" s="467"/>
      <c r="B31" s="114" t="s">
        <v>104</v>
      </c>
      <c r="C31" s="45">
        <v>551</v>
      </c>
      <c r="D31" s="242">
        <v>1458</v>
      </c>
      <c r="E31" s="242">
        <v>424</v>
      </c>
      <c r="F31" s="468">
        <v>2433</v>
      </c>
      <c r="G31" s="45">
        <v>461</v>
      </c>
      <c r="H31" s="242">
        <v>1272</v>
      </c>
      <c r="I31" s="242">
        <v>406</v>
      </c>
      <c r="J31" s="468">
        <v>2139</v>
      </c>
      <c r="K31" s="37"/>
      <c r="U31" s="423"/>
      <c r="V31" s="2"/>
    </row>
    <row r="32" spans="1:22" s="28" customFormat="1" ht="12.75" x14ac:dyDescent="0.2">
      <c r="A32" s="467"/>
      <c r="B32" s="114" t="s">
        <v>105</v>
      </c>
      <c r="C32" s="45">
        <v>544</v>
      </c>
      <c r="D32" s="242">
        <v>1416</v>
      </c>
      <c r="E32" s="242">
        <v>418</v>
      </c>
      <c r="F32" s="468">
        <v>2378</v>
      </c>
      <c r="G32" s="45">
        <v>454</v>
      </c>
      <c r="H32" s="242">
        <v>1253</v>
      </c>
      <c r="I32" s="242">
        <v>404</v>
      </c>
      <c r="J32" s="468">
        <v>2111</v>
      </c>
      <c r="K32" s="37"/>
      <c r="U32" s="423"/>
      <c r="V32" s="2"/>
    </row>
    <row r="33" spans="1:22" s="28" customFormat="1" ht="12.75" x14ac:dyDescent="0.2">
      <c r="A33" s="467"/>
      <c r="B33" s="114" t="s">
        <v>106</v>
      </c>
      <c r="C33" s="45">
        <v>576</v>
      </c>
      <c r="D33" s="242">
        <v>1444</v>
      </c>
      <c r="E33" s="242">
        <v>410</v>
      </c>
      <c r="F33" s="468">
        <v>2430</v>
      </c>
      <c r="G33" s="45">
        <v>458</v>
      </c>
      <c r="H33" s="242">
        <v>1301</v>
      </c>
      <c r="I33" s="242">
        <v>396</v>
      </c>
      <c r="J33" s="468">
        <v>2155</v>
      </c>
      <c r="K33" s="37"/>
      <c r="U33" s="423"/>
      <c r="V33" s="2"/>
    </row>
    <row r="34" spans="1:22" s="28" customFormat="1" ht="12.75" x14ac:dyDescent="0.2">
      <c r="A34" s="467"/>
      <c r="B34" s="114" t="s">
        <v>107</v>
      </c>
      <c r="C34" s="45">
        <v>570</v>
      </c>
      <c r="D34" s="242">
        <v>1404</v>
      </c>
      <c r="E34" s="242">
        <v>411</v>
      </c>
      <c r="F34" s="468">
        <v>2385</v>
      </c>
      <c r="G34" s="45">
        <v>460</v>
      </c>
      <c r="H34" s="242">
        <v>1270</v>
      </c>
      <c r="I34" s="242">
        <v>392</v>
      </c>
      <c r="J34" s="468">
        <v>2122</v>
      </c>
      <c r="K34" s="37"/>
      <c r="U34" s="423"/>
      <c r="V34" s="2"/>
    </row>
    <row r="35" spans="1:22" s="28" customFormat="1" ht="12.75" x14ac:dyDescent="0.2">
      <c r="A35" s="467"/>
      <c r="B35" s="114" t="s">
        <v>108</v>
      </c>
      <c r="C35" s="45">
        <v>626</v>
      </c>
      <c r="D35" s="242">
        <v>1388</v>
      </c>
      <c r="E35" s="242">
        <v>385</v>
      </c>
      <c r="F35" s="468">
        <v>2399</v>
      </c>
      <c r="G35" s="45">
        <v>480</v>
      </c>
      <c r="H35" s="242">
        <v>1237</v>
      </c>
      <c r="I35" s="242">
        <v>375</v>
      </c>
      <c r="J35" s="468">
        <v>2092</v>
      </c>
      <c r="K35" s="37"/>
      <c r="U35" s="423"/>
      <c r="V35" s="2"/>
    </row>
    <row r="36" spans="1:22" s="28" customFormat="1" ht="12.75" x14ac:dyDescent="0.2">
      <c r="A36" s="467"/>
      <c r="B36" s="114" t="s">
        <v>109</v>
      </c>
      <c r="C36" s="45">
        <v>637</v>
      </c>
      <c r="D36" s="242">
        <v>1299</v>
      </c>
      <c r="E36" s="242">
        <v>366</v>
      </c>
      <c r="F36" s="468">
        <v>2302</v>
      </c>
      <c r="G36" s="45">
        <v>523</v>
      </c>
      <c r="H36" s="242">
        <v>1163</v>
      </c>
      <c r="I36" s="242">
        <v>357</v>
      </c>
      <c r="J36" s="468">
        <v>2043</v>
      </c>
      <c r="K36" s="37"/>
      <c r="U36" s="423"/>
    </row>
    <row r="37" spans="1:22" s="28" customFormat="1" ht="13.5" thickBot="1" x14ac:dyDescent="0.25">
      <c r="A37" s="469"/>
      <c r="B37" s="115" t="s">
        <v>110</v>
      </c>
      <c r="C37" s="337">
        <v>629</v>
      </c>
      <c r="D37" s="243">
        <v>1249</v>
      </c>
      <c r="E37" s="243">
        <v>339</v>
      </c>
      <c r="F37" s="470">
        <v>2217</v>
      </c>
      <c r="G37" s="337">
        <v>529</v>
      </c>
      <c r="H37" s="243">
        <v>1131</v>
      </c>
      <c r="I37" s="243">
        <v>335</v>
      </c>
      <c r="J37" s="470">
        <v>1995</v>
      </c>
      <c r="K37" s="37"/>
      <c r="L37" s="2"/>
      <c r="M37" s="2"/>
      <c r="U37" s="423"/>
    </row>
    <row r="38" spans="1:22" ht="12.75" x14ac:dyDescent="0.2">
      <c r="A38" s="1"/>
      <c r="U38" s="423"/>
    </row>
    <row r="39" spans="1:22" ht="12.75" x14ac:dyDescent="0.2">
      <c r="A39" s="1"/>
      <c r="Q39" s="2" t="s">
        <v>13</v>
      </c>
      <c r="R39" s="423"/>
      <c r="U39" s="423"/>
    </row>
    <row r="40" spans="1:22" ht="12.75" x14ac:dyDescent="0.2">
      <c r="R40" s="423"/>
    </row>
  </sheetData>
  <mergeCells count="2">
    <mergeCell ref="C9:E9"/>
    <mergeCell ref="G9:J9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30">
    <tabColor rgb="FFFF0000"/>
  </sheetPr>
  <dimension ref="A1:M41"/>
  <sheetViews>
    <sheetView showGridLines="0" zoomScaleNormal="100" workbookViewId="0">
      <selection activeCell="S25" sqref="S25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2.5703125" style="2" customWidth="1"/>
    <col min="4" max="4" width="14.85546875" style="2" customWidth="1"/>
    <col min="5" max="6" width="17" style="2" customWidth="1"/>
    <col min="7" max="7" width="13.42578125" style="2" customWidth="1"/>
    <col min="8" max="8" width="19.28515625" style="2" customWidth="1"/>
    <col min="9" max="9" width="13.5703125" style="2" customWidth="1"/>
    <col min="10" max="10" width="6.42578125" style="2" customWidth="1"/>
    <col min="11" max="11" width="7.140625" style="2" customWidth="1"/>
    <col min="12" max="12" width="11.42578125" style="2" customWidth="1"/>
    <col min="13" max="16384" width="11.42578125" style="2"/>
  </cols>
  <sheetData>
    <row r="1" spans="1:13" x14ac:dyDescent="0.2">
      <c r="A1" s="83" t="s">
        <v>100</v>
      </c>
      <c r="B1" s="83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A8</f>
        <v>Tabell 3 -11 - A -  Boforhold for utviklingshemmede pr. 31.12.</v>
      </c>
    </row>
    <row r="5" spans="1:13" x14ac:dyDescent="0.2">
      <c r="A5" s="1"/>
    </row>
    <row r="6" spans="1:13" x14ac:dyDescent="0.2">
      <c r="A6" s="1"/>
    </row>
    <row r="7" spans="1:13" x14ac:dyDescent="0.2">
      <c r="E7" s="84"/>
    </row>
    <row r="8" spans="1:13" s="7" customFormat="1" ht="13.5" thickBot="1" x14ac:dyDescent="0.25">
      <c r="A8" s="6" t="s">
        <v>380</v>
      </c>
    </row>
    <row r="9" spans="1:13" s="10" customFormat="1" ht="12.75" thickBot="1" x14ac:dyDescent="0.25">
      <c r="A9" s="8"/>
      <c r="B9" s="9"/>
      <c r="C9" s="1676" t="s">
        <v>290</v>
      </c>
      <c r="D9" s="1676"/>
      <c r="E9" s="1676"/>
      <c r="F9" s="1676"/>
      <c r="G9" s="1676"/>
      <c r="H9" s="1676"/>
      <c r="I9" s="1676"/>
      <c r="J9" s="34"/>
    </row>
    <row r="10" spans="1:13" s="10" customFormat="1" ht="48.75" thickBot="1" x14ac:dyDescent="0.25">
      <c r="A10" s="12" t="s">
        <v>51</v>
      </c>
      <c r="B10" s="13" t="s">
        <v>5</v>
      </c>
      <c r="C10" s="12" t="s">
        <v>381</v>
      </c>
      <c r="D10" s="33" t="s">
        <v>382</v>
      </c>
      <c r="E10" s="95" t="s">
        <v>383</v>
      </c>
      <c r="F10" s="95" t="s">
        <v>384</v>
      </c>
      <c r="G10" s="10" t="s">
        <v>385</v>
      </c>
      <c r="H10" s="35" t="s">
        <v>386</v>
      </c>
      <c r="I10" s="35" t="s">
        <v>387</v>
      </c>
      <c r="M10" s="2"/>
    </row>
    <row r="11" spans="1:13" x14ac:dyDescent="0.2">
      <c r="A11" s="16">
        <v>1</v>
      </c>
      <c r="B11" s="17" t="s">
        <v>11</v>
      </c>
      <c r="C11" s="1032">
        <v>19</v>
      </c>
      <c r="D11" s="1033">
        <v>51</v>
      </c>
      <c r="E11" s="1033">
        <v>37</v>
      </c>
      <c r="F11" s="1033">
        <v>39</v>
      </c>
      <c r="G11" s="1034">
        <v>3</v>
      </c>
      <c r="H11" s="522">
        <f t="shared" ref="H11:H25" si="0">E11+F11</f>
        <v>76</v>
      </c>
      <c r="I11" s="523">
        <f t="shared" ref="I11:I25" si="1">C11+D11+H11+G11</f>
        <v>149</v>
      </c>
      <c r="J11" s="21"/>
      <c r="K11" s="21"/>
    </row>
    <row r="12" spans="1:13" x14ac:dyDescent="0.2">
      <c r="A12" s="22">
        <v>2</v>
      </c>
      <c r="B12" s="23" t="s">
        <v>12</v>
      </c>
      <c r="C12" s="1035">
        <v>43</v>
      </c>
      <c r="D12" s="19">
        <v>44</v>
      </c>
      <c r="E12" s="19">
        <v>24</v>
      </c>
      <c r="F12" s="19">
        <v>23</v>
      </c>
      <c r="G12" s="1036">
        <v>2</v>
      </c>
      <c r="H12" s="524">
        <f t="shared" si="0"/>
        <v>47</v>
      </c>
      <c r="I12" s="525">
        <f t="shared" si="1"/>
        <v>136</v>
      </c>
      <c r="J12" s="21"/>
      <c r="K12" s="21"/>
    </row>
    <row r="13" spans="1:13" x14ac:dyDescent="0.2">
      <c r="A13" s="22">
        <v>3</v>
      </c>
      <c r="B13" s="23" t="s">
        <v>14</v>
      </c>
      <c r="C13" s="1035">
        <v>18</v>
      </c>
      <c r="D13" s="19">
        <v>61</v>
      </c>
      <c r="E13" s="19">
        <v>29</v>
      </c>
      <c r="F13" s="19">
        <v>27</v>
      </c>
      <c r="G13" s="1036">
        <v>2</v>
      </c>
      <c r="H13" s="524">
        <f t="shared" si="0"/>
        <v>56</v>
      </c>
      <c r="I13" s="525">
        <f t="shared" si="1"/>
        <v>137</v>
      </c>
      <c r="J13" s="21"/>
      <c r="K13" s="21"/>
    </row>
    <row r="14" spans="1:13" x14ac:dyDescent="0.2">
      <c r="A14" s="22">
        <v>4</v>
      </c>
      <c r="B14" s="23" t="s">
        <v>15</v>
      </c>
      <c r="C14" s="1035">
        <v>13</v>
      </c>
      <c r="D14" s="19">
        <v>8</v>
      </c>
      <c r="E14" s="19">
        <v>16</v>
      </c>
      <c r="F14" s="19">
        <v>5</v>
      </c>
      <c r="G14" s="1036">
        <v>1</v>
      </c>
      <c r="H14" s="524">
        <f t="shared" si="0"/>
        <v>21</v>
      </c>
      <c r="I14" s="525">
        <f t="shared" si="1"/>
        <v>43</v>
      </c>
      <c r="J14" s="21"/>
      <c r="K14" s="21"/>
    </row>
    <row r="15" spans="1:13" x14ac:dyDescent="0.2">
      <c r="A15" s="22">
        <v>5</v>
      </c>
      <c r="B15" s="23" t="s">
        <v>16</v>
      </c>
      <c r="C15" s="1035">
        <v>4</v>
      </c>
      <c r="D15" s="19">
        <v>37</v>
      </c>
      <c r="E15" s="19">
        <v>11</v>
      </c>
      <c r="F15" s="19">
        <v>22</v>
      </c>
      <c r="G15" s="1036">
        <v>4</v>
      </c>
      <c r="H15" s="524">
        <f t="shared" si="0"/>
        <v>33</v>
      </c>
      <c r="I15" s="525">
        <f t="shared" si="1"/>
        <v>78</v>
      </c>
      <c r="J15" s="21"/>
      <c r="K15" s="21"/>
    </row>
    <row r="16" spans="1:13" x14ac:dyDescent="0.2">
      <c r="A16" s="24">
        <v>6</v>
      </c>
      <c r="B16" s="25" t="s">
        <v>17</v>
      </c>
      <c r="C16" s="1035">
        <v>5</v>
      </c>
      <c r="D16" s="19">
        <v>52</v>
      </c>
      <c r="E16" s="19">
        <v>22</v>
      </c>
      <c r="F16" s="19">
        <v>20</v>
      </c>
      <c r="G16" s="1036">
        <v>5</v>
      </c>
      <c r="H16" s="524">
        <f t="shared" si="0"/>
        <v>42</v>
      </c>
      <c r="I16" s="525">
        <f t="shared" si="1"/>
        <v>104</v>
      </c>
      <c r="J16" s="290"/>
      <c r="K16" s="21"/>
    </row>
    <row r="17" spans="1:13" x14ac:dyDescent="0.2">
      <c r="A17" s="24">
        <v>7</v>
      </c>
      <c r="B17" s="25" t="s">
        <v>18</v>
      </c>
      <c r="C17" s="1035">
        <v>12</v>
      </c>
      <c r="D17" s="19">
        <v>95</v>
      </c>
      <c r="E17" s="19">
        <v>58</v>
      </c>
      <c r="F17" s="19">
        <v>29</v>
      </c>
      <c r="G17" s="1036">
        <v>5</v>
      </c>
      <c r="H17" s="524">
        <f t="shared" si="0"/>
        <v>87</v>
      </c>
      <c r="I17" s="525">
        <f t="shared" si="1"/>
        <v>199</v>
      </c>
      <c r="J17" s="21"/>
      <c r="K17" s="21"/>
    </row>
    <row r="18" spans="1:13" x14ac:dyDescent="0.2">
      <c r="A18" s="22">
        <v>8</v>
      </c>
      <c r="B18" s="23" t="s">
        <v>19</v>
      </c>
      <c r="C18" s="1035">
        <v>12</v>
      </c>
      <c r="D18" s="19">
        <v>97</v>
      </c>
      <c r="E18" s="19">
        <v>34</v>
      </c>
      <c r="F18" s="19">
        <v>20</v>
      </c>
      <c r="G18" s="1036">
        <v>4</v>
      </c>
      <c r="H18" s="524">
        <f t="shared" si="0"/>
        <v>54</v>
      </c>
      <c r="I18" s="525">
        <f t="shared" si="1"/>
        <v>167</v>
      </c>
      <c r="J18" s="21"/>
      <c r="K18" s="21"/>
    </row>
    <row r="19" spans="1:13" x14ac:dyDescent="0.2">
      <c r="A19" s="57">
        <v>9</v>
      </c>
      <c r="B19" s="25" t="s">
        <v>20</v>
      </c>
      <c r="C19" s="1035">
        <v>18</v>
      </c>
      <c r="D19" s="19">
        <v>65</v>
      </c>
      <c r="E19" s="19">
        <v>53</v>
      </c>
      <c r="F19" s="19">
        <v>54</v>
      </c>
      <c r="G19" s="1036">
        <v>5</v>
      </c>
      <c r="H19" s="693">
        <f t="shared" si="0"/>
        <v>107</v>
      </c>
      <c r="I19" s="531">
        <f t="shared" si="1"/>
        <v>195</v>
      </c>
      <c r="J19" s="21"/>
      <c r="K19" s="21"/>
      <c r="M19" s="664"/>
    </row>
    <row r="20" spans="1:13" x14ac:dyDescent="0.2">
      <c r="A20" s="22">
        <v>10</v>
      </c>
      <c r="B20" s="23" t="s">
        <v>21</v>
      </c>
      <c r="C20" s="1035">
        <v>30</v>
      </c>
      <c r="D20" s="19">
        <v>67</v>
      </c>
      <c r="E20" s="19">
        <v>49</v>
      </c>
      <c r="F20" s="19">
        <v>54</v>
      </c>
      <c r="G20" s="1036">
        <v>0</v>
      </c>
      <c r="H20" s="524">
        <f t="shared" si="0"/>
        <v>103</v>
      </c>
      <c r="I20" s="525">
        <f t="shared" si="1"/>
        <v>200</v>
      </c>
      <c r="J20" s="21"/>
      <c r="K20" s="290"/>
      <c r="M20" s="664"/>
    </row>
    <row r="21" spans="1:13" x14ac:dyDescent="0.2">
      <c r="A21" s="24">
        <v>11</v>
      </c>
      <c r="B21" s="25" t="s">
        <v>22</v>
      </c>
      <c r="C21" s="1035">
        <v>25</v>
      </c>
      <c r="D21" s="19">
        <v>81</v>
      </c>
      <c r="E21" s="19">
        <v>69</v>
      </c>
      <c r="F21" s="19">
        <v>88</v>
      </c>
      <c r="G21" s="1036">
        <v>2</v>
      </c>
      <c r="H21" s="524">
        <f t="shared" si="0"/>
        <v>157</v>
      </c>
      <c r="I21" s="525">
        <f t="shared" si="1"/>
        <v>265</v>
      </c>
      <c r="J21" s="21"/>
      <c r="K21" s="21"/>
      <c r="M21" s="664"/>
    </row>
    <row r="22" spans="1:13" x14ac:dyDescent="0.2">
      <c r="A22" s="22">
        <v>12</v>
      </c>
      <c r="B22" s="23" t="s">
        <v>23</v>
      </c>
      <c r="C22" s="1035">
        <v>37</v>
      </c>
      <c r="D22" s="19">
        <v>93</v>
      </c>
      <c r="E22" s="19">
        <v>46</v>
      </c>
      <c r="F22" s="19">
        <v>101</v>
      </c>
      <c r="G22" s="1036">
        <v>0</v>
      </c>
      <c r="H22" s="524">
        <f t="shared" si="0"/>
        <v>147</v>
      </c>
      <c r="I22" s="525">
        <f t="shared" si="1"/>
        <v>277</v>
      </c>
      <c r="J22" s="21"/>
      <c r="K22" s="21"/>
      <c r="M22" s="664"/>
    </row>
    <row r="23" spans="1:13" x14ac:dyDescent="0.2">
      <c r="A23" s="22">
        <v>13</v>
      </c>
      <c r="B23" s="23" t="s">
        <v>24</v>
      </c>
      <c r="C23" s="1035">
        <v>23</v>
      </c>
      <c r="D23" s="19">
        <v>82</v>
      </c>
      <c r="E23" s="19">
        <v>64</v>
      </c>
      <c r="F23" s="19">
        <v>65</v>
      </c>
      <c r="G23" s="1036">
        <v>0</v>
      </c>
      <c r="H23" s="524">
        <f t="shared" si="0"/>
        <v>129</v>
      </c>
      <c r="I23" s="525">
        <f t="shared" si="1"/>
        <v>234</v>
      </c>
      <c r="J23" s="21"/>
      <c r="K23" s="21"/>
      <c r="M23" s="664"/>
    </row>
    <row r="24" spans="1:13" x14ac:dyDescent="0.2">
      <c r="A24" s="22">
        <v>14</v>
      </c>
      <c r="B24" s="23" t="s">
        <v>25</v>
      </c>
      <c r="C24" s="1035">
        <v>20</v>
      </c>
      <c r="D24" s="19">
        <v>100</v>
      </c>
      <c r="E24" s="19">
        <v>43</v>
      </c>
      <c r="F24" s="19">
        <v>34</v>
      </c>
      <c r="G24" s="1036">
        <v>3</v>
      </c>
      <c r="H24" s="524">
        <f t="shared" si="0"/>
        <v>77</v>
      </c>
      <c r="I24" s="525">
        <f t="shared" si="1"/>
        <v>200</v>
      </c>
      <c r="J24" s="21"/>
      <c r="K24" s="21"/>
      <c r="M24" s="664"/>
    </row>
    <row r="25" spans="1:13" ht="12.75" thickBot="1" x14ac:dyDescent="0.25">
      <c r="A25" s="26">
        <v>15</v>
      </c>
      <c r="B25" s="27" t="s">
        <v>26</v>
      </c>
      <c r="C25" s="1037">
        <v>30</v>
      </c>
      <c r="D25" s="75">
        <v>71</v>
      </c>
      <c r="E25" s="75">
        <v>67</v>
      </c>
      <c r="F25" s="75">
        <v>120</v>
      </c>
      <c r="G25" s="1038">
        <v>6</v>
      </c>
      <c r="H25" s="526">
        <f t="shared" si="0"/>
        <v>187</v>
      </c>
      <c r="I25" s="527">
        <f t="shared" si="1"/>
        <v>294</v>
      </c>
      <c r="J25" s="21"/>
      <c r="K25" s="21"/>
      <c r="M25" s="664"/>
    </row>
    <row r="26" spans="1:13" s="28" customFormat="1" x14ac:dyDescent="0.2">
      <c r="A26" s="48"/>
      <c r="B26" s="49" t="s">
        <v>590</v>
      </c>
      <c r="C26" s="481">
        <f t="shared" ref="C26:I26" si="2">SUM(C11:C25)</f>
        <v>309</v>
      </c>
      <c r="D26" s="482">
        <f t="shared" si="2"/>
        <v>1004</v>
      </c>
      <c r="E26" s="482">
        <f t="shared" si="2"/>
        <v>622</v>
      </c>
      <c r="F26" s="482">
        <f t="shared" si="2"/>
        <v>701</v>
      </c>
      <c r="G26" s="483">
        <f t="shared" si="2"/>
        <v>42</v>
      </c>
      <c r="H26" s="528">
        <f t="shared" si="2"/>
        <v>1323</v>
      </c>
      <c r="I26" s="529">
        <f t="shared" si="2"/>
        <v>2678</v>
      </c>
      <c r="J26" s="37"/>
      <c r="K26" s="37"/>
      <c r="M26" s="664"/>
    </row>
    <row r="27" spans="1:13" x14ac:dyDescent="0.2">
      <c r="A27" s="57"/>
      <c r="B27" s="43" t="s">
        <v>537</v>
      </c>
      <c r="C27" s="18">
        <v>300</v>
      </c>
      <c r="D27" s="19">
        <v>963</v>
      </c>
      <c r="E27" s="19">
        <v>667</v>
      </c>
      <c r="F27" s="19">
        <v>695</v>
      </c>
      <c r="G27" s="20">
        <v>40</v>
      </c>
      <c r="H27" s="530">
        <v>1362</v>
      </c>
      <c r="I27" s="531">
        <v>2665</v>
      </c>
      <c r="J27" s="21"/>
      <c r="K27" s="21"/>
      <c r="M27" s="664"/>
    </row>
    <row r="28" spans="1:13" x14ac:dyDescent="0.2">
      <c r="A28" s="57"/>
      <c r="B28" s="43" t="s">
        <v>452</v>
      </c>
      <c r="C28" s="18">
        <v>292</v>
      </c>
      <c r="D28" s="19">
        <v>929</v>
      </c>
      <c r="E28" s="19">
        <v>664</v>
      </c>
      <c r="F28" s="19">
        <v>652</v>
      </c>
      <c r="G28" s="20">
        <v>48</v>
      </c>
      <c r="H28" s="530">
        <v>1316</v>
      </c>
      <c r="I28" s="531">
        <v>2585</v>
      </c>
      <c r="J28" s="21"/>
      <c r="K28" s="21"/>
      <c r="M28" s="664"/>
    </row>
    <row r="29" spans="1:13" x14ac:dyDescent="0.2">
      <c r="A29" s="57"/>
      <c r="B29" s="43" t="s">
        <v>102</v>
      </c>
      <c r="C29" s="18">
        <v>261</v>
      </c>
      <c r="D29" s="19">
        <v>906</v>
      </c>
      <c r="E29" s="19">
        <v>628</v>
      </c>
      <c r="F29" s="19">
        <v>640</v>
      </c>
      <c r="G29" s="20">
        <v>54</v>
      </c>
      <c r="H29" s="530">
        <v>1268</v>
      </c>
      <c r="I29" s="531">
        <v>2489</v>
      </c>
      <c r="J29" s="21"/>
      <c r="K29" s="21"/>
      <c r="M29" s="664"/>
    </row>
    <row r="30" spans="1:13" x14ac:dyDescent="0.2">
      <c r="A30" s="57"/>
      <c r="B30" s="43" t="s">
        <v>103</v>
      </c>
      <c r="C30" s="18">
        <v>267</v>
      </c>
      <c r="D30" s="19">
        <v>886</v>
      </c>
      <c r="E30" s="19">
        <v>630</v>
      </c>
      <c r="F30" s="19">
        <v>606</v>
      </c>
      <c r="G30" s="20">
        <v>75</v>
      </c>
      <c r="H30" s="530">
        <v>1236</v>
      </c>
      <c r="I30" s="531">
        <v>2464</v>
      </c>
      <c r="J30" s="21"/>
      <c r="K30" s="21"/>
      <c r="M30" s="664"/>
    </row>
    <row r="31" spans="1:13" x14ac:dyDescent="0.2">
      <c r="A31" s="57"/>
      <c r="B31" s="43" t="s">
        <v>104</v>
      </c>
      <c r="C31" s="18">
        <v>268</v>
      </c>
      <c r="D31" s="19">
        <v>895</v>
      </c>
      <c r="E31" s="19">
        <v>634</v>
      </c>
      <c r="F31" s="19">
        <v>543</v>
      </c>
      <c r="G31" s="20">
        <v>66</v>
      </c>
      <c r="H31" s="530">
        <v>1177</v>
      </c>
      <c r="I31" s="531">
        <v>2406</v>
      </c>
      <c r="J31" s="21"/>
      <c r="K31" s="21"/>
      <c r="M31" s="664"/>
    </row>
    <row r="32" spans="1:13" x14ac:dyDescent="0.2">
      <c r="A32" s="57"/>
      <c r="B32" s="43" t="s">
        <v>105</v>
      </c>
      <c r="C32" s="18">
        <v>271</v>
      </c>
      <c r="D32" s="19">
        <v>847</v>
      </c>
      <c r="E32" s="19">
        <v>627</v>
      </c>
      <c r="F32" s="19">
        <v>580</v>
      </c>
      <c r="G32" s="20">
        <v>76</v>
      </c>
      <c r="H32" s="530">
        <v>1207</v>
      </c>
      <c r="I32" s="531">
        <v>2401</v>
      </c>
      <c r="J32" s="21"/>
      <c r="K32" s="21"/>
      <c r="M32" s="664"/>
    </row>
    <row r="33" spans="1:13" x14ac:dyDescent="0.2">
      <c r="A33" s="57"/>
      <c r="B33" s="43" t="s">
        <v>106</v>
      </c>
      <c r="C33" s="18">
        <v>271</v>
      </c>
      <c r="D33" s="19">
        <v>841</v>
      </c>
      <c r="E33" s="19">
        <v>689</v>
      </c>
      <c r="F33" s="19">
        <v>544</v>
      </c>
      <c r="G33" s="20">
        <v>69</v>
      </c>
      <c r="H33" s="530">
        <v>1233</v>
      </c>
      <c r="I33" s="531">
        <v>2414</v>
      </c>
      <c r="J33" s="21"/>
      <c r="K33" s="21"/>
      <c r="M33" s="332"/>
    </row>
    <row r="34" spans="1:13" x14ac:dyDescent="0.2">
      <c r="A34" s="57"/>
      <c r="B34" s="43" t="s">
        <v>107</v>
      </c>
      <c r="C34" s="18">
        <v>312</v>
      </c>
      <c r="D34" s="19">
        <v>776</v>
      </c>
      <c r="E34" s="19">
        <v>639</v>
      </c>
      <c r="F34" s="19">
        <v>576</v>
      </c>
      <c r="G34" s="20">
        <v>82</v>
      </c>
      <c r="H34" s="530">
        <v>1215</v>
      </c>
      <c r="I34" s="531">
        <v>2385</v>
      </c>
      <c r="J34" s="21"/>
      <c r="K34" s="21"/>
      <c r="L34" s="2" t="s">
        <v>156</v>
      </c>
      <c r="M34" s="332"/>
    </row>
    <row r="35" spans="1:13" s="28" customFormat="1" x14ac:dyDescent="0.2">
      <c r="A35" s="50"/>
      <c r="B35" s="43" t="s">
        <v>108</v>
      </c>
      <c r="C35" s="18">
        <v>263</v>
      </c>
      <c r="D35" s="19">
        <v>739</v>
      </c>
      <c r="E35" s="19">
        <v>781</v>
      </c>
      <c r="F35" s="19">
        <v>502</v>
      </c>
      <c r="G35" s="20">
        <v>114</v>
      </c>
      <c r="H35" s="530">
        <v>1283</v>
      </c>
      <c r="I35" s="531">
        <v>2399</v>
      </c>
      <c r="J35" s="37"/>
      <c r="K35" s="37"/>
      <c r="L35" s="2"/>
      <c r="M35" s="10"/>
    </row>
    <row r="36" spans="1:13" x14ac:dyDescent="0.2">
      <c r="A36" s="57"/>
      <c r="B36" s="43" t="s">
        <v>109</v>
      </c>
      <c r="C36" s="18">
        <v>239</v>
      </c>
      <c r="D36" s="19">
        <v>733</v>
      </c>
      <c r="E36" s="19">
        <v>744</v>
      </c>
      <c r="F36" s="19">
        <v>495</v>
      </c>
      <c r="G36" s="20">
        <v>91</v>
      </c>
      <c r="H36" s="530">
        <v>1239</v>
      </c>
      <c r="I36" s="531">
        <v>2302</v>
      </c>
      <c r="J36" s="21"/>
      <c r="K36" s="21"/>
      <c r="M36" s="332"/>
    </row>
    <row r="37" spans="1:13" s="28" customFormat="1" ht="12.75" thickBot="1" x14ac:dyDescent="0.25">
      <c r="A37" s="60"/>
      <c r="B37" s="453" t="s">
        <v>110</v>
      </c>
      <c r="C37" s="74">
        <v>222</v>
      </c>
      <c r="D37" s="75">
        <v>687</v>
      </c>
      <c r="E37" s="75">
        <v>755</v>
      </c>
      <c r="F37" s="75">
        <v>441</v>
      </c>
      <c r="G37" s="78">
        <v>122</v>
      </c>
      <c r="H37" s="118">
        <v>1196</v>
      </c>
      <c r="I37" s="119">
        <v>2227</v>
      </c>
      <c r="J37" s="37"/>
      <c r="K37" s="37"/>
      <c r="L37" s="2"/>
      <c r="M37" s="10"/>
    </row>
    <row r="41" spans="1:13" ht="12.75" x14ac:dyDescent="0.2">
      <c r="C41" s="423"/>
      <c r="D41" s="423"/>
      <c r="E41" s="423"/>
      <c r="F41" s="423"/>
      <c r="G41" s="423"/>
    </row>
  </sheetData>
  <mergeCells count="1">
    <mergeCell ref="C9:I9"/>
  </mergeCells>
  <pageMargins left="0.7" right="0.7" top="0.75" bottom="0.75" header="0.3" footer="0.3"/>
  <pageSetup paperSize="9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31">
    <tabColor rgb="FFFF0000"/>
  </sheetPr>
  <dimension ref="A1:S38"/>
  <sheetViews>
    <sheetView showGridLines="0" topLeftCell="A6" zoomScaleNormal="100" workbookViewId="0">
      <selection activeCell="K15" sqref="K15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7109375" style="2" customWidth="1"/>
    <col min="4" max="4" width="13" style="2" customWidth="1"/>
    <col min="5" max="5" width="13.28515625" style="2" customWidth="1"/>
    <col min="6" max="6" width="13.7109375" style="2" customWidth="1"/>
    <col min="7" max="7" width="12.140625" style="2" customWidth="1"/>
    <col min="8" max="8" width="13.5703125" style="28" customWidth="1"/>
    <col min="9" max="9" width="11.42578125" style="2" customWidth="1"/>
    <col min="10" max="16384" width="11.42578125" style="2"/>
  </cols>
  <sheetData>
    <row r="1" spans="1:13" x14ac:dyDescent="0.2">
      <c r="A1" s="83" t="s">
        <v>100</v>
      </c>
      <c r="B1" s="83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/>
    </row>
    <row r="5" spans="1:13" x14ac:dyDescent="0.2">
      <c r="A5" s="96" t="str">
        <f>A8</f>
        <v xml:space="preserve">Tabell 3-12 - Aktiviteter for psykisk utviklingshemmede i regi av bydelen - inkl. plasser kjøpt fra andre - pr. 31.12  *) </v>
      </c>
    </row>
    <row r="6" spans="1:13" x14ac:dyDescent="0.2">
      <c r="A6" s="1"/>
    </row>
    <row r="8" spans="1:13" s="7" customFormat="1" ht="30" customHeight="1" thickBot="1" x14ac:dyDescent="0.25">
      <c r="A8" s="6" t="s">
        <v>388</v>
      </c>
      <c r="H8" s="38"/>
    </row>
    <row r="9" spans="1:13" s="10" customFormat="1" ht="12.75" thickBot="1" x14ac:dyDescent="0.25">
      <c r="A9" s="8"/>
      <c r="B9" s="42"/>
      <c r="C9" s="11"/>
      <c r="D9" s="1676" t="s">
        <v>389</v>
      </c>
      <c r="E9" s="1676"/>
      <c r="F9" s="1676"/>
      <c r="G9" s="1676"/>
      <c r="H9" s="1676"/>
      <c r="K9" s="10" t="s">
        <v>13</v>
      </c>
    </row>
    <row r="10" spans="1:13" s="10" customFormat="1" ht="48.75" thickBot="1" x14ac:dyDescent="0.25">
      <c r="A10" s="616" t="s">
        <v>51</v>
      </c>
      <c r="B10" s="625" t="s">
        <v>5</v>
      </c>
      <c r="C10" s="622" t="s">
        <v>390</v>
      </c>
      <c r="D10" s="29" t="s">
        <v>391</v>
      </c>
      <c r="E10" s="32" t="s">
        <v>392</v>
      </c>
      <c r="F10" s="32" t="s">
        <v>393</v>
      </c>
      <c r="G10" s="32" t="s">
        <v>394</v>
      </c>
      <c r="H10" s="14" t="s">
        <v>395</v>
      </c>
    </row>
    <row r="11" spans="1:13" x14ac:dyDescent="0.2">
      <c r="A11" s="617">
        <v>1</v>
      </c>
      <c r="B11" s="804" t="s">
        <v>11</v>
      </c>
      <c r="C11" s="1561">
        <v>97</v>
      </c>
      <c r="D11" s="1559">
        <v>41</v>
      </c>
      <c r="E11" s="881">
        <v>2</v>
      </c>
      <c r="F11" s="881">
        <v>11</v>
      </c>
      <c r="G11" s="882">
        <v>43</v>
      </c>
      <c r="H11" s="97">
        <f t="shared" ref="H11:H25" si="0">SUM(D11:G11)</f>
        <v>97</v>
      </c>
      <c r="I11" s="21"/>
    </row>
    <row r="12" spans="1:13" ht="12.75" x14ac:dyDescent="0.2">
      <c r="A12" s="618">
        <v>2</v>
      </c>
      <c r="B12" s="92" t="s">
        <v>12</v>
      </c>
      <c r="C12" s="880">
        <v>102</v>
      </c>
      <c r="D12" s="623">
        <v>50</v>
      </c>
      <c r="E12" s="400">
        <v>3</v>
      </c>
      <c r="F12" s="400">
        <v>16</v>
      </c>
      <c r="G12" s="401">
        <v>33</v>
      </c>
      <c r="H12" s="99">
        <f t="shared" si="0"/>
        <v>102</v>
      </c>
      <c r="I12" s="21"/>
      <c r="M12" s="692"/>
    </row>
    <row r="13" spans="1:13" ht="12.75" x14ac:dyDescent="0.2">
      <c r="A13" s="618">
        <v>3</v>
      </c>
      <c r="B13" s="92" t="s">
        <v>14</v>
      </c>
      <c r="C13" s="880">
        <v>99</v>
      </c>
      <c r="D13" s="623">
        <v>52</v>
      </c>
      <c r="E13" s="400">
        <v>1</v>
      </c>
      <c r="F13" s="400">
        <v>11</v>
      </c>
      <c r="G13" s="401">
        <v>35</v>
      </c>
      <c r="H13" s="99">
        <f t="shared" si="0"/>
        <v>99</v>
      </c>
      <c r="I13" s="21"/>
      <c r="M13" s="692"/>
    </row>
    <row r="14" spans="1:13" ht="12.75" x14ac:dyDescent="0.2">
      <c r="A14" s="618">
        <v>4</v>
      </c>
      <c r="B14" s="92" t="s">
        <v>15</v>
      </c>
      <c r="C14" s="880">
        <v>24</v>
      </c>
      <c r="D14" s="623">
        <v>12</v>
      </c>
      <c r="E14" s="400">
        <v>5</v>
      </c>
      <c r="F14" s="400">
        <v>5</v>
      </c>
      <c r="G14" s="401">
        <v>2</v>
      </c>
      <c r="H14" s="99">
        <f t="shared" si="0"/>
        <v>24</v>
      </c>
      <c r="I14" s="21"/>
      <c r="M14" s="692"/>
    </row>
    <row r="15" spans="1:13" ht="12.75" x14ac:dyDescent="0.2">
      <c r="A15" s="618">
        <v>5</v>
      </c>
      <c r="B15" s="92" t="s">
        <v>16</v>
      </c>
      <c r="C15" s="880">
        <v>52</v>
      </c>
      <c r="D15" s="623">
        <v>23</v>
      </c>
      <c r="E15" s="400">
        <v>1</v>
      </c>
      <c r="F15" s="400">
        <v>6</v>
      </c>
      <c r="G15" s="401">
        <v>22</v>
      </c>
      <c r="H15" s="99">
        <f t="shared" si="0"/>
        <v>52</v>
      </c>
      <c r="I15" s="21"/>
      <c r="M15" s="692"/>
    </row>
    <row r="16" spans="1:13" ht="12.75" x14ac:dyDescent="0.2">
      <c r="A16" s="619">
        <v>6</v>
      </c>
      <c r="B16" s="714" t="s">
        <v>396</v>
      </c>
      <c r="C16" s="880">
        <v>69</v>
      </c>
      <c r="D16" s="623">
        <v>19</v>
      </c>
      <c r="E16" s="400">
        <v>1</v>
      </c>
      <c r="F16" s="400">
        <v>3</v>
      </c>
      <c r="G16" s="401">
        <v>46</v>
      </c>
      <c r="H16" s="99">
        <f t="shared" si="0"/>
        <v>69</v>
      </c>
      <c r="I16" s="21"/>
      <c r="M16" s="692"/>
    </row>
    <row r="17" spans="1:19" ht="12.75" x14ac:dyDescent="0.2">
      <c r="A17" s="619">
        <v>7</v>
      </c>
      <c r="B17" s="714" t="s">
        <v>18</v>
      </c>
      <c r="C17" s="880">
        <v>128</v>
      </c>
      <c r="D17" s="623">
        <v>26</v>
      </c>
      <c r="E17" s="400">
        <v>5</v>
      </c>
      <c r="F17" s="400">
        <v>19</v>
      </c>
      <c r="G17" s="401">
        <v>78</v>
      </c>
      <c r="H17" s="99">
        <f t="shared" si="0"/>
        <v>128</v>
      </c>
      <c r="I17" s="21"/>
      <c r="M17" s="692"/>
    </row>
    <row r="18" spans="1:19" ht="12.75" x14ac:dyDescent="0.2">
      <c r="A18" s="618">
        <v>8</v>
      </c>
      <c r="B18" s="92" t="s">
        <v>19</v>
      </c>
      <c r="C18" s="880">
        <v>120</v>
      </c>
      <c r="D18" s="623">
        <v>27</v>
      </c>
      <c r="E18" s="400">
        <v>6</v>
      </c>
      <c r="F18" s="400">
        <v>27</v>
      </c>
      <c r="G18" s="401">
        <v>60</v>
      </c>
      <c r="H18" s="99">
        <f t="shared" si="0"/>
        <v>120</v>
      </c>
      <c r="I18" s="21"/>
      <c r="M18" s="692"/>
    </row>
    <row r="19" spans="1:19" x14ac:dyDescent="0.2">
      <c r="A19" s="618">
        <v>9</v>
      </c>
      <c r="B19" s="92" t="s">
        <v>20</v>
      </c>
      <c r="C19" s="880">
        <v>127</v>
      </c>
      <c r="D19" s="623">
        <v>47</v>
      </c>
      <c r="E19" s="400">
        <v>1</v>
      </c>
      <c r="F19" s="400">
        <v>5</v>
      </c>
      <c r="G19" s="401">
        <v>74</v>
      </c>
      <c r="H19" s="99">
        <f t="shared" si="0"/>
        <v>127</v>
      </c>
      <c r="I19" s="21"/>
      <c r="M19" s="2" t="s">
        <v>13</v>
      </c>
    </row>
    <row r="20" spans="1:19" x14ac:dyDescent="0.2">
      <c r="A20" s="618">
        <v>10</v>
      </c>
      <c r="B20" s="92" t="s">
        <v>21</v>
      </c>
      <c r="C20" s="880">
        <v>132</v>
      </c>
      <c r="D20" s="623">
        <v>36</v>
      </c>
      <c r="E20" s="400">
        <v>5</v>
      </c>
      <c r="F20" s="400">
        <v>22</v>
      </c>
      <c r="G20" s="401">
        <v>69</v>
      </c>
      <c r="H20" s="822">
        <f t="shared" si="0"/>
        <v>132</v>
      </c>
      <c r="I20" s="21"/>
    </row>
    <row r="21" spans="1:19" x14ac:dyDescent="0.2">
      <c r="A21" s="619">
        <v>11</v>
      </c>
      <c r="B21" s="714" t="s">
        <v>22</v>
      </c>
      <c r="C21" s="880">
        <v>168</v>
      </c>
      <c r="D21" s="623">
        <v>52</v>
      </c>
      <c r="E21" s="400">
        <v>5</v>
      </c>
      <c r="F21" s="400">
        <v>16</v>
      </c>
      <c r="G21" s="401">
        <v>95</v>
      </c>
      <c r="H21" s="99">
        <f t="shared" si="0"/>
        <v>168</v>
      </c>
      <c r="I21" s="21"/>
    </row>
    <row r="22" spans="1:19" x14ac:dyDescent="0.2">
      <c r="A22" s="618">
        <v>12</v>
      </c>
      <c r="B22" s="92" t="s">
        <v>23</v>
      </c>
      <c r="C22" s="880">
        <v>200</v>
      </c>
      <c r="D22" s="623">
        <v>81</v>
      </c>
      <c r="E22" s="400">
        <v>10</v>
      </c>
      <c r="F22" s="400">
        <v>19</v>
      </c>
      <c r="G22" s="401">
        <v>90</v>
      </c>
      <c r="H22" s="99">
        <f t="shared" si="0"/>
        <v>200</v>
      </c>
      <c r="I22" s="21"/>
      <c r="L22" s="2" t="s">
        <v>13</v>
      </c>
      <c r="S22" s="2" t="s">
        <v>13</v>
      </c>
    </row>
    <row r="23" spans="1:19" x14ac:dyDescent="0.2">
      <c r="A23" s="619">
        <v>13</v>
      </c>
      <c r="B23" s="714" t="s">
        <v>24</v>
      </c>
      <c r="C23" s="880">
        <v>158</v>
      </c>
      <c r="D23" s="623">
        <v>25</v>
      </c>
      <c r="E23" s="400">
        <v>5</v>
      </c>
      <c r="F23" s="400">
        <v>9</v>
      </c>
      <c r="G23" s="401">
        <v>119</v>
      </c>
      <c r="H23" s="99">
        <f t="shared" si="0"/>
        <v>158</v>
      </c>
      <c r="I23" s="21"/>
    </row>
    <row r="24" spans="1:19" x14ac:dyDescent="0.2">
      <c r="A24" s="618">
        <v>14</v>
      </c>
      <c r="B24" s="92" t="s">
        <v>25</v>
      </c>
      <c r="C24" s="880">
        <v>146</v>
      </c>
      <c r="D24" s="623">
        <v>78</v>
      </c>
      <c r="E24" s="400">
        <v>3</v>
      </c>
      <c r="F24" s="400">
        <v>25</v>
      </c>
      <c r="G24" s="401">
        <v>40</v>
      </c>
      <c r="H24" s="99">
        <f t="shared" si="0"/>
        <v>146</v>
      </c>
      <c r="I24" s="21"/>
    </row>
    <row r="25" spans="1:19" ht="12.75" thickBot="1" x14ac:dyDescent="0.25">
      <c r="A25" s="620">
        <v>15</v>
      </c>
      <c r="B25" s="715" t="s">
        <v>26</v>
      </c>
      <c r="C25" s="1562">
        <v>202</v>
      </c>
      <c r="D25" s="1560">
        <v>114</v>
      </c>
      <c r="E25" s="883">
        <v>4</v>
      </c>
      <c r="F25" s="883">
        <v>44</v>
      </c>
      <c r="G25" s="884">
        <v>40</v>
      </c>
      <c r="H25" s="100">
        <f t="shared" si="0"/>
        <v>202</v>
      </c>
      <c r="I25" s="21"/>
      <c r="J25" s="2" t="s">
        <v>13</v>
      </c>
    </row>
    <row r="26" spans="1:19" x14ac:dyDescent="0.2">
      <c r="A26" s="621"/>
      <c r="B26" s="626" t="s">
        <v>590</v>
      </c>
      <c r="C26" s="803">
        <f t="shared" ref="C26:H26" si="1">SUM(C11:C25)</f>
        <v>1824</v>
      </c>
      <c r="D26" s="518">
        <f t="shared" si="1"/>
        <v>683</v>
      </c>
      <c r="E26" s="518">
        <f t="shared" si="1"/>
        <v>57</v>
      </c>
      <c r="F26" s="518">
        <f t="shared" si="1"/>
        <v>238</v>
      </c>
      <c r="G26" s="518">
        <f t="shared" si="1"/>
        <v>846</v>
      </c>
      <c r="H26" s="334">
        <f t="shared" si="1"/>
        <v>1824</v>
      </c>
      <c r="I26" s="21"/>
    </row>
    <row r="27" spans="1:19" x14ac:dyDescent="0.2">
      <c r="A27" s="239"/>
      <c r="B27" s="627" t="s">
        <v>537</v>
      </c>
      <c r="C27" s="623">
        <v>1788</v>
      </c>
      <c r="D27" s="400">
        <v>626</v>
      </c>
      <c r="E27" s="400">
        <v>63</v>
      </c>
      <c r="F27" s="400">
        <v>205</v>
      </c>
      <c r="G27" s="400">
        <v>895</v>
      </c>
      <c r="H27" s="401">
        <v>1789</v>
      </c>
      <c r="I27" s="21"/>
    </row>
    <row r="28" spans="1:19" x14ac:dyDescent="0.2">
      <c r="A28" s="239"/>
      <c r="B28" s="627" t="s">
        <v>452</v>
      </c>
      <c r="C28" s="623">
        <v>1718</v>
      </c>
      <c r="D28" s="400">
        <v>544</v>
      </c>
      <c r="E28" s="400">
        <v>69</v>
      </c>
      <c r="F28" s="400">
        <v>235</v>
      </c>
      <c r="G28" s="400">
        <v>870</v>
      </c>
      <c r="H28" s="401">
        <v>1718</v>
      </c>
      <c r="I28" s="21"/>
    </row>
    <row r="29" spans="1:19" x14ac:dyDescent="0.2">
      <c r="A29" s="239"/>
      <c r="B29" s="627" t="s">
        <v>102</v>
      </c>
      <c r="C29" s="623">
        <v>1647</v>
      </c>
      <c r="D29" s="400">
        <v>545</v>
      </c>
      <c r="E29" s="400">
        <v>70</v>
      </c>
      <c r="F29" s="400">
        <v>223</v>
      </c>
      <c r="G29" s="400">
        <v>809</v>
      </c>
      <c r="H29" s="401">
        <v>1647</v>
      </c>
      <c r="I29" s="21"/>
    </row>
    <row r="30" spans="1:19" x14ac:dyDescent="0.2">
      <c r="A30" s="239"/>
      <c r="B30" s="627" t="s">
        <v>103</v>
      </c>
      <c r="C30" s="623">
        <v>1600</v>
      </c>
      <c r="D30" s="400">
        <v>514</v>
      </c>
      <c r="E30" s="400">
        <v>58</v>
      </c>
      <c r="F30" s="400">
        <v>231</v>
      </c>
      <c r="G30" s="400">
        <v>798</v>
      </c>
      <c r="H30" s="401">
        <v>1601</v>
      </c>
      <c r="I30" s="21"/>
    </row>
    <row r="31" spans="1:19" x14ac:dyDescent="0.2">
      <c r="A31" s="239"/>
      <c r="B31" s="627" t="s">
        <v>104</v>
      </c>
      <c r="C31" s="623">
        <v>1542</v>
      </c>
      <c r="D31" s="400">
        <v>482</v>
      </c>
      <c r="E31" s="400">
        <v>43</v>
      </c>
      <c r="F31" s="400">
        <v>245</v>
      </c>
      <c r="G31" s="400">
        <v>758</v>
      </c>
      <c r="H31" s="401">
        <v>1528</v>
      </c>
      <c r="I31" s="21"/>
    </row>
    <row r="32" spans="1:19" x14ac:dyDescent="0.2">
      <c r="A32" s="239"/>
      <c r="B32" s="627" t="s">
        <v>105</v>
      </c>
      <c r="C32" s="623">
        <v>1531</v>
      </c>
      <c r="D32" s="400">
        <v>482</v>
      </c>
      <c r="E32" s="400">
        <v>41</v>
      </c>
      <c r="F32" s="400">
        <v>247</v>
      </c>
      <c r="G32" s="400">
        <v>758</v>
      </c>
      <c r="H32" s="401">
        <v>1528</v>
      </c>
      <c r="I32" s="21"/>
    </row>
    <row r="33" spans="1:9" x14ac:dyDescent="0.2">
      <c r="A33" s="239"/>
      <c r="B33" s="627" t="s">
        <v>106</v>
      </c>
      <c r="C33" s="623">
        <v>1449</v>
      </c>
      <c r="D33" s="400">
        <v>447</v>
      </c>
      <c r="E33" s="400">
        <v>50</v>
      </c>
      <c r="F33" s="400">
        <v>228</v>
      </c>
      <c r="G33" s="400">
        <v>724</v>
      </c>
      <c r="H33" s="401">
        <v>1449</v>
      </c>
      <c r="I33" s="21"/>
    </row>
    <row r="34" spans="1:9" x14ac:dyDescent="0.2">
      <c r="A34" s="239"/>
      <c r="B34" s="627" t="s">
        <v>107</v>
      </c>
      <c r="C34" s="623">
        <v>1441</v>
      </c>
      <c r="D34" s="400">
        <v>486</v>
      </c>
      <c r="E34" s="400">
        <v>59</v>
      </c>
      <c r="F34" s="400">
        <v>216</v>
      </c>
      <c r="G34" s="400">
        <v>682</v>
      </c>
      <c r="H34" s="401">
        <v>1443</v>
      </c>
      <c r="I34" s="21"/>
    </row>
    <row r="35" spans="1:9" x14ac:dyDescent="0.2">
      <c r="A35" s="239"/>
      <c r="B35" s="627" t="s">
        <v>108</v>
      </c>
      <c r="C35" s="623">
        <v>1399</v>
      </c>
      <c r="D35" s="400">
        <v>416</v>
      </c>
      <c r="E35" s="400">
        <v>51</v>
      </c>
      <c r="F35" s="400">
        <v>240</v>
      </c>
      <c r="G35" s="400">
        <v>692</v>
      </c>
      <c r="H35" s="401">
        <v>1399</v>
      </c>
      <c r="I35" s="21"/>
    </row>
    <row r="36" spans="1:9" x14ac:dyDescent="0.2">
      <c r="A36" s="239"/>
      <c r="B36" s="627" t="s">
        <v>109</v>
      </c>
      <c r="C36" s="623">
        <v>1344</v>
      </c>
      <c r="D36" s="400">
        <v>366</v>
      </c>
      <c r="E36" s="400">
        <v>54</v>
      </c>
      <c r="F36" s="400">
        <v>240</v>
      </c>
      <c r="G36" s="400">
        <v>684</v>
      </c>
      <c r="H36" s="401">
        <v>1344</v>
      </c>
      <c r="I36" s="21"/>
    </row>
    <row r="37" spans="1:9" ht="12.75" thickBot="1" x14ac:dyDescent="0.25">
      <c r="A37" s="90"/>
      <c r="B37" s="628" t="s">
        <v>110</v>
      </c>
      <c r="C37" s="624">
        <v>1206</v>
      </c>
      <c r="D37" s="333">
        <v>295</v>
      </c>
      <c r="E37" s="333">
        <v>52</v>
      </c>
      <c r="F37" s="333">
        <v>210</v>
      </c>
      <c r="G37" s="333">
        <v>649</v>
      </c>
      <c r="H37" s="335">
        <v>1206</v>
      </c>
      <c r="I37" s="21"/>
    </row>
    <row r="38" spans="1:9" x14ac:dyDescent="0.2">
      <c r="A38" s="1" t="s">
        <v>397</v>
      </c>
    </row>
  </sheetData>
  <mergeCells count="1">
    <mergeCell ref="D9:H9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32">
    <tabColor rgb="FFFF0000"/>
  </sheetPr>
  <dimension ref="A1:U162"/>
  <sheetViews>
    <sheetView showGridLines="0" zoomScaleNormal="100" workbookViewId="0">
      <selection activeCell="S5" sqref="S5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9" style="2" customWidth="1"/>
    <col min="4" max="4" width="8.28515625" style="2" customWidth="1"/>
    <col min="5" max="5" width="10.42578125" style="2" customWidth="1"/>
    <col min="6" max="6" width="10.28515625" style="2" customWidth="1"/>
    <col min="7" max="8" width="11" style="2" customWidth="1"/>
    <col min="9" max="9" width="6.42578125" style="2" customWidth="1"/>
    <col min="10" max="10" width="7.140625" style="2" customWidth="1"/>
    <col min="11" max="11" width="6.140625" style="5" bestFit="1" customWidth="1"/>
    <col min="12" max="12" width="22" style="2" bestFit="1" customWidth="1"/>
    <col min="13" max="13" width="7.7109375" style="2" customWidth="1"/>
    <col min="14" max="17" width="7.5703125" style="2" customWidth="1"/>
    <col min="18" max="18" width="7.85546875" style="2" customWidth="1"/>
    <col min="19" max="19" width="11.42578125" style="2" customWidth="1"/>
    <col min="20" max="16384" width="11.42578125" style="2"/>
  </cols>
  <sheetData>
    <row r="1" spans="1:21" x14ac:dyDescent="0.2">
      <c r="A1" s="83" t="s">
        <v>100</v>
      </c>
      <c r="B1" s="83"/>
    </row>
    <row r="2" spans="1:21" x14ac:dyDescent="0.2">
      <c r="A2" s="1" t="s">
        <v>0</v>
      </c>
      <c r="K2" s="1" t="s">
        <v>0</v>
      </c>
    </row>
    <row r="3" spans="1:21" x14ac:dyDescent="0.2">
      <c r="A3" s="1"/>
      <c r="K3" s="1"/>
    </row>
    <row r="4" spans="1:21" x14ac:dyDescent="0.2">
      <c r="A4" s="1" t="str">
        <f>A8</f>
        <v>Tabell 3 -14 - A1 -  Eldresentre - personell og årsverk pr. 31.12.</v>
      </c>
      <c r="K4" s="1" t="str">
        <f>K8</f>
        <v>Tabell 3 -14 - A2 -  Eldresentre - brukere pr. 31.12.</v>
      </c>
    </row>
    <row r="5" spans="1:21" x14ac:dyDescent="0.2">
      <c r="A5" s="1" t="str">
        <f>K8</f>
        <v>Tabell 3 -14 - A2 -  Eldresentre - brukere pr. 31.12.</v>
      </c>
      <c r="K5" s="1"/>
    </row>
    <row r="6" spans="1:21" x14ac:dyDescent="0.2">
      <c r="A6" s="1"/>
      <c r="K6" s="1"/>
    </row>
    <row r="7" spans="1:21" x14ac:dyDescent="0.2">
      <c r="K7" s="84"/>
    </row>
    <row r="8" spans="1:21" s="7" customFormat="1" ht="13.5" thickBot="1" x14ac:dyDescent="0.25">
      <c r="A8" s="6" t="s">
        <v>398</v>
      </c>
      <c r="K8" s="6" t="s">
        <v>399</v>
      </c>
    </row>
    <row r="9" spans="1:21" s="10" customFormat="1" ht="12.75" thickBot="1" x14ac:dyDescent="0.25">
      <c r="A9" s="8"/>
      <c r="B9" s="9"/>
      <c r="C9" s="1676" t="s">
        <v>290</v>
      </c>
      <c r="D9" s="1676"/>
      <c r="E9" s="1676" t="s">
        <v>400</v>
      </c>
      <c r="F9" s="1676"/>
      <c r="G9" s="1678"/>
      <c r="H9" s="687"/>
      <c r="I9" s="34"/>
      <c r="K9" s="8"/>
      <c r="L9" s="9"/>
      <c r="M9" s="1676" t="s">
        <v>401</v>
      </c>
      <c r="N9" s="1676"/>
      <c r="O9" s="1676"/>
      <c r="P9" s="1676"/>
      <c r="Q9" s="1676"/>
      <c r="R9" s="1676"/>
    </row>
    <row r="10" spans="1:21" s="10" customFormat="1" ht="24.75" thickBot="1" x14ac:dyDescent="0.25">
      <c r="A10" s="12" t="s">
        <v>51</v>
      </c>
      <c r="B10" s="13" t="s">
        <v>5</v>
      </c>
      <c r="C10" s="12" t="s">
        <v>402</v>
      </c>
      <c r="D10" s="95" t="s">
        <v>403</v>
      </c>
      <c r="E10" s="31" t="s">
        <v>402</v>
      </c>
      <c r="F10" s="32" t="s">
        <v>403</v>
      </c>
      <c r="G10" s="30" t="s">
        <v>404</v>
      </c>
      <c r="H10" s="824" t="s">
        <v>405</v>
      </c>
      <c r="I10" s="34"/>
      <c r="K10" s="12" t="s">
        <v>51</v>
      </c>
      <c r="L10" s="13" t="s">
        <v>5</v>
      </c>
      <c r="M10" s="31" t="s">
        <v>406</v>
      </c>
      <c r="N10" s="32" t="s">
        <v>407</v>
      </c>
      <c r="O10" s="31" t="s">
        <v>408</v>
      </c>
      <c r="P10" s="32" t="s">
        <v>409</v>
      </c>
      <c r="Q10" s="31" t="s">
        <v>410</v>
      </c>
      <c r="R10" s="30" t="s">
        <v>411</v>
      </c>
      <c r="T10" s="423"/>
      <c r="U10" s="423"/>
    </row>
    <row r="11" spans="1:21" ht="12.75" x14ac:dyDescent="0.2">
      <c r="A11" s="16">
        <v>1</v>
      </c>
      <c r="B11" s="17" t="s">
        <v>11</v>
      </c>
      <c r="C11" s="1352">
        <v>4</v>
      </c>
      <c r="D11" s="1353">
        <v>19</v>
      </c>
      <c r="E11" s="1353">
        <v>4</v>
      </c>
      <c r="F11" s="1354">
        <v>0</v>
      </c>
      <c r="G11" s="1563">
        <f t="shared" ref="G11:G25" si="0">SUM(E11:F11)</f>
        <v>4</v>
      </c>
      <c r="H11" s="1566">
        <v>4</v>
      </c>
      <c r="I11" s="34"/>
      <c r="J11" s="10"/>
      <c r="K11" s="16">
        <v>1</v>
      </c>
      <c r="L11" s="17" t="s">
        <v>11</v>
      </c>
      <c r="M11" s="885" t="s">
        <v>415</v>
      </c>
      <c r="N11" s="886">
        <v>0</v>
      </c>
      <c r="O11" s="886">
        <v>0</v>
      </c>
      <c r="P11" s="886">
        <v>0</v>
      </c>
      <c r="Q11" s="886">
        <v>0</v>
      </c>
      <c r="R11" s="404">
        <v>0</v>
      </c>
      <c r="S11" s="21"/>
      <c r="T11" s="423"/>
      <c r="U11" s="423"/>
    </row>
    <row r="12" spans="1:21" ht="12.75" x14ac:dyDescent="0.2">
      <c r="A12" s="22">
        <v>2</v>
      </c>
      <c r="B12" s="23" t="s">
        <v>12</v>
      </c>
      <c r="C12" s="1355">
        <v>6</v>
      </c>
      <c r="D12" s="479">
        <v>119</v>
      </c>
      <c r="E12" s="479">
        <v>5.5</v>
      </c>
      <c r="F12" s="1356">
        <v>11.3</v>
      </c>
      <c r="G12" s="1564">
        <f t="shared" si="0"/>
        <v>16.8</v>
      </c>
      <c r="H12" s="1567">
        <v>6</v>
      </c>
      <c r="I12" s="34"/>
      <c r="J12" s="10"/>
      <c r="K12" s="22">
        <v>2</v>
      </c>
      <c r="L12" s="23" t="s">
        <v>12</v>
      </c>
      <c r="M12" s="405" t="s">
        <v>621</v>
      </c>
      <c r="N12" s="403" t="s">
        <v>621</v>
      </c>
      <c r="O12" s="403">
        <v>0</v>
      </c>
      <c r="P12" s="403">
        <v>0</v>
      </c>
      <c r="Q12" s="403">
        <v>0</v>
      </c>
      <c r="R12" s="406">
        <v>0</v>
      </c>
      <c r="S12" s="21"/>
      <c r="T12" s="423"/>
      <c r="U12" s="423"/>
    </row>
    <row r="13" spans="1:21" ht="12.75" x14ac:dyDescent="0.2">
      <c r="A13" s="22">
        <v>3</v>
      </c>
      <c r="B13" s="23" t="s">
        <v>14</v>
      </c>
      <c r="C13" s="1355">
        <v>4</v>
      </c>
      <c r="D13" s="479">
        <v>57</v>
      </c>
      <c r="E13" s="479">
        <v>3.5</v>
      </c>
      <c r="F13" s="1356">
        <v>4.5</v>
      </c>
      <c r="G13" s="1564">
        <f t="shared" si="0"/>
        <v>8</v>
      </c>
      <c r="H13" s="1567">
        <v>3</v>
      </c>
      <c r="I13" s="34"/>
      <c r="J13" s="10"/>
      <c r="K13" s="22">
        <v>3</v>
      </c>
      <c r="L13" s="23" t="s">
        <v>14</v>
      </c>
      <c r="M13" s="405" t="s">
        <v>415</v>
      </c>
      <c r="N13" s="403">
        <v>0</v>
      </c>
      <c r="O13" s="403">
        <v>0</v>
      </c>
      <c r="P13" s="403">
        <v>0</v>
      </c>
      <c r="Q13" s="403">
        <v>0</v>
      </c>
      <c r="R13" s="406">
        <v>0</v>
      </c>
      <c r="S13" s="21"/>
      <c r="T13" s="423"/>
      <c r="U13" s="423"/>
    </row>
    <row r="14" spans="1:21" ht="12.75" x14ac:dyDescent="0.2">
      <c r="A14" s="22">
        <v>4</v>
      </c>
      <c r="B14" s="23" t="s">
        <v>15</v>
      </c>
      <c r="C14" s="1355">
        <v>5</v>
      </c>
      <c r="D14" s="479">
        <v>43</v>
      </c>
      <c r="E14" s="479">
        <v>4.2</v>
      </c>
      <c r="F14" s="1356">
        <v>4</v>
      </c>
      <c r="G14" s="1564">
        <f t="shared" si="0"/>
        <v>8.1999999999999993</v>
      </c>
      <c r="H14" s="1567">
        <v>4.2</v>
      </c>
      <c r="I14" s="34"/>
      <c r="J14" s="10"/>
      <c r="K14" s="22">
        <v>4</v>
      </c>
      <c r="L14" s="23" t="s">
        <v>15</v>
      </c>
      <c r="M14" s="405" t="s">
        <v>413</v>
      </c>
      <c r="N14" s="403">
        <v>0</v>
      </c>
      <c r="O14" s="403">
        <v>0</v>
      </c>
      <c r="P14" s="403">
        <v>0</v>
      </c>
      <c r="Q14" s="403">
        <v>0</v>
      </c>
      <c r="R14" s="406">
        <v>0</v>
      </c>
      <c r="S14" s="21"/>
      <c r="T14" s="423"/>
      <c r="U14" s="423"/>
    </row>
    <row r="15" spans="1:21" ht="12.75" x14ac:dyDescent="0.2">
      <c r="A15" s="22">
        <v>5</v>
      </c>
      <c r="B15" s="23" t="s">
        <v>16</v>
      </c>
      <c r="C15" s="1355">
        <v>9</v>
      </c>
      <c r="D15" s="479">
        <v>84</v>
      </c>
      <c r="E15" s="479">
        <v>9</v>
      </c>
      <c r="F15" s="1356">
        <v>0</v>
      </c>
      <c r="G15" s="1564">
        <f t="shared" si="0"/>
        <v>9</v>
      </c>
      <c r="H15" s="1567">
        <v>9</v>
      </c>
      <c r="I15" s="34"/>
      <c r="J15" s="10"/>
      <c r="K15" s="22">
        <v>5</v>
      </c>
      <c r="L15" s="23" t="s">
        <v>16</v>
      </c>
      <c r="M15" s="405">
        <v>0</v>
      </c>
      <c r="N15" s="403">
        <v>0</v>
      </c>
      <c r="O15" s="403" t="s">
        <v>622</v>
      </c>
      <c r="P15" s="403">
        <v>0</v>
      </c>
      <c r="Q15" s="403">
        <v>0</v>
      </c>
      <c r="R15" s="406">
        <v>0</v>
      </c>
      <c r="S15" s="21"/>
      <c r="T15" s="423"/>
      <c r="U15" s="423"/>
    </row>
    <row r="16" spans="1:21" ht="12.75" x14ac:dyDescent="0.2">
      <c r="A16" s="24">
        <v>6</v>
      </c>
      <c r="B16" s="25" t="s">
        <v>17</v>
      </c>
      <c r="C16" s="1355">
        <v>4</v>
      </c>
      <c r="D16" s="479">
        <v>30</v>
      </c>
      <c r="E16" s="479">
        <v>4</v>
      </c>
      <c r="F16" s="1356">
        <v>2.5</v>
      </c>
      <c r="G16" s="1564">
        <f t="shared" si="0"/>
        <v>6.5</v>
      </c>
      <c r="H16" s="1567">
        <v>4</v>
      </c>
      <c r="I16" s="34"/>
      <c r="J16" s="10"/>
      <c r="K16" s="24">
        <v>6</v>
      </c>
      <c r="L16" s="25" t="s">
        <v>17</v>
      </c>
      <c r="M16" s="405">
        <v>1</v>
      </c>
      <c r="N16" s="403" t="s">
        <v>412</v>
      </c>
      <c r="O16" s="403">
        <v>0</v>
      </c>
      <c r="P16" s="403">
        <v>0</v>
      </c>
      <c r="Q16" s="403">
        <v>0</v>
      </c>
      <c r="R16" s="406">
        <v>0</v>
      </c>
      <c r="S16" s="21"/>
      <c r="T16" s="423"/>
      <c r="U16" s="423"/>
    </row>
    <row r="17" spans="1:21" ht="12.75" x14ac:dyDescent="0.2">
      <c r="A17" s="24">
        <v>7</v>
      </c>
      <c r="B17" s="25" t="s">
        <v>18</v>
      </c>
      <c r="C17" s="1355">
        <v>6</v>
      </c>
      <c r="D17" s="479">
        <v>125</v>
      </c>
      <c r="E17" s="479">
        <v>5</v>
      </c>
      <c r="F17" s="1356">
        <v>5.5</v>
      </c>
      <c r="G17" s="1564">
        <f t="shared" si="0"/>
        <v>10.5</v>
      </c>
      <c r="H17" s="1567">
        <v>5</v>
      </c>
      <c r="I17" s="34"/>
      <c r="J17" s="10"/>
      <c r="K17" s="24">
        <v>7</v>
      </c>
      <c r="L17" s="25" t="s">
        <v>18</v>
      </c>
      <c r="M17" s="405">
        <v>0</v>
      </c>
      <c r="N17" s="403">
        <v>0</v>
      </c>
      <c r="O17" s="403" t="s">
        <v>623</v>
      </c>
      <c r="P17" s="403">
        <v>0</v>
      </c>
      <c r="Q17" s="403">
        <v>0</v>
      </c>
      <c r="R17" s="406">
        <v>0</v>
      </c>
      <c r="S17" s="21"/>
      <c r="T17" s="423"/>
      <c r="U17" s="423"/>
    </row>
    <row r="18" spans="1:21" ht="12.75" x14ac:dyDescent="0.2">
      <c r="A18" s="22">
        <v>8</v>
      </c>
      <c r="B18" s="23" t="s">
        <v>19</v>
      </c>
      <c r="C18" s="1355">
        <v>12</v>
      </c>
      <c r="D18" s="479">
        <v>100</v>
      </c>
      <c r="E18" s="479">
        <v>11.5</v>
      </c>
      <c r="F18" s="1356">
        <v>9.25</v>
      </c>
      <c r="G18" s="1564">
        <f t="shared" si="0"/>
        <v>20.75</v>
      </c>
      <c r="H18" s="1567">
        <v>11.5</v>
      </c>
      <c r="I18" s="34"/>
      <c r="J18" s="10"/>
      <c r="K18" s="22">
        <v>8</v>
      </c>
      <c r="L18" s="23" t="s">
        <v>19</v>
      </c>
      <c r="M18" s="405">
        <v>0</v>
      </c>
      <c r="N18" s="403">
        <v>0</v>
      </c>
      <c r="O18" s="403" t="s">
        <v>623</v>
      </c>
      <c r="P18" s="403" t="s">
        <v>414</v>
      </c>
      <c r="Q18" s="403">
        <v>0</v>
      </c>
      <c r="R18" s="406">
        <v>0</v>
      </c>
      <c r="S18" s="21"/>
      <c r="T18" s="423"/>
      <c r="U18" s="423"/>
    </row>
    <row r="19" spans="1:21" ht="12.75" x14ac:dyDescent="0.2">
      <c r="A19" s="22">
        <v>9</v>
      </c>
      <c r="B19" s="23" t="s">
        <v>20</v>
      </c>
      <c r="C19" s="1355">
        <v>11</v>
      </c>
      <c r="D19" s="479">
        <v>150</v>
      </c>
      <c r="E19" s="479">
        <v>11</v>
      </c>
      <c r="F19" s="1356">
        <v>0</v>
      </c>
      <c r="G19" s="1564">
        <f t="shared" si="0"/>
        <v>11</v>
      </c>
      <c r="H19" s="1567">
        <v>11</v>
      </c>
      <c r="I19" s="34"/>
      <c r="J19" s="10"/>
      <c r="K19" s="22">
        <v>9</v>
      </c>
      <c r="L19" s="23" t="s">
        <v>20</v>
      </c>
      <c r="M19" s="405" t="s">
        <v>415</v>
      </c>
      <c r="N19" s="403" t="s">
        <v>415</v>
      </c>
      <c r="O19" s="403" t="s">
        <v>415</v>
      </c>
      <c r="P19" s="403" t="s">
        <v>415</v>
      </c>
      <c r="Q19" s="403">
        <v>0</v>
      </c>
      <c r="R19" s="406">
        <v>0</v>
      </c>
      <c r="S19" s="290"/>
      <c r="T19" s="423"/>
      <c r="U19" s="423"/>
    </row>
    <row r="20" spans="1:21" ht="12.75" x14ac:dyDescent="0.2">
      <c r="A20" s="22">
        <v>10</v>
      </c>
      <c r="B20" s="23" t="s">
        <v>21</v>
      </c>
      <c r="C20" s="1355">
        <v>2</v>
      </c>
      <c r="D20" s="479">
        <v>27</v>
      </c>
      <c r="E20" s="479">
        <v>1.4</v>
      </c>
      <c r="F20" s="1356">
        <v>3.4</v>
      </c>
      <c r="G20" s="1564">
        <f t="shared" si="0"/>
        <v>4.8</v>
      </c>
      <c r="H20" s="1567">
        <v>1.3</v>
      </c>
      <c r="I20" s="34"/>
      <c r="J20" s="10"/>
      <c r="K20" s="22">
        <v>10</v>
      </c>
      <c r="L20" s="23" t="s">
        <v>21</v>
      </c>
      <c r="M20" s="405" t="s">
        <v>413</v>
      </c>
      <c r="N20" s="403">
        <v>0</v>
      </c>
      <c r="O20" s="403">
        <v>0</v>
      </c>
      <c r="P20" s="403">
        <v>0</v>
      </c>
      <c r="Q20" s="403">
        <v>0</v>
      </c>
      <c r="R20" s="406">
        <v>0</v>
      </c>
      <c r="S20" s="21" t="s">
        <v>13</v>
      </c>
      <c r="T20" s="423"/>
      <c r="U20" s="423"/>
    </row>
    <row r="21" spans="1:21" ht="12.75" x14ac:dyDescent="0.2">
      <c r="A21" s="24">
        <v>11</v>
      </c>
      <c r="B21" s="25" t="s">
        <v>22</v>
      </c>
      <c r="C21" s="1355">
        <v>5</v>
      </c>
      <c r="D21" s="479">
        <v>30</v>
      </c>
      <c r="E21" s="479">
        <v>5</v>
      </c>
      <c r="F21" s="1356">
        <v>0</v>
      </c>
      <c r="G21" s="1564">
        <f t="shared" si="0"/>
        <v>5</v>
      </c>
      <c r="H21" s="1567">
        <v>0</v>
      </c>
      <c r="I21" s="34"/>
      <c r="J21" s="10"/>
      <c r="K21" s="24">
        <v>11</v>
      </c>
      <c r="L21" s="25" t="s">
        <v>22</v>
      </c>
      <c r="M21" s="405">
        <v>0</v>
      </c>
      <c r="N21" s="403">
        <v>0</v>
      </c>
      <c r="O21" s="403">
        <v>0</v>
      </c>
      <c r="P21" s="403">
        <v>0</v>
      </c>
      <c r="Q21" s="403">
        <v>0</v>
      </c>
      <c r="R21" s="406">
        <v>0</v>
      </c>
      <c r="S21" s="21"/>
      <c r="T21" s="423"/>
      <c r="U21" s="423"/>
    </row>
    <row r="22" spans="1:21" ht="12.75" x14ac:dyDescent="0.2">
      <c r="A22" s="22">
        <v>12</v>
      </c>
      <c r="B22" s="23" t="s">
        <v>23</v>
      </c>
      <c r="C22" s="1355">
        <v>19</v>
      </c>
      <c r="D22" s="479">
        <v>87</v>
      </c>
      <c r="E22" s="479">
        <v>16.579999999999998</v>
      </c>
      <c r="F22" s="1356">
        <v>12</v>
      </c>
      <c r="G22" s="1564">
        <f t="shared" si="0"/>
        <v>28.58</v>
      </c>
      <c r="H22" s="1567">
        <v>16.579999999999998</v>
      </c>
      <c r="I22" s="34"/>
      <c r="J22" s="10"/>
      <c r="K22" s="22">
        <v>12</v>
      </c>
      <c r="L22" s="23" t="s">
        <v>23</v>
      </c>
      <c r="M22" s="405" t="s">
        <v>412</v>
      </c>
      <c r="N22" s="403" t="s">
        <v>412</v>
      </c>
      <c r="O22" s="403" t="s">
        <v>412</v>
      </c>
      <c r="P22" s="403">
        <v>0</v>
      </c>
      <c r="Q22" s="403">
        <v>0</v>
      </c>
      <c r="R22" s="406">
        <v>0</v>
      </c>
      <c r="S22" s="21"/>
      <c r="T22" s="423"/>
      <c r="U22" s="423"/>
    </row>
    <row r="23" spans="1:21" ht="12.75" x14ac:dyDescent="0.2">
      <c r="A23" s="22">
        <v>13</v>
      </c>
      <c r="B23" s="23" t="s">
        <v>24</v>
      </c>
      <c r="C23" s="1355">
        <v>0</v>
      </c>
      <c r="D23" s="479">
        <v>145</v>
      </c>
      <c r="E23" s="479">
        <v>7</v>
      </c>
      <c r="F23" s="1356">
        <v>14.3</v>
      </c>
      <c r="G23" s="1564">
        <f t="shared" si="0"/>
        <v>21.3</v>
      </c>
      <c r="H23" s="1567">
        <v>8</v>
      </c>
      <c r="I23" s="34"/>
      <c r="J23" s="10"/>
      <c r="K23" s="22">
        <v>13</v>
      </c>
      <c r="L23" s="23" t="s">
        <v>24</v>
      </c>
      <c r="M23" s="405" t="s">
        <v>412</v>
      </c>
      <c r="N23" s="403" t="s">
        <v>412</v>
      </c>
      <c r="O23" s="403" t="s">
        <v>412</v>
      </c>
      <c r="P23" s="403">
        <v>0</v>
      </c>
      <c r="Q23" s="403">
        <v>0</v>
      </c>
      <c r="R23" s="406">
        <v>0</v>
      </c>
      <c r="S23" s="21"/>
      <c r="T23" s="423"/>
      <c r="U23" s="423"/>
    </row>
    <row r="24" spans="1:21" ht="12.75" x14ac:dyDescent="0.2">
      <c r="A24" s="22">
        <v>14</v>
      </c>
      <c r="B24" s="23" t="s">
        <v>25</v>
      </c>
      <c r="C24" s="1355">
        <v>15</v>
      </c>
      <c r="D24" s="479">
        <v>233</v>
      </c>
      <c r="E24" s="479">
        <v>12.55</v>
      </c>
      <c r="F24" s="1356">
        <v>19</v>
      </c>
      <c r="G24" s="1564">
        <f t="shared" si="0"/>
        <v>31.55</v>
      </c>
      <c r="H24" s="1567">
        <v>12.55</v>
      </c>
      <c r="I24" s="34"/>
      <c r="J24" s="10" t="s">
        <v>13</v>
      </c>
      <c r="K24" s="22">
        <v>14</v>
      </c>
      <c r="L24" s="23" t="s">
        <v>25</v>
      </c>
      <c r="M24" s="405">
        <v>0</v>
      </c>
      <c r="N24" s="403" t="s">
        <v>413</v>
      </c>
      <c r="O24" s="403" t="s">
        <v>413</v>
      </c>
      <c r="P24" s="403" t="s">
        <v>413</v>
      </c>
      <c r="Q24" s="403" t="s">
        <v>413</v>
      </c>
      <c r="R24" s="406" t="s">
        <v>413</v>
      </c>
      <c r="S24" s="21"/>
      <c r="T24" s="423"/>
      <c r="U24" s="423"/>
    </row>
    <row r="25" spans="1:21" ht="13.5" thickBot="1" x14ac:dyDescent="0.25">
      <c r="A25" s="26">
        <v>15</v>
      </c>
      <c r="B25" s="27" t="s">
        <v>26</v>
      </c>
      <c r="C25" s="1357">
        <v>3</v>
      </c>
      <c r="D25" s="1358">
        <v>25</v>
      </c>
      <c r="E25" s="1358">
        <v>3</v>
      </c>
      <c r="F25" s="1359">
        <v>2</v>
      </c>
      <c r="G25" s="1565">
        <f t="shared" si="0"/>
        <v>5</v>
      </c>
      <c r="H25" s="1568">
        <v>3</v>
      </c>
      <c r="I25" s="34"/>
      <c r="J25" s="10"/>
      <c r="K25" s="26">
        <v>15</v>
      </c>
      <c r="L25" s="27" t="s">
        <v>26</v>
      </c>
      <c r="M25" s="407" t="s">
        <v>412</v>
      </c>
      <c r="N25" s="408">
        <v>0</v>
      </c>
      <c r="O25" s="408">
        <v>0</v>
      </c>
      <c r="P25" s="408">
        <v>0</v>
      </c>
      <c r="Q25" s="408">
        <v>0</v>
      </c>
      <c r="R25" s="409">
        <v>0</v>
      </c>
      <c r="S25" s="21"/>
    </row>
    <row r="26" spans="1:21" s="28" customFormat="1" ht="12.75" x14ac:dyDescent="0.2">
      <c r="A26" s="271"/>
      <c r="B26" s="269" t="s">
        <v>590</v>
      </c>
      <c r="C26" s="518">
        <f t="shared" ref="C26:H26" si="1">SUM(C11:C25)</f>
        <v>105</v>
      </c>
      <c r="D26" s="767">
        <f t="shared" si="1"/>
        <v>1274</v>
      </c>
      <c r="E26" s="768">
        <f t="shared" si="1"/>
        <v>103.22999999999999</v>
      </c>
      <c r="F26" s="768">
        <f t="shared" si="1"/>
        <v>87.75</v>
      </c>
      <c r="G26" s="768">
        <f t="shared" si="1"/>
        <v>190.98000000000002</v>
      </c>
      <c r="H26" s="823">
        <f t="shared" si="1"/>
        <v>99.13</v>
      </c>
      <c r="I26" s="34"/>
      <c r="J26" s="10"/>
      <c r="K26" s="116"/>
      <c r="L26" s="583" t="s">
        <v>590</v>
      </c>
      <c r="M26" s="769"/>
      <c r="N26" s="770"/>
      <c r="O26" s="770"/>
      <c r="P26" s="770"/>
      <c r="Q26" s="770"/>
      <c r="R26" s="771"/>
      <c r="S26" s="37"/>
    </row>
    <row r="27" spans="1:21" ht="12.75" x14ac:dyDescent="0.2">
      <c r="A27" s="275"/>
      <c r="B27" s="272" t="s">
        <v>537</v>
      </c>
      <c r="C27" s="400">
        <v>114.3</v>
      </c>
      <c r="D27" s="471">
        <v>1063</v>
      </c>
      <c r="E27" s="479">
        <v>108.30000000000001</v>
      </c>
      <c r="F27" s="479">
        <v>64.8</v>
      </c>
      <c r="G27" s="479">
        <v>173.1</v>
      </c>
      <c r="H27" s="480">
        <v>89.5</v>
      </c>
      <c r="I27" s="5"/>
      <c r="J27" s="332"/>
      <c r="K27" s="57"/>
      <c r="L27" s="25" t="s">
        <v>537</v>
      </c>
      <c r="M27" s="684"/>
      <c r="N27" s="685"/>
      <c r="O27" s="685"/>
      <c r="P27" s="685"/>
      <c r="Q27" s="685"/>
      <c r="R27" s="686"/>
      <c r="S27" s="21"/>
    </row>
    <row r="28" spans="1:21" ht="12.75" x14ac:dyDescent="0.2">
      <c r="A28" s="275"/>
      <c r="B28" s="272" t="s">
        <v>452</v>
      </c>
      <c r="C28" s="400">
        <v>133.30000000000001</v>
      </c>
      <c r="D28" s="471">
        <v>1018</v>
      </c>
      <c r="E28" s="479">
        <v>99.4</v>
      </c>
      <c r="F28" s="479">
        <v>80.600000000000009</v>
      </c>
      <c r="G28" s="479">
        <v>180</v>
      </c>
      <c r="H28" s="480">
        <v>101.8</v>
      </c>
      <c r="I28" s="5"/>
      <c r="J28" s="332"/>
      <c r="K28" s="57"/>
      <c r="L28" s="25" t="s">
        <v>452</v>
      </c>
      <c r="M28" s="684"/>
      <c r="N28" s="685"/>
      <c r="O28" s="685"/>
      <c r="P28" s="685"/>
      <c r="Q28" s="685"/>
      <c r="R28" s="686"/>
      <c r="S28" s="21"/>
    </row>
    <row r="29" spans="1:21" ht="12.75" x14ac:dyDescent="0.2">
      <c r="A29" s="275"/>
      <c r="B29" s="272" t="s">
        <v>102</v>
      </c>
      <c r="C29" s="400">
        <v>128.69999999999999</v>
      </c>
      <c r="D29" s="471">
        <v>880</v>
      </c>
      <c r="E29" s="479">
        <v>109.1</v>
      </c>
      <c r="F29" s="479">
        <v>96.92</v>
      </c>
      <c r="G29" s="479">
        <v>206.01999999999998</v>
      </c>
      <c r="H29" s="480">
        <v>113.6</v>
      </c>
      <c r="I29" s="5"/>
      <c r="J29" s="332"/>
      <c r="K29" s="57"/>
      <c r="L29" s="25" t="s">
        <v>102</v>
      </c>
      <c r="M29" s="684"/>
      <c r="N29" s="685"/>
      <c r="O29" s="685"/>
      <c r="P29" s="685"/>
      <c r="Q29" s="685"/>
      <c r="R29" s="686"/>
      <c r="S29" s="21"/>
    </row>
    <row r="30" spans="1:21" ht="12.75" x14ac:dyDescent="0.2">
      <c r="A30" s="275"/>
      <c r="B30" s="272" t="s">
        <v>103</v>
      </c>
      <c r="C30" s="400">
        <v>134.6</v>
      </c>
      <c r="D30" s="471">
        <v>1079</v>
      </c>
      <c r="E30" s="479">
        <v>119.89999999999999</v>
      </c>
      <c r="F30" s="479">
        <v>66.38</v>
      </c>
      <c r="G30" s="479">
        <v>186.28</v>
      </c>
      <c r="H30" s="480">
        <v>97.85</v>
      </c>
      <c r="I30" s="5"/>
      <c r="J30" s="332"/>
      <c r="K30" s="57"/>
      <c r="L30" s="25" t="s">
        <v>103</v>
      </c>
      <c r="M30" s="684"/>
      <c r="N30" s="685"/>
      <c r="O30" s="685"/>
      <c r="P30" s="685"/>
      <c r="Q30" s="685"/>
      <c r="R30" s="686"/>
      <c r="S30" s="21"/>
    </row>
    <row r="31" spans="1:21" ht="12.75" x14ac:dyDescent="0.2">
      <c r="A31" s="275"/>
      <c r="B31" s="272" t="s">
        <v>104</v>
      </c>
      <c r="C31" s="400">
        <v>129.6</v>
      </c>
      <c r="D31" s="471">
        <v>1191</v>
      </c>
      <c r="E31" s="479">
        <v>117.5</v>
      </c>
      <c r="F31" s="479">
        <v>92.149999999999991</v>
      </c>
      <c r="G31" s="479">
        <v>209.64999999999998</v>
      </c>
      <c r="H31" s="480">
        <v>129.75</v>
      </c>
      <c r="I31" s="5"/>
      <c r="J31" s="332"/>
      <c r="K31" s="57"/>
      <c r="L31" s="25" t="s">
        <v>104</v>
      </c>
      <c r="M31" s="684"/>
      <c r="N31" s="685"/>
      <c r="O31" s="685"/>
      <c r="P31" s="685"/>
      <c r="Q31" s="685"/>
      <c r="R31" s="686"/>
      <c r="S31" s="21"/>
    </row>
    <row r="32" spans="1:21" ht="12.75" x14ac:dyDescent="0.2">
      <c r="A32" s="275"/>
      <c r="B32" s="272" t="s">
        <v>105</v>
      </c>
      <c r="C32" s="400">
        <v>149.6</v>
      </c>
      <c r="D32" s="471">
        <v>1411</v>
      </c>
      <c r="E32" s="479">
        <v>129.89999999999998</v>
      </c>
      <c r="F32" s="479">
        <v>148.88999999999999</v>
      </c>
      <c r="G32" s="479">
        <v>278.78999999999996</v>
      </c>
      <c r="H32" s="480">
        <v>116.95</v>
      </c>
      <c r="I32" s="5"/>
      <c r="J32" s="332"/>
      <c r="K32" s="57"/>
      <c r="L32" s="25" t="s">
        <v>105</v>
      </c>
      <c r="M32" s="684"/>
      <c r="N32" s="685"/>
      <c r="O32" s="685"/>
      <c r="P32" s="685"/>
      <c r="Q32" s="685"/>
      <c r="R32" s="686"/>
      <c r="S32" s="21"/>
    </row>
    <row r="33" spans="1:19" ht="12.75" x14ac:dyDescent="0.2">
      <c r="A33" s="275"/>
      <c r="B33" s="272" t="s">
        <v>106</v>
      </c>
      <c r="C33" s="400">
        <v>156.04</v>
      </c>
      <c r="D33" s="471">
        <v>2365</v>
      </c>
      <c r="E33" s="479">
        <v>122.55</v>
      </c>
      <c r="F33" s="479">
        <v>129.85000000000002</v>
      </c>
      <c r="G33" s="479">
        <v>252.4</v>
      </c>
      <c r="H33" s="480">
        <v>106.6</v>
      </c>
      <c r="I33" s="5"/>
      <c r="J33" s="332"/>
      <c r="K33" s="57"/>
      <c r="L33" s="25" t="s">
        <v>106</v>
      </c>
      <c r="M33" s="684"/>
      <c r="N33" s="685"/>
      <c r="O33" s="685"/>
      <c r="P33" s="685"/>
      <c r="Q33" s="685"/>
      <c r="R33" s="686"/>
      <c r="S33" s="21"/>
    </row>
    <row r="34" spans="1:19" ht="12.75" x14ac:dyDescent="0.2">
      <c r="A34" s="275"/>
      <c r="B34" s="272" t="s">
        <v>107</v>
      </c>
      <c r="C34" s="400">
        <v>146.30000000000001</v>
      </c>
      <c r="D34" s="471">
        <v>1751</v>
      </c>
      <c r="E34" s="479">
        <v>119.64999999999999</v>
      </c>
      <c r="F34" s="479">
        <v>143.79</v>
      </c>
      <c r="G34" s="479">
        <v>263.44000000000005</v>
      </c>
      <c r="H34" s="480">
        <v>141.6</v>
      </c>
      <c r="I34" s="5"/>
      <c r="J34" s="332"/>
      <c r="K34" s="56"/>
      <c r="L34" s="23" t="s">
        <v>107</v>
      </c>
      <c r="M34" s="405"/>
      <c r="N34" s="403"/>
      <c r="O34" s="403"/>
      <c r="P34" s="403"/>
      <c r="Q34" s="403"/>
      <c r="R34" s="406"/>
      <c r="S34" s="21"/>
    </row>
    <row r="35" spans="1:19" ht="12.75" x14ac:dyDescent="0.2">
      <c r="A35" s="275"/>
      <c r="B35" s="272" t="s">
        <v>108</v>
      </c>
      <c r="C35" s="400">
        <v>154</v>
      </c>
      <c r="D35" s="471">
        <v>1851</v>
      </c>
      <c r="E35" s="479">
        <v>119.49999999999999</v>
      </c>
      <c r="F35" s="479">
        <v>162.35</v>
      </c>
      <c r="G35" s="479">
        <v>281.85000000000002</v>
      </c>
      <c r="H35" s="480">
        <v>130.9</v>
      </c>
      <c r="I35" s="5"/>
      <c r="J35" s="332"/>
      <c r="K35" s="56"/>
      <c r="L35" s="23" t="s">
        <v>108</v>
      </c>
      <c r="M35" s="405"/>
      <c r="N35" s="403"/>
      <c r="O35" s="403"/>
      <c r="P35" s="403"/>
      <c r="Q35" s="403"/>
      <c r="R35" s="406"/>
      <c r="S35" s="21"/>
    </row>
    <row r="36" spans="1:19" ht="12.75" x14ac:dyDescent="0.2">
      <c r="A36" s="109"/>
      <c r="B36" s="244" t="s">
        <v>109</v>
      </c>
      <c r="C36" s="98">
        <v>153</v>
      </c>
      <c r="D36" s="242">
        <v>1754</v>
      </c>
      <c r="E36" s="454">
        <v>122.28999999999999</v>
      </c>
      <c r="F36" s="454">
        <v>147.38</v>
      </c>
      <c r="G36" s="454">
        <v>269.66999999999996</v>
      </c>
      <c r="H36" s="455">
        <v>112.8</v>
      </c>
      <c r="I36" s="5"/>
      <c r="J36" s="332"/>
      <c r="K36" s="56"/>
      <c r="L36" s="23" t="s">
        <v>109</v>
      </c>
      <c r="M36" s="405"/>
      <c r="N36" s="403"/>
      <c r="O36" s="403"/>
      <c r="P36" s="403"/>
      <c r="Q36" s="403"/>
      <c r="R36" s="406"/>
      <c r="S36" s="21"/>
    </row>
    <row r="37" spans="1:19" ht="13.5" thickBot="1" x14ac:dyDescent="0.25">
      <c r="A37" s="110"/>
      <c r="B37" s="270" t="s">
        <v>110</v>
      </c>
      <c r="C37" s="333">
        <v>141</v>
      </c>
      <c r="D37" s="243">
        <v>1863</v>
      </c>
      <c r="E37" s="456">
        <v>116.53</v>
      </c>
      <c r="F37" s="456">
        <v>207.6</v>
      </c>
      <c r="G37" s="456">
        <v>324.13</v>
      </c>
      <c r="H37" s="457">
        <v>114.05</v>
      </c>
      <c r="I37" s="5"/>
      <c r="J37" s="332"/>
      <c r="K37" s="58"/>
      <c r="L37" s="59" t="s">
        <v>110</v>
      </c>
      <c r="M37" s="407"/>
      <c r="N37" s="408"/>
      <c r="O37" s="408"/>
      <c r="P37" s="408"/>
      <c r="Q37" s="408"/>
      <c r="R37" s="409"/>
      <c r="S37" s="21"/>
    </row>
    <row r="38" spans="1:19" ht="25.9" customHeight="1" x14ac:dyDescent="0.2">
      <c r="A38" s="1677"/>
      <c r="B38" s="1677"/>
      <c r="C38" s="1677"/>
      <c r="D38" s="1677"/>
      <c r="E38" s="1677"/>
      <c r="F38" s="1677"/>
      <c r="G38" s="1677"/>
      <c r="H38" s="1677"/>
      <c r="K38" s="47" t="s">
        <v>416</v>
      </c>
    </row>
    <row r="39" spans="1:19" x14ac:dyDescent="0.2">
      <c r="F39" s="7"/>
      <c r="G39" s="7"/>
      <c r="H39" s="7"/>
    </row>
    <row r="40" spans="1:19" x14ac:dyDescent="0.2">
      <c r="F40" s="7"/>
      <c r="G40" s="7"/>
      <c r="H40" s="7"/>
    </row>
    <row r="41" spans="1:19" x14ac:dyDescent="0.2">
      <c r="F41" s="7" t="s">
        <v>13</v>
      </c>
      <c r="G41" s="7"/>
      <c r="H41" s="7"/>
    </row>
    <row r="42" spans="1:19" x14ac:dyDescent="0.2">
      <c r="F42" s="7"/>
      <c r="G42" s="7"/>
      <c r="H42" s="7"/>
      <c r="M42" s="7"/>
      <c r="N42" s="7"/>
      <c r="O42" s="7"/>
      <c r="P42" s="7"/>
      <c r="Q42" s="7"/>
      <c r="R42" s="7"/>
    </row>
    <row r="43" spans="1:19" x14ac:dyDescent="0.2">
      <c r="F43" s="7"/>
      <c r="G43" s="7"/>
      <c r="H43" s="7"/>
      <c r="M43" s="7"/>
      <c r="N43" s="7"/>
      <c r="O43" s="7"/>
      <c r="P43" s="7"/>
      <c r="Q43" s="7"/>
      <c r="R43" s="7"/>
    </row>
    <row r="44" spans="1:19" x14ac:dyDescent="0.2">
      <c r="F44" s="7"/>
      <c r="G44" s="7"/>
      <c r="H44" s="7"/>
      <c r="M44" s="7"/>
      <c r="N44" s="7"/>
      <c r="O44" s="7"/>
      <c r="P44" s="7"/>
      <c r="Q44" s="7"/>
      <c r="R44" s="7"/>
    </row>
    <row r="45" spans="1:19" x14ac:dyDescent="0.2">
      <c r="F45" s="7"/>
      <c r="G45" s="7"/>
      <c r="H45" s="7"/>
      <c r="M45" s="7"/>
      <c r="N45" s="7"/>
      <c r="O45" s="7"/>
      <c r="P45" s="7"/>
      <c r="Q45" s="7"/>
      <c r="R45" s="7"/>
    </row>
    <row r="46" spans="1:19" x14ac:dyDescent="0.2">
      <c r="F46" s="7"/>
      <c r="G46" s="7"/>
      <c r="H46" s="7"/>
      <c r="M46" s="7"/>
      <c r="N46" s="7"/>
      <c r="O46" s="7"/>
      <c r="P46" s="7"/>
      <c r="Q46" s="7"/>
      <c r="R46" s="7"/>
    </row>
    <row r="47" spans="1:19" x14ac:dyDescent="0.2">
      <c r="F47" s="7"/>
      <c r="G47" s="7"/>
      <c r="H47" s="7"/>
      <c r="M47" s="7"/>
      <c r="N47" s="7"/>
      <c r="O47" s="7"/>
      <c r="P47" s="7"/>
      <c r="Q47" s="7"/>
      <c r="R47" s="7"/>
    </row>
    <row r="48" spans="1:19" x14ac:dyDescent="0.2">
      <c r="F48" s="7"/>
      <c r="G48" s="7"/>
      <c r="H48" s="7"/>
      <c r="M48" s="7"/>
      <c r="N48" s="7"/>
      <c r="O48" s="7"/>
      <c r="P48" s="7"/>
      <c r="Q48" s="7"/>
      <c r="R48" s="7"/>
    </row>
    <row r="49" spans="6:18" x14ac:dyDescent="0.2">
      <c r="F49" s="7"/>
      <c r="G49" s="7"/>
      <c r="H49" s="7"/>
      <c r="M49" s="7"/>
      <c r="N49" s="7"/>
      <c r="O49" s="7"/>
      <c r="P49" s="7"/>
      <c r="Q49" s="7"/>
      <c r="R49" s="7"/>
    </row>
    <row r="50" spans="6:18" x14ac:dyDescent="0.2">
      <c r="F50" s="7"/>
      <c r="G50" s="7"/>
      <c r="H50" s="7"/>
      <c r="M50" s="7"/>
      <c r="N50" s="7"/>
      <c r="O50" s="7"/>
      <c r="P50" s="7"/>
      <c r="Q50" s="7"/>
      <c r="R50" s="7"/>
    </row>
    <row r="51" spans="6:18" x14ac:dyDescent="0.2">
      <c r="F51" s="7"/>
      <c r="G51" s="7"/>
      <c r="H51" s="7"/>
      <c r="M51" s="7"/>
      <c r="N51" s="7"/>
      <c r="O51" s="7"/>
      <c r="P51" s="7"/>
      <c r="Q51" s="7"/>
      <c r="R51" s="7"/>
    </row>
    <row r="52" spans="6:18" x14ac:dyDescent="0.2">
      <c r="F52" s="7"/>
      <c r="G52" s="7"/>
      <c r="H52" s="7"/>
      <c r="M52" s="7"/>
      <c r="N52" s="7"/>
      <c r="O52" s="7"/>
      <c r="P52" s="7"/>
      <c r="Q52" s="7"/>
      <c r="R52" s="7"/>
    </row>
    <row r="53" spans="6:18" x14ac:dyDescent="0.2">
      <c r="F53" s="7"/>
      <c r="G53" s="7"/>
      <c r="H53" s="7"/>
      <c r="M53" s="7"/>
      <c r="N53" s="7"/>
      <c r="O53" s="7"/>
      <c r="P53" s="7"/>
      <c r="Q53" s="7"/>
      <c r="R53" s="7"/>
    </row>
    <row r="54" spans="6:18" x14ac:dyDescent="0.2">
      <c r="F54" s="7"/>
      <c r="G54" s="7"/>
      <c r="H54" s="7"/>
      <c r="M54" s="7"/>
      <c r="N54" s="7"/>
      <c r="O54" s="7"/>
      <c r="P54" s="7"/>
      <c r="Q54" s="7"/>
      <c r="R54" s="7"/>
    </row>
    <row r="55" spans="6:18" x14ac:dyDescent="0.2">
      <c r="F55" s="7"/>
      <c r="G55" s="7"/>
      <c r="H55" s="7"/>
      <c r="M55" s="7"/>
      <c r="N55" s="7"/>
      <c r="O55" s="7"/>
      <c r="P55" s="7"/>
      <c r="Q55" s="7"/>
      <c r="R55" s="7"/>
    </row>
    <row r="56" spans="6:18" x14ac:dyDescent="0.2">
      <c r="F56" s="7"/>
      <c r="G56" s="7"/>
      <c r="H56" s="7"/>
      <c r="M56" s="7"/>
      <c r="N56" s="7"/>
      <c r="O56" s="7"/>
      <c r="P56" s="7"/>
      <c r="Q56" s="7"/>
      <c r="R56" s="7"/>
    </row>
    <row r="57" spans="6:18" x14ac:dyDescent="0.2">
      <c r="F57" s="7"/>
      <c r="G57" s="7"/>
      <c r="H57" s="7"/>
      <c r="M57" s="7"/>
      <c r="N57" s="7"/>
      <c r="O57" s="7"/>
      <c r="P57" s="7"/>
      <c r="Q57" s="7"/>
      <c r="R57" s="7"/>
    </row>
    <row r="58" spans="6:18" x14ac:dyDescent="0.2">
      <c r="F58" s="7"/>
      <c r="G58" s="7"/>
      <c r="H58" s="7"/>
      <c r="M58" s="7"/>
      <c r="N58" s="7"/>
      <c r="O58" s="7"/>
      <c r="P58" s="7"/>
      <c r="Q58" s="7"/>
      <c r="R58" s="7"/>
    </row>
    <row r="59" spans="6:18" x14ac:dyDescent="0.2">
      <c r="F59" s="7"/>
      <c r="G59" s="7"/>
      <c r="H59" s="7"/>
      <c r="M59" s="7"/>
      <c r="N59" s="7"/>
      <c r="O59" s="7"/>
      <c r="P59" s="7"/>
      <c r="Q59" s="7"/>
      <c r="R59" s="7"/>
    </row>
    <row r="60" spans="6:18" x14ac:dyDescent="0.2">
      <c r="F60" s="7"/>
      <c r="G60" s="7"/>
      <c r="H60" s="7"/>
      <c r="M60" s="7"/>
      <c r="N60" s="7"/>
      <c r="O60" s="7"/>
      <c r="P60" s="7"/>
      <c r="Q60" s="7"/>
      <c r="R60" s="7"/>
    </row>
    <row r="61" spans="6:18" x14ac:dyDescent="0.2">
      <c r="F61" s="7"/>
      <c r="G61" s="7"/>
      <c r="H61" s="7"/>
      <c r="M61" s="7"/>
      <c r="N61" s="7"/>
      <c r="O61" s="7"/>
      <c r="P61" s="7"/>
      <c r="Q61" s="7"/>
      <c r="R61" s="7"/>
    </row>
    <row r="62" spans="6:18" x14ac:dyDescent="0.2">
      <c r="F62" s="7"/>
      <c r="G62" s="7"/>
      <c r="H62" s="7"/>
      <c r="M62" s="7"/>
      <c r="N62" s="7"/>
      <c r="O62" s="7"/>
      <c r="P62" s="7"/>
      <c r="Q62" s="7"/>
      <c r="R62" s="7"/>
    </row>
    <row r="63" spans="6:18" x14ac:dyDescent="0.2">
      <c r="F63" s="7"/>
      <c r="G63" s="7"/>
      <c r="H63" s="7"/>
      <c r="M63" s="7"/>
      <c r="N63" s="7"/>
      <c r="O63" s="7"/>
      <c r="P63" s="7"/>
      <c r="Q63" s="7"/>
      <c r="R63" s="7"/>
    </row>
    <row r="64" spans="6:18" x14ac:dyDescent="0.2">
      <c r="F64" s="7"/>
      <c r="G64" s="7"/>
      <c r="H64" s="7"/>
      <c r="M64" s="7"/>
      <c r="N64" s="7"/>
      <c r="O64" s="7"/>
      <c r="P64" s="7"/>
      <c r="Q64" s="7"/>
      <c r="R64" s="7"/>
    </row>
    <row r="65" spans="6:18" x14ac:dyDescent="0.2">
      <c r="F65" s="7"/>
      <c r="G65" s="7"/>
      <c r="H65" s="7"/>
      <c r="M65" s="7"/>
      <c r="N65" s="7"/>
      <c r="O65" s="7"/>
      <c r="P65" s="7"/>
      <c r="Q65" s="7"/>
      <c r="R65" s="7"/>
    </row>
    <row r="66" spans="6:18" x14ac:dyDescent="0.2">
      <c r="F66" s="7"/>
      <c r="G66" s="7"/>
      <c r="H66" s="7"/>
      <c r="M66" s="7"/>
      <c r="N66" s="7"/>
      <c r="O66" s="7"/>
      <c r="P66" s="7"/>
      <c r="Q66" s="7"/>
      <c r="R66" s="7"/>
    </row>
    <row r="67" spans="6:18" x14ac:dyDescent="0.2">
      <c r="F67" s="7"/>
      <c r="G67" s="7"/>
      <c r="H67" s="7"/>
      <c r="M67" s="7"/>
      <c r="N67" s="7"/>
      <c r="O67" s="7"/>
      <c r="P67" s="7"/>
      <c r="Q67" s="7"/>
      <c r="R67" s="7"/>
    </row>
    <row r="68" spans="6:18" x14ac:dyDescent="0.2">
      <c r="F68" s="7"/>
      <c r="G68" s="7"/>
      <c r="H68" s="7"/>
      <c r="M68" s="7"/>
      <c r="N68" s="7"/>
      <c r="O68" s="7"/>
      <c r="P68" s="7"/>
      <c r="Q68" s="7"/>
      <c r="R68" s="7"/>
    </row>
    <row r="69" spans="6:18" x14ac:dyDescent="0.2">
      <c r="F69" s="7"/>
      <c r="G69" s="7"/>
      <c r="H69" s="7"/>
      <c r="M69" s="7"/>
      <c r="N69" s="7"/>
      <c r="O69" s="7"/>
      <c r="P69" s="7"/>
      <c r="Q69" s="7"/>
      <c r="R69" s="7"/>
    </row>
    <row r="70" spans="6:18" x14ac:dyDescent="0.2">
      <c r="F70" s="7"/>
      <c r="G70" s="7"/>
      <c r="H70" s="7"/>
      <c r="M70" s="7"/>
      <c r="N70" s="7"/>
      <c r="O70" s="7"/>
      <c r="P70" s="7"/>
      <c r="Q70" s="7"/>
      <c r="R70" s="7"/>
    </row>
    <row r="71" spans="6:18" x14ac:dyDescent="0.2">
      <c r="F71" s="7"/>
      <c r="G71" s="7"/>
      <c r="H71" s="7"/>
      <c r="M71" s="7"/>
      <c r="N71" s="7"/>
      <c r="O71" s="7"/>
      <c r="P71" s="7"/>
      <c r="Q71" s="7"/>
      <c r="R71" s="7"/>
    </row>
    <row r="72" spans="6:18" x14ac:dyDescent="0.2">
      <c r="F72" s="7"/>
      <c r="G72" s="7"/>
      <c r="H72" s="7"/>
      <c r="M72" s="7"/>
      <c r="N72" s="7"/>
      <c r="O72" s="7"/>
      <c r="P72" s="7"/>
      <c r="Q72" s="7"/>
      <c r="R72" s="7"/>
    </row>
    <row r="73" spans="6:18" x14ac:dyDescent="0.2">
      <c r="F73" s="7"/>
      <c r="G73" s="7"/>
      <c r="H73" s="7"/>
      <c r="M73" s="7"/>
      <c r="N73" s="7"/>
      <c r="O73" s="7"/>
      <c r="P73" s="7"/>
      <c r="Q73" s="7"/>
      <c r="R73" s="7"/>
    </row>
    <row r="74" spans="6:18" x14ac:dyDescent="0.2">
      <c r="F74" s="7"/>
      <c r="G74" s="7"/>
      <c r="H74" s="7"/>
      <c r="M74" s="7"/>
      <c r="N74" s="7"/>
      <c r="O74" s="7"/>
      <c r="P74" s="7"/>
      <c r="Q74" s="7"/>
      <c r="R74" s="7"/>
    </row>
    <row r="75" spans="6:18" x14ac:dyDescent="0.2">
      <c r="F75" s="7"/>
      <c r="G75" s="7"/>
      <c r="H75" s="7"/>
      <c r="M75" s="7"/>
      <c r="N75" s="7"/>
      <c r="O75" s="7"/>
      <c r="P75" s="7"/>
      <c r="Q75" s="7"/>
      <c r="R75" s="7"/>
    </row>
    <row r="76" spans="6:18" x14ac:dyDescent="0.2">
      <c r="F76" s="7"/>
      <c r="G76" s="7"/>
      <c r="H76" s="7"/>
      <c r="M76" s="7"/>
      <c r="N76" s="7"/>
      <c r="O76" s="7"/>
      <c r="P76" s="7"/>
      <c r="Q76" s="7"/>
      <c r="R76" s="7"/>
    </row>
    <row r="77" spans="6:18" x14ac:dyDescent="0.2">
      <c r="F77" s="7"/>
      <c r="G77" s="7"/>
      <c r="H77" s="7"/>
      <c r="M77" s="7"/>
      <c r="N77" s="7"/>
      <c r="O77" s="7"/>
      <c r="P77" s="7"/>
      <c r="Q77" s="7"/>
      <c r="R77" s="7"/>
    </row>
    <row r="78" spans="6:18" x14ac:dyDescent="0.2">
      <c r="F78" s="7"/>
      <c r="G78" s="7"/>
      <c r="H78" s="7"/>
      <c r="M78" s="7"/>
      <c r="N78" s="7"/>
      <c r="O78" s="7"/>
      <c r="P78" s="7"/>
      <c r="Q78" s="7"/>
      <c r="R78" s="7"/>
    </row>
    <row r="79" spans="6:18" x14ac:dyDescent="0.2">
      <c r="F79" s="7"/>
      <c r="G79" s="7"/>
      <c r="H79" s="7"/>
      <c r="M79" s="7"/>
      <c r="N79" s="7"/>
      <c r="O79" s="7"/>
      <c r="P79" s="7"/>
      <c r="Q79" s="7"/>
      <c r="R79" s="7"/>
    </row>
    <row r="80" spans="6:18" x14ac:dyDescent="0.2">
      <c r="F80" s="7"/>
      <c r="G80" s="7"/>
      <c r="H80" s="7"/>
      <c r="M80" s="7"/>
      <c r="N80" s="7"/>
      <c r="O80" s="7"/>
      <c r="P80" s="7"/>
      <c r="Q80" s="7"/>
      <c r="R80" s="7"/>
    </row>
    <row r="81" spans="6:18" x14ac:dyDescent="0.2">
      <c r="F81" s="7"/>
      <c r="G81" s="7"/>
      <c r="H81" s="7"/>
      <c r="M81" s="7"/>
      <c r="N81" s="7"/>
      <c r="O81" s="7"/>
      <c r="P81" s="7"/>
      <c r="Q81" s="7"/>
      <c r="R81" s="7"/>
    </row>
    <row r="82" spans="6:18" x14ac:dyDescent="0.2">
      <c r="F82" s="7"/>
      <c r="G82" s="7"/>
      <c r="H82" s="7"/>
      <c r="M82" s="7"/>
      <c r="N82" s="7"/>
      <c r="O82" s="7"/>
      <c r="P82" s="7"/>
      <c r="Q82" s="7"/>
      <c r="R82" s="7"/>
    </row>
    <row r="83" spans="6:18" x14ac:dyDescent="0.2">
      <c r="F83" s="7"/>
      <c r="G83" s="7"/>
      <c r="H83" s="7"/>
      <c r="M83" s="7"/>
      <c r="N83" s="7"/>
      <c r="O83" s="7"/>
      <c r="P83" s="7"/>
      <c r="Q83" s="7"/>
      <c r="R83" s="7"/>
    </row>
    <row r="84" spans="6:18" x14ac:dyDescent="0.2">
      <c r="F84" s="7"/>
      <c r="G84" s="7"/>
      <c r="H84" s="7"/>
      <c r="M84" s="7"/>
      <c r="N84" s="7"/>
      <c r="O84" s="7"/>
      <c r="P84" s="7"/>
      <c r="Q84" s="7"/>
      <c r="R84" s="7"/>
    </row>
    <row r="85" spans="6:18" x14ac:dyDescent="0.2">
      <c r="F85" s="7"/>
      <c r="G85" s="7"/>
      <c r="H85" s="7"/>
      <c r="M85" s="7"/>
      <c r="N85" s="7"/>
      <c r="O85" s="7"/>
      <c r="P85" s="7"/>
      <c r="Q85" s="7"/>
      <c r="R85" s="7"/>
    </row>
    <row r="86" spans="6:18" x14ac:dyDescent="0.2">
      <c r="F86" s="7"/>
      <c r="G86" s="7"/>
      <c r="H86" s="7"/>
      <c r="M86" s="7"/>
      <c r="N86" s="7"/>
      <c r="O86" s="7"/>
      <c r="P86" s="7"/>
      <c r="Q86" s="7"/>
      <c r="R86" s="7"/>
    </row>
    <row r="87" spans="6:18" x14ac:dyDescent="0.2">
      <c r="F87" s="7"/>
      <c r="G87" s="7"/>
      <c r="H87" s="7"/>
      <c r="M87" s="7"/>
      <c r="N87" s="7"/>
      <c r="O87" s="7"/>
      <c r="P87" s="7"/>
      <c r="Q87" s="7"/>
      <c r="R87" s="7"/>
    </row>
    <row r="88" spans="6:18" x14ac:dyDescent="0.2">
      <c r="F88" s="7"/>
      <c r="G88" s="7"/>
      <c r="H88" s="7"/>
      <c r="M88" s="7"/>
      <c r="N88" s="7"/>
      <c r="O88" s="7"/>
      <c r="P88" s="7"/>
      <c r="Q88" s="7"/>
      <c r="R88" s="7"/>
    </row>
    <row r="89" spans="6:18" x14ac:dyDescent="0.2">
      <c r="F89" s="7"/>
      <c r="G89" s="7"/>
      <c r="H89" s="7"/>
      <c r="M89" s="7"/>
      <c r="N89" s="7"/>
      <c r="O89" s="7"/>
      <c r="P89" s="7"/>
      <c r="Q89" s="7"/>
      <c r="R89" s="7"/>
    </row>
    <row r="90" spans="6:18" x14ac:dyDescent="0.2">
      <c r="F90" s="7"/>
      <c r="G90" s="7"/>
      <c r="H90" s="7"/>
      <c r="M90" s="7"/>
      <c r="N90" s="7"/>
      <c r="O90" s="7"/>
      <c r="P90" s="7"/>
      <c r="Q90" s="7"/>
      <c r="R90" s="7"/>
    </row>
    <row r="91" spans="6:18" x14ac:dyDescent="0.2">
      <c r="F91" s="7"/>
      <c r="G91" s="7"/>
      <c r="H91" s="7"/>
      <c r="M91" s="7"/>
      <c r="N91" s="7"/>
      <c r="O91" s="7"/>
      <c r="P91" s="7"/>
      <c r="Q91" s="7"/>
      <c r="R91" s="7"/>
    </row>
    <row r="92" spans="6:18" x14ac:dyDescent="0.2">
      <c r="F92" s="7"/>
      <c r="G92" s="7"/>
      <c r="H92" s="7"/>
      <c r="M92" s="7"/>
      <c r="N92" s="7"/>
      <c r="O92" s="7"/>
      <c r="P92" s="7"/>
      <c r="Q92" s="7"/>
      <c r="R92" s="7"/>
    </row>
    <row r="93" spans="6:18" x14ac:dyDescent="0.2">
      <c r="F93" s="7"/>
      <c r="G93" s="7"/>
      <c r="H93" s="7"/>
      <c r="M93" s="7"/>
      <c r="N93" s="7"/>
      <c r="O93" s="7"/>
      <c r="P93" s="7"/>
      <c r="Q93" s="7"/>
      <c r="R93" s="7"/>
    </row>
    <row r="94" spans="6:18" x14ac:dyDescent="0.2">
      <c r="F94" s="7"/>
      <c r="G94" s="7"/>
      <c r="H94" s="7"/>
      <c r="M94" s="7"/>
      <c r="N94" s="7"/>
      <c r="O94" s="7"/>
      <c r="P94" s="7"/>
      <c r="Q94" s="7"/>
      <c r="R94" s="7"/>
    </row>
    <row r="95" spans="6:18" x14ac:dyDescent="0.2">
      <c r="F95" s="7"/>
      <c r="G95" s="7"/>
      <c r="H95" s="7"/>
      <c r="M95" s="7"/>
      <c r="N95" s="7"/>
      <c r="O95" s="7"/>
      <c r="P95" s="7"/>
      <c r="Q95" s="7"/>
      <c r="R95" s="7"/>
    </row>
    <row r="96" spans="6:18" x14ac:dyDescent="0.2">
      <c r="F96" s="7"/>
      <c r="G96" s="7"/>
      <c r="H96" s="7"/>
      <c r="M96" s="7"/>
      <c r="N96" s="7"/>
      <c r="O96" s="7"/>
      <c r="P96" s="7"/>
      <c r="Q96" s="7"/>
      <c r="R96" s="7"/>
    </row>
    <row r="97" spans="6:18" x14ac:dyDescent="0.2">
      <c r="F97" s="7"/>
      <c r="G97" s="7"/>
      <c r="H97" s="7"/>
      <c r="M97" s="7"/>
      <c r="N97" s="7"/>
      <c r="O97" s="7"/>
      <c r="P97" s="7"/>
      <c r="Q97" s="7"/>
      <c r="R97" s="7"/>
    </row>
    <row r="98" spans="6:18" x14ac:dyDescent="0.2">
      <c r="F98" s="7"/>
      <c r="G98" s="7"/>
      <c r="H98" s="7"/>
      <c r="M98" s="7"/>
      <c r="N98" s="7"/>
      <c r="O98" s="7"/>
      <c r="P98" s="7"/>
      <c r="Q98" s="7"/>
      <c r="R98" s="7"/>
    </row>
    <row r="99" spans="6:18" x14ac:dyDescent="0.2">
      <c r="F99" s="7"/>
      <c r="G99" s="7"/>
      <c r="H99" s="7"/>
      <c r="M99" s="7"/>
      <c r="N99" s="7"/>
      <c r="O99" s="7"/>
      <c r="P99" s="7"/>
      <c r="Q99" s="7"/>
      <c r="R99" s="7"/>
    </row>
    <row r="100" spans="6:18" x14ac:dyDescent="0.2">
      <c r="F100" s="7"/>
      <c r="G100" s="7"/>
      <c r="H100" s="7"/>
      <c r="M100" s="7"/>
      <c r="N100" s="7"/>
      <c r="O100" s="7"/>
      <c r="P100" s="7"/>
      <c r="Q100" s="7"/>
      <c r="R100" s="7"/>
    </row>
    <row r="101" spans="6:18" x14ac:dyDescent="0.2">
      <c r="F101" s="7"/>
      <c r="G101" s="7"/>
      <c r="H101" s="7"/>
      <c r="M101" s="7"/>
      <c r="N101" s="7"/>
      <c r="O101" s="7"/>
      <c r="P101" s="7"/>
      <c r="Q101" s="7"/>
      <c r="R101" s="7"/>
    </row>
    <row r="102" spans="6:18" x14ac:dyDescent="0.2">
      <c r="F102" s="7"/>
      <c r="G102" s="7"/>
      <c r="H102" s="7"/>
      <c r="M102" s="7"/>
      <c r="N102" s="7"/>
      <c r="O102" s="7"/>
      <c r="P102" s="7"/>
      <c r="Q102" s="7"/>
      <c r="R102" s="7"/>
    </row>
    <row r="103" spans="6:18" x14ac:dyDescent="0.2">
      <c r="F103" s="7"/>
      <c r="G103" s="7"/>
      <c r="H103" s="7"/>
      <c r="M103" s="7"/>
      <c r="N103" s="7"/>
      <c r="O103" s="7"/>
      <c r="P103" s="7"/>
      <c r="Q103" s="7"/>
      <c r="R103" s="7"/>
    </row>
    <row r="104" spans="6:18" x14ac:dyDescent="0.2">
      <c r="F104" s="7"/>
      <c r="G104" s="7"/>
      <c r="H104" s="7"/>
      <c r="M104" s="7"/>
      <c r="N104" s="7"/>
      <c r="O104" s="7"/>
      <c r="P104" s="7"/>
      <c r="Q104" s="7"/>
      <c r="R104" s="7"/>
    </row>
    <row r="105" spans="6:18" x14ac:dyDescent="0.2">
      <c r="F105" s="7"/>
      <c r="G105" s="7"/>
      <c r="H105" s="7"/>
      <c r="M105" s="7"/>
      <c r="N105" s="7"/>
      <c r="O105" s="7"/>
      <c r="P105" s="7"/>
      <c r="Q105" s="7"/>
      <c r="R105" s="7"/>
    </row>
    <row r="106" spans="6:18" x14ac:dyDescent="0.2">
      <c r="F106" s="7"/>
      <c r="G106" s="7"/>
      <c r="H106" s="7"/>
      <c r="M106" s="7"/>
      <c r="N106" s="7"/>
      <c r="O106" s="7"/>
      <c r="P106" s="7"/>
      <c r="Q106" s="7"/>
      <c r="R106" s="7"/>
    </row>
    <row r="107" spans="6:18" x14ac:dyDescent="0.2">
      <c r="F107" s="7"/>
      <c r="G107" s="7"/>
      <c r="H107" s="7"/>
      <c r="M107" s="7"/>
      <c r="N107" s="7"/>
      <c r="O107" s="7"/>
      <c r="P107" s="7"/>
      <c r="Q107" s="7"/>
      <c r="R107" s="7"/>
    </row>
    <row r="108" spans="6:18" x14ac:dyDescent="0.2">
      <c r="F108" s="7"/>
      <c r="G108" s="7"/>
      <c r="H108" s="7"/>
      <c r="M108" s="7"/>
      <c r="N108" s="7"/>
      <c r="O108" s="7"/>
      <c r="P108" s="7"/>
      <c r="Q108" s="7"/>
      <c r="R108" s="7"/>
    </row>
    <row r="109" spans="6:18" x14ac:dyDescent="0.2">
      <c r="F109" s="7"/>
      <c r="G109" s="7"/>
      <c r="H109" s="7"/>
      <c r="M109" s="7"/>
      <c r="N109" s="7"/>
      <c r="O109" s="7"/>
      <c r="P109" s="7"/>
      <c r="Q109" s="7"/>
      <c r="R109" s="7"/>
    </row>
    <row r="110" spans="6:18" x14ac:dyDescent="0.2">
      <c r="F110" s="7"/>
      <c r="G110" s="7"/>
      <c r="H110" s="7"/>
      <c r="M110" s="7"/>
      <c r="N110" s="7"/>
      <c r="O110" s="7"/>
      <c r="P110" s="7"/>
      <c r="Q110" s="7"/>
      <c r="R110" s="7"/>
    </row>
    <row r="111" spans="6:18" x14ac:dyDescent="0.2">
      <c r="F111" s="7"/>
      <c r="G111" s="7"/>
      <c r="H111" s="7"/>
      <c r="M111" s="7"/>
      <c r="N111" s="7"/>
      <c r="O111" s="7"/>
      <c r="P111" s="7"/>
      <c r="Q111" s="7"/>
      <c r="R111" s="7"/>
    </row>
    <row r="112" spans="6:18" x14ac:dyDescent="0.2">
      <c r="F112" s="7"/>
      <c r="G112" s="7"/>
      <c r="H112" s="7"/>
      <c r="M112" s="7"/>
      <c r="N112" s="7"/>
      <c r="O112" s="7"/>
      <c r="P112" s="7"/>
      <c r="Q112" s="7"/>
      <c r="R112" s="7"/>
    </row>
    <row r="113" spans="6:18" x14ac:dyDescent="0.2">
      <c r="F113" s="7"/>
      <c r="G113" s="7"/>
      <c r="H113" s="7"/>
      <c r="M113" s="7"/>
      <c r="N113" s="7"/>
      <c r="O113" s="7"/>
      <c r="P113" s="7"/>
      <c r="Q113" s="7"/>
      <c r="R113" s="7"/>
    </row>
    <row r="114" spans="6:18" x14ac:dyDescent="0.2">
      <c r="F114" s="7"/>
      <c r="G114" s="7"/>
      <c r="H114" s="7"/>
      <c r="M114" s="7"/>
      <c r="N114" s="7"/>
      <c r="O114" s="7"/>
      <c r="P114" s="7"/>
      <c r="Q114" s="7"/>
      <c r="R114" s="7"/>
    </row>
    <row r="115" spans="6:18" x14ac:dyDescent="0.2">
      <c r="F115" s="7"/>
      <c r="G115" s="7"/>
      <c r="H115" s="7"/>
      <c r="M115" s="7"/>
      <c r="N115" s="7"/>
      <c r="O115" s="7"/>
      <c r="P115" s="7"/>
      <c r="Q115" s="7"/>
      <c r="R115" s="7"/>
    </row>
    <row r="116" spans="6:18" x14ac:dyDescent="0.2">
      <c r="F116" s="7"/>
      <c r="G116" s="7"/>
      <c r="H116" s="7"/>
      <c r="M116" s="7"/>
      <c r="N116" s="7"/>
      <c r="O116" s="7"/>
      <c r="P116" s="7"/>
      <c r="Q116" s="7"/>
      <c r="R116" s="7"/>
    </row>
    <row r="117" spans="6:18" x14ac:dyDescent="0.2">
      <c r="F117" s="7"/>
      <c r="G117" s="7"/>
      <c r="H117" s="7"/>
      <c r="M117" s="7"/>
      <c r="N117" s="7"/>
      <c r="O117" s="7"/>
      <c r="P117" s="7"/>
      <c r="Q117" s="7"/>
      <c r="R117" s="7"/>
    </row>
    <row r="118" spans="6:18" x14ac:dyDescent="0.2">
      <c r="F118" s="7"/>
      <c r="G118" s="7"/>
      <c r="H118" s="7"/>
      <c r="M118" s="7"/>
      <c r="N118" s="7"/>
      <c r="O118" s="7"/>
      <c r="P118" s="7"/>
      <c r="Q118" s="7"/>
      <c r="R118" s="7"/>
    </row>
    <row r="119" spans="6:18" x14ac:dyDescent="0.2">
      <c r="F119" s="7"/>
      <c r="G119" s="7"/>
      <c r="H119" s="7"/>
      <c r="M119" s="7"/>
      <c r="N119" s="7"/>
      <c r="O119" s="7"/>
      <c r="P119" s="7"/>
      <c r="Q119" s="7"/>
      <c r="R119" s="7"/>
    </row>
    <row r="120" spans="6:18" x14ac:dyDescent="0.2">
      <c r="F120" s="7"/>
      <c r="G120" s="7"/>
      <c r="H120" s="7"/>
      <c r="M120" s="7"/>
      <c r="N120" s="7"/>
      <c r="O120" s="7"/>
      <c r="P120" s="7"/>
      <c r="Q120" s="7"/>
      <c r="R120" s="7"/>
    </row>
    <row r="121" spans="6:18" x14ac:dyDescent="0.2">
      <c r="F121" s="7"/>
      <c r="G121" s="7"/>
      <c r="H121" s="7"/>
      <c r="M121" s="7"/>
      <c r="N121" s="7"/>
      <c r="O121" s="7"/>
      <c r="P121" s="7"/>
      <c r="Q121" s="7"/>
      <c r="R121" s="7"/>
    </row>
    <row r="122" spans="6:18" x14ac:dyDescent="0.2">
      <c r="F122" s="7"/>
      <c r="G122" s="7"/>
      <c r="H122" s="7"/>
      <c r="M122" s="7"/>
      <c r="N122" s="7"/>
      <c r="O122" s="7"/>
      <c r="P122" s="7"/>
      <c r="Q122" s="7"/>
      <c r="R122" s="7"/>
    </row>
    <row r="123" spans="6:18" x14ac:dyDescent="0.2">
      <c r="F123" s="7"/>
      <c r="G123" s="7"/>
      <c r="H123" s="7"/>
      <c r="M123" s="7"/>
      <c r="N123" s="7"/>
      <c r="O123" s="7"/>
      <c r="P123" s="7"/>
      <c r="Q123" s="7"/>
      <c r="R123" s="7"/>
    </row>
    <row r="124" spans="6:18" x14ac:dyDescent="0.2">
      <c r="F124" s="7"/>
      <c r="G124" s="7"/>
      <c r="H124" s="7"/>
      <c r="M124" s="7"/>
      <c r="N124" s="7"/>
      <c r="O124" s="7"/>
      <c r="P124" s="7"/>
      <c r="Q124" s="7"/>
      <c r="R124" s="7"/>
    </row>
    <row r="125" spans="6:18" x14ac:dyDescent="0.2">
      <c r="F125" s="7"/>
      <c r="G125" s="7"/>
      <c r="H125" s="7"/>
      <c r="M125" s="7"/>
      <c r="N125" s="7"/>
      <c r="O125" s="7"/>
      <c r="P125" s="7"/>
      <c r="Q125" s="7"/>
      <c r="R125" s="7"/>
    </row>
    <row r="126" spans="6:18" x14ac:dyDescent="0.2">
      <c r="F126" s="7"/>
      <c r="G126" s="7"/>
      <c r="H126" s="7"/>
      <c r="M126" s="7"/>
      <c r="N126" s="7"/>
      <c r="O126" s="7"/>
      <c r="P126" s="7"/>
      <c r="Q126" s="7"/>
      <c r="R126" s="7"/>
    </row>
    <row r="127" spans="6:18" x14ac:dyDescent="0.2">
      <c r="F127" s="7"/>
      <c r="G127" s="7"/>
      <c r="H127" s="7"/>
      <c r="M127" s="7"/>
      <c r="N127" s="7"/>
      <c r="O127" s="7"/>
      <c r="P127" s="7"/>
      <c r="Q127" s="7"/>
      <c r="R127" s="7"/>
    </row>
    <row r="128" spans="6:18" x14ac:dyDescent="0.2">
      <c r="F128" s="7"/>
      <c r="G128" s="7"/>
      <c r="H128" s="7"/>
      <c r="M128" s="7"/>
      <c r="N128" s="7"/>
      <c r="O128" s="7"/>
      <c r="P128" s="7"/>
      <c r="Q128" s="7"/>
      <c r="R128" s="7"/>
    </row>
    <row r="129" spans="6:18" x14ac:dyDescent="0.2">
      <c r="F129" s="7"/>
      <c r="G129" s="7"/>
      <c r="H129" s="7"/>
      <c r="M129" s="7"/>
      <c r="N129" s="7"/>
      <c r="O129" s="7"/>
      <c r="P129" s="7"/>
      <c r="Q129" s="7"/>
      <c r="R129" s="7"/>
    </row>
    <row r="130" spans="6:18" x14ac:dyDescent="0.2">
      <c r="F130" s="7"/>
      <c r="G130" s="7"/>
      <c r="H130" s="7"/>
      <c r="M130" s="7"/>
      <c r="N130" s="7"/>
      <c r="O130" s="7"/>
      <c r="P130" s="7"/>
      <c r="Q130" s="7"/>
      <c r="R130" s="7"/>
    </row>
    <row r="131" spans="6:18" x14ac:dyDescent="0.2">
      <c r="F131" s="7"/>
      <c r="G131" s="7"/>
      <c r="H131" s="7"/>
      <c r="M131" s="7"/>
      <c r="N131" s="7"/>
      <c r="O131" s="7"/>
      <c r="P131" s="7"/>
      <c r="Q131" s="7"/>
      <c r="R131" s="7"/>
    </row>
    <row r="132" spans="6:18" x14ac:dyDescent="0.2">
      <c r="F132" s="7"/>
      <c r="G132" s="7"/>
      <c r="H132" s="7"/>
      <c r="M132" s="7"/>
      <c r="N132" s="7"/>
      <c r="O132" s="7"/>
      <c r="P132" s="7"/>
      <c r="Q132" s="7"/>
      <c r="R132" s="7"/>
    </row>
    <row r="133" spans="6:18" x14ac:dyDescent="0.2">
      <c r="F133" s="7"/>
      <c r="G133" s="7"/>
      <c r="H133" s="7"/>
      <c r="M133" s="7"/>
      <c r="N133" s="7"/>
      <c r="O133" s="7"/>
      <c r="P133" s="7"/>
      <c r="Q133" s="7"/>
      <c r="R133" s="7"/>
    </row>
    <row r="134" spans="6:18" x14ac:dyDescent="0.2">
      <c r="F134" s="7"/>
      <c r="G134" s="7"/>
      <c r="H134" s="7"/>
      <c r="M134" s="7"/>
      <c r="N134" s="7"/>
      <c r="O134" s="7"/>
      <c r="P134" s="7"/>
      <c r="Q134" s="7"/>
      <c r="R134" s="7"/>
    </row>
    <row r="135" spans="6:18" x14ac:dyDescent="0.2">
      <c r="F135" s="7"/>
      <c r="G135" s="7"/>
      <c r="H135" s="7"/>
      <c r="M135" s="7"/>
      <c r="N135" s="7"/>
      <c r="O135" s="7"/>
      <c r="P135" s="7"/>
      <c r="Q135" s="7"/>
      <c r="R135" s="7"/>
    </row>
    <row r="136" spans="6:18" x14ac:dyDescent="0.2">
      <c r="F136" s="7"/>
      <c r="G136" s="7"/>
      <c r="H136" s="7"/>
      <c r="M136" s="7"/>
      <c r="N136" s="7"/>
      <c r="O136" s="7"/>
      <c r="P136" s="7"/>
      <c r="Q136" s="7"/>
      <c r="R136" s="7"/>
    </row>
    <row r="137" spans="6:18" x14ac:dyDescent="0.2">
      <c r="F137" s="7"/>
      <c r="G137" s="7"/>
      <c r="H137" s="7"/>
      <c r="M137" s="7"/>
      <c r="N137" s="7"/>
      <c r="O137" s="7"/>
      <c r="P137" s="7"/>
      <c r="Q137" s="7"/>
      <c r="R137" s="7"/>
    </row>
    <row r="138" spans="6:18" x14ac:dyDescent="0.2">
      <c r="F138" s="7"/>
      <c r="G138" s="7"/>
      <c r="H138" s="7"/>
      <c r="M138" s="7"/>
      <c r="N138" s="7"/>
      <c r="O138" s="7"/>
      <c r="P138" s="7"/>
      <c r="Q138" s="7"/>
      <c r="R138" s="7"/>
    </row>
    <row r="139" spans="6:18" x14ac:dyDescent="0.2">
      <c r="F139" s="7"/>
      <c r="G139" s="7"/>
      <c r="H139" s="7"/>
      <c r="M139" s="7"/>
      <c r="N139" s="7"/>
      <c r="O139" s="7"/>
      <c r="P139" s="7"/>
      <c r="Q139" s="7"/>
      <c r="R139" s="7"/>
    </row>
    <row r="140" spans="6:18" x14ac:dyDescent="0.2">
      <c r="F140" s="7"/>
      <c r="G140" s="7"/>
      <c r="H140" s="7"/>
      <c r="M140" s="7"/>
      <c r="N140" s="7"/>
      <c r="O140" s="7"/>
      <c r="P140" s="7"/>
      <c r="Q140" s="7"/>
      <c r="R140" s="7"/>
    </row>
    <row r="141" spans="6:18" x14ac:dyDescent="0.2">
      <c r="F141" s="7"/>
      <c r="G141" s="7"/>
      <c r="H141" s="7"/>
      <c r="M141" s="7"/>
      <c r="N141" s="7"/>
      <c r="O141" s="7"/>
      <c r="P141" s="7"/>
      <c r="Q141" s="7"/>
      <c r="R141" s="7"/>
    </row>
    <row r="142" spans="6:18" x14ac:dyDescent="0.2">
      <c r="F142" s="7"/>
      <c r="G142" s="7"/>
      <c r="H142" s="7"/>
      <c r="M142" s="7"/>
      <c r="N142" s="7"/>
      <c r="O142" s="7"/>
      <c r="P142" s="7"/>
      <c r="Q142" s="7"/>
      <c r="R142" s="7"/>
    </row>
    <row r="143" spans="6:18" x14ac:dyDescent="0.2">
      <c r="F143" s="7"/>
      <c r="G143" s="7"/>
      <c r="H143" s="7"/>
      <c r="M143" s="7"/>
      <c r="N143" s="7"/>
      <c r="O143" s="7"/>
      <c r="P143" s="7"/>
      <c r="Q143" s="7"/>
      <c r="R143" s="7"/>
    </row>
    <row r="144" spans="6:18" x14ac:dyDescent="0.2">
      <c r="F144" s="7"/>
      <c r="G144" s="7"/>
      <c r="H144" s="7"/>
      <c r="M144" s="7"/>
      <c r="N144" s="7"/>
      <c r="O144" s="7"/>
      <c r="P144" s="7"/>
      <c r="Q144" s="7"/>
      <c r="R144" s="7"/>
    </row>
    <row r="145" spans="6:18" x14ac:dyDescent="0.2">
      <c r="F145" s="7"/>
      <c r="G145" s="7"/>
      <c r="H145" s="7"/>
      <c r="M145" s="7"/>
      <c r="N145" s="7"/>
      <c r="O145" s="7"/>
      <c r="P145" s="7"/>
      <c r="Q145" s="7"/>
      <c r="R145" s="7"/>
    </row>
    <row r="146" spans="6:18" x14ac:dyDescent="0.2">
      <c r="F146" s="7"/>
      <c r="G146" s="7"/>
      <c r="H146" s="7"/>
      <c r="M146" s="7"/>
      <c r="N146" s="7"/>
      <c r="O146" s="7"/>
      <c r="P146" s="7"/>
      <c r="Q146" s="7"/>
      <c r="R146" s="7"/>
    </row>
    <row r="147" spans="6:18" x14ac:dyDescent="0.2">
      <c r="F147" s="7"/>
      <c r="G147" s="7"/>
      <c r="H147" s="7"/>
      <c r="M147" s="7"/>
      <c r="N147" s="7"/>
      <c r="O147" s="7"/>
      <c r="P147" s="7"/>
      <c r="Q147" s="7"/>
      <c r="R147" s="7"/>
    </row>
    <row r="148" spans="6:18" x14ac:dyDescent="0.2">
      <c r="F148" s="7"/>
      <c r="G148" s="7"/>
      <c r="H148" s="7"/>
      <c r="M148" s="7"/>
      <c r="N148" s="7"/>
      <c r="O148" s="7"/>
      <c r="P148" s="7"/>
      <c r="Q148" s="7"/>
      <c r="R148" s="7"/>
    </row>
    <row r="149" spans="6:18" x14ac:dyDescent="0.2">
      <c r="F149" s="7"/>
      <c r="G149" s="7"/>
      <c r="H149" s="7"/>
      <c r="M149" s="7"/>
      <c r="N149" s="7"/>
      <c r="O149" s="7"/>
      <c r="P149" s="7"/>
      <c r="Q149" s="7"/>
      <c r="R149" s="7"/>
    </row>
    <row r="150" spans="6:18" x14ac:dyDescent="0.2">
      <c r="F150" s="7"/>
      <c r="G150" s="7"/>
      <c r="H150" s="7"/>
      <c r="M150" s="7"/>
      <c r="N150" s="7"/>
      <c r="O150" s="7"/>
      <c r="P150" s="7"/>
      <c r="Q150" s="7"/>
      <c r="R150" s="7"/>
    </row>
    <row r="151" spans="6:18" x14ac:dyDescent="0.2">
      <c r="F151" s="7"/>
      <c r="G151" s="7"/>
      <c r="H151" s="7"/>
      <c r="M151" s="7"/>
      <c r="N151" s="7"/>
      <c r="O151" s="7"/>
      <c r="P151" s="7"/>
      <c r="Q151" s="7"/>
      <c r="R151" s="7"/>
    </row>
    <row r="152" spans="6:18" x14ac:dyDescent="0.2">
      <c r="F152" s="7"/>
      <c r="G152" s="7"/>
      <c r="H152" s="7"/>
      <c r="M152" s="7"/>
      <c r="N152" s="7"/>
      <c r="O152" s="7"/>
      <c r="P152" s="7"/>
      <c r="Q152" s="7"/>
      <c r="R152" s="7"/>
    </row>
    <row r="153" spans="6:18" x14ac:dyDescent="0.2">
      <c r="F153" s="7"/>
      <c r="G153" s="7"/>
      <c r="H153" s="7"/>
      <c r="M153" s="7"/>
      <c r="N153" s="7"/>
      <c r="O153" s="7"/>
      <c r="P153" s="7"/>
      <c r="Q153" s="7"/>
      <c r="R153" s="7"/>
    </row>
    <row r="154" spans="6:18" x14ac:dyDescent="0.2">
      <c r="F154" s="7"/>
      <c r="G154" s="7"/>
      <c r="H154" s="7"/>
      <c r="M154" s="7"/>
      <c r="N154" s="7"/>
      <c r="O154" s="7"/>
      <c r="P154" s="7"/>
      <c r="Q154" s="7"/>
      <c r="R154" s="7"/>
    </row>
    <row r="155" spans="6:18" x14ac:dyDescent="0.2">
      <c r="F155" s="7"/>
      <c r="G155" s="7"/>
      <c r="H155" s="7"/>
      <c r="M155" s="7"/>
      <c r="N155" s="7"/>
      <c r="O155" s="7"/>
      <c r="P155" s="7"/>
      <c r="Q155" s="7"/>
      <c r="R155" s="7"/>
    </row>
    <row r="156" spans="6:18" x14ac:dyDescent="0.2">
      <c r="F156" s="7"/>
      <c r="G156" s="7"/>
      <c r="H156" s="7"/>
      <c r="M156" s="7"/>
      <c r="N156" s="7"/>
      <c r="O156" s="7"/>
      <c r="P156" s="7"/>
      <c r="Q156" s="7"/>
      <c r="R156" s="7"/>
    </row>
    <row r="157" spans="6:18" x14ac:dyDescent="0.2">
      <c r="F157" s="7"/>
      <c r="G157" s="7"/>
      <c r="H157" s="7"/>
      <c r="M157" s="7"/>
      <c r="N157" s="7"/>
      <c r="O157" s="7"/>
      <c r="P157" s="7"/>
      <c r="Q157" s="7"/>
      <c r="R157" s="7"/>
    </row>
    <row r="158" spans="6:18" x14ac:dyDescent="0.2">
      <c r="F158" s="7"/>
      <c r="G158" s="7"/>
      <c r="H158" s="7"/>
      <c r="M158" s="7"/>
      <c r="N158" s="7"/>
      <c r="O158" s="7"/>
      <c r="P158" s="7"/>
      <c r="Q158" s="7"/>
      <c r="R158" s="7"/>
    </row>
    <row r="159" spans="6:18" x14ac:dyDescent="0.2">
      <c r="F159" s="7"/>
      <c r="G159" s="7"/>
      <c r="H159" s="7"/>
      <c r="M159" s="7"/>
      <c r="N159" s="7"/>
      <c r="O159" s="7"/>
      <c r="P159" s="7"/>
      <c r="Q159" s="7"/>
      <c r="R159" s="7"/>
    </row>
    <row r="160" spans="6:18" x14ac:dyDescent="0.2">
      <c r="F160" s="7"/>
      <c r="G160" s="7"/>
      <c r="H160" s="7"/>
      <c r="M160" s="7"/>
      <c r="N160" s="7"/>
      <c r="O160" s="7"/>
      <c r="P160" s="7"/>
      <c r="Q160" s="7"/>
      <c r="R160" s="7"/>
    </row>
    <row r="161" spans="6:18" x14ac:dyDescent="0.2">
      <c r="F161" s="7"/>
      <c r="G161" s="7"/>
      <c r="H161" s="7"/>
      <c r="M161" s="7"/>
      <c r="N161" s="7"/>
      <c r="O161" s="7"/>
      <c r="P161" s="7"/>
      <c r="Q161" s="7"/>
      <c r="R161" s="7"/>
    </row>
    <row r="162" spans="6:18" x14ac:dyDescent="0.2">
      <c r="F162" s="7"/>
      <c r="G162" s="7"/>
      <c r="H162" s="7"/>
      <c r="M162" s="7"/>
      <c r="N162" s="7"/>
      <c r="O162" s="7"/>
      <c r="P162" s="7"/>
      <c r="Q162" s="7"/>
      <c r="R162" s="7"/>
    </row>
  </sheetData>
  <mergeCells count="4">
    <mergeCell ref="A38:H38"/>
    <mergeCell ref="M9:R9"/>
    <mergeCell ref="C9:D9"/>
    <mergeCell ref="E9:G9"/>
  </mergeCells>
  <pageMargins left="0.7" right="0.7" top="0.75" bottom="0.75" header="0.3" footer="0.3"/>
  <pageSetup paperSize="9" orientation="landscape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DFCF-E970-43C1-8323-46C912D31A34}">
  <sheetPr>
    <tabColor rgb="FFFF0000"/>
  </sheetPr>
  <dimension ref="A1:F26"/>
  <sheetViews>
    <sheetView showGridLines="0" workbookViewId="0">
      <selection activeCell="J7" sqref="J7"/>
    </sheetView>
  </sheetViews>
  <sheetFormatPr baseColWidth="10" defaultRowHeight="12.75" x14ac:dyDescent="0.2"/>
  <cols>
    <col min="2" max="2" width="29" customWidth="1"/>
  </cols>
  <sheetData>
    <row r="1" spans="1:6" x14ac:dyDescent="0.2">
      <c r="A1" s="83" t="s">
        <v>100</v>
      </c>
      <c r="B1" s="83"/>
    </row>
    <row r="4" spans="1:6" x14ac:dyDescent="0.2">
      <c r="A4" s="94" t="s">
        <v>417</v>
      </c>
    </row>
    <row r="5" spans="1:6" ht="13.5" thickBot="1" x14ac:dyDescent="0.25"/>
    <row r="6" spans="1:6" ht="36.75" thickBot="1" x14ac:dyDescent="0.25">
      <c r="A6" s="67" t="s">
        <v>51</v>
      </c>
      <c r="B6" s="111" t="s">
        <v>5</v>
      </c>
      <c r="C6" s="111" t="s">
        <v>418</v>
      </c>
      <c r="D6" s="111" t="s">
        <v>419</v>
      </c>
      <c r="E6" s="111" t="s">
        <v>420</v>
      </c>
      <c r="F6" s="111" t="s">
        <v>421</v>
      </c>
    </row>
    <row r="7" spans="1:6" x14ac:dyDescent="0.2">
      <c r="A7" s="112">
        <v>1</v>
      </c>
      <c r="B7" s="113" t="s">
        <v>11</v>
      </c>
      <c r="C7" s="1188">
        <v>0</v>
      </c>
      <c r="D7" s="780">
        <v>1</v>
      </c>
      <c r="E7" s="780">
        <v>0</v>
      </c>
      <c r="F7" s="1585">
        <v>1</v>
      </c>
    </row>
    <row r="8" spans="1:6" x14ac:dyDescent="0.2">
      <c r="A8" s="109">
        <v>2</v>
      </c>
      <c r="B8" s="114" t="s">
        <v>12</v>
      </c>
      <c r="C8" s="1183" t="s">
        <v>624</v>
      </c>
      <c r="D8" s="1184" t="s">
        <v>13</v>
      </c>
      <c r="E8" s="1184">
        <v>0</v>
      </c>
      <c r="F8" s="1586">
        <v>0.8</v>
      </c>
    </row>
    <row r="9" spans="1:6" x14ac:dyDescent="0.2">
      <c r="A9" s="109">
        <v>3</v>
      </c>
      <c r="B9" s="114" t="s">
        <v>14</v>
      </c>
      <c r="C9" s="1183">
        <v>0</v>
      </c>
      <c r="D9" s="1184" t="s">
        <v>413</v>
      </c>
      <c r="E9" s="1184">
        <v>0</v>
      </c>
      <c r="F9" s="1586">
        <v>1</v>
      </c>
    </row>
    <row r="10" spans="1:6" x14ac:dyDescent="0.2">
      <c r="A10" s="109">
        <v>4</v>
      </c>
      <c r="B10" s="114" t="s">
        <v>15</v>
      </c>
      <c r="C10" s="1183">
        <v>0</v>
      </c>
      <c r="D10" s="1184">
        <v>1</v>
      </c>
      <c r="E10" s="1184">
        <v>0</v>
      </c>
      <c r="F10" s="1586">
        <v>1</v>
      </c>
    </row>
    <row r="11" spans="1:6" x14ac:dyDescent="0.2">
      <c r="A11" s="109">
        <v>5</v>
      </c>
      <c r="B11" s="114" t="s">
        <v>16</v>
      </c>
      <c r="C11" s="1183">
        <v>1</v>
      </c>
      <c r="D11" s="1184">
        <v>0</v>
      </c>
      <c r="E11" s="1184">
        <v>0</v>
      </c>
      <c r="F11" s="1586">
        <v>1</v>
      </c>
    </row>
    <row r="12" spans="1:6" x14ac:dyDescent="0.2">
      <c r="A12" s="109">
        <v>6</v>
      </c>
      <c r="B12" s="114" t="s">
        <v>17</v>
      </c>
      <c r="C12" s="1183" t="s">
        <v>414</v>
      </c>
      <c r="D12" s="1184">
        <v>0</v>
      </c>
      <c r="E12" s="1184">
        <v>0</v>
      </c>
      <c r="F12" s="1586">
        <v>1</v>
      </c>
    </row>
    <row r="13" spans="1:6" x14ac:dyDescent="0.2">
      <c r="A13" s="109">
        <v>7</v>
      </c>
      <c r="B13" s="114" t="s">
        <v>18</v>
      </c>
      <c r="C13" s="1183">
        <v>1</v>
      </c>
      <c r="D13" s="1184">
        <v>0</v>
      </c>
      <c r="E13" s="1184">
        <v>0</v>
      </c>
      <c r="F13" s="1586">
        <v>1</v>
      </c>
    </row>
    <row r="14" spans="1:6" x14ac:dyDescent="0.2">
      <c r="A14" s="109">
        <v>8</v>
      </c>
      <c r="B14" s="114" t="s">
        <v>19</v>
      </c>
      <c r="C14" s="1183">
        <v>0</v>
      </c>
      <c r="D14" s="1184">
        <v>0</v>
      </c>
      <c r="E14" s="1184">
        <v>0</v>
      </c>
      <c r="F14" s="1586">
        <v>1</v>
      </c>
    </row>
    <row r="15" spans="1:6" x14ac:dyDescent="0.2">
      <c r="A15" s="109">
        <v>9</v>
      </c>
      <c r="B15" s="114" t="s">
        <v>20</v>
      </c>
      <c r="C15" s="1183">
        <v>1</v>
      </c>
      <c r="D15" s="1184">
        <v>0</v>
      </c>
      <c r="E15" s="1184">
        <v>0</v>
      </c>
      <c r="F15" s="1586">
        <v>0</v>
      </c>
    </row>
    <row r="16" spans="1:6" x14ac:dyDescent="0.2">
      <c r="A16" s="109">
        <v>10</v>
      </c>
      <c r="B16" s="114" t="s">
        <v>21</v>
      </c>
      <c r="C16" s="1183">
        <v>0</v>
      </c>
      <c r="D16" s="1184">
        <v>1</v>
      </c>
      <c r="E16" s="1184">
        <v>0</v>
      </c>
      <c r="F16" s="1586">
        <v>1</v>
      </c>
    </row>
    <row r="17" spans="1:6" x14ac:dyDescent="0.2">
      <c r="A17" s="109">
        <v>11</v>
      </c>
      <c r="B17" s="114" t="s">
        <v>22</v>
      </c>
      <c r="C17" s="1183">
        <v>0</v>
      </c>
      <c r="D17" s="1184">
        <v>1</v>
      </c>
      <c r="E17" s="1184">
        <v>0</v>
      </c>
      <c r="F17" s="1586">
        <v>2</v>
      </c>
    </row>
    <row r="18" spans="1:6" x14ac:dyDescent="0.2">
      <c r="A18" s="109">
        <v>12</v>
      </c>
      <c r="B18" s="114" t="s">
        <v>23</v>
      </c>
      <c r="C18" s="1183" t="s">
        <v>413</v>
      </c>
      <c r="D18" s="1184">
        <v>0</v>
      </c>
      <c r="E18" s="1184">
        <v>0</v>
      </c>
      <c r="F18" s="1586">
        <v>1</v>
      </c>
    </row>
    <row r="19" spans="1:6" x14ac:dyDescent="0.2">
      <c r="A19" s="109">
        <v>13</v>
      </c>
      <c r="B19" s="114" t="s">
        <v>24</v>
      </c>
      <c r="C19" s="1183" t="s">
        <v>625</v>
      </c>
      <c r="D19" s="1184">
        <v>0</v>
      </c>
      <c r="E19" s="1184">
        <v>0</v>
      </c>
      <c r="F19" s="1586">
        <v>1</v>
      </c>
    </row>
    <row r="20" spans="1:6" x14ac:dyDescent="0.2">
      <c r="A20" s="109">
        <v>14</v>
      </c>
      <c r="B20" s="114" t="s">
        <v>25</v>
      </c>
      <c r="C20" s="1183" t="s">
        <v>412</v>
      </c>
      <c r="D20" s="1184" t="s">
        <v>413</v>
      </c>
      <c r="E20" s="1184">
        <v>0</v>
      </c>
      <c r="F20" s="1586">
        <v>1</v>
      </c>
    </row>
    <row r="21" spans="1:6" ht="13.5" thickBot="1" x14ac:dyDescent="0.25">
      <c r="A21" s="336">
        <v>15</v>
      </c>
      <c r="B21" s="424" t="s">
        <v>422</v>
      </c>
      <c r="C21" s="1189">
        <v>1</v>
      </c>
      <c r="D21" s="1190">
        <v>1</v>
      </c>
      <c r="E21" s="1190">
        <v>0</v>
      </c>
      <c r="F21" s="1587">
        <v>0.5</v>
      </c>
    </row>
    <row r="22" spans="1:6" x14ac:dyDescent="0.2">
      <c r="A22" s="1039"/>
      <c r="B22" s="381" t="s">
        <v>626</v>
      </c>
      <c r="C22" s="1039">
        <f>SUM(C7:C21)</f>
        <v>4</v>
      </c>
      <c r="D22" s="1020">
        <f>SUM(D7:D21)</f>
        <v>5</v>
      </c>
      <c r="E22" s="1020">
        <f>SUM(E7:E21)</f>
        <v>0</v>
      </c>
      <c r="F22" s="1040">
        <f>SUM(F7:F21)</f>
        <v>14.3</v>
      </c>
    </row>
    <row r="23" spans="1:6" x14ac:dyDescent="0.2">
      <c r="A23" s="1183"/>
      <c r="B23" s="379" t="s">
        <v>554</v>
      </c>
      <c r="C23" s="1183">
        <v>12</v>
      </c>
      <c r="D23" s="1184">
        <v>5.5</v>
      </c>
      <c r="E23" s="1184">
        <v>0</v>
      </c>
      <c r="F23" s="1185">
        <v>14.8</v>
      </c>
    </row>
    <row r="24" spans="1:6" x14ac:dyDescent="0.2">
      <c r="A24" s="1183"/>
      <c r="B24" s="379" t="s">
        <v>484</v>
      </c>
      <c r="C24" s="1183">
        <v>9</v>
      </c>
      <c r="D24" s="1184">
        <v>6</v>
      </c>
      <c r="E24" s="1184">
        <v>0</v>
      </c>
      <c r="F24" s="1185">
        <v>14</v>
      </c>
    </row>
    <row r="25" spans="1:6" x14ac:dyDescent="0.2">
      <c r="A25" s="109"/>
      <c r="B25" s="114" t="s">
        <v>423</v>
      </c>
      <c r="C25" s="86">
        <v>7.5</v>
      </c>
      <c r="D25" s="742">
        <v>8.5</v>
      </c>
      <c r="E25" s="742">
        <v>0</v>
      </c>
      <c r="F25" s="1186">
        <v>15</v>
      </c>
    </row>
    <row r="26" spans="1:6" ht="13.5" thickBot="1" x14ac:dyDescent="0.25">
      <c r="A26" s="110"/>
      <c r="B26" s="115" t="s">
        <v>424</v>
      </c>
      <c r="C26" s="87">
        <v>9</v>
      </c>
      <c r="D26" s="744">
        <v>6</v>
      </c>
      <c r="E26" s="744">
        <v>1</v>
      </c>
      <c r="F26" s="1187">
        <v>14.5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CE0E-50E1-4EE4-BCD4-1D683A0C24C8}">
  <dimension ref="A1"/>
  <sheetViews>
    <sheetView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  <pageSetup paperSize="0" orientation="portrait" horizontalDpi="0" verticalDpi="0" copies="0"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24"/>
  <dimension ref="A1:AH22"/>
  <sheetViews>
    <sheetView zoomScaleNormal="100" workbookViewId="0">
      <selection activeCell="F25" sqref="F25"/>
    </sheetView>
  </sheetViews>
  <sheetFormatPr baseColWidth="10" defaultColWidth="11.28515625" defaultRowHeight="12.75" x14ac:dyDescent="0.2"/>
  <cols>
    <col min="1" max="1" width="25.28515625" style="88" customWidth="1"/>
    <col min="2" max="2" width="10.7109375" style="1579" customWidth="1"/>
    <col min="3" max="19" width="8.7109375" style="1579" customWidth="1"/>
    <col min="20" max="20" width="5.5703125" style="88" customWidth="1"/>
    <col min="21" max="27" width="8.28515625" style="88" customWidth="1"/>
    <col min="28" max="28" width="4.7109375" style="88" customWidth="1"/>
    <col min="29" max="34" width="7.7109375" style="88" customWidth="1"/>
    <col min="35" max="16384" width="11.28515625" style="88"/>
  </cols>
  <sheetData>
    <row r="1" spans="1:27" x14ac:dyDescent="0.2">
      <c r="A1" s="1569" t="s">
        <v>583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70"/>
      <c r="O1" s="1570"/>
      <c r="P1" s="1571" t="s">
        <v>425</v>
      </c>
      <c r="Q1" s="1570"/>
      <c r="R1" s="1570"/>
      <c r="S1" s="1570"/>
    </row>
    <row r="2" spans="1:27" x14ac:dyDescent="0.2">
      <c r="A2" s="1572" t="s">
        <v>13</v>
      </c>
      <c r="B2" s="1573"/>
      <c r="C2" s="1573"/>
      <c r="D2" s="1573"/>
      <c r="E2" s="1573"/>
      <c r="F2" s="1573"/>
      <c r="G2" s="1573"/>
      <c r="H2" s="1573"/>
      <c r="I2" s="1573"/>
      <c r="J2" s="1573"/>
      <c r="K2" s="1573"/>
      <c r="L2" s="1573"/>
      <c r="M2" s="1573"/>
      <c r="N2" s="1573"/>
      <c r="O2" s="1573"/>
      <c r="P2" s="1573"/>
      <c r="Q2" s="1573"/>
      <c r="R2" s="1573"/>
      <c r="S2" s="1573"/>
      <c r="U2" s="1574"/>
    </row>
    <row r="3" spans="1:27" s="1576" customFormat="1" ht="18" customHeight="1" x14ac:dyDescent="0.2">
      <c r="A3" s="88" t="s">
        <v>426</v>
      </c>
      <c r="B3" s="88" t="s">
        <v>427</v>
      </c>
      <c r="C3" s="88" t="s">
        <v>428</v>
      </c>
      <c r="D3" s="88" t="s">
        <v>429</v>
      </c>
      <c r="E3" s="88" t="s">
        <v>430</v>
      </c>
      <c r="F3" s="88" t="s">
        <v>431</v>
      </c>
      <c r="G3" s="88" t="s">
        <v>432</v>
      </c>
      <c r="H3" s="88" t="s">
        <v>433</v>
      </c>
      <c r="I3" s="88" t="s">
        <v>434</v>
      </c>
      <c r="J3" s="88" t="s">
        <v>435</v>
      </c>
      <c r="K3" s="88" t="s">
        <v>436</v>
      </c>
      <c r="L3" s="88" t="s">
        <v>437</v>
      </c>
      <c r="M3" s="88" t="s">
        <v>438</v>
      </c>
      <c r="N3" s="88" t="s">
        <v>439</v>
      </c>
      <c r="O3" s="88" t="s">
        <v>440</v>
      </c>
      <c r="P3" s="88" t="s">
        <v>54</v>
      </c>
      <c r="Q3" s="88" t="s">
        <v>441</v>
      </c>
      <c r="R3" s="88" t="s">
        <v>442</v>
      </c>
      <c r="S3" s="88" t="s">
        <v>443</v>
      </c>
      <c r="T3" s="88" t="s">
        <v>444</v>
      </c>
      <c r="U3" s="88" t="s">
        <v>445</v>
      </c>
      <c r="V3" s="88" t="s">
        <v>446</v>
      </c>
      <c r="W3" s="1575"/>
      <c r="X3" s="1575"/>
      <c r="Y3" s="1575"/>
      <c r="Z3" s="1575"/>
      <c r="AA3" s="1575"/>
    </row>
    <row r="4" spans="1:27" ht="18" customHeight="1" x14ac:dyDescent="0.2">
      <c r="A4" s="88" t="s">
        <v>534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W4" s="1577"/>
      <c r="X4" s="1577"/>
      <c r="Y4" s="1577"/>
      <c r="Z4" s="1577"/>
      <c r="AA4" s="1577"/>
    </row>
    <row r="5" spans="1:27" s="84" customFormat="1" ht="18" customHeight="1" x14ac:dyDescent="0.2">
      <c r="A5" s="88" t="s">
        <v>447</v>
      </c>
      <c r="B5" s="1576">
        <v>716309</v>
      </c>
      <c r="C5" s="1576">
        <v>8322</v>
      </c>
      <c r="D5" s="1576">
        <v>15834</v>
      </c>
      <c r="E5" s="1576">
        <v>21714</v>
      </c>
      <c r="F5" s="1576">
        <v>28512</v>
      </c>
      <c r="G5" s="1576">
        <v>21440</v>
      </c>
      <c r="H5" s="1576">
        <v>21659</v>
      </c>
      <c r="I5" s="1576">
        <v>14158</v>
      </c>
      <c r="J5" s="1576">
        <v>14020</v>
      </c>
      <c r="K5" s="1576">
        <v>25339</v>
      </c>
      <c r="L5" s="1576">
        <v>22099</v>
      </c>
      <c r="M5" s="1576">
        <v>75140</v>
      </c>
      <c r="N5" s="1576">
        <v>138695</v>
      </c>
      <c r="O5" s="1576">
        <v>98622</v>
      </c>
      <c r="P5" s="1576">
        <v>127932</v>
      </c>
      <c r="Q5" s="1576">
        <v>38844</v>
      </c>
      <c r="R5" s="1576">
        <v>20942</v>
      </c>
      <c r="S5" s="1576">
        <v>11876</v>
      </c>
      <c r="T5" s="1576">
        <v>6470</v>
      </c>
      <c r="U5" s="1576">
        <v>3403</v>
      </c>
      <c r="V5" s="1576">
        <v>1288</v>
      </c>
      <c r="W5" s="88"/>
      <c r="X5" s="88"/>
      <c r="Y5" s="88"/>
      <c r="Z5" s="88"/>
      <c r="AA5" s="1578"/>
    </row>
    <row r="6" spans="1:27" s="84" customFormat="1" x14ac:dyDescent="0.2">
      <c r="A6" s="88" t="s">
        <v>11</v>
      </c>
      <c r="B6" s="1576">
        <v>63721</v>
      </c>
      <c r="C6" s="1576">
        <v>960</v>
      </c>
      <c r="D6" s="1576">
        <v>1603</v>
      </c>
      <c r="E6" s="1576">
        <v>1763</v>
      </c>
      <c r="F6" s="1576">
        <v>2013</v>
      </c>
      <c r="G6" s="1576">
        <v>1402</v>
      </c>
      <c r="H6" s="1576">
        <v>1342</v>
      </c>
      <c r="I6" s="1576">
        <v>869</v>
      </c>
      <c r="J6" s="1576">
        <v>804</v>
      </c>
      <c r="K6" s="1576">
        <v>1736</v>
      </c>
      <c r="L6" s="1576">
        <v>1958</v>
      </c>
      <c r="M6" s="1576">
        <v>8865</v>
      </c>
      <c r="N6" s="1576">
        <v>17281</v>
      </c>
      <c r="O6" s="1576">
        <v>9338</v>
      </c>
      <c r="P6" s="1576">
        <v>9483</v>
      </c>
      <c r="Q6" s="1576">
        <v>2478</v>
      </c>
      <c r="R6" s="1576">
        <v>1009</v>
      </c>
      <c r="S6" s="1576">
        <v>453</v>
      </c>
      <c r="T6" s="1576">
        <v>212</v>
      </c>
      <c r="U6" s="1576">
        <v>94</v>
      </c>
      <c r="V6" s="1576">
        <v>58</v>
      </c>
      <c r="W6" s="88"/>
      <c r="X6" s="88"/>
      <c r="Y6" s="88"/>
      <c r="Z6" s="88"/>
      <c r="AA6" s="1578"/>
    </row>
    <row r="7" spans="1:27" s="84" customFormat="1" x14ac:dyDescent="0.2">
      <c r="A7" s="88" t="s">
        <v>12</v>
      </c>
      <c r="B7" s="1576">
        <v>65532</v>
      </c>
      <c r="C7" s="1576">
        <v>974</v>
      </c>
      <c r="D7" s="1576">
        <v>1530</v>
      </c>
      <c r="E7" s="1576">
        <v>1604</v>
      </c>
      <c r="F7" s="1576">
        <v>1769</v>
      </c>
      <c r="G7" s="1576">
        <v>1169</v>
      </c>
      <c r="H7" s="1576">
        <v>1044</v>
      </c>
      <c r="I7" s="1576">
        <v>689</v>
      </c>
      <c r="J7" s="1576">
        <v>751</v>
      </c>
      <c r="K7" s="1576">
        <v>2473</v>
      </c>
      <c r="L7" s="1576">
        <v>2894</v>
      </c>
      <c r="M7" s="1576">
        <v>11489</v>
      </c>
      <c r="N7" s="1576">
        <v>18495</v>
      </c>
      <c r="O7" s="1576">
        <v>8638</v>
      </c>
      <c r="P7" s="1576">
        <v>8245</v>
      </c>
      <c r="Q7" s="1576">
        <v>2104</v>
      </c>
      <c r="R7" s="1576">
        <v>878</v>
      </c>
      <c r="S7" s="1576">
        <v>468</v>
      </c>
      <c r="T7" s="1576">
        <v>181</v>
      </c>
      <c r="U7" s="1576">
        <v>92</v>
      </c>
      <c r="V7" s="1576">
        <v>45</v>
      </c>
      <c r="W7" s="88"/>
      <c r="X7" s="88"/>
      <c r="Y7" s="88"/>
      <c r="Z7" s="88"/>
      <c r="AA7" s="1578"/>
    </row>
    <row r="8" spans="1:27" s="84" customFormat="1" x14ac:dyDescent="0.2">
      <c r="A8" s="88" t="s">
        <v>14</v>
      </c>
      <c r="B8" s="1576">
        <v>47627</v>
      </c>
      <c r="C8" s="1576">
        <v>697</v>
      </c>
      <c r="D8" s="1576">
        <v>1163</v>
      </c>
      <c r="E8" s="1576">
        <v>1145</v>
      </c>
      <c r="F8" s="1576">
        <v>1260</v>
      </c>
      <c r="G8" s="1576">
        <v>858</v>
      </c>
      <c r="H8" s="1576">
        <v>704</v>
      </c>
      <c r="I8" s="1576">
        <v>400</v>
      </c>
      <c r="J8" s="1576">
        <v>508</v>
      </c>
      <c r="K8" s="1576">
        <v>1599</v>
      </c>
      <c r="L8" s="1576">
        <v>1964</v>
      </c>
      <c r="M8" s="1576">
        <v>8581</v>
      </c>
      <c r="N8" s="1576">
        <v>13315</v>
      </c>
      <c r="O8" s="1576">
        <v>5851</v>
      </c>
      <c r="P8" s="1576">
        <v>6086</v>
      </c>
      <c r="Q8" s="1576">
        <v>1862</v>
      </c>
      <c r="R8" s="1576">
        <v>886</v>
      </c>
      <c r="S8" s="1576">
        <v>422</v>
      </c>
      <c r="T8" s="1576">
        <v>201</v>
      </c>
      <c r="U8" s="1576">
        <v>78</v>
      </c>
      <c r="V8" s="1576">
        <v>47</v>
      </c>
      <c r="W8" s="88"/>
      <c r="X8" s="88"/>
      <c r="Y8" s="88"/>
      <c r="Z8" s="88"/>
      <c r="AA8" s="1578"/>
    </row>
    <row r="9" spans="1:27" s="84" customFormat="1" x14ac:dyDescent="0.2">
      <c r="A9" s="88" t="s">
        <v>448</v>
      </c>
      <c r="B9" s="1576">
        <v>41571</v>
      </c>
      <c r="C9" s="1576">
        <v>442</v>
      </c>
      <c r="D9" s="1576">
        <v>664</v>
      </c>
      <c r="E9" s="1576">
        <v>776</v>
      </c>
      <c r="F9" s="1576">
        <v>823</v>
      </c>
      <c r="G9" s="1576">
        <v>665</v>
      </c>
      <c r="H9" s="1576">
        <v>599</v>
      </c>
      <c r="I9" s="1576">
        <v>423</v>
      </c>
      <c r="J9" s="1576">
        <v>496</v>
      </c>
      <c r="K9" s="1576">
        <v>2090</v>
      </c>
      <c r="L9" s="1576">
        <v>2426</v>
      </c>
      <c r="M9" s="1576">
        <v>8300</v>
      </c>
      <c r="N9" s="1576">
        <v>10247</v>
      </c>
      <c r="O9" s="1576">
        <v>4787</v>
      </c>
      <c r="P9" s="1576">
        <v>5757</v>
      </c>
      <c r="Q9" s="1576">
        <v>1499</v>
      </c>
      <c r="R9" s="1576">
        <v>769</v>
      </c>
      <c r="S9" s="1576">
        <v>438</v>
      </c>
      <c r="T9" s="1576">
        <v>215</v>
      </c>
      <c r="U9" s="1576">
        <v>107</v>
      </c>
      <c r="V9" s="1576">
        <v>48</v>
      </c>
      <c r="W9" s="88"/>
      <c r="X9" s="88"/>
      <c r="Y9" s="88"/>
      <c r="Z9" s="88"/>
      <c r="AA9" s="1578"/>
    </row>
    <row r="10" spans="1:27" s="84" customFormat="1" ht="18" customHeight="1" x14ac:dyDescent="0.2">
      <c r="A10" s="88" t="s">
        <v>16</v>
      </c>
      <c r="B10" s="1576">
        <v>60727</v>
      </c>
      <c r="C10" s="1576">
        <v>521</v>
      </c>
      <c r="D10" s="1576">
        <v>822</v>
      </c>
      <c r="E10" s="1576">
        <v>1006</v>
      </c>
      <c r="F10" s="1576">
        <v>1325</v>
      </c>
      <c r="G10" s="1576">
        <v>976</v>
      </c>
      <c r="H10" s="1576">
        <v>1033</v>
      </c>
      <c r="I10" s="1576">
        <v>753</v>
      </c>
      <c r="J10" s="1576">
        <v>861</v>
      </c>
      <c r="K10" s="1576">
        <v>2479</v>
      </c>
      <c r="L10" s="1576">
        <v>2810</v>
      </c>
      <c r="M10" s="1576">
        <v>10035</v>
      </c>
      <c r="N10" s="1576">
        <v>12063</v>
      </c>
      <c r="O10" s="1576">
        <v>6749</v>
      </c>
      <c r="P10" s="1576">
        <v>10961</v>
      </c>
      <c r="Q10" s="1576">
        <v>3615</v>
      </c>
      <c r="R10" s="1576">
        <v>2259</v>
      </c>
      <c r="S10" s="1576">
        <v>1333</v>
      </c>
      <c r="T10" s="1576">
        <v>702</v>
      </c>
      <c r="U10" s="1576">
        <v>297</v>
      </c>
      <c r="V10" s="1576">
        <v>127</v>
      </c>
      <c r="W10" s="88"/>
      <c r="X10" s="88"/>
      <c r="Y10" s="88"/>
      <c r="Z10" s="88"/>
      <c r="AA10" s="1578"/>
    </row>
    <row r="11" spans="1:27" s="84" customFormat="1" x14ac:dyDescent="0.2">
      <c r="A11" s="88" t="s">
        <v>17</v>
      </c>
      <c r="B11" s="1576">
        <v>35440</v>
      </c>
      <c r="C11" s="1576">
        <v>393</v>
      </c>
      <c r="D11" s="1576">
        <v>785</v>
      </c>
      <c r="E11" s="1576">
        <v>1148</v>
      </c>
      <c r="F11" s="1576">
        <v>1548</v>
      </c>
      <c r="G11" s="1576">
        <v>1212</v>
      </c>
      <c r="H11" s="1576">
        <v>1238</v>
      </c>
      <c r="I11" s="1576">
        <v>839</v>
      </c>
      <c r="J11" s="1576">
        <v>742</v>
      </c>
      <c r="K11" s="1576">
        <v>992</v>
      </c>
      <c r="L11" s="1576">
        <v>667</v>
      </c>
      <c r="M11" s="1576">
        <v>2121</v>
      </c>
      <c r="N11" s="1576">
        <v>5259</v>
      </c>
      <c r="O11" s="1576">
        <v>4836</v>
      </c>
      <c r="P11" s="1576">
        <v>7060</v>
      </c>
      <c r="Q11" s="1576">
        <v>2786</v>
      </c>
      <c r="R11" s="1576">
        <v>1816</v>
      </c>
      <c r="S11" s="1576">
        <v>1069</v>
      </c>
      <c r="T11" s="1576">
        <v>546</v>
      </c>
      <c r="U11" s="1576">
        <v>266</v>
      </c>
      <c r="V11" s="1576">
        <v>117</v>
      </c>
      <c r="W11" s="88"/>
      <c r="X11" s="88"/>
      <c r="Y11" s="88"/>
      <c r="Z11" s="88"/>
      <c r="AA11" s="1578"/>
    </row>
    <row r="12" spans="1:27" s="84" customFormat="1" x14ac:dyDescent="0.2">
      <c r="A12" s="88" t="s">
        <v>18</v>
      </c>
      <c r="B12" s="1576">
        <v>52590</v>
      </c>
      <c r="C12" s="1576">
        <v>569</v>
      </c>
      <c r="D12" s="1576">
        <v>1340</v>
      </c>
      <c r="E12" s="1576">
        <v>2056</v>
      </c>
      <c r="F12" s="1576">
        <v>2763</v>
      </c>
      <c r="G12" s="1576">
        <v>2071</v>
      </c>
      <c r="H12" s="1576">
        <v>2113</v>
      </c>
      <c r="I12" s="1576">
        <v>1396</v>
      </c>
      <c r="J12" s="1576">
        <v>1265</v>
      </c>
      <c r="K12" s="1576">
        <v>1528</v>
      </c>
      <c r="L12" s="1576">
        <v>1050</v>
      </c>
      <c r="M12" s="1576">
        <v>2727</v>
      </c>
      <c r="N12" s="1576">
        <v>7307</v>
      </c>
      <c r="O12" s="1576">
        <v>7621</v>
      </c>
      <c r="P12" s="1576">
        <v>10147</v>
      </c>
      <c r="Q12" s="1576">
        <v>3759</v>
      </c>
      <c r="R12" s="1576">
        <v>2312</v>
      </c>
      <c r="S12" s="1576">
        <v>1322</v>
      </c>
      <c r="T12" s="1576">
        <v>699</v>
      </c>
      <c r="U12" s="1576">
        <v>413</v>
      </c>
      <c r="V12" s="1576">
        <v>132</v>
      </c>
      <c r="W12" s="88"/>
      <c r="X12" s="88"/>
      <c r="Y12" s="88"/>
      <c r="Z12" s="88"/>
      <c r="AA12" s="1578"/>
    </row>
    <row r="13" spans="1:27" s="84" customFormat="1" x14ac:dyDescent="0.2">
      <c r="A13" s="88" t="s">
        <v>19</v>
      </c>
      <c r="B13" s="1576">
        <v>55056</v>
      </c>
      <c r="C13" s="1576">
        <v>538</v>
      </c>
      <c r="D13" s="1576">
        <v>1229</v>
      </c>
      <c r="E13" s="1576">
        <v>1930</v>
      </c>
      <c r="F13" s="1576">
        <v>2613</v>
      </c>
      <c r="G13" s="1576">
        <v>2029</v>
      </c>
      <c r="H13" s="1576">
        <v>2129</v>
      </c>
      <c r="I13" s="1576">
        <v>1315</v>
      </c>
      <c r="J13" s="1576">
        <v>1433</v>
      </c>
      <c r="K13" s="1576">
        <v>2698</v>
      </c>
      <c r="L13" s="1576">
        <v>1894</v>
      </c>
      <c r="M13" s="1576">
        <v>4249</v>
      </c>
      <c r="N13" s="1576">
        <v>7931</v>
      </c>
      <c r="O13" s="1576">
        <v>7404</v>
      </c>
      <c r="P13" s="1576">
        <v>10639</v>
      </c>
      <c r="Q13" s="1576">
        <v>3207</v>
      </c>
      <c r="R13" s="1576">
        <v>1772</v>
      </c>
      <c r="S13" s="1576">
        <v>1002</v>
      </c>
      <c r="T13" s="1576">
        <v>577</v>
      </c>
      <c r="U13" s="1576">
        <v>353</v>
      </c>
      <c r="V13" s="1576">
        <v>114</v>
      </c>
      <c r="W13" s="88"/>
      <c r="X13" s="88"/>
      <c r="Y13" s="88"/>
      <c r="Z13" s="88"/>
      <c r="AA13" s="1578"/>
    </row>
    <row r="14" spans="1:27" s="84" customFormat="1" x14ac:dyDescent="0.2">
      <c r="A14" s="88" t="s">
        <v>20</v>
      </c>
      <c r="B14" s="1576">
        <v>36450</v>
      </c>
      <c r="C14" s="1576">
        <v>482</v>
      </c>
      <c r="D14" s="1576">
        <v>987</v>
      </c>
      <c r="E14" s="1576">
        <v>1339</v>
      </c>
      <c r="F14" s="1576">
        <v>1820</v>
      </c>
      <c r="G14" s="1576">
        <v>1304</v>
      </c>
      <c r="H14" s="1576">
        <v>1374</v>
      </c>
      <c r="I14" s="1576">
        <v>860</v>
      </c>
      <c r="J14" s="1576">
        <v>806</v>
      </c>
      <c r="K14" s="1576">
        <v>1221</v>
      </c>
      <c r="L14" s="1576">
        <v>938</v>
      </c>
      <c r="M14" s="1576">
        <v>2979</v>
      </c>
      <c r="N14" s="1576">
        <v>7136</v>
      </c>
      <c r="O14" s="1576">
        <v>5548</v>
      </c>
      <c r="P14" s="1576">
        <v>6171</v>
      </c>
      <c r="Q14" s="1576">
        <v>1676</v>
      </c>
      <c r="R14" s="1576">
        <v>809</v>
      </c>
      <c r="S14" s="1576">
        <v>479</v>
      </c>
      <c r="T14" s="1576">
        <v>277</v>
      </c>
      <c r="U14" s="1576">
        <v>171</v>
      </c>
      <c r="V14" s="1576">
        <v>73</v>
      </c>
      <c r="W14" s="88"/>
      <c r="X14" s="88"/>
      <c r="Y14" s="88"/>
      <c r="Z14" s="88"/>
      <c r="AA14" s="1578"/>
    </row>
    <row r="15" spans="1:27" s="84" customFormat="1" ht="18" customHeight="1" x14ac:dyDescent="0.2">
      <c r="A15" s="88" t="s">
        <v>21</v>
      </c>
      <c r="B15" s="1576">
        <v>28080</v>
      </c>
      <c r="C15" s="1576">
        <v>308</v>
      </c>
      <c r="D15" s="1576">
        <v>576</v>
      </c>
      <c r="E15" s="1576">
        <v>936</v>
      </c>
      <c r="F15" s="1576">
        <v>1272</v>
      </c>
      <c r="G15" s="1576">
        <v>953</v>
      </c>
      <c r="H15" s="1576">
        <v>975</v>
      </c>
      <c r="I15" s="1576">
        <v>652</v>
      </c>
      <c r="J15" s="1576">
        <v>657</v>
      </c>
      <c r="K15" s="1576">
        <v>964</v>
      </c>
      <c r="L15" s="1576">
        <v>645</v>
      </c>
      <c r="M15" s="1576">
        <v>1860</v>
      </c>
      <c r="N15" s="1576">
        <v>4657</v>
      </c>
      <c r="O15" s="1576">
        <v>4149</v>
      </c>
      <c r="P15" s="1576">
        <v>6047</v>
      </c>
      <c r="Q15" s="1576">
        <v>1609</v>
      </c>
      <c r="R15" s="1576">
        <v>833</v>
      </c>
      <c r="S15" s="1576">
        <v>487</v>
      </c>
      <c r="T15" s="1576">
        <v>291</v>
      </c>
      <c r="U15" s="1576">
        <v>157</v>
      </c>
      <c r="V15" s="1576">
        <v>52</v>
      </c>
      <c r="W15" s="88"/>
      <c r="X15" s="88"/>
      <c r="Y15" s="88"/>
      <c r="Z15" s="88"/>
      <c r="AA15" s="1578"/>
    </row>
    <row r="16" spans="1:27" s="84" customFormat="1" x14ac:dyDescent="0.2">
      <c r="A16" s="88" t="s">
        <v>22</v>
      </c>
      <c r="B16" s="1576">
        <v>34111</v>
      </c>
      <c r="C16" s="1576">
        <v>348</v>
      </c>
      <c r="D16" s="1576">
        <v>746</v>
      </c>
      <c r="E16" s="1576">
        <v>1230</v>
      </c>
      <c r="F16" s="1576">
        <v>1652</v>
      </c>
      <c r="G16" s="1576">
        <v>1302</v>
      </c>
      <c r="H16" s="1576">
        <v>1357</v>
      </c>
      <c r="I16" s="1576">
        <v>984</v>
      </c>
      <c r="J16" s="1576">
        <v>992</v>
      </c>
      <c r="K16" s="1576">
        <v>1403</v>
      </c>
      <c r="L16" s="1576">
        <v>856</v>
      </c>
      <c r="M16" s="1576">
        <v>2100</v>
      </c>
      <c r="N16" s="1576">
        <v>4884</v>
      </c>
      <c r="O16" s="1576">
        <v>4783</v>
      </c>
      <c r="P16" s="1576">
        <v>7076</v>
      </c>
      <c r="Q16" s="1576">
        <v>1941</v>
      </c>
      <c r="R16" s="1576">
        <v>1163</v>
      </c>
      <c r="S16" s="1576">
        <v>746</v>
      </c>
      <c r="T16" s="1576">
        <v>371</v>
      </c>
      <c r="U16" s="1576">
        <v>148</v>
      </c>
      <c r="V16" s="1576">
        <v>29</v>
      </c>
      <c r="W16" s="88"/>
      <c r="X16" s="88"/>
      <c r="Y16" s="88"/>
      <c r="Z16" s="88"/>
      <c r="AA16" s="1578"/>
    </row>
    <row r="17" spans="1:34" s="84" customFormat="1" x14ac:dyDescent="0.2">
      <c r="A17" s="88" t="s">
        <v>23</v>
      </c>
      <c r="B17" s="1576">
        <v>50358</v>
      </c>
      <c r="C17" s="1576">
        <v>579</v>
      </c>
      <c r="D17" s="1576">
        <v>1088</v>
      </c>
      <c r="E17" s="1576">
        <v>1697</v>
      </c>
      <c r="F17" s="1576">
        <v>2348</v>
      </c>
      <c r="G17" s="1576">
        <v>1797</v>
      </c>
      <c r="H17" s="1576">
        <v>1826</v>
      </c>
      <c r="I17" s="1576">
        <v>1207</v>
      </c>
      <c r="J17" s="1576">
        <v>1156</v>
      </c>
      <c r="K17" s="1576">
        <v>1606</v>
      </c>
      <c r="L17" s="1576">
        <v>1100</v>
      </c>
      <c r="M17" s="1576">
        <v>3614</v>
      </c>
      <c r="N17" s="1576">
        <v>8721</v>
      </c>
      <c r="O17" s="1576">
        <v>7265</v>
      </c>
      <c r="P17" s="1576">
        <v>9777</v>
      </c>
      <c r="Q17" s="1576">
        <v>3137</v>
      </c>
      <c r="R17" s="1576">
        <v>1659</v>
      </c>
      <c r="S17" s="1576">
        <v>977</v>
      </c>
      <c r="T17" s="1576">
        <v>477</v>
      </c>
      <c r="U17" s="1576">
        <v>245</v>
      </c>
      <c r="V17" s="1576">
        <v>82</v>
      </c>
      <c r="W17" s="88"/>
      <c r="X17" s="88"/>
      <c r="Y17" s="88"/>
      <c r="Z17" s="88"/>
      <c r="AA17" s="1578"/>
    </row>
    <row r="18" spans="1:34" s="84" customFormat="1" x14ac:dyDescent="0.2">
      <c r="A18" s="88" t="s">
        <v>24</v>
      </c>
      <c r="B18" s="1576">
        <v>51895</v>
      </c>
      <c r="C18" s="1576">
        <v>565</v>
      </c>
      <c r="D18" s="1576">
        <v>1186</v>
      </c>
      <c r="E18" s="1576">
        <v>1807</v>
      </c>
      <c r="F18" s="1576">
        <v>2621</v>
      </c>
      <c r="G18" s="1576">
        <v>1980</v>
      </c>
      <c r="H18" s="1576">
        <v>2062</v>
      </c>
      <c r="I18" s="1576">
        <v>1244</v>
      </c>
      <c r="J18" s="1576">
        <v>1112</v>
      </c>
      <c r="K18" s="1576">
        <v>1402</v>
      </c>
      <c r="L18" s="1576">
        <v>908</v>
      </c>
      <c r="M18" s="1576">
        <v>2895</v>
      </c>
      <c r="N18" s="1576">
        <v>8266</v>
      </c>
      <c r="O18" s="1576">
        <v>7967</v>
      </c>
      <c r="P18" s="1576">
        <v>10832</v>
      </c>
      <c r="Q18" s="1576">
        <v>3051</v>
      </c>
      <c r="R18" s="1576">
        <v>1601</v>
      </c>
      <c r="S18" s="1576">
        <v>940</v>
      </c>
      <c r="T18" s="1576">
        <v>801</v>
      </c>
      <c r="U18" s="1576">
        <v>491</v>
      </c>
      <c r="V18" s="1576">
        <v>164</v>
      </c>
      <c r="W18" s="88"/>
      <c r="X18" s="88"/>
      <c r="Y18" s="88"/>
      <c r="Z18" s="88"/>
      <c r="AA18" s="1578"/>
    </row>
    <row r="19" spans="1:34" s="84" customFormat="1" x14ac:dyDescent="0.2">
      <c r="A19" s="88" t="s">
        <v>25</v>
      </c>
      <c r="B19" s="1576">
        <v>54027</v>
      </c>
      <c r="C19" s="1576">
        <v>544</v>
      </c>
      <c r="D19" s="1576">
        <v>1244</v>
      </c>
      <c r="E19" s="1576">
        <v>1855</v>
      </c>
      <c r="F19" s="1576">
        <v>2647</v>
      </c>
      <c r="G19" s="1576">
        <v>2067</v>
      </c>
      <c r="H19" s="1576">
        <v>2123</v>
      </c>
      <c r="I19" s="1576">
        <v>1386</v>
      </c>
      <c r="J19" s="1576">
        <v>1302</v>
      </c>
      <c r="K19" s="1576">
        <v>1650</v>
      </c>
      <c r="L19" s="1576">
        <v>1034</v>
      </c>
      <c r="M19" s="1576">
        <v>3007</v>
      </c>
      <c r="N19" s="1576">
        <v>7467</v>
      </c>
      <c r="O19" s="1576">
        <v>8073</v>
      </c>
      <c r="P19" s="1576">
        <v>11431</v>
      </c>
      <c r="Q19" s="1576">
        <v>3585</v>
      </c>
      <c r="R19" s="1576">
        <v>2126</v>
      </c>
      <c r="S19" s="1576">
        <v>1207</v>
      </c>
      <c r="T19" s="1576">
        <v>718</v>
      </c>
      <c r="U19" s="1576">
        <v>388</v>
      </c>
      <c r="V19" s="1576">
        <v>173</v>
      </c>
      <c r="W19" s="88"/>
      <c r="X19" s="88"/>
      <c r="Y19" s="88"/>
      <c r="Z19" s="88"/>
      <c r="AA19" s="1578"/>
      <c r="AC19" s="1575"/>
      <c r="AD19" s="1575"/>
      <c r="AE19" s="1575"/>
      <c r="AF19" s="1575"/>
      <c r="AG19" s="1575"/>
      <c r="AH19" s="1575"/>
    </row>
    <row r="20" spans="1:34" s="84" customFormat="1" ht="18" customHeight="1" x14ac:dyDescent="0.2">
      <c r="A20" s="88" t="s">
        <v>26</v>
      </c>
      <c r="B20" s="1576">
        <v>39124</v>
      </c>
      <c r="C20" s="1576">
        <v>402</v>
      </c>
      <c r="D20" s="1576">
        <v>871</v>
      </c>
      <c r="E20" s="1576">
        <v>1422</v>
      </c>
      <c r="F20" s="1576">
        <v>2038</v>
      </c>
      <c r="G20" s="1576">
        <v>1655</v>
      </c>
      <c r="H20" s="1576">
        <v>1740</v>
      </c>
      <c r="I20" s="1576">
        <v>1141</v>
      </c>
      <c r="J20" s="1576">
        <v>1135</v>
      </c>
      <c r="K20" s="1576">
        <v>1498</v>
      </c>
      <c r="L20" s="1576">
        <v>955</v>
      </c>
      <c r="M20" s="1576">
        <v>2318</v>
      </c>
      <c r="N20" s="1576">
        <v>5666</v>
      </c>
      <c r="O20" s="1576">
        <v>5613</v>
      </c>
      <c r="P20" s="1576">
        <v>8220</v>
      </c>
      <c r="Q20" s="1576">
        <v>2535</v>
      </c>
      <c r="R20" s="1576">
        <v>1050</v>
      </c>
      <c r="S20" s="1576">
        <v>533</v>
      </c>
      <c r="T20" s="1576">
        <v>202</v>
      </c>
      <c r="U20" s="1576">
        <v>103</v>
      </c>
      <c r="V20" s="1576">
        <v>27</v>
      </c>
    </row>
    <row r="21" spans="1:34" s="84" customFormat="1" x14ac:dyDescent="0.2">
      <c r="A21" s="88" t="s">
        <v>449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</row>
    <row r="22" spans="1:34" s="84" customFormat="1" ht="14.65" customHeight="1" x14ac:dyDescent="0.2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</row>
  </sheetData>
  <pageMargins left="0.7" right="0.7" top="0.75" bottom="0.75" header="0.3" footer="0.3"/>
  <pageSetup paperSize="9" fitToWidth="0" fitToHeight="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B38C-DF09-4B9F-BD9E-70F29F9B71BA}">
  <dimension ref="A1:AH35"/>
  <sheetViews>
    <sheetView workbookViewId="0">
      <selection activeCell="X32" sqref="X32"/>
    </sheetView>
  </sheetViews>
  <sheetFormatPr baseColWidth="10" defaultColWidth="11.42578125" defaultRowHeight="12.75" x14ac:dyDescent="0.2"/>
  <cols>
    <col min="1" max="1" width="25.42578125" style="414" customWidth="1"/>
    <col min="2" max="2" width="10.7109375" style="356" customWidth="1"/>
    <col min="3" max="19" width="8.7109375" style="356" customWidth="1"/>
    <col min="20" max="20" width="5.5703125" style="414" customWidth="1"/>
    <col min="21" max="27" width="8.28515625" style="414" customWidth="1"/>
    <col min="28" max="28" width="4.7109375" style="414" customWidth="1"/>
    <col min="29" max="34" width="7.7109375" style="414" customWidth="1"/>
    <col min="35" max="16384" width="11.42578125" style="414"/>
  </cols>
  <sheetData>
    <row r="1" spans="1:32" x14ac:dyDescent="0.2">
      <c r="A1" s="353" t="s">
        <v>491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412"/>
      <c r="O1" s="412"/>
      <c r="P1" s="413" t="s">
        <v>425</v>
      </c>
      <c r="Q1" s="412"/>
      <c r="R1" s="412"/>
      <c r="S1" s="412"/>
    </row>
    <row r="2" spans="1:32" x14ac:dyDescent="0.2">
      <c r="A2" s="354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U2" s="415" t="s">
        <v>492</v>
      </c>
    </row>
    <row r="3" spans="1:32" s="357" customFormat="1" ht="18" customHeight="1" x14ac:dyDescent="0.2">
      <c r="A3" s="1060"/>
      <c r="B3" s="1061" t="s">
        <v>493</v>
      </c>
      <c r="C3" s="1062" t="s">
        <v>428</v>
      </c>
      <c r="D3" s="1062" t="s">
        <v>494</v>
      </c>
      <c r="E3" s="1062" t="s">
        <v>495</v>
      </c>
      <c r="F3" s="1062" t="s">
        <v>433</v>
      </c>
      <c r="G3" s="1062" t="s">
        <v>434</v>
      </c>
      <c r="H3" s="1062" t="s">
        <v>435</v>
      </c>
      <c r="I3" s="1062" t="s">
        <v>496</v>
      </c>
      <c r="J3" s="1062" t="s">
        <v>497</v>
      </c>
      <c r="K3" s="1062" t="s">
        <v>498</v>
      </c>
      <c r="L3" s="1062" t="s">
        <v>499</v>
      </c>
      <c r="M3" s="1062" t="s">
        <v>500</v>
      </c>
      <c r="N3" s="1062" t="s">
        <v>441</v>
      </c>
      <c r="O3" s="1062" t="s">
        <v>442</v>
      </c>
      <c r="P3" s="1062" t="s">
        <v>443</v>
      </c>
      <c r="Q3" s="1062" t="s">
        <v>444</v>
      </c>
      <c r="R3" s="1062" t="s">
        <v>445</v>
      </c>
      <c r="S3" s="1062" t="s">
        <v>501</v>
      </c>
      <c r="U3" s="1062" t="s">
        <v>441</v>
      </c>
      <c r="V3" s="1062" t="s">
        <v>442</v>
      </c>
      <c r="W3" s="1062" t="s">
        <v>443</v>
      </c>
      <c r="X3" s="1062" t="s">
        <v>444</v>
      </c>
      <c r="Y3" s="1062" t="s">
        <v>445</v>
      </c>
      <c r="Z3" s="1062" t="s">
        <v>501</v>
      </c>
      <c r="AA3" s="1062" t="s">
        <v>58</v>
      </c>
      <c r="AD3" s="357" t="s">
        <v>502</v>
      </c>
      <c r="AE3" s="357" t="s">
        <v>503</v>
      </c>
      <c r="AF3" s="357" t="s">
        <v>504</v>
      </c>
    </row>
    <row r="4" spans="1:32" ht="18" customHeight="1" x14ac:dyDescent="0.2">
      <c r="A4" s="1063" t="s">
        <v>447</v>
      </c>
      <c r="B4" s="1064">
        <f>SUM(B5:B20)</f>
        <v>709080</v>
      </c>
      <c r="C4" s="1065">
        <f>SUM(C5:C20)</f>
        <v>8151</v>
      </c>
      <c r="D4" s="1065">
        <f>SUM(D5:D20)</f>
        <v>38198</v>
      </c>
      <c r="E4" s="1065">
        <f t="shared" ref="E4:S4" si="0">SUM(E5:E20)</f>
        <v>50678</v>
      </c>
      <c r="F4" s="1065">
        <f t="shared" si="0"/>
        <v>21557</v>
      </c>
      <c r="G4" s="1065">
        <f t="shared" si="0"/>
        <v>13661</v>
      </c>
      <c r="H4" s="1065">
        <f t="shared" si="0"/>
        <v>13747</v>
      </c>
      <c r="I4" s="1065">
        <f t="shared" si="0"/>
        <v>46866</v>
      </c>
      <c r="J4" s="1065">
        <f t="shared" si="0"/>
        <v>74670</v>
      </c>
      <c r="K4" s="1065">
        <f t="shared" si="0"/>
        <v>136605</v>
      </c>
      <c r="L4" s="1065">
        <f t="shared" si="0"/>
        <v>97974</v>
      </c>
      <c r="M4" s="1065">
        <f t="shared" si="0"/>
        <v>126019</v>
      </c>
      <c r="N4" s="1065">
        <f t="shared" si="0"/>
        <v>38529</v>
      </c>
      <c r="O4" s="1065">
        <f t="shared" si="0"/>
        <v>20303</v>
      </c>
      <c r="P4" s="1065">
        <f t="shared" si="0"/>
        <v>11023</v>
      </c>
      <c r="Q4" s="1065">
        <f t="shared" si="0"/>
        <v>6318</v>
      </c>
      <c r="R4" s="1065">
        <f t="shared" si="0"/>
        <v>3469</v>
      </c>
      <c r="S4" s="1065">
        <f t="shared" si="0"/>
        <v>1312</v>
      </c>
      <c r="U4" s="1065">
        <f>SUM(U5:U19)</f>
        <v>21</v>
      </c>
      <c r="V4" s="1065">
        <f t="shared" ref="V4:Z4" si="1">SUM(V5:V19)</f>
        <v>14</v>
      </c>
      <c r="W4" s="1065">
        <f t="shared" si="1"/>
        <v>11</v>
      </c>
      <c r="X4" s="1065">
        <f t="shared" si="1"/>
        <v>7</v>
      </c>
      <c r="Y4" s="1065">
        <f t="shared" si="1"/>
        <v>3</v>
      </c>
      <c r="Z4" s="1065">
        <f t="shared" si="1"/>
        <v>3</v>
      </c>
      <c r="AA4" s="1065">
        <f>SUM(U4:Z4)</f>
        <v>59</v>
      </c>
      <c r="AD4" s="1065">
        <f>SUM(AD5:AD19)</f>
        <v>35</v>
      </c>
      <c r="AE4" s="1065">
        <f>SUM(AE5:AE19)</f>
        <v>18</v>
      </c>
      <c r="AF4" s="1065">
        <f>SUM(AF5:AF19)</f>
        <v>6</v>
      </c>
    </row>
    <row r="5" spans="1:32" s="46" customFormat="1" ht="18" customHeight="1" x14ac:dyDescent="0.2">
      <c r="A5" s="1066" t="s">
        <v>505</v>
      </c>
      <c r="B5" s="1067">
        <f>SUM(C5:S5)</f>
        <v>61792</v>
      </c>
      <c r="C5" s="1068">
        <f>'[2]FØR korreksjon befolkning 67+'!C5</f>
        <v>919</v>
      </c>
      <c r="D5" s="1068">
        <f>'[2]FØR korreksjon befolkning 67+'!D5</f>
        <v>3329</v>
      </c>
      <c r="E5" s="1068">
        <f>'[2]FØR korreksjon befolkning 67+'!E5</f>
        <v>3481</v>
      </c>
      <c r="F5" s="1068">
        <f>'[2]FØR korreksjon befolkning 67+'!F5</f>
        <v>1316</v>
      </c>
      <c r="G5" s="1068">
        <f>'[2]FØR korreksjon befolkning 67+'!G5</f>
        <v>781</v>
      </c>
      <c r="H5" s="1068">
        <f>'[2]FØR korreksjon befolkning 67+'!H5</f>
        <v>732</v>
      </c>
      <c r="I5" s="1068">
        <f>'[2]FØR korreksjon befolkning 67+'!I5</f>
        <v>3560</v>
      </c>
      <c r="J5" s="1068">
        <f>'[2]FØR korreksjon befolkning 67+'!J5</f>
        <v>8600</v>
      </c>
      <c r="K5" s="1068">
        <f>'[2]FØR korreksjon befolkning 67+'!K5</f>
        <v>16831</v>
      </c>
      <c r="L5" s="1068">
        <f>'[2]FØR korreksjon befolkning 67+'!L5</f>
        <v>9018</v>
      </c>
      <c r="M5" s="1068">
        <f>'[2]FØR korreksjon befolkning 67+'!M5</f>
        <v>9090</v>
      </c>
      <c r="N5" s="1069">
        <f>'[2]FØR korreksjon befolkning 67+'!N5+'[2] ETTER korreksjon befolkn 67+'!U5</f>
        <v>2412</v>
      </c>
      <c r="O5" s="1069">
        <f>'[2]FØR korreksjon befolkning 67+'!O5+'[2] ETTER korreksjon befolkn 67+'!V5</f>
        <v>953</v>
      </c>
      <c r="P5" s="1069">
        <f>'[2]FØR korreksjon befolkning 67+'!P5+'[2] ETTER korreksjon befolkn 67+'!W5</f>
        <v>413</v>
      </c>
      <c r="Q5" s="1069">
        <f>'[2]FØR korreksjon befolkning 67+'!Q5+'[2] ETTER korreksjon befolkn 67+'!X5</f>
        <v>194</v>
      </c>
      <c r="R5" s="1069">
        <f>'[2]FØR korreksjon befolkning 67+'!R5+'[2] ETTER korreksjon befolkn 67+'!Y5</f>
        <v>95</v>
      </c>
      <c r="S5" s="1069">
        <f>'[2]FØR korreksjon befolkning 67+'!S5+'[2] ETTER korreksjon befolkn 67+'!Z5</f>
        <v>68</v>
      </c>
      <c r="U5" s="414">
        <v>7</v>
      </c>
      <c r="V5" s="414">
        <v>5</v>
      </c>
      <c r="W5" s="414">
        <v>14</v>
      </c>
      <c r="X5" s="414">
        <v>1</v>
      </c>
      <c r="Y5" s="414">
        <v>1</v>
      </c>
      <c r="Z5" s="414">
        <v>8</v>
      </c>
      <c r="AA5" s="358">
        <f>SUM(U5:Z5)</f>
        <v>36</v>
      </c>
      <c r="AD5" s="46">
        <f>SUM(U5:V5)</f>
        <v>12</v>
      </c>
      <c r="AE5" s="46">
        <f>SUM(W5:X5)</f>
        <v>15</v>
      </c>
      <c r="AF5" s="46">
        <f>SUM(Y5:Z5)</f>
        <v>9</v>
      </c>
    </row>
    <row r="6" spans="1:32" s="46" customFormat="1" ht="12" customHeight="1" x14ac:dyDescent="0.2">
      <c r="A6" s="1066" t="s">
        <v>506</v>
      </c>
      <c r="B6" s="1067">
        <f t="shared" ref="B6:B20" si="2">SUM(C6:S6)</f>
        <v>64257</v>
      </c>
      <c r="C6" s="1068">
        <f>'[2]FØR korreksjon befolkning 67+'!C6</f>
        <v>882</v>
      </c>
      <c r="D6" s="1068">
        <f>'[2]FØR korreksjon befolkning 67+'!D6</f>
        <v>3190</v>
      </c>
      <c r="E6" s="1068">
        <f>'[2]FØR korreksjon befolkning 67+'!E6</f>
        <v>2875</v>
      </c>
      <c r="F6" s="1068">
        <f>'[2]FØR korreksjon befolkning 67+'!F6</f>
        <v>1030</v>
      </c>
      <c r="G6" s="1068">
        <f>'[2]FØR korreksjon befolkning 67+'!G6</f>
        <v>659</v>
      </c>
      <c r="H6" s="1068">
        <f>'[2]FØR korreksjon befolkning 67+'!H6</f>
        <v>750</v>
      </c>
      <c r="I6" s="1068">
        <f>'[2]FØR korreksjon befolkning 67+'!I6</f>
        <v>5418</v>
      </c>
      <c r="J6" s="1068">
        <f>'[2]FØR korreksjon befolkning 67+'!J6</f>
        <v>11382</v>
      </c>
      <c r="K6" s="1068">
        <f>'[2]FØR korreksjon befolkning 67+'!K6</f>
        <v>18057</v>
      </c>
      <c r="L6" s="1068">
        <f>'[2]FØR korreksjon befolkning 67+'!L6</f>
        <v>8379</v>
      </c>
      <c r="M6" s="1068">
        <f>'[2]FØR korreksjon befolkning 67+'!M6</f>
        <v>8048</v>
      </c>
      <c r="N6" s="1069">
        <f>'[2]FØR korreksjon befolkning 67+'!N6+'[2] ETTER korreksjon befolkn 67+'!U6</f>
        <v>2022</v>
      </c>
      <c r="O6" s="1069">
        <f>'[2]FØR korreksjon befolkning 67+'!O6+'[2] ETTER korreksjon befolkn 67+'!V6</f>
        <v>836</v>
      </c>
      <c r="P6" s="1069">
        <f>'[2]FØR korreksjon befolkning 67+'!P6+'[2] ETTER korreksjon befolkn 67+'!W6</f>
        <v>396</v>
      </c>
      <c r="Q6" s="1069">
        <f>'[2]FØR korreksjon befolkning 67+'!Q6+'[2] ETTER korreksjon befolkn 67+'!X6</f>
        <v>177</v>
      </c>
      <c r="R6" s="1069">
        <f>'[2]FØR korreksjon befolkning 67+'!R6+'[2] ETTER korreksjon befolkn 67+'!Y6</f>
        <v>108</v>
      </c>
      <c r="S6" s="1069">
        <f>'[2]FØR korreksjon befolkning 67+'!S6+'[2] ETTER korreksjon befolkn 67+'!Z6</f>
        <v>48</v>
      </c>
      <c r="U6" s="414">
        <v>-1</v>
      </c>
      <c r="V6" s="414">
        <v>-1</v>
      </c>
      <c r="W6" s="414">
        <v>-2</v>
      </c>
      <c r="X6" s="414">
        <v>-1</v>
      </c>
      <c r="Y6" s="414">
        <v>-1</v>
      </c>
      <c r="Z6" s="414">
        <v>-7</v>
      </c>
      <c r="AA6" s="358">
        <f t="shared" ref="AA6:AA19" si="3">SUM(U6:Z6)</f>
        <v>-13</v>
      </c>
      <c r="AD6" s="46">
        <f t="shared" ref="AD6:AD19" si="4">SUM(U6:V6)</f>
        <v>-2</v>
      </c>
      <c r="AE6" s="46">
        <f t="shared" ref="AE6:AE19" si="5">SUM(W6:X6)</f>
        <v>-3</v>
      </c>
      <c r="AF6" s="46">
        <f t="shared" ref="AF6:AF19" si="6">SUM(Y6:Z6)</f>
        <v>-8</v>
      </c>
    </row>
    <row r="7" spans="1:32" s="46" customFormat="1" ht="12" customHeight="1" x14ac:dyDescent="0.2">
      <c r="A7" s="1066" t="s">
        <v>507</v>
      </c>
      <c r="B7" s="1067">
        <f t="shared" si="2"/>
        <v>46939</v>
      </c>
      <c r="C7" s="1068">
        <f>'[2]FØR korreksjon befolkning 67+'!C7</f>
        <v>737</v>
      </c>
      <c r="D7" s="1068">
        <f>'[2]FØR korreksjon befolkning 67+'!D7</f>
        <v>2357</v>
      </c>
      <c r="E7" s="1068">
        <f>'[2]FØR korreksjon befolkning 67+'!E7</f>
        <v>2108</v>
      </c>
      <c r="F7" s="1068">
        <f>'[2]FØR korreksjon befolkning 67+'!F7</f>
        <v>677</v>
      </c>
      <c r="G7" s="1068">
        <f>'[2]FØR korreksjon befolkning 67+'!G7</f>
        <v>389</v>
      </c>
      <c r="H7" s="1068">
        <f>'[2]FØR korreksjon befolkning 67+'!H7</f>
        <v>519</v>
      </c>
      <c r="I7" s="1068">
        <f>'[2]FØR korreksjon befolkning 67+'!I7</f>
        <v>3617</v>
      </c>
      <c r="J7" s="1068">
        <f>'[2]FØR korreksjon befolkning 67+'!J7</f>
        <v>8594</v>
      </c>
      <c r="K7" s="1068">
        <f>'[2]FØR korreksjon befolkning 67+'!K7</f>
        <v>12991</v>
      </c>
      <c r="L7" s="1068">
        <f>'[2]FØR korreksjon befolkning 67+'!L7</f>
        <v>5711</v>
      </c>
      <c r="M7" s="1068">
        <f>'[2]FØR korreksjon befolkning 67+'!M7</f>
        <v>5904</v>
      </c>
      <c r="N7" s="1069">
        <f>'[2]FØR korreksjon befolkning 67+'!N7+'[2] ETTER korreksjon befolkn 67+'!U7</f>
        <v>1794</v>
      </c>
      <c r="O7" s="1069">
        <f>'[2]FØR korreksjon befolkning 67+'!O7+'[2] ETTER korreksjon befolkn 67+'!V7</f>
        <v>849</v>
      </c>
      <c r="P7" s="1069">
        <f>'[2]FØR korreksjon befolkning 67+'!P7+'[2] ETTER korreksjon befolkn 67+'!W7</f>
        <v>380</v>
      </c>
      <c r="Q7" s="1069">
        <f>'[2]FØR korreksjon befolkning 67+'!Q7+'[2] ETTER korreksjon befolkn 67+'!X7</f>
        <v>196</v>
      </c>
      <c r="R7" s="1069">
        <f>'[2]FØR korreksjon befolkning 67+'!R7+'[2] ETTER korreksjon befolkn 67+'!Y7</f>
        <v>76</v>
      </c>
      <c r="S7" s="1069">
        <f>'[2]FØR korreksjon befolkning 67+'!S7+'[2] ETTER korreksjon befolkn 67+'!Z7</f>
        <v>40</v>
      </c>
      <c r="U7" s="414">
        <v>1</v>
      </c>
      <c r="V7" s="414">
        <v>-6</v>
      </c>
      <c r="W7" s="414">
        <v>-9</v>
      </c>
      <c r="X7" s="414">
        <v>-14</v>
      </c>
      <c r="Y7" s="414">
        <v>-8</v>
      </c>
      <c r="Z7" s="414">
        <v>-9</v>
      </c>
      <c r="AA7" s="358">
        <f t="shared" si="3"/>
        <v>-45</v>
      </c>
      <c r="AD7" s="46">
        <f t="shared" si="4"/>
        <v>-5</v>
      </c>
      <c r="AE7" s="46">
        <f t="shared" si="5"/>
        <v>-23</v>
      </c>
      <c r="AF7" s="46">
        <f t="shared" si="6"/>
        <v>-17</v>
      </c>
    </row>
    <row r="8" spans="1:32" s="46" customFormat="1" ht="12" customHeight="1" x14ac:dyDescent="0.2">
      <c r="A8" s="1066" t="s">
        <v>508</v>
      </c>
      <c r="B8" s="1067">
        <f t="shared" si="2"/>
        <v>41026</v>
      </c>
      <c r="C8" s="1068">
        <f>'[2]FØR korreksjon befolkning 67+'!C8</f>
        <v>395</v>
      </c>
      <c r="D8" s="1068">
        <f>'[2]FØR korreksjon befolkning 67+'!D8</f>
        <v>1477</v>
      </c>
      <c r="E8" s="1068">
        <f>'[2]FØR korreksjon befolkning 67+'!E8</f>
        <v>1523</v>
      </c>
      <c r="F8" s="1068">
        <f>'[2]FØR korreksjon befolkning 67+'!F8</f>
        <v>626</v>
      </c>
      <c r="G8" s="1068">
        <f>'[2]FØR korreksjon befolkning 67+'!G8</f>
        <v>393</v>
      </c>
      <c r="H8" s="1068">
        <f>'[2]FØR korreksjon befolkning 67+'!H8</f>
        <v>497</v>
      </c>
      <c r="I8" s="1068">
        <f>'[2]FØR korreksjon befolkning 67+'!I8</f>
        <v>4523</v>
      </c>
      <c r="J8" s="1068">
        <f>'[2]FØR korreksjon befolkning 67+'!J8</f>
        <v>8130</v>
      </c>
      <c r="K8" s="1068">
        <f>'[2]FØR korreksjon befolkning 67+'!K8</f>
        <v>10056</v>
      </c>
      <c r="L8" s="1068">
        <f>'[2]FØR korreksjon befolkning 67+'!L8</f>
        <v>4865</v>
      </c>
      <c r="M8" s="1068">
        <f>'[2]FØR korreksjon befolkning 67+'!M8</f>
        <v>5590</v>
      </c>
      <c r="N8" s="1069">
        <f>'[2]FØR korreksjon befolkning 67+'!N8+'[2] ETTER korreksjon befolkn 67+'!U8</f>
        <v>1475</v>
      </c>
      <c r="O8" s="1069">
        <f>'[2]FØR korreksjon befolkning 67+'!O8+'[2] ETTER korreksjon befolkn 67+'!V8</f>
        <v>732</v>
      </c>
      <c r="P8" s="1069">
        <f>'[2]FØR korreksjon befolkning 67+'!P8+'[2] ETTER korreksjon befolkn 67+'!W8</f>
        <v>418</v>
      </c>
      <c r="Q8" s="1069">
        <f>'[2]FØR korreksjon befolkning 67+'!Q8+'[2] ETTER korreksjon befolkn 67+'!X8</f>
        <v>191</v>
      </c>
      <c r="R8" s="1069">
        <f>'[2]FØR korreksjon befolkning 67+'!R8+'[2] ETTER korreksjon befolkn 67+'!Y8</f>
        <v>91</v>
      </c>
      <c r="S8" s="1069">
        <f>'[2]FØR korreksjon befolkning 67+'!S8+'[2] ETTER korreksjon befolkn 67+'!Z8</f>
        <v>44</v>
      </c>
      <c r="U8" s="414">
        <v>-13</v>
      </c>
      <c r="V8" s="414">
        <v>-6</v>
      </c>
      <c r="W8" s="414">
        <v>-15</v>
      </c>
      <c r="X8" s="414">
        <v>-16</v>
      </c>
      <c r="Y8" s="414">
        <v>-20</v>
      </c>
      <c r="Z8" s="414">
        <v>-17</v>
      </c>
      <c r="AA8" s="358">
        <f t="shared" si="3"/>
        <v>-87</v>
      </c>
      <c r="AD8" s="46">
        <f t="shared" si="4"/>
        <v>-19</v>
      </c>
      <c r="AE8" s="46">
        <f t="shared" si="5"/>
        <v>-31</v>
      </c>
      <c r="AF8" s="46">
        <f t="shared" si="6"/>
        <v>-37</v>
      </c>
    </row>
    <row r="9" spans="1:32" s="46" customFormat="1" ht="12" customHeight="1" x14ac:dyDescent="0.2">
      <c r="A9" s="1066" t="s">
        <v>509</v>
      </c>
      <c r="B9" s="1067">
        <f t="shared" si="2"/>
        <v>60252</v>
      </c>
      <c r="C9" s="1068">
        <f>'[2]FØR korreksjon befolkning 67+'!C9</f>
        <v>527</v>
      </c>
      <c r="D9" s="1068">
        <f>'[2]FØR korreksjon befolkning 67+'!D9</f>
        <v>1933</v>
      </c>
      <c r="E9" s="1068">
        <f>'[2]FØR korreksjon befolkning 67+'!E9</f>
        <v>2332</v>
      </c>
      <c r="F9" s="1068">
        <f>'[2]FØR korreksjon befolkning 67+'!F9</f>
        <v>1036</v>
      </c>
      <c r="G9" s="1068">
        <f>'[2]FØR korreksjon befolkning 67+'!G9</f>
        <v>735</v>
      </c>
      <c r="H9" s="1068">
        <f>'[2]FØR korreksjon befolkning 67+'!H9</f>
        <v>808</v>
      </c>
      <c r="I9" s="1068">
        <f>'[2]FØR korreksjon befolkning 67+'!I9</f>
        <v>5362</v>
      </c>
      <c r="J9" s="1068">
        <f>'[2]FØR korreksjon befolkning 67+'!J9</f>
        <v>9787</v>
      </c>
      <c r="K9" s="1068">
        <f>'[2]FØR korreksjon befolkning 67+'!K9</f>
        <v>11799</v>
      </c>
      <c r="L9" s="1068">
        <f>'[2]FØR korreksjon befolkning 67+'!L9</f>
        <v>6786</v>
      </c>
      <c r="M9" s="1068">
        <f>'[2]FØR korreksjon befolkning 67+'!M9</f>
        <v>10943</v>
      </c>
      <c r="N9" s="1069">
        <f>'[2]FØR korreksjon befolkning 67+'!N9+'[2] ETTER korreksjon befolkn 67+'!U9</f>
        <v>3640</v>
      </c>
      <c r="O9" s="1069">
        <f>'[2]FØR korreksjon befolkning 67+'!O9+'[2] ETTER korreksjon befolkn 67+'!V9</f>
        <v>2263</v>
      </c>
      <c r="P9" s="1069">
        <f>'[2]FØR korreksjon befolkning 67+'!P9+'[2] ETTER korreksjon befolkn 67+'!W9</f>
        <v>1197</v>
      </c>
      <c r="Q9" s="1069">
        <f>'[2]FØR korreksjon befolkning 67+'!Q9+'[2] ETTER korreksjon befolkn 67+'!X9</f>
        <v>669</v>
      </c>
      <c r="R9" s="1069">
        <f>'[2]FØR korreksjon befolkning 67+'!R9+'[2] ETTER korreksjon befolkn 67+'!Y9</f>
        <v>306</v>
      </c>
      <c r="S9" s="1069">
        <f>'[2]FØR korreksjon befolkning 67+'!S9+'[2] ETTER korreksjon befolkn 67+'!Z9</f>
        <v>129</v>
      </c>
      <c r="U9" s="414">
        <v>14</v>
      </c>
      <c r="V9" s="414">
        <v>9</v>
      </c>
      <c r="W9" s="414">
        <v>20</v>
      </c>
      <c r="X9" s="414">
        <v>10</v>
      </c>
      <c r="Y9" s="414">
        <v>22</v>
      </c>
      <c r="Z9" s="414">
        <v>14</v>
      </c>
      <c r="AA9" s="358">
        <f t="shared" si="3"/>
        <v>89</v>
      </c>
      <c r="AD9" s="46">
        <f t="shared" si="4"/>
        <v>23</v>
      </c>
      <c r="AE9" s="46">
        <f t="shared" si="5"/>
        <v>30</v>
      </c>
      <c r="AF9" s="46">
        <f t="shared" si="6"/>
        <v>36</v>
      </c>
    </row>
    <row r="10" spans="1:32" s="46" customFormat="1" ht="18" customHeight="1" x14ac:dyDescent="0.2">
      <c r="A10" s="1066" t="s">
        <v>510</v>
      </c>
      <c r="B10" s="1067">
        <f t="shared" si="2"/>
        <v>35187</v>
      </c>
      <c r="C10" s="1068">
        <f>'[2]FØR korreksjon befolkning 67+'!C10</f>
        <v>370</v>
      </c>
      <c r="D10" s="1068">
        <f>'[2]FØR korreksjon befolkning 67+'!D10</f>
        <v>1939</v>
      </c>
      <c r="E10" s="1068">
        <f>'[2]FØR korreksjon befolkning 67+'!E10</f>
        <v>2813</v>
      </c>
      <c r="F10" s="1068">
        <f>'[2]FØR korreksjon befolkning 67+'!F10</f>
        <v>1255</v>
      </c>
      <c r="G10" s="1068">
        <f>'[2]FØR korreksjon befolkning 67+'!G10</f>
        <v>830</v>
      </c>
      <c r="H10" s="1068">
        <f>'[2]FØR korreksjon befolkning 67+'!H10</f>
        <v>702</v>
      </c>
      <c r="I10" s="1068">
        <f>'[2]FØR korreksjon befolkning 67+'!I10</f>
        <v>1581</v>
      </c>
      <c r="J10" s="1068">
        <f>'[2]FØR korreksjon befolkning 67+'!J10</f>
        <v>2195</v>
      </c>
      <c r="K10" s="1068">
        <f>'[2]FØR korreksjon befolkning 67+'!K10</f>
        <v>5180</v>
      </c>
      <c r="L10" s="1068">
        <f>'[2]FØR korreksjon befolkning 67+'!L10</f>
        <v>4858</v>
      </c>
      <c r="M10" s="1068">
        <f>'[2]FØR korreksjon befolkning 67+'!M10</f>
        <v>7035</v>
      </c>
      <c r="N10" s="1069">
        <f>'[2]FØR korreksjon befolkning 67+'!N10+'[2] ETTER korreksjon befolkn 67+'!U10</f>
        <v>2807</v>
      </c>
      <c r="O10" s="1069">
        <f>'[2]FØR korreksjon befolkning 67+'!O10+'[2] ETTER korreksjon befolkn 67+'!V10</f>
        <v>1772</v>
      </c>
      <c r="P10" s="1069">
        <f>'[2]FØR korreksjon befolkning 67+'!P10+'[2] ETTER korreksjon befolkn 67+'!W10</f>
        <v>968</v>
      </c>
      <c r="Q10" s="1069">
        <f>'[2]FØR korreksjon befolkning 67+'!Q10+'[2] ETTER korreksjon befolkn 67+'!X10</f>
        <v>489</v>
      </c>
      <c r="R10" s="1069">
        <f>'[2]FØR korreksjon befolkning 67+'!R10+'[2] ETTER korreksjon befolkn 67+'!Y10</f>
        <v>283</v>
      </c>
      <c r="S10" s="1069">
        <f>'[2]FØR korreksjon befolkning 67+'!S10+'[2] ETTER korreksjon befolkn 67+'!Z10</f>
        <v>110</v>
      </c>
      <c r="U10" s="414">
        <v>-5</v>
      </c>
      <c r="V10" s="414">
        <v>-2</v>
      </c>
      <c r="W10" s="414">
        <v>2</v>
      </c>
      <c r="X10" s="414">
        <v>0</v>
      </c>
      <c r="Y10" s="414">
        <v>-1</v>
      </c>
      <c r="Z10" s="414">
        <v>-5</v>
      </c>
      <c r="AA10" s="358">
        <f t="shared" si="3"/>
        <v>-11</v>
      </c>
      <c r="AD10" s="46">
        <f t="shared" si="4"/>
        <v>-7</v>
      </c>
      <c r="AE10" s="46">
        <f t="shared" si="5"/>
        <v>2</v>
      </c>
      <c r="AF10" s="46">
        <f t="shared" si="6"/>
        <v>-6</v>
      </c>
    </row>
    <row r="11" spans="1:32" s="46" customFormat="1" ht="12" customHeight="1" x14ac:dyDescent="0.2">
      <c r="A11" s="1066" t="s">
        <v>511</v>
      </c>
      <c r="B11" s="1067">
        <f t="shared" si="2"/>
        <v>52182</v>
      </c>
      <c r="C11" s="1068">
        <f>'[2]FØR korreksjon befolkning 67+'!C11</f>
        <v>613</v>
      </c>
      <c r="D11" s="1068">
        <f>'[2]FØR korreksjon befolkning 67+'!D11</f>
        <v>3444</v>
      </c>
      <c r="E11" s="1068">
        <f>'[2]FØR korreksjon befolkning 67+'!E11</f>
        <v>4836</v>
      </c>
      <c r="F11" s="1068">
        <f>'[2]FØR korreksjon befolkning 67+'!F11</f>
        <v>2148</v>
      </c>
      <c r="G11" s="1068">
        <f>'[2]FØR korreksjon befolkning 67+'!G11</f>
        <v>1297</v>
      </c>
      <c r="H11" s="1068">
        <f>'[2]FØR korreksjon befolkning 67+'!H11</f>
        <v>1236</v>
      </c>
      <c r="I11" s="1068">
        <f>'[2]FØR korreksjon befolkning 67+'!I11</f>
        <v>2516</v>
      </c>
      <c r="J11" s="1068">
        <f>'[2]FØR korreksjon befolkning 67+'!J11</f>
        <v>2705</v>
      </c>
      <c r="K11" s="1068">
        <f>'[2]FØR korreksjon befolkning 67+'!K11</f>
        <v>7261</v>
      </c>
      <c r="L11" s="1068">
        <f>'[2]FØR korreksjon befolkning 67+'!L11</f>
        <v>7628</v>
      </c>
      <c r="M11" s="1068">
        <f>'[2]FØR korreksjon befolkning 67+'!M11</f>
        <v>10039</v>
      </c>
      <c r="N11" s="1069">
        <f>'[2]FØR korreksjon befolkning 67+'!N11+'[2] ETTER korreksjon befolkn 67+'!U11</f>
        <v>3781</v>
      </c>
      <c r="O11" s="1069">
        <f>'[2]FØR korreksjon befolkning 67+'!O11+'[2] ETTER korreksjon befolkn 67+'!V11</f>
        <v>2272</v>
      </c>
      <c r="P11" s="1069">
        <f>'[2]FØR korreksjon befolkning 67+'!P11+'[2] ETTER korreksjon befolkn 67+'!W11</f>
        <v>1193</v>
      </c>
      <c r="Q11" s="1069">
        <f>'[2]FØR korreksjon befolkning 67+'!Q11+'[2] ETTER korreksjon befolkn 67+'!X11</f>
        <v>676</v>
      </c>
      <c r="R11" s="1069">
        <f>'[2]FØR korreksjon befolkning 67+'!R11+'[2] ETTER korreksjon befolkn 67+'!Y11</f>
        <v>391</v>
      </c>
      <c r="S11" s="1069">
        <f>'[2]FØR korreksjon befolkning 67+'!S11+'[2] ETTER korreksjon befolkn 67+'!Z11</f>
        <v>146</v>
      </c>
      <c r="U11" s="414">
        <v>-1</v>
      </c>
      <c r="V11" s="414">
        <v>1</v>
      </c>
      <c r="W11" s="414">
        <v>3</v>
      </c>
      <c r="X11" s="414">
        <v>-4</v>
      </c>
      <c r="Y11" s="414">
        <v>-1</v>
      </c>
      <c r="Z11" s="414">
        <v>1</v>
      </c>
      <c r="AA11" s="358">
        <f t="shared" si="3"/>
        <v>-1</v>
      </c>
      <c r="AD11" s="46">
        <f t="shared" si="4"/>
        <v>0</v>
      </c>
      <c r="AE11" s="46">
        <f t="shared" si="5"/>
        <v>-1</v>
      </c>
      <c r="AF11" s="46">
        <f t="shared" si="6"/>
        <v>0</v>
      </c>
    </row>
    <row r="12" spans="1:32" s="46" customFormat="1" ht="12" customHeight="1" x14ac:dyDescent="0.2">
      <c r="A12" s="1066" t="s">
        <v>512</v>
      </c>
      <c r="B12" s="1067">
        <f t="shared" si="2"/>
        <v>54570</v>
      </c>
      <c r="C12" s="1068">
        <f>'[2]FØR korreksjon befolkning 67+'!C12</f>
        <v>519</v>
      </c>
      <c r="D12" s="1068">
        <f>'[2]FØR korreksjon befolkning 67+'!D12</f>
        <v>3158</v>
      </c>
      <c r="E12" s="1068">
        <f>'[2]FØR korreksjon befolkning 67+'!E12</f>
        <v>4734</v>
      </c>
      <c r="F12" s="1068">
        <f>'[2]FØR korreksjon befolkning 67+'!F12</f>
        <v>2091</v>
      </c>
      <c r="G12" s="1068">
        <f>'[2]FØR korreksjon befolkning 67+'!G12</f>
        <v>1297</v>
      </c>
      <c r="H12" s="1068">
        <f>'[2]FØR korreksjon befolkning 67+'!H12</f>
        <v>1356</v>
      </c>
      <c r="I12" s="1068">
        <f>'[2]FØR korreksjon befolkning 67+'!I12</f>
        <v>4551</v>
      </c>
      <c r="J12" s="1068">
        <f>'[2]FØR korreksjon befolkning 67+'!J12</f>
        <v>4240</v>
      </c>
      <c r="K12" s="1068">
        <f>'[2]FØR korreksjon befolkning 67+'!K12</f>
        <v>7816</v>
      </c>
      <c r="L12" s="1068">
        <f>'[2]FØR korreksjon befolkning 67+'!L12</f>
        <v>7457</v>
      </c>
      <c r="M12" s="1068">
        <f>'[2]FØR korreksjon befolkning 67+'!M12</f>
        <v>10432</v>
      </c>
      <c r="N12" s="1069">
        <f>'[2]FØR korreksjon befolkning 67+'!N12+'[2] ETTER korreksjon befolkn 67+'!U12</f>
        <v>3221</v>
      </c>
      <c r="O12" s="1069">
        <f>'[2]FØR korreksjon befolkning 67+'!O12+'[2] ETTER korreksjon befolkn 67+'!V12</f>
        <v>1692</v>
      </c>
      <c r="P12" s="1069">
        <f>'[2]FØR korreksjon befolkning 67+'!P12+'[2] ETTER korreksjon befolkn 67+'!W12</f>
        <v>937</v>
      </c>
      <c r="Q12" s="1069">
        <f>'[2]FØR korreksjon befolkning 67+'!Q12+'[2] ETTER korreksjon befolkn 67+'!X12</f>
        <v>595</v>
      </c>
      <c r="R12" s="1069">
        <f>'[2]FØR korreksjon befolkning 67+'!R12+'[2] ETTER korreksjon befolkn 67+'!Y12</f>
        <v>349</v>
      </c>
      <c r="S12" s="1069">
        <f>'[2]FØR korreksjon befolkning 67+'!S12+'[2] ETTER korreksjon befolkn 67+'!Z12</f>
        <v>125</v>
      </c>
      <c r="U12" s="414">
        <v>7</v>
      </c>
      <c r="V12" s="414">
        <v>-3</v>
      </c>
      <c r="W12" s="414">
        <v>-3</v>
      </c>
      <c r="X12" s="414">
        <v>25</v>
      </c>
      <c r="Y12" s="414">
        <v>-8</v>
      </c>
      <c r="Z12" s="414">
        <v>-1</v>
      </c>
      <c r="AA12" s="358">
        <f t="shared" si="3"/>
        <v>17</v>
      </c>
      <c r="AD12" s="46">
        <f t="shared" si="4"/>
        <v>4</v>
      </c>
      <c r="AE12" s="46">
        <f t="shared" si="5"/>
        <v>22</v>
      </c>
      <c r="AF12" s="46">
        <f t="shared" si="6"/>
        <v>-9</v>
      </c>
    </row>
    <row r="13" spans="1:32" s="46" customFormat="1" ht="12" customHeight="1" x14ac:dyDescent="0.2">
      <c r="A13" s="1066" t="s">
        <v>513</v>
      </c>
      <c r="B13" s="1067">
        <f t="shared" si="2"/>
        <v>36329</v>
      </c>
      <c r="C13" s="1068">
        <f>'[2]FØR korreksjon befolkning 67+'!C13</f>
        <v>516</v>
      </c>
      <c r="D13" s="1068">
        <f>'[2]FØR korreksjon befolkning 67+'!D13</f>
        <v>2371</v>
      </c>
      <c r="E13" s="1068">
        <f>'[2]FØR korreksjon befolkning 67+'!E13</f>
        <v>3113</v>
      </c>
      <c r="F13" s="1068">
        <f>'[2]FØR korreksjon befolkning 67+'!F13</f>
        <v>1307</v>
      </c>
      <c r="G13" s="1068">
        <f>'[2]FØR korreksjon befolkning 67+'!G13</f>
        <v>815</v>
      </c>
      <c r="H13" s="1068">
        <f>'[2]FØR korreksjon befolkning 67+'!H13</f>
        <v>807</v>
      </c>
      <c r="I13" s="1068">
        <f>'[2]FØR korreksjon befolkning 67+'!I13</f>
        <v>2024</v>
      </c>
      <c r="J13" s="1068">
        <f>'[2]FØR korreksjon befolkning 67+'!J13</f>
        <v>3121</v>
      </c>
      <c r="K13" s="1068">
        <f>'[2]FØR korreksjon befolkning 67+'!K13</f>
        <v>7150</v>
      </c>
      <c r="L13" s="1068">
        <f>'[2]FØR korreksjon befolkning 67+'!L13</f>
        <v>5596</v>
      </c>
      <c r="M13" s="1068">
        <f>'[2]FØR korreksjon befolkning 67+'!M13</f>
        <v>6093</v>
      </c>
      <c r="N13" s="1069">
        <f>'[2]FØR korreksjon befolkning 67+'!N13+'[2] ETTER korreksjon befolkn 67+'!U13</f>
        <v>1645</v>
      </c>
      <c r="O13" s="1069">
        <f>'[2]FØR korreksjon befolkning 67+'!O13+'[2] ETTER korreksjon befolkn 67+'!V13</f>
        <v>775</v>
      </c>
      <c r="P13" s="1069">
        <f>'[2]FØR korreksjon befolkning 67+'!P13+'[2] ETTER korreksjon befolkn 67+'!W13</f>
        <v>471</v>
      </c>
      <c r="Q13" s="1069">
        <f>'[2]FØR korreksjon befolkning 67+'!Q13+'[2] ETTER korreksjon befolkn 67+'!X13</f>
        <v>270</v>
      </c>
      <c r="R13" s="1069">
        <f>'[2]FØR korreksjon befolkning 67+'!R13+'[2] ETTER korreksjon befolkn 67+'!Y13</f>
        <v>187</v>
      </c>
      <c r="S13" s="1069">
        <f>'[2]FØR korreksjon befolkning 67+'!S13+'[2] ETTER korreksjon befolkn 67+'!Z13</f>
        <v>68</v>
      </c>
      <c r="U13" s="414">
        <v>-5</v>
      </c>
      <c r="V13" s="414">
        <v>6</v>
      </c>
      <c r="W13" s="414">
        <v>-6</v>
      </c>
      <c r="X13" s="414">
        <v>-4</v>
      </c>
      <c r="Y13" s="414">
        <v>6</v>
      </c>
      <c r="Z13" s="414">
        <v>-3</v>
      </c>
      <c r="AA13" s="358">
        <f t="shared" si="3"/>
        <v>-6</v>
      </c>
      <c r="AD13" s="46">
        <f t="shared" si="4"/>
        <v>1</v>
      </c>
      <c r="AE13" s="46">
        <f t="shared" si="5"/>
        <v>-10</v>
      </c>
      <c r="AF13" s="46">
        <f t="shared" si="6"/>
        <v>3</v>
      </c>
    </row>
    <row r="14" spans="1:32" s="46" customFormat="1" ht="12" customHeight="1" x14ac:dyDescent="0.2">
      <c r="A14" s="1066" t="s">
        <v>514</v>
      </c>
      <c r="B14" s="1067">
        <f t="shared" si="2"/>
        <v>27769</v>
      </c>
      <c r="C14" s="1068">
        <f>'[2]FØR korreksjon befolkning 67+'!C14</f>
        <v>284</v>
      </c>
      <c r="D14" s="1068">
        <f>'[2]FØR korreksjon befolkning 67+'!D14</f>
        <v>1551</v>
      </c>
      <c r="E14" s="1068">
        <f>'[2]FØR korreksjon befolkning 67+'!E14</f>
        <v>2225</v>
      </c>
      <c r="F14" s="1068">
        <f>'[2]FØR korreksjon befolkning 67+'!F14</f>
        <v>972</v>
      </c>
      <c r="G14" s="1068">
        <f>'[2]FØR korreksjon befolkning 67+'!G14</f>
        <v>674</v>
      </c>
      <c r="H14" s="1068">
        <f>'[2]FØR korreksjon befolkning 67+'!H14</f>
        <v>642</v>
      </c>
      <c r="I14" s="1068">
        <f>'[2]FØR korreksjon befolkning 67+'!I14</f>
        <v>1564</v>
      </c>
      <c r="J14" s="1068">
        <f>'[2]FØR korreksjon befolkning 67+'!J14</f>
        <v>1877</v>
      </c>
      <c r="K14" s="1068">
        <f>'[2]FØR korreksjon befolkning 67+'!K14</f>
        <v>4572</v>
      </c>
      <c r="L14" s="1068">
        <f>'[2]FØR korreksjon befolkning 67+'!L14</f>
        <v>4068</v>
      </c>
      <c r="M14" s="1068">
        <f>'[2]FØR korreksjon befolkning 67+'!M14</f>
        <v>5964</v>
      </c>
      <c r="N14" s="1069">
        <f>'[2]FØR korreksjon befolkning 67+'!N14+'[2] ETTER korreksjon befolkn 67+'!U14</f>
        <v>1569</v>
      </c>
      <c r="O14" s="1069">
        <f>'[2]FØR korreksjon befolkning 67+'!O14+'[2] ETTER korreksjon befolkn 67+'!V14</f>
        <v>823</v>
      </c>
      <c r="P14" s="1069">
        <f>'[2]FØR korreksjon befolkning 67+'!P14+'[2] ETTER korreksjon befolkn 67+'!W14</f>
        <v>469</v>
      </c>
      <c r="Q14" s="1069">
        <f>'[2]FØR korreksjon befolkning 67+'!Q14+'[2] ETTER korreksjon befolkn 67+'!X14</f>
        <v>298</v>
      </c>
      <c r="R14" s="1069">
        <f>'[2]FØR korreksjon befolkning 67+'!R14+'[2] ETTER korreksjon befolkn 67+'!Y14</f>
        <v>164</v>
      </c>
      <c r="S14" s="1069">
        <f>'[2]FØR korreksjon befolkning 67+'!S14+'[2] ETTER korreksjon befolkn 67+'!Z14</f>
        <v>53</v>
      </c>
      <c r="U14" s="414">
        <v>5</v>
      </c>
      <c r="V14" s="414">
        <v>-1</v>
      </c>
      <c r="W14" s="414">
        <v>-1</v>
      </c>
      <c r="X14" s="414">
        <v>-9</v>
      </c>
      <c r="Y14" s="414">
        <v>-5</v>
      </c>
      <c r="Z14" s="414">
        <v>2</v>
      </c>
      <c r="AA14" s="358">
        <f t="shared" si="3"/>
        <v>-9</v>
      </c>
      <c r="AD14" s="46">
        <f t="shared" si="4"/>
        <v>4</v>
      </c>
      <c r="AE14" s="46">
        <f t="shared" si="5"/>
        <v>-10</v>
      </c>
      <c r="AF14" s="46">
        <f t="shared" si="6"/>
        <v>-3</v>
      </c>
    </row>
    <row r="15" spans="1:32" s="46" customFormat="1" ht="18" customHeight="1" x14ac:dyDescent="0.2">
      <c r="A15" s="1066" t="s">
        <v>515</v>
      </c>
      <c r="B15" s="1067">
        <f t="shared" si="2"/>
        <v>33728</v>
      </c>
      <c r="C15" s="1068">
        <f>'[2]FØR korreksjon befolkning 67+'!C15</f>
        <v>318</v>
      </c>
      <c r="D15" s="1068">
        <f>'[2]FØR korreksjon befolkning 67+'!D15</f>
        <v>1962</v>
      </c>
      <c r="E15" s="1068">
        <f>'[2]FØR korreksjon befolkning 67+'!E15</f>
        <v>2982</v>
      </c>
      <c r="F15" s="1068">
        <f>'[2]FØR korreksjon befolkning 67+'!F15</f>
        <v>1402</v>
      </c>
      <c r="G15" s="1068">
        <f>'[2]FØR korreksjon befolkning 67+'!G15</f>
        <v>958</v>
      </c>
      <c r="H15" s="1068">
        <f>'[2]FØR korreksjon befolkning 67+'!H15</f>
        <v>1008</v>
      </c>
      <c r="I15" s="1068">
        <f>'[2]FØR korreksjon befolkning 67+'!I15</f>
        <v>2219</v>
      </c>
      <c r="J15" s="1068">
        <f>'[2]FØR korreksjon befolkning 67+'!J15</f>
        <v>2055</v>
      </c>
      <c r="K15" s="1068">
        <f>'[2]FØR korreksjon befolkning 67+'!K15</f>
        <v>4801</v>
      </c>
      <c r="L15" s="1068">
        <f>'[2]FØR korreksjon befolkning 67+'!L15</f>
        <v>4654</v>
      </c>
      <c r="M15" s="1068">
        <f>'[2]FØR korreksjon befolkning 67+'!M15</f>
        <v>6908</v>
      </c>
      <c r="N15" s="1069">
        <f>'[2]FØR korreksjon befolkning 67+'!N15+'[2] ETTER korreksjon befolkn 67+'!U15</f>
        <v>2003</v>
      </c>
      <c r="O15" s="1069">
        <f>'[2]FØR korreksjon befolkning 67+'!O15+'[2] ETTER korreksjon befolkn 67+'!V15</f>
        <v>1167</v>
      </c>
      <c r="P15" s="1069">
        <f>'[2]FØR korreksjon befolkning 67+'!P15+'[2] ETTER korreksjon befolkn 67+'!W15</f>
        <v>726</v>
      </c>
      <c r="Q15" s="1069">
        <f>'[2]FØR korreksjon befolkning 67+'!Q15+'[2] ETTER korreksjon befolkn 67+'!X15</f>
        <v>368</v>
      </c>
      <c r="R15" s="1069">
        <f>'[2]FØR korreksjon befolkning 67+'!R15+'[2] ETTER korreksjon befolkn 67+'!Y15</f>
        <v>160</v>
      </c>
      <c r="S15" s="1069">
        <f>'[2]FØR korreksjon befolkning 67+'!S15+'[2] ETTER korreksjon befolkn 67+'!Z15</f>
        <v>37</v>
      </c>
      <c r="U15" s="414">
        <v>-6</v>
      </c>
      <c r="V15" s="414">
        <v>-4</v>
      </c>
      <c r="W15" s="414">
        <v>1</v>
      </c>
      <c r="X15" s="414">
        <v>-3</v>
      </c>
      <c r="Y15" s="414">
        <v>-7</v>
      </c>
      <c r="Z15" s="414">
        <v>-8</v>
      </c>
      <c r="AA15" s="358">
        <f t="shared" si="3"/>
        <v>-27</v>
      </c>
      <c r="AD15" s="46">
        <f t="shared" si="4"/>
        <v>-10</v>
      </c>
      <c r="AE15" s="46">
        <f t="shared" si="5"/>
        <v>-2</v>
      </c>
      <c r="AF15" s="46">
        <f t="shared" si="6"/>
        <v>-15</v>
      </c>
    </row>
    <row r="16" spans="1:32" s="46" customFormat="1" ht="12" customHeight="1" x14ac:dyDescent="0.2">
      <c r="A16" s="1066" t="s">
        <v>516</v>
      </c>
      <c r="B16" s="1067">
        <f t="shared" si="2"/>
        <v>49747</v>
      </c>
      <c r="C16" s="1068">
        <f>'[2]FØR korreksjon befolkning 67+'!C16</f>
        <v>534</v>
      </c>
      <c r="D16" s="1068">
        <f>'[2]FØR korreksjon befolkning 67+'!D16</f>
        <v>2900</v>
      </c>
      <c r="E16" s="1068">
        <f>'[2]FØR korreksjon befolkning 67+'!E16</f>
        <v>4212</v>
      </c>
      <c r="F16" s="1068">
        <f>'[2]FØR korreksjon befolkning 67+'!F16</f>
        <v>1836</v>
      </c>
      <c r="G16" s="1068">
        <f>'[2]FØR korreksjon befolkning 67+'!G16</f>
        <v>1109</v>
      </c>
      <c r="H16" s="1068">
        <f>'[2]FØR korreksjon befolkning 67+'!H16</f>
        <v>1175</v>
      </c>
      <c r="I16" s="1068">
        <f>'[2]FØR korreksjon befolkning 67+'!I16</f>
        <v>2645</v>
      </c>
      <c r="J16" s="1068">
        <f>'[2]FØR korreksjon befolkning 67+'!J16</f>
        <v>3554</v>
      </c>
      <c r="K16" s="1068">
        <f>'[2]FØR korreksjon befolkning 67+'!K16</f>
        <v>8660</v>
      </c>
      <c r="L16" s="1068">
        <f>'[2]FØR korreksjon befolkning 67+'!L16</f>
        <v>7072</v>
      </c>
      <c r="M16" s="1068">
        <f>'[2]FØR korreksjon befolkning 67+'!M16</f>
        <v>9646</v>
      </c>
      <c r="N16" s="1069">
        <f>'[2]FØR korreksjon befolkning 67+'!N16+'[2] ETTER korreksjon befolkn 67+'!U16</f>
        <v>3129</v>
      </c>
      <c r="O16" s="1069">
        <f>'[2]FØR korreksjon befolkning 67+'!O16+'[2] ETTER korreksjon befolkn 67+'!V16</f>
        <v>1570</v>
      </c>
      <c r="P16" s="1069">
        <f>'[2]FØR korreksjon befolkning 67+'!P16+'[2] ETTER korreksjon befolkn 67+'!W16</f>
        <v>914</v>
      </c>
      <c r="Q16" s="1069">
        <f>'[2]FØR korreksjon befolkning 67+'!Q16+'[2] ETTER korreksjon befolkn 67+'!X16</f>
        <v>454</v>
      </c>
      <c r="R16" s="1069">
        <f>'[2]FØR korreksjon befolkning 67+'!R16+'[2] ETTER korreksjon befolkn 67+'!Y16</f>
        <v>264</v>
      </c>
      <c r="S16" s="1069">
        <f>'[2]FØR korreksjon befolkning 67+'!S16+'[2] ETTER korreksjon befolkn 67+'!Z16</f>
        <v>73</v>
      </c>
      <c r="U16" s="414">
        <v>8</v>
      </c>
      <c r="V16" s="414">
        <v>0</v>
      </c>
      <c r="W16" s="414">
        <v>-13</v>
      </c>
      <c r="X16" s="414">
        <v>-1</v>
      </c>
      <c r="Y16" s="414">
        <v>-9</v>
      </c>
      <c r="Z16" s="414">
        <v>-4</v>
      </c>
      <c r="AA16" s="358">
        <f t="shared" si="3"/>
        <v>-19</v>
      </c>
      <c r="AD16" s="46">
        <f t="shared" si="4"/>
        <v>8</v>
      </c>
      <c r="AE16" s="46">
        <f t="shared" si="5"/>
        <v>-14</v>
      </c>
      <c r="AF16" s="46">
        <f t="shared" si="6"/>
        <v>-13</v>
      </c>
    </row>
    <row r="17" spans="1:34" s="46" customFormat="1" ht="12" customHeight="1" x14ac:dyDescent="0.2">
      <c r="A17" s="1066" t="s">
        <v>517</v>
      </c>
      <c r="B17" s="1067">
        <f t="shared" si="2"/>
        <v>51424</v>
      </c>
      <c r="C17" s="1068">
        <f>'[2]FØR korreksjon befolkning 67+'!C17</f>
        <v>558</v>
      </c>
      <c r="D17" s="1068">
        <f>'[2]FØR korreksjon befolkning 67+'!D17</f>
        <v>2993</v>
      </c>
      <c r="E17" s="1068">
        <f>'[2]FØR korreksjon befolkning 67+'!E17</f>
        <v>4712</v>
      </c>
      <c r="F17" s="1068">
        <f>'[2]FØR korreksjon befolkning 67+'!F17</f>
        <v>1962</v>
      </c>
      <c r="G17" s="1068">
        <f>'[2]FØR korreksjon befolkning 67+'!G17</f>
        <v>1192</v>
      </c>
      <c r="H17" s="1068">
        <f>'[2]FØR korreksjon befolkning 67+'!H17</f>
        <v>1104</v>
      </c>
      <c r="I17" s="1068">
        <f>'[2]FØR korreksjon befolkning 67+'!I17</f>
        <v>2222</v>
      </c>
      <c r="J17" s="1068">
        <f>'[2]FØR korreksjon befolkning 67+'!J17</f>
        <v>2972</v>
      </c>
      <c r="K17" s="1068">
        <f>'[2]FØR korreksjon befolkning 67+'!K17</f>
        <v>8159</v>
      </c>
      <c r="L17" s="1068">
        <f>'[2]FØR korreksjon befolkning 67+'!L17</f>
        <v>7922</v>
      </c>
      <c r="M17" s="1068">
        <f>'[2]FØR korreksjon befolkning 67+'!M17</f>
        <v>10688</v>
      </c>
      <c r="N17" s="1069">
        <f>'[2]FØR korreksjon befolkning 67+'!N17+'[2] ETTER korreksjon befolkn 67+'!U17</f>
        <v>2958</v>
      </c>
      <c r="O17" s="1069">
        <f>'[2]FØR korreksjon befolkning 67+'!O17+'[2] ETTER korreksjon befolkn 67+'!V17</f>
        <v>1555</v>
      </c>
      <c r="P17" s="1069">
        <f>'[2]FØR korreksjon befolkning 67+'!P17+'[2] ETTER korreksjon befolkn 67+'!W17</f>
        <v>938</v>
      </c>
      <c r="Q17" s="1069">
        <f>'[2]FØR korreksjon befolkning 67+'!Q17+'[2] ETTER korreksjon befolkn 67+'!X17</f>
        <v>832</v>
      </c>
      <c r="R17" s="1069">
        <f>'[2]FØR korreksjon befolkning 67+'!R17+'[2] ETTER korreksjon befolkn 67+'!Y17</f>
        <v>505</v>
      </c>
      <c r="S17" s="1069">
        <f>'[2]FØR korreksjon befolkning 67+'!S17+'[2] ETTER korreksjon befolkn 67+'!Z17</f>
        <v>152</v>
      </c>
      <c r="U17" s="414">
        <v>-1</v>
      </c>
      <c r="V17" s="414">
        <v>6</v>
      </c>
      <c r="W17" s="414">
        <v>10</v>
      </c>
      <c r="X17" s="414">
        <v>13</v>
      </c>
      <c r="Y17" s="414">
        <v>15</v>
      </c>
      <c r="Z17" s="414">
        <v>16</v>
      </c>
      <c r="AA17" s="358">
        <f t="shared" si="3"/>
        <v>59</v>
      </c>
      <c r="AD17" s="46">
        <f t="shared" si="4"/>
        <v>5</v>
      </c>
      <c r="AE17" s="46">
        <f t="shared" si="5"/>
        <v>23</v>
      </c>
      <c r="AF17" s="46">
        <f t="shared" si="6"/>
        <v>31</v>
      </c>
    </row>
    <row r="18" spans="1:34" s="46" customFormat="1" ht="12" customHeight="1" x14ac:dyDescent="0.2">
      <c r="A18" s="1066" t="s">
        <v>518</v>
      </c>
      <c r="B18" s="1067">
        <f t="shared" si="2"/>
        <v>53231</v>
      </c>
      <c r="C18" s="1068">
        <f>'[2]FØR korreksjon befolkning 67+'!C18</f>
        <v>553</v>
      </c>
      <c r="D18" s="1068">
        <f>'[2]FØR korreksjon befolkning 67+'!D18</f>
        <v>3093</v>
      </c>
      <c r="E18" s="1068">
        <f>'[2]FØR korreksjon befolkning 67+'!E18</f>
        <v>4771</v>
      </c>
      <c r="F18" s="1068">
        <f>'[2]FØR korreksjon befolkning 67+'!F18</f>
        <v>2083</v>
      </c>
      <c r="G18" s="1068">
        <f>'[2]FØR korreksjon befolkning 67+'!G18</f>
        <v>1317</v>
      </c>
      <c r="H18" s="1068">
        <f>'[2]FØR korreksjon befolkning 67+'!H18</f>
        <v>1268</v>
      </c>
      <c r="I18" s="1068">
        <f>'[2]FØR korreksjon befolkning 67+'!I18</f>
        <v>2511</v>
      </c>
      <c r="J18" s="1068">
        <f>'[2]FØR korreksjon befolkning 67+'!J18</f>
        <v>3003</v>
      </c>
      <c r="K18" s="1068">
        <f>'[2]FØR korreksjon befolkning 67+'!K18</f>
        <v>7340</v>
      </c>
      <c r="L18" s="1068">
        <f>'[2]FØR korreksjon befolkning 67+'!L18</f>
        <v>8043</v>
      </c>
      <c r="M18" s="1068">
        <f>'[2]FØR korreksjon befolkning 67+'!M18</f>
        <v>11149</v>
      </c>
      <c r="N18" s="1069">
        <f>'[2]FØR korreksjon befolkning 67+'!N18+'[2] ETTER korreksjon befolkn 67+'!U18</f>
        <v>3640</v>
      </c>
      <c r="O18" s="1069">
        <f>'[2]FØR korreksjon befolkning 67+'!O18+'[2] ETTER korreksjon befolkn 67+'!V18</f>
        <v>2048</v>
      </c>
      <c r="P18" s="1069">
        <f>'[2]FØR korreksjon befolkning 67+'!P18+'[2] ETTER korreksjon befolkn 67+'!W18</f>
        <v>1124</v>
      </c>
      <c r="Q18" s="1069">
        <f>'[2]FØR korreksjon befolkning 67+'!Q18+'[2] ETTER korreksjon befolkn 67+'!X18</f>
        <v>709</v>
      </c>
      <c r="R18" s="1069">
        <f>'[2]FØR korreksjon befolkning 67+'!R18+'[2] ETTER korreksjon befolkn 67+'!Y18</f>
        <v>398</v>
      </c>
      <c r="S18" s="1069">
        <f>'[2]FØR korreksjon befolkning 67+'!S18+'[2] ETTER korreksjon befolkn 67+'!Z18</f>
        <v>181</v>
      </c>
      <c r="U18" s="414">
        <v>11</v>
      </c>
      <c r="V18" s="414">
        <v>7</v>
      </c>
      <c r="W18" s="414">
        <v>12</v>
      </c>
      <c r="X18" s="414">
        <v>10</v>
      </c>
      <c r="Y18" s="414">
        <v>22</v>
      </c>
      <c r="Z18" s="414">
        <v>18</v>
      </c>
      <c r="AA18" s="358">
        <f t="shared" si="3"/>
        <v>80</v>
      </c>
      <c r="AD18" s="46">
        <f t="shared" si="4"/>
        <v>18</v>
      </c>
      <c r="AE18" s="46">
        <f t="shared" si="5"/>
        <v>22</v>
      </c>
      <c r="AF18" s="46">
        <f t="shared" si="6"/>
        <v>40</v>
      </c>
    </row>
    <row r="19" spans="1:34" s="46" customFormat="1" ht="12" customHeight="1" x14ac:dyDescent="0.2">
      <c r="A19" s="1066" t="s">
        <v>519</v>
      </c>
      <c r="B19" s="1067">
        <f t="shared" si="2"/>
        <v>39174</v>
      </c>
      <c r="C19" s="1068">
        <f>'[2]FØR korreksjon befolkning 67+'!C19</f>
        <v>404</v>
      </c>
      <c r="D19" s="1068">
        <f>'[2]FØR korreksjon befolkning 67+'!D19</f>
        <v>2426</v>
      </c>
      <c r="E19" s="1068">
        <f>'[2]FØR korreksjon befolkning 67+'!E19</f>
        <v>3791</v>
      </c>
      <c r="F19" s="1068">
        <f>'[2]FØR korreksjon befolkning 67+'!F19</f>
        <v>1751</v>
      </c>
      <c r="G19" s="1068">
        <f>'[2]FØR korreksjon befolkning 67+'!G19</f>
        <v>1181</v>
      </c>
      <c r="H19" s="1068">
        <f>'[2]FØR korreksjon befolkning 67+'!H19</f>
        <v>1115</v>
      </c>
      <c r="I19" s="1068">
        <f>'[2]FØR korreksjon befolkning 67+'!I19</f>
        <v>2475</v>
      </c>
      <c r="J19" s="1068">
        <f>'[2]FØR korreksjon befolkning 67+'!J19</f>
        <v>2351</v>
      </c>
      <c r="K19" s="1068">
        <f>'[2]FØR korreksjon befolkning 67+'!K19</f>
        <v>5654</v>
      </c>
      <c r="L19" s="1068">
        <f>'[2]FØR korreksjon befolkning 67+'!L19</f>
        <v>5656</v>
      </c>
      <c r="M19" s="1068">
        <f>'[2]FØR korreksjon befolkning 67+'!M19</f>
        <v>8186</v>
      </c>
      <c r="N19" s="1069">
        <f>'[2]FØR korreksjon befolkning 67+'!N19+'[2] ETTER korreksjon befolkn 67+'!U19</f>
        <v>2399</v>
      </c>
      <c r="O19" s="1069">
        <f>'[2]FØR korreksjon befolkning 67+'!O19+'[2] ETTER korreksjon befolkn 67+'!V19</f>
        <v>990</v>
      </c>
      <c r="P19" s="1069">
        <f>'[2]FØR korreksjon befolkning 67+'!P19+'[2] ETTER korreksjon befolkn 67+'!W19</f>
        <v>467</v>
      </c>
      <c r="Q19" s="1069">
        <f>'[2]FØR korreksjon befolkning 67+'!Q19+'[2] ETTER korreksjon befolkn 67+'!X19</f>
        <v>200</v>
      </c>
      <c r="R19" s="1069">
        <f>'[2]FØR korreksjon befolkning 67+'!R19+'[2] ETTER korreksjon befolkn 67+'!Y19</f>
        <v>92</v>
      </c>
      <c r="S19" s="1069">
        <f>'[2]FØR korreksjon befolkning 67+'!S19+'[2] ETTER korreksjon befolkn 67+'!Z19</f>
        <v>36</v>
      </c>
      <c r="U19" s="414">
        <v>0</v>
      </c>
      <c r="V19" s="414">
        <v>3</v>
      </c>
      <c r="W19" s="414">
        <v>-2</v>
      </c>
      <c r="X19" s="414">
        <v>0</v>
      </c>
      <c r="Y19" s="414">
        <v>-3</v>
      </c>
      <c r="Z19" s="414">
        <v>-2</v>
      </c>
      <c r="AA19" s="1070">
        <f t="shared" si="3"/>
        <v>-4</v>
      </c>
      <c r="AC19" s="416"/>
      <c r="AD19" s="46">
        <f t="shared" si="4"/>
        <v>3</v>
      </c>
      <c r="AE19" s="46">
        <f t="shared" si="5"/>
        <v>-2</v>
      </c>
      <c r="AF19" s="46">
        <f t="shared" si="6"/>
        <v>-5</v>
      </c>
      <c r="AG19" s="416"/>
      <c r="AH19" s="416"/>
    </row>
    <row r="20" spans="1:34" s="46" customFormat="1" ht="12" x14ac:dyDescent="0.2">
      <c r="A20" s="1071" t="s">
        <v>520</v>
      </c>
      <c r="B20" s="1072">
        <f t="shared" si="2"/>
        <v>1473</v>
      </c>
      <c r="C20" s="1073">
        <f>'[2]FØR korreksjon befolkning 67+'!C20</f>
        <v>22</v>
      </c>
      <c r="D20" s="1073">
        <f>'[2]FØR korreksjon befolkning 67+'!D20</f>
        <v>75</v>
      </c>
      <c r="E20" s="1073">
        <f>'[2]FØR korreksjon befolkning 67+'!E20</f>
        <v>170</v>
      </c>
      <c r="F20" s="1073">
        <f>'[2]FØR korreksjon befolkning 67+'!F20</f>
        <v>65</v>
      </c>
      <c r="G20" s="1073">
        <f>'[2]FØR korreksjon befolkning 67+'!G20</f>
        <v>34</v>
      </c>
      <c r="H20" s="1073">
        <f>'[2]FØR korreksjon befolkning 67+'!H20</f>
        <v>28</v>
      </c>
      <c r="I20" s="1073">
        <f>'[2]FØR korreksjon befolkning 67+'!I20</f>
        <v>78</v>
      </c>
      <c r="J20" s="1073">
        <f>'[2]FØR korreksjon befolkning 67+'!J20</f>
        <v>104</v>
      </c>
      <c r="K20" s="1073">
        <f>'[2]FØR korreksjon befolkning 67+'!K20</f>
        <v>278</v>
      </c>
      <c r="L20" s="1073">
        <f>'[2]FØR korreksjon befolkning 67+'!L20</f>
        <v>261</v>
      </c>
      <c r="M20" s="1073">
        <f>'[2]FØR korreksjon befolkning 67+'!M20</f>
        <v>304</v>
      </c>
      <c r="N20" s="1074">
        <f>'[2]FØR korreksjon befolkning 67+'!N20-'[2] ETTER korreksjon befolkn 67+'!N23</f>
        <v>34</v>
      </c>
      <c r="O20" s="1074">
        <f>'[2]FØR korreksjon befolkning 67+'!O20-'[2] ETTER korreksjon befolkn 67+'!O23</f>
        <v>6</v>
      </c>
      <c r="P20" s="1074">
        <f>'[2]FØR korreksjon befolkning 67+'!P20-'[2] ETTER korreksjon befolkn 67+'!P23</f>
        <v>12</v>
      </c>
      <c r="Q20" s="1074">
        <f>'[2]FØR korreksjon befolkning 67+'!Q20-'[2] ETTER korreksjon befolkn 67+'!Q23</f>
        <v>0</v>
      </c>
      <c r="R20" s="1074">
        <f>'[2]FØR korreksjon befolkning 67+'!R20-'[2] ETTER korreksjon befolkn 67+'!R23</f>
        <v>0</v>
      </c>
      <c r="S20" s="1074">
        <f>'[2]FØR korreksjon befolkning 67+'!S20-'[2] ETTER korreksjon befolkn 67+'!S23</f>
        <v>2</v>
      </c>
    </row>
    <row r="21" spans="1:34" s="46" customFormat="1" x14ac:dyDescent="0.2">
      <c r="A21" s="1075" t="s">
        <v>521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</row>
    <row r="22" spans="1:34" s="46" customFormat="1" x14ac:dyDescent="0.2">
      <c r="A22" s="1076" t="s">
        <v>522</v>
      </c>
      <c r="B22"/>
      <c r="C22"/>
      <c r="D22"/>
      <c r="E22"/>
      <c r="F22"/>
      <c r="G22"/>
      <c r="H22"/>
      <c r="I22"/>
      <c r="J22"/>
      <c r="K22"/>
      <c r="L22"/>
      <c r="M22"/>
      <c r="N22" s="1077"/>
      <c r="O22" s="1077"/>
      <c r="P22" s="1077"/>
      <c r="Q22" s="1077"/>
      <c r="R22" s="1077"/>
      <c r="S22" s="1077"/>
    </row>
    <row r="23" spans="1:34" ht="25.5" x14ac:dyDescent="0.2">
      <c r="A23" s="1078" t="s">
        <v>523</v>
      </c>
      <c r="B23" s="1079">
        <f>SUM(N23:S23)</f>
        <v>16</v>
      </c>
      <c r="C23" s="1079"/>
      <c r="D23" s="1079"/>
      <c r="E23" s="1079"/>
      <c r="F23" s="1079"/>
      <c r="G23" s="1079"/>
      <c r="H23" s="1079"/>
      <c r="I23" s="1079"/>
      <c r="J23" s="1079"/>
      <c r="K23" s="1079"/>
      <c r="L23" s="1079"/>
      <c r="M23" s="1079"/>
      <c r="N23" s="1080">
        <v>6</v>
      </c>
      <c r="O23" s="1080">
        <v>6</v>
      </c>
      <c r="P23" s="1080">
        <v>1</v>
      </c>
      <c r="Q23" s="1080">
        <v>2</v>
      </c>
      <c r="R23" s="1080">
        <v>1</v>
      </c>
      <c r="S23" s="1080">
        <v>0</v>
      </c>
      <c r="U23" s="46"/>
      <c r="V23" s="46"/>
      <c r="W23" s="46"/>
      <c r="X23" s="46"/>
      <c r="Y23" s="46"/>
      <c r="Z23" s="46"/>
    </row>
    <row r="25" spans="1:34" x14ac:dyDescent="0.2">
      <c r="A25" s="415" t="s">
        <v>524</v>
      </c>
      <c r="B25" s="1081" t="s">
        <v>493</v>
      </c>
      <c r="C25" s="1082" t="s">
        <v>428</v>
      </c>
      <c r="D25" s="1082" t="s">
        <v>494</v>
      </c>
      <c r="E25" s="1082" t="s">
        <v>495</v>
      </c>
      <c r="F25" s="1082" t="s">
        <v>433</v>
      </c>
      <c r="G25" s="1082" t="s">
        <v>434</v>
      </c>
      <c r="H25" s="1082" t="s">
        <v>435</v>
      </c>
      <c r="I25" s="1082" t="s">
        <v>496</v>
      </c>
      <c r="J25" s="1082" t="s">
        <v>497</v>
      </c>
      <c r="K25" s="1082" t="s">
        <v>498</v>
      </c>
      <c r="L25" s="1082" t="s">
        <v>499</v>
      </c>
      <c r="M25" s="1082" t="s">
        <v>500</v>
      </c>
      <c r="N25" s="1082" t="s">
        <v>441</v>
      </c>
      <c r="O25" s="1082" t="s">
        <v>442</v>
      </c>
      <c r="P25" s="1082" t="s">
        <v>443</v>
      </c>
      <c r="Q25" s="1082" t="s">
        <v>444</v>
      </c>
      <c r="R25" s="1062" t="s">
        <v>445</v>
      </c>
      <c r="S25" s="1082" t="s">
        <v>501</v>
      </c>
    </row>
    <row r="26" spans="1:34" x14ac:dyDescent="0.2">
      <c r="A26" s="1066" t="s">
        <v>525</v>
      </c>
      <c r="B26" s="1083">
        <f>SUM(C26:S26)</f>
        <v>1626</v>
      </c>
      <c r="C26" s="1081">
        <f>'[2]FØR korreksjon befolkning 67+'!C26</f>
        <v>6</v>
      </c>
      <c r="D26" s="1081">
        <f>'[2]FØR korreksjon befolkning 67+'!D26</f>
        <v>19</v>
      </c>
      <c r="E26" s="1081">
        <f>'[2]FØR korreksjon befolkning 67+'!E26</f>
        <v>13</v>
      </c>
      <c r="F26" s="1081">
        <f>'[2]FØR korreksjon befolkning 67+'!F26</f>
        <v>5</v>
      </c>
      <c r="G26" s="1081">
        <f>'[2]FØR korreksjon befolkning 67+'!G26</f>
        <v>9</v>
      </c>
      <c r="H26" s="1081">
        <f>'[2]FØR korreksjon befolkning 67+'!H26</f>
        <v>17</v>
      </c>
      <c r="I26" s="1081">
        <f>'[2]FØR korreksjon befolkning 67+'!I26</f>
        <v>320</v>
      </c>
      <c r="J26" s="1081">
        <f>'[2]FØR korreksjon befolkning 67+'!J26</f>
        <v>423</v>
      </c>
      <c r="K26" s="1081">
        <f>'[2]FØR korreksjon befolkning 67+'!K26</f>
        <v>447</v>
      </c>
      <c r="L26" s="1081">
        <f>'[2]FØR korreksjon befolkning 67+'!L26</f>
        <v>169</v>
      </c>
      <c r="M26" s="1081">
        <f>'[2]FØR korreksjon befolkning 67+'!M26</f>
        <v>153</v>
      </c>
      <c r="N26" s="1081">
        <f>'[2]FØR korreksjon befolkning 67+'!N26</f>
        <v>27</v>
      </c>
      <c r="O26" s="1081">
        <f>'[2]FØR korreksjon befolkning 67+'!O26</f>
        <v>9</v>
      </c>
      <c r="P26" s="1081">
        <f>'[2]FØR korreksjon befolkning 67+'!P26</f>
        <v>1</v>
      </c>
      <c r="Q26" s="1081">
        <f>'[2]FØR korreksjon befolkning 67+'!Q26</f>
        <v>2</v>
      </c>
      <c r="R26" s="1081">
        <f>'[2]FØR korreksjon befolkning 67+'!R26</f>
        <v>4</v>
      </c>
      <c r="S26" s="1081">
        <f>'[2]FØR korreksjon befolkning 67+'!S26</f>
        <v>2</v>
      </c>
    </row>
    <row r="28" spans="1:34" x14ac:dyDescent="0.2">
      <c r="A28" s="415" t="s">
        <v>526</v>
      </c>
      <c r="B28" s="1081" t="s">
        <v>493</v>
      </c>
      <c r="C28" s="1082" t="s">
        <v>428</v>
      </c>
      <c r="D28" s="1082" t="s">
        <v>494</v>
      </c>
      <c r="E28" s="1082" t="s">
        <v>495</v>
      </c>
      <c r="F28" s="1082" t="s">
        <v>433</v>
      </c>
      <c r="G28" s="1082" t="s">
        <v>434</v>
      </c>
      <c r="H28" s="1082" t="s">
        <v>435</v>
      </c>
      <c r="I28" s="1082" t="s">
        <v>496</v>
      </c>
      <c r="J28" s="1082" t="s">
        <v>497</v>
      </c>
      <c r="K28" s="1082" t="s">
        <v>498</v>
      </c>
      <c r="L28" s="1082" t="s">
        <v>499</v>
      </c>
      <c r="M28" s="1082" t="s">
        <v>500</v>
      </c>
      <c r="N28" s="1082" t="s">
        <v>441</v>
      </c>
      <c r="O28" s="1082" t="s">
        <v>442</v>
      </c>
      <c r="P28" s="1082" t="s">
        <v>443</v>
      </c>
      <c r="Q28" s="1082" t="s">
        <v>444</v>
      </c>
      <c r="R28" s="1062" t="s">
        <v>445</v>
      </c>
      <c r="S28" s="1082" t="s">
        <v>501</v>
      </c>
    </row>
    <row r="29" spans="1:34" x14ac:dyDescent="0.2">
      <c r="A29" s="1066" t="s">
        <v>527</v>
      </c>
      <c r="B29" s="1083">
        <f>SUM(C29:S29)</f>
        <v>696</v>
      </c>
      <c r="C29" s="1081">
        <f>'[2]FØR korreksjon befolkning 67+'!C29</f>
        <v>8</v>
      </c>
      <c r="D29" s="1081">
        <f>'[2]FØR korreksjon befolkning 67+'!D29</f>
        <v>22</v>
      </c>
      <c r="E29" s="1081">
        <f>'[2]FØR korreksjon befolkning 67+'!E29</f>
        <v>50</v>
      </c>
      <c r="F29" s="1081">
        <f>'[2]FØR korreksjon befolkning 67+'!F29</f>
        <v>31</v>
      </c>
      <c r="G29" s="1081">
        <f>'[2]FØR korreksjon befolkning 67+'!G29</f>
        <v>18</v>
      </c>
      <c r="H29" s="1081">
        <f>'[2]FØR korreksjon befolkning 67+'!H29</f>
        <v>15</v>
      </c>
      <c r="I29" s="1081">
        <f>'[2]FØR korreksjon befolkning 67+'!I29</f>
        <v>43</v>
      </c>
      <c r="J29" s="1081">
        <f>'[2]FØR korreksjon befolkning 67+'!J29</f>
        <v>22</v>
      </c>
      <c r="K29" s="1081">
        <f>'[2]FØR korreksjon befolkning 67+'!K29</f>
        <v>73</v>
      </c>
      <c r="L29" s="1081">
        <f>'[2]FØR korreksjon befolkning 67+'!L29</f>
        <v>104</v>
      </c>
      <c r="M29" s="1081">
        <f>'[2]FØR korreksjon befolkning 67+'!M29</f>
        <v>196</v>
      </c>
      <c r="N29" s="1081">
        <f>'[2]FØR korreksjon befolkning 67+'!N29</f>
        <v>60</v>
      </c>
      <c r="O29" s="1081">
        <f>'[2]FØR korreksjon befolkning 67+'!O29</f>
        <v>29</v>
      </c>
      <c r="P29" s="1081">
        <f>'[2]FØR korreksjon befolkning 67+'!P29</f>
        <v>13</v>
      </c>
      <c r="Q29" s="1081">
        <f>'[2]FØR korreksjon befolkning 67+'!Q29</f>
        <v>8</v>
      </c>
      <c r="R29" s="1081">
        <f>'[2]FØR korreksjon befolkning 67+'!R29</f>
        <v>4</v>
      </c>
      <c r="S29" s="1081">
        <f>'[2]FØR korreksjon befolkning 67+'!S29</f>
        <v>0</v>
      </c>
    </row>
    <row r="30" spans="1:34" x14ac:dyDescent="0.2">
      <c r="A30" s="1066" t="s">
        <v>528</v>
      </c>
      <c r="B30" s="1083">
        <f t="shared" ref="B30:B35" si="7">SUM(C30:S30)</f>
        <v>856</v>
      </c>
      <c r="C30" s="1081">
        <f>'[2]FØR korreksjon befolkning 67+'!C30</f>
        <v>6</v>
      </c>
      <c r="D30" s="1081">
        <f>'[2]FØR korreksjon befolkning 67+'!D30</f>
        <v>41</v>
      </c>
      <c r="E30" s="1081">
        <f>'[2]FØR korreksjon befolkning 67+'!E30</f>
        <v>86</v>
      </c>
      <c r="F30" s="1081">
        <f>'[2]FØR korreksjon befolkning 67+'!F30</f>
        <v>31</v>
      </c>
      <c r="G30" s="1081">
        <f>'[2]FØR korreksjon befolkning 67+'!G30</f>
        <v>22</v>
      </c>
      <c r="H30" s="1081">
        <f>'[2]FØR korreksjon befolkning 67+'!H30</f>
        <v>17</v>
      </c>
      <c r="I30" s="1081">
        <f>'[2]FØR korreksjon befolkning 67+'!I30</f>
        <v>30</v>
      </c>
      <c r="J30" s="1081">
        <f>'[2]FØR korreksjon befolkning 67+'!J30</f>
        <v>30</v>
      </c>
      <c r="K30" s="1081">
        <f>'[2]FØR korreksjon befolkning 67+'!K30</f>
        <v>98</v>
      </c>
      <c r="L30" s="1081">
        <f>'[2]FØR korreksjon befolkning 67+'!L30</f>
        <v>124</v>
      </c>
      <c r="M30" s="1081">
        <f>'[2]FØR korreksjon befolkning 67+'!M30</f>
        <v>263</v>
      </c>
      <c r="N30" s="1081">
        <f>'[2]FØR korreksjon befolkning 67+'!N30</f>
        <v>74</v>
      </c>
      <c r="O30" s="1081">
        <f>'[2]FØR korreksjon befolkning 67+'!O30</f>
        <v>19</v>
      </c>
      <c r="P30" s="1081">
        <f>'[2]FØR korreksjon befolkning 67+'!P30</f>
        <v>5</v>
      </c>
      <c r="Q30" s="1081">
        <f>'[2]FØR korreksjon befolkning 67+'!Q30</f>
        <v>5</v>
      </c>
      <c r="R30" s="1081">
        <f>'[2]FØR korreksjon befolkning 67+'!R30</f>
        <v>4</v>
      </c>
      <c r="S30" s="1081">
        <f>'[2]FØR korreksjon befolkning 67+'!S30</f>
        <v>1</v>
      </c>
    </row>
    <row r="31" spans="1:34" x14ac:dyDescent="0.2">
      <c r="A31" s="1066" t="s">
        <v>529</v>
      </c>
      <c r="B31" s="1083">
        <f t="shared" si="7"/>
        <v>5</v>
      </c>
      <c r="C31" s="1081">
        <f>'[2]FØR korreksjon befolkning 67+'!C31</f>
        <v>0</v>
      </c>
      <c r="D31" s="1081">
        <f>'[2]FØR korreksjon befolkning 67+'!D31</f>
        <v>0</v>
      </c>
      <c r="E31" s="1081">
        <f>'[2]FØR korreksjon befolkning 67+'!E31</f>
        <v>1</v>
      </c>
      <c r="F31" s="1081">
        <f>'[2]FØR korreksjon befolkning 67+'!F31</f>
        <v>0</v>
      </c>
      <c r="G31" s="1081">
        <f>'[2]FØR korreksjon befolkning 67+'!G31</f>
        <v>0</v>
      </c>
      <c r="H31" s="1081">
        <f>'[2]FØR korreksjon befolkning 67+'!H31</f>
        <v>0</v>
      </c>
      <c r="I31" s="1081">
        <f>'[2]FØR korreksjon befolkning 67+'!I31</f>
        <v>0</v>
      </c>
      <c r="J31" s="1081">
        <f>'[2]FØR korreksjon befolkning 67+'!J31</f>
        <v>0</v>
      </c>
      <c r="K31" s="1081">
        <f>'[2]FØR korreksjon befolkning 67+'!K31</f>
        <v>1</v>
      </c>
      <c r="L31" s="1081">
        <f>'[2]FØR korreksjon befolkning 67+'!L31</f>
        <v>0</v>
      </c>
      <c r="M31" s="1081">
        <f>'[2]FØR korreksjon befolkning 67+'!M31</f>
        <v>3</v>
      </c>
      <c r="N31" s="1081">
        <f>'[2]FØR korreksjon befolkning 67+'!N31</f>
        <v>0</v>
      </c>
      <c r="O31" s="1081">
        <f>'[2]FØR korreksjon befolkning 67+'!O31</f>
        <v>0</v>
      </c>
      <c r="P31" s="1081">
        <f>'[2]FØR korreksjon befolkning 67+'!P31</f>
        <v>0</v>
      </c>
      <c r="Q31" s="1081">
        <f>'[2]FØR korreksjon befolkning 67+'!Q31</f>
        <v>0</v>
      </c>
      <c r="R31" s="1081">
        <f>'[2]FØR korreksjon befolkning 67+'!R31</f>
        <v>0</v>
      </c>
      <c r="S31" s="1081">
        <f>'[2]FØR korreksjon befolkning 67+'!S31</f>
        <v>0</v>
      </c>
    </row>
    <row r="32" spans="1:34" x14ac:dyDescent="0.2">
      <c r="A32" s="1066" t="s">
        <v>530</v>
      </c>
      <c r="B32" s="1083">
        <f t="shared" si="7"/>
        <v>7</v>
      </c>
      <c r="C32" s="1081">
        <f>'[2]FØR korreksjon befolkning 67+'!C32</f>
        <v>0</v>
      </c>
      <c r="D32" s="1081">
        <f>'[2]FØR korreksjon befolkning 67+'!D32</f>
        <v>2</v>
      </c>
      <c r="E32" s="1081">
        <f>'[2]FØR korreksjon befolkning 67+'!E32</f>
        <v>0</v>
      </c>
      <c r="F32" s="1081">
        <f>'[2]FØR korreksjon befolkning 67+'!F32</f>
        <v>0</v>
      </c>
      <c r="G32" s="1081">
        <f>'[2]FØR korreksjon befolkning 67+'!G32</f>
        <v>0</v>
      </c>
      <c r="H32" s="1081">
        <f>'[2]FØR korreksjon befolkning 67+'!H32</f>
        <v>0</v>
      </c>
      <c r="I32" s="1081">
        <f>'[2]FØR korreksjon befolkning 67+'!I32</f>
        <v>0</v>
      </c>
      <c r="J32" s="1081">
        <f>'[2]FØR korreksjon befolkning 67+'!J32</f>
        <v>0</v>
      </c>
      <c r="K32" s="1081">
        <f>'[2]FØR korreksjon befolkning 67+'!K32</f>
        <v>2</v>
      </c>
      <c r="L32" s="1081">
        <f>'[2]FØR korreksjon befolkning 67+'!L32</f>
        <v>0</v>
      </c>
      <c r="M32" s="1081">
        <f>'[2]FØR korreksjon befolkning 67+'!M32</f>
        <v>2</v>
      </c>
      <c r="N32" s="1081">
        <f>'[2]FØR korreksjon befolkning 67+'!N32</f>
        <v>1</v>
      </c>
      <c r="O32" s="1081">
        <f>'[2]FØR korreksjon befolkning 67+'!O32</f>
        <v>0</v>
      </c>
      <c r="P32" s="1081">
        <f>'[2]FØR korreksjon befolkning 67+'!P32</f>
        <v>0</v>
      </c>
      <c r="Q32" s="1081">
        <f>'[2]FØR korreksjon befolkning 67+'!Q32</f>
        <v>0</v>
      </c>
      <c r="R32" s="1081">
        <f>'[2]FØR korreksjon befolkning 67+'!R32</f>
        <v>0</v>
      </c>
      <c r="S32" s="1081">
        <f>'[2]FØR korreksjon befolkning 67+'!S32</f>
        <v>0</v>
      </c>
    </row>
    <row r="33" spans="1:19" x14ac:dyDescent="0.2">
      <c r="A33" s="1066" t="s">
        <v>531</v>
      </c>
      <c r="B33" s="1083">
        <f t="shared" si="7"/>
        <v>25</v>
      </c>
      <c r="C33" s="1081">
        <f>'[2]FØR korreksjon befolkning 67+'!C33</f>
        <v>0</v>
      </c>
      <c r="D33" s="1081">
        <f>'[2]FØR korreksjon befolkning 67+'!D33</f>
        <v>0</v>
      </c>
      <c r="E33" s="1081">
        <f>'[2]FØR korreksjon befolkning 67+'!E33</f>
        <v>0</v>
      </c>
      <c r="F33" s="1081">
        <f>'[2]FØR korreksjon befolkning 67+'!F33</f>
        <v>0</v>
      </c>
      <c r="G33" s="1081">
        <f>'[2]FØR korreksjon befolkning 67+'!G33</f>
        <v>2</v>
      </c>
      <c r="H33" s="1081">
        <f>'[2]FØR korreksjon befolkning 67+'!H33</f>
        <v>2</v>
      </c>
      <c r="I33" s="1081">
        <f>'[2]FØR korreksjon befolkning 67+'!I33</f>
        <v>1</v>
      </c>
      <c r="J33" s="1081">
        <f>'[2]FØR korreksjon befolkning 67+'!J33</f>
        <v>0</v>
      </c>
      <c r="K33" s="1081">
        <f>'[2]FØR korreksjon befolkning 67+'!K33</f>
        <v>1</v>
      </c>
      <c r="L33" s="1081">
        <f>'[2]FØR korreksjon befolkning 67+'!L33</f>
        <v>1</v>
      </c>
      <c r="M33" s="1081">
        <f>'[2]FØR korreksjon befolkning 67+'!M33</f>
        <v>8</v>
      </c>
      <c r="N33" s="1081">
        <f>'[2]FØR korreksjon befolkning 67+'!N33</f>
        <v>5</v>
      </c>
      <c r="O33" s="1081">
        <f>'[2]FØR korreksjon befolkning 67+'!O33</f>
        <v>1</v>
      </c>
      <c r="P33" s="1081">
        <f>'[2]FØR korreksjon befolkning 67+'!P33</f>
        <v>4</v>
      </c>
      <c r="Q33" s="1081">
        <f>'[2]FØR korreksjon befolkning 67+'!Q33</f>
        <v>0</v>
      </c>
      <c r="R33" s="1081">
        <f>'[2]FØR korreksjon befolkning 67+'!R33</f>
        <v>0</v>
      </c>
      <c r="S33" s="1081">
        <f>'[2]FØR korreksjon befolkning 67+'!S33</f>
        <v>0</v>
      </c>
    </row>
    <row r="34" spans="1:19" x14ac:dyDescent="0.2">
      <c r="A34" s="1066" t="s">
        <v>532</v>
      </c>
      <c r="B34" s="1083">
        <f t="shared" si="7"/>
        <v>51</v>
      </c>
      <c r="C34" s="1081">
        <f>'[2]FØR korreksjon befolkning 67+'!C34</f>
        <v>0</v>
      </c>
      <c r="D34" s="1081">
        <f>'[2]FØR korreksjon befolkning 67+'!D34</f>
        <v>2</v>
      </c>
      <c r="E34" s="1081">
        <f>'[2]FØR korreksjon befolkning 67+'!E34</f>
        <v>2</v>
      </c>
      <c r="F34" s="1081">
        <f>'[2]FØR korreksjon befolkning 67+'!F34</f>
        <v>1</v>
      </c>
      <c r="G34" s="1081">
        <f>'[2]FØR korreksjon befolkning 67+'!G34</f>
        <v>0</v>
      </c>
      <c r="H34" s="1081">
        <f>'[2]FØR korreksjon befolkning 67+'!H34</f>
        <v>0</v>
      </c>
      <c r="I34" s="1081">
        <f>'[2]FØR korreksjon befolkning 67+'!I34</f>
        <v>5</v>
      </c>
      <c r="J34" s="1081">
        <f>'[2]FØR korreksjon befolkning 67+'!J34</f>
        <v>2</v>
      </c>
      <c r="K34" s="1081">
        <f>'[2]FØR korreksjon befolkning 67+'!K34</f>
        <v>6</v>
      </c>
      <c r="L34" s="1081">
        <f>'[2]FØR korreksjon befolkning 67+'!L34</f>
        <v>13</v>
      </c>
      <c r="M34" s="1081">
        <f>'[2]FØR korreksjon befolkning 67+'!M34</f>
        <v>9</v>
      </c>
      <c r="N34" s="1081">
        <f>'[2]FØR korreksjon befolkning 67+'!N34</f>
        <v>6</v>
      </c>
      <c r="O34" s="1081">
        <f>'[2]FØR korreksjon befolkning 67+'!O34</f>
        <v>3</v>
      </c>
      <c r="P34" s="1081">
        <f>'[2]FØR korreksjon befolkning 67+'!P34</f>
        <v>1</v>
      </c>
      <c r="Q34" s="1081">
        <f>'[2]FØR korreksjon befolkning 67+'!Q34</f>
        <v>1</v>
      </c>
      <c r="R34" s="1081">
        <f>'[2]FØR korreksjon befolkning 67+'!R34</f>
        <v>0</v>
      </c>
      <c r="S34" s="1081">
        <f>'[2]FØR korreksjon befolkning 67+'!S34</f>
        <v>0</v>
      </c>
    </row>
    <row r="35" spans="1:19" x14ac:dyDescent="0.2">
      <c r="A35" s="1066" t="s">
        <v>533</v>
      </c>
      <c r="B35" s="1084">
        <f t="shared" si="7"/>
        <v>1640</v>
      </c>
      <c r="C35" s="1084">
        <f>SUM(C29:C34)</f>
        <v>14</v>
      </c>
      <c r="D35" s="1084">
        <f t="shared" ref="D35:S35" si="8">SUM(D29:D34)</f>
        <v>67</v>
      </c>
      <c r="E35" s="1084">
        <f t="shared" si="8"/>
        <v>139</v>
      </c>
      <c r="F35" s="1084">
        <f t="shared" si="8"/>
        <v>63</v>
      </c>
      <c r="G35" s="1084">
        <f t="shared" si="8"/>
        <v>42</v>
      </c>
      <c r="H35" s="1084">
        <f t="shared" si="8"/>
        <v>34</v>
      </c>
      <c r="I35" s="1084">
        <f t="shared" si="8"/>
        <v>79</v>
      </c>
      <c r="J35" s="1084">
        <f t="shared" si="8"/>
        <v>54</v>
      </c>
      <c r="K35" s="1084">
        <f t="shared" si="8"/>
        <v>181</v>
      </c>
      <c r="L35" s="1084">
        <f t="shared" si="8"/>
        <v>242</v>
      </c>
      <c r="M35" s="1084">
        <f t="shared" si="8"/>
        <v>481</v>
      </c>
      <c r="N35" s="1084">
        <f t="shared" si="8"/>
        <v>146</v>
      </c>
      <c r="O35" s="1084">
        <f t="shared" si="8"/>
        <v>52</v>
      </c>
      <c r="P35" s="1084">
        <f t="shared" si="8"/>
        <v>23</v>
      </c>
      <c r="Q35" s="1084">
        <f t="shared" si="8"/>
        <v>14</v>
      </c>
      <c r="R35" s="1084">
        <f t="shared" si="8"/>
        <v>8</v>
      </c>
      <c r="S35" s="1084">
        <f t="shared" si="8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J50"/>
  <sheetViews>
    <sheetView showGridLines="0" topLeftCell="A6" zoomScaleNormal="100" workbookViewId="0">
      <selection activeCell="M31" sqref="M31"/>
    </sheetView>
  </sheetViews>
  <sheetFormatPr baseColWidth="10" defaultColWidth="11.42578125" defaultRowHeight="12" x14ac:dyDescent="0.2"/>
  <cols>
    <col min="1" max="1" width="6.140625" style="5" bestFit="1" customWidth="1"/>
    <col min="2" max="2" width="26.7109375" style="2" customWidth="1"/>
    <col min="3" max="3" width="11.85546875" style="2" customWidth="1"/>
    <col min="4" max="4" width="11.28515625" style="2" customWidth="1"/>
    <col min="5" max="5" width="12.42578125" style="2" customWidth="1"/>
    <col min="6" max="6" width="11.5703125" style="2" customWidth="1"/>
    <col min="7" max="7" width="11.42578125" style="2" customWidth="1"/>
    <col min="8" max="16384" width="11.42578125" style="2"/>
  </cols>
  <sheetData>
    <row r="1" spans="1:10" x14ac:dyDescent="0.2">
      <c r="A1" s="1" t="s">
        <v>0</v>
      </c>
    </row>
    <row r="2" spans="1:10" x14ac:dyDescent="0.2">
      <c r="A2" s="1"/>
    </row>
    <row r="3" spans="1:10" x14ac:dyDescent="0.2">
      <c r="A3" s="1" t="str">
        <f>A6</f>
        <v>Tabell 3 -2 - B -  Saksbehandlingstider i pleie- og omsorgssektoren - institusjonstjenesten - hittil i år</v>
      </c>
    </row>
    <row r="4" spans="1:10" x14ac:dyDescent="0.2">
      <c r="A4" s="1"/>
    </row>
    <row r="6" spans="1:10" s="7" customFormat="1" ht="30" customHeight="1" thickBot="1" x14ac:dyDescent="0.25">
      <c r="A6" s="6" t="s">
        <v>79</v>
      </c>
    </row>
    <row r="7" spans="1:10" s="10" customFormat="1" ht="26.25" customHeight="1" thickBot="1" x14ac:dyDescent="0.25">
      <c r="A7" s="51"/>
      <c r="B7" s="713"/>
      <c r="C7" s="1604" t="s">
        <v>80</v>
      </c>
      <c r="D7" s="1605"/>
      <c r="E7" s="1605"/>
      <c r="F7" s="1605"/>
    </row>
    <row r="8" spans="1:10" s="10" customFormat="1" ht="84.75" customHeight="1" thickBot="1" x14ac:dyDescent="0.25">
      <c r="A8" s="61" t="s">
        <v>51</v>
      </c>
      <c r="B8" s="580" t="s">
        <v>5</v>
      </c>
      <c r="C8" s="835" t="s">
        <v>81</v>
      </c>
      <c r="D8" s="67" t="s">
        <v>82</v>
      </c>
      <c r="E8" s="111" t="s">
        <v>83</v>
      </c>
      <c r="F8" s="695" t="s">
        <v>84</v>
      </c>
    </row>
    <row r="9" spans="1:10" x14ac:dyDescent="0.2">
      <c r="A9" s="202">
        <v>1</v>
      </c>
      <c r="B9" s="203" t="s">
        <v>11</v>
      </c>
      <c r="C9" s="996"/>
      <c r="D9" s="992"/>
      <c r="E9" s="992"/>
      <c r="F9" s="994"/>
    </row>
    <row r="10" spans="1:10" x14ac:dyDescent="0.2">
      <c r="A10" s="204">
        <v>2</v>
      </c>
      <c r="B10" s="92" t="s">
        <v>12</v>
      </c>
      <c r="C10" s="997"/>
      <c r="D10" s="993"/>
      <c r="E10" s="993"/>
      <c r="F10" s="995"/>
    </row>
    <row r="11" spans="1:10" x14ac:dyDescent="0.2">
      <c r="A11" s="204">
        <v>3</v>
      </c>
      <c r="B11" s="92" t="s">
        <v>14</v>
      </c>
      <c r="C11" s="997"/>
      <c r="D11" s="993"/>
      <c r="E11" s="993"/>
      <c r="F11" s="995"/>
    </row>
    <row r="12" spans="1:10" x14ac:dyDescent="0.2">
      <c r="A12" s="204">
        <v>4</v>
      </c>
      <c r="B12" s="92" t="s">
        <v>15</v>
      </c>
      <c r="C12" s="997"/>
      <c r="D12" s="993"/>
      <c r="E12" s="993"/>
      <c r="F12" s="995"/>
    </row>
    <row r="13" spans="1:10" x14ac:dyDescent="0.2">
      <c r="A13" s="204">
        <v>5</v>
      </c>
      <c r="B13" s="92" t="s">
        <v>16</v>
      </c>
      <c r="C13" s="997"/>
      <c r="D13" s="993"/>
      <c r="E13" s="993"/>
      <c r="F13" s="995"/>
    </row>
    <row r="14" spans="1:10" x14ac:dyDescent="0.2">
      <c r="A14" s="712">
        <v>6</v>
      </c>
      <c r="B14" s="714" t="s">
        <v>17</v>
      </c>
      <c r="C14" s="997"/>
      <c r="D14" s="993"/>
      <c r="E14" s="993"/>
      <c r="F14" s="995"/>
      <c r="H14" s="2" t="s">
        <v>13</v>
      </c>
    </row>
    <row r="15" spans="1:10" x14ac:dyDescent="0.2">
      <c r="A15" s="712">
        <v>7</v>
      </c>
      <c r="B15" s="714" t="s">
        <v>18</v>
      </c>
      <c r="C15" s="997"/>
      <c r="D15" s="993"/>
      <c r="E15" s="993"/>
      <c r="F15" s="995"/>
    </row>
    <row r="16" spans="1:10" x14ac:dyDescent="0.2">
      <c r="A16" s="204">
        <v>8</v>
      </c>
      <c r="B16" s="92" t="s">
        <v>19</v>
      </c>
      <c r="C16" s="997"/>
      <c r="D16" s="993"/>
      <c r="E16" s="993"/>
      <c r="F16" s="995"/>
      <c r="J16" s="2" t="s">
        <v>85</v>
      </c>
    </row>
    <row r="17" spans="1:9" x14ac:dyDescent="0.2">
      <c r="A17" s="204">
        <v>9</v>
      </c>
      <c r="B17" s="92" t="s">
        <v>20</v>
      </c>
      <c r="C17" s="997"/>
      <c r="D17" s="993"/>
      <c r="E17" s="993"/>
      <c r="F17" s="995"/>
      <c r="H17" s="2" t="s">
        <v>13</v>
      </c>
    </row>
    <row r="18" spans="1:9" x14ac:dyDescent="0.2">
      <c r="A18" s="204">
        <v>10</v>
      </c>
      <c r="B18" s="92" t="s">
        <v>21</v>
      </c>
      <c r="C18" s="997"/>
      <c r="D18" s="993"/>
      <c r="E18" s="993"/>
      <c r="F18" s="995"/>
    </row>
    <row r="19" spans="1:9" x14ac:dyDescent="0.2">
      <c r="A19" s="712">
        <v>11</v>
      </c>
      <c r="B19" s="714" t="s">
        <v>22</v>
      </c>
      <c r="C19" s="997"/>
      <c r="D19" s="993"/>
      <c r="E19" s="993"/>
      <c r="F19" s="995"/>
      <c r="I19" s="2" t="s">
        <v>13</v>
      </c>
    </row>
    <row r="20" spans="1:9" x14ac:dyDescent="0.2">
      <c r="A20" s="204">
        <v>12</v>
      </c>
      <c r="B20" s="92" t="s">
        <v>23</v>
      </c>
      <c r="C20" s="997"/>
      <c r="D20" s="993"/>
      <c r="E20" s="993"/>
      <c r="F20" s="995"/>
    </row>
    <row r="21" spans="1:9" x14ac:dyDescent="0.2">
      <c r="A21" s="204">
        <v>13</v>
      </c>
      <c r="B21" s="92" t="s">
        <v>24</v>
      </c>
      <c r="C21" s="997"/>
      <c r="D21" s="993"/>
      <c r="E21" s="993"/>
      <c r="F21" s="995"/>
    </row>
    <row r="22" spans="1:9" x14ac:dyDescent="0.2">
      <c r="A22" s="204">
        <v>14</v>
      </c>
      <c r="B22" s="92" t="s">
        <v>25</v>
      </c>
      <c r="C22" s="997"/>
      <c r="D22" s="993"/>
      <c r="E22" s="993"/>
      <c r="F22" s="995"/>
    </row>
    <row r="23" spans="1:9" ht="12.75" thickBot="1" x14ac:dyDescent="0.25">
      <c r="A23" s="433">
        <v>15</v>
      </c>
      <c r="B23" s="715" t="s">
        <v>26</v>
      </c>
      <c r="C23" s="1439"/>
      <c r="D23" s="1440"/>
      <c r="E23" s="1440"/>
      <c r="F23" s="1441"/>
    </row>
    <row r="24" spans="1:9" customFormat="1" ht="12.75" x14ac:dyDescent="0.2">
      <c r="A24" s="621"/>
      <c r="B24" s="1443" t="s">
        <v>600</v>
      </c>
      <c r="C24" s="1444"/>
      <c r="D24" s="1444"/>
      <c r="E24" s="1444"/>
      <c r="F24" s="1445"/>
      <c r="G24" s="2" t="s">
        <v>599</v>
      </c>
    </row>
    <row r="25" spans="1:9" s="606" customFormat="1" ht="12.75" x14ac:dyDescent="0.2">
      <c r="A25" s="1438"/>
      <c r="B25" s="1446" t="s">
        <v>555</v>
      </c>
      <c r="C25" s="1442"/>
      <c r="D25" s="1442"/>
      <c r="E25" s="1442"/>
      <c r="F25" s="1447"/>
      <c r="G25" s="28"/>
    </row>
    <row r="26" spans="1:9" customFormat="1" ht="12.75" x14ac:dyDescent="0.2">
      <c r="A26" s="239"/>
      <c r="B26" s="1446" t="s">
        <v>457</v>
      </c>
      <c r="C26" s="805">
        <v>8.3510000000000009</v>
      </c>
      <c r="D26" s="805">
        <v>21.17</v>
      </c>
      <c r="E26" s="805">
        <v>3.1909999999999998</v>
      </c>
      <c r="F26" s="1448">
        <v>56.09</v>
      </c>
      <c r="G26" s="2"/>
    </row>
    <row r="27" spans="1:9" customFormat="1" ht="12.75" x14ac:dyDescent="0.2">
      <c r="A27" s="239"/>
      <c r="B27" s="1446" t="s">
        <v>86</v>
      </c>
      <c r="C27" s="805">
        <v>7.2</v>
      </c>
      <c r="D27" s="805">
        <v>23.7</v>
      </c>
      <c r="E27" s="805">
        <v>3.6</v>
      </c>
      <c r="F27" s="1448">
        <v>57.8</v>
      </c>
      <c r="G27" s="2"/>
    </row>
    <row r="28" spans="1:9" customFormat="1" ht="12.75" x14ac:dyDescent="0.2">
      <c r="A28" s="239"/>
      <c r="B28" s="1446" t="s">
        <v>87</v>
      </c>
      <c r="C28" s="805">
        <v>6.9</v>
      </c>
      <c r="D28" s="805">
        <v>23.2</v>
      </c>
      <c r="E28" s="805">
        <v>3.1</v>
      </c>
      <c r="F28" s="1448">
        <v>58.7</v>
      </c>
      <c r="G28" s="2"/>
    </row>
    <row r="29" spans="1:9" customFormat="1" ht="12.75" x14ac:dyDescent="0.2">
      <c r="A29" s="239"/>
      <c r="B29" s="1446" t="s">
        <v>88</v>
      </c>
      <c r="C29" s="805">
        <v>9.9933333333333341</v>
      </c>
      <c r="D29" s="805">
        <v>31.873333333333335</v>
      </c>
      <c r="E29" s="805">
        <v>5.2866666666666662</v>
      </c>
      <c r="F29" s="1449" t="s">
        <v>89</v>
      </c>
      <c r="G29" s="2"/>
    </row>
    <row r="30" spans="1:9" customFormat="1" ht="12.75" x14ac:dyDescent="0.2">
      <c r="A30" s="239"/>
      <c r="B30" s="1446" t="s">
        <v>90</v>
      </c>
      <c r="C30" s="805">
        <v>13.086666666666668</v>
      </c>
      <c r="D30" s="805">
        <v>30.846666666666668</v>
      </c>
      <c r="E30" s="805">
        <v>8.66</v>
      </c>
      <c r="F30" s="1449" t="s">
        <v>89</v>
      </c>
      <c r="G30" s="2"/>
    </row>
    <row r="31" spans="1:9" customFormat="1" ht="12.75" x14ac:dyDescent="0.2">
      <c r="A31" s="239"/>
      <c r="B31" s="1446" t="s">
        <v>91</v>
      </c>
      <c r="C31" s="805">
        <v>9.793333333333333</v>
      </c>
      <c r="D31" s="805">
        <v>33.633333333333333</v>
      </c>
      <c r="E31" s="805">
        <v>4.4799999999999995</v>
      </c>
      <c r="F31" s="1449" t="s">
        <v>89</v>
      </c>
      <c r="G31" s="2"/>
    </row>
    <row r="32" spans="1:9" customFormat="1" ht="12.75" x14ac:dyDescent="0.2">
      <c r="A32" s="239"/>
      <c r="B32" s="1446" t="s">
        <v>92</v>
      </c>
      <c r="C32" s="805">
        <v>10.693333333333333</v>
      </c>
      <c r="D32" s="805">
        <v>35.526666666666664</v>
      </c>
      <c r="E32" s="805">
        <v>5.0773333333333328</v>
      </c>
      <c r="F32" s="1449" t="s">
        <v>89</v>
      </c>
      <c r="G32" s="2"/>
    </row>
    <row r="33" spans="1:7" customFormat="1" ht="12.75" x14ac:dyDescent="0.2">
      <c r="A33" s="239"/>
      <c r="B33" s="1446" t="s">
        <v>93</v>
      </c>
      <c r="C33" s="805">
        <v>12.44</v>
      </c>
      <c r="D33" s="805">
        <v>36.686666666666675</v>
      </c>
      <c r="E33" s="805">
        <v>6.5466666666666669</v>
      </c>
      <c r="F33" s="1449" t="s">
        <v>89</v>
      </c>
      <c r="G33" s="2"/>
    </row>
    <row r="34" spans="1:7" customFormat="1" ht="12.75" x14ac:dyDescent="0.2">
      <c r="A34" s="239"/>
      <c r="B34" s="1446" t="s">
        <v>94</v>
      </c>
      <c r="C34" s="805">
        <v>12.913333333333334</v>
      </c>
      <c r="D34" s="805">
        <v>41.14</v>
      </c>
      <c r="E34" s="805">
        <v>6.8333333333333339</v>
      </c>
      <c r="F34" s="1449" t="s">
        <v>89</v>
      </c>
      <c r="G34" s="2"/>
    </row>
    <row r="35" spans="1:7" customFormat="1" ht="13.5" thickBot="1" x14ac:dyDescent="0.25">
      <c r="A35" s="448"/>
      <c r="B35" s="82" t="s">
        <v>95</v>
      </c>
      <c r="C35" s="1450">
        <v>12.273333333333335</v>
      </c>
      <c r="D35" s="1450">
        <v>39.906666666666666</v>
      </c>
      <c r="E35" s="1450">
        <v>6.3633333333333324</v>
      </c>
      <c r="F35" s="1451" t="s">
        <v>89</v>
      </c>
      <c r="G35" s="2"/>
    </row>
    <row r="36" spans="1:7" customFormat="1" ht="12.75" x14ac:dyDescent="0.2">
      <c r="A36" s="711" t="s">
        <v>96</v>
      </c>
      <c r="B36" s="2"/>
      <c r="C36" s="806"/>
      <c r="D36" s="806"/>
      <c r="E36" s="806"/>
      <c r="F36" s="806"/>
      <c r="G36" s="2"/>
    </row>
    <row r="37" spans="1:7" customFormat="1" ht="12.75" x14ac:dyDescent="0.2">
      <c r="A37" s="1" t="s">
        <v>97</v>
      </c>
      <c r="B37" s="2"/>
      <c r="C37" s="2"/>
      <c r="D37" s="2"/>
      <c r="E37" s="2"/>
      <c r="F37" s="2"/>
      <c r="G37" s="2"/>
    </row>
    <row r="38" spans="1:7" customFormat="1" ht="12.75" x14ac:dyDescent="0.2">
      <c r="A38" s="1" t="s">
        <v>456</v>
      </c>
      <c r="B38" s="2"/>
      <c r="C38" s="2"/>
      <c r="D38" s="2"/>
      <c r="E38" s="2"/>
      <c r="F38" s="2"/>
      <c r="G38" s="2"/>
    </row>
    <row r="39" spans="1:7" x14ac:dyDescent="0.2">
      <c r="A39" s="1" t="s">
        <v>98</v>
      </c>
    </row>
    <row r="40" spans="1:7" x14ac:dyDescent="0.2">
      <c r="A40" s="1" t="s">
        <v>99</v>
      </c>
    </row>
    <row r="50" spans="5:5" x14ac:dyDescent="0.2">
      <c r="E50" s="2" t="s">
        <v>13</v>
      </c>
    </row>
  </sheetData>
  <mergeCells count="1">
    <mergeCell ref="C7:F7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8">
    <tabColor rgb="FFFF0000"/>
  </sheetPr>
  <dimension ref="A1:AG91"/>
  <sheetViews>
    <sheetView showGridLines="0" zoomScaleNormal="100" workbookViewId="0">
      <selection activeCell="I4" sqref="I4"/>
    </sheetView>
  </sheetViews>
  <sheetFormatPr baseColWidth="10" defaultColWidth="11.42578125" defaultRowHeight="15" x14ac:dyDescent="0.25"/>
  <cols>
    <col min="1" max="1" width="6.140625" style="908" bestFit="1" customWidth="1"/>
    <col min="2" max="2" width="24.140625" style="905" customWidth="1"/>
    <col min="3" max="3" width="12.28515625" style="905" customWidth="1"/>
    <col min="4" max="4" width="11.85546875" style="905" customWidth="1"/>
    <col min="5" max="5" width="12.85546875" style="905" customWidth="1"/>
    <col min="6" max="7" width="10.5703125" style="905" customWidth="1"/>
    <col min="8" max="8" width="12.85546875" style="905" customWidth="1"/>
    <col min="9" max="9" width="13.28515625" style="905" customWidth="1"/>
    <col min="10" max="10" width="9.140625" style="905" bestFit="1" customWidth="1"/>
    <col min="11" max="13" width="11.42578125" style="905" customWidth="1"/>
    <col min="14" max="15" width="9.42578125" style="905" customWidth="1"/>
    <col min="16" max="17" width="11.42578125" style="905" customWidth="1"/>
    <col min="18" max="18" width="9.140625" style="905" bestFit="1" customWidth="1"/>
    <col min="19" max="19" width="11.42578125" style="905" customWidth="1"/>
    <col min="20" max="16384" width="11.42578125" style="905"/>
  </cols>
  <sheetData>
    <row r="1" spans="1:33" x14ac:dyDescent="0.25">
      <c r="A1" s="904" t="s">
        <v>100</v>
      </c>
      <c r="B1" s="904"/>
    </row>
    <row r="2" spans="1:33" x14ac:dyDescent="0.25">
      <c r="A2" s="906" t="s">
        <v>0</v>
      </c>
    </row>
    <row r="3" spans="1:33" x14ac:dyDescent="0.25">
      <c r="A3" s="906"/>
    </row>
    <row r="4" spans="1:33" x14ac:dyDescent="0.25">
      <c r="A4" s="906" t="str">
        <f>A7</f>
        <v>Tabell 3-2-D  - Søknader og avslag på sykehjemsplass</v>
      </c>
    </row>
    <row r="5" spans="1:33" x14ac:dyDescent="0.25">
      <c r="A5" s="907" t="str">
        <f>A41</f>
        <v>Tabell 3-2-D-1  - Søknader og avslag om plass etter sambogarantien</v>
      </c>
    </row>
    <row r="6" spans="1:33" ht="15.75" thickBot="1" x14ac:dyDescent="0.3">
      <c r="L6" s="948"/>
    </row>
    <row r="7" spans="1:33" s="907" customFormat="1" ht="30" customHeight="1" thickBot="1" x14ac:dyDescent="0.3">
      <c r="A7" s="909" t="s">
        <v>101</v>
      </c>
      <c r="T7" s="910" t="s">
        <v>590</v>
      </c>
      <c r="U7" s="910" t="s">
        <v>537</v>
      </c>
      <c r="V7" s="910" t="s">
        <v>452</v>
      </c>
      <c r="W7" s="910" t="s">
        <v>102</v>
      </c>
      <c r="X7" s="911" t="s">
        <v>103</v>
      </c>
      <c r="Y7" s="911" t="s">
        <v>104</v>
      </c>
      <c r="Z7" s="911" t="s">
        <v>105</v>
      </c>
      <c r="AA7" s="911" t="s">
        <v>106</v>
      </c>
      <c r="AB7" s="911" t="s">
        <v>107</v>
      </c>
      <c r="AC7" s="912" t="s">
        <v>108</v>
      </c>
      <c r="AD7" s="911" t="s">
        <v>109</v>
      </c>
      <c r="AE7" s="912" t="s">
        <v>110</v>
      </c>
      <c r="AF7" s="911" t="s">
        <v>111</v>
      </c>
      <c r="AG7" s="913" t="s">
        <v>112</v>
      </c>
    </row>
    <row r="8" spans="1:33" s="916" customFormat="1" ht="28.5" customHeight="1" thickBot="1" x14ac:dyDescent="0.3">
      <c r="A8" s="914"/>
      <c r="B8" s="915"/>
      <c r="C8" s="1606" t="s">
        <v>113</v>
      </c>
      <c r="D8" s="1606"/>
      <c r="E8" s="1606"/>
      <c r="F8" s="1606"/>
      <c r="G8" s="1606"/>
      <c r="H8" s="1606"/>
      <c r="I8" s="1606"/>
      <c r="J8" s="1606"/>
      <c r="K8" s="1606" t="s">
        <v>114</v>
      </c>
      <c r="L8" s="1606"/>
      <c r="M8" s="1606"/>
      <c r="N8" s="1606"/>
      <c r="O8" s="1606"/>
      <c r="P8" s="1606"/>
      <c r="Q8" s="1606"/>
      <c r="R8" s="1606"/>
      <c r="T8" s="917">
        <f>J25</f>
        <v>0.88461538461538458</v>
      </c>
      <c r="U8" s="917">
        <f>J26</f>
        <v>0.90943160524672084</v>
      </c>
      <c r="V8" s="917">
        <f>J27</f>
        <v>0.91165413533834583</v>
      </c>
      <c r="W8" s="917">
        <f>J28</f>
        <v>0.9018205461638491</v>
      </c>
      <c r="X8" s="918">
        <f>J29</f>
        <v>0.91502379333786543</v>
      </c>
      <c r="Y8" s="918">
        <f>J30</f>
        <v>0.89555125725338491</v>
      </c>
      <c r="Z8" s="918">
        <f>J31</f>
        <v>0.8916990920881972</v>
      </c>
      <c r="AA8" s="918">
        <f>J32</f>
        <v>0.90596026490066228</v>
      </c>
      <c r="AB8" s="918">
        <f>J33</f>
        <v>0.89897156684815482</v>
      </c>
      <c r="AC8" s="919">
        <f>J34</f>
        <v>0.88598130841121492</v>
      </c>
      <c r="AD8" s="920">
        <f>J35</f>
        <v>0.89779681762545904</v>
      </c>
      <c r="AE8" s="921">
        <f>J36</f>
        <v>0.9066147859922179</v>
      </c>
      <c r="AF8" s="920">
        <f>J37</f>
        <v>0.91388589881593107</v>
      </c>
      <c r="AG8" s="922">
        <f>J38</f>
        <v>0.866076369673492</v>
      </c>
    </row>
    <row r="9" spans="1:33" s="916" customFormat="1" ht="134.25" customHeight="1" thickBot="1" x14ac:dyDescent="0.25">
      <c r="A9" s="923" t="s">
        <v>51</v>
      </c>
      <c r="B9" s="924" t="s">
        <v>5</v>
      </c>
      <c r="C9" s="923" t="s">
        <v>115</v>
      </c>
      <c r="D9" s="925" t="s">
        <v>116</v>
      </c>
      <c r="E9" s="925" t="s">
        <v>117</v>
      </c>
      <c r="F9" s="925" t="s">
        <v>118</v>
      </c>
      <c r="G9" s="925" t="s">
        <v>119</v>
      </c>
      <c r="H9" s="925" t="s">
        <v>120</v>
      </c>
      <c r="I9" s="925" t="s">
        <v>121</v>
      </c>
      <c r="J9" s="926" t="s">
        <v>122</v>
      </c>
      <c r="K9" s="923" t="s">
        <v>123</v>
      </c>
      <c r="L9" s="925" t="s">
        <v>124</v>
      </c>
      <c r="M9" s="925" t="s">
        <v>125</v>
      </c>
      <c r="N9" s="925" t="s">
        <v>118</v>
      </c>
      <c r="O9" s="925" t="s">
        <v>119</v>
      </c>
      <c r="P9" s="925" t="s">
        <v>126</v>
      </c>
      <c r="Q9" s="925" t="s">
        <v>121</v>
      </c>
      <c r="R9" s="926" t="s">
        <v>122</v>
      </c>
    </row>
    <row r="10" spans="1:33" ht="12.95" customHeight="1" x14ac:dyDescent="0.25">
      <c r="A10" s="927">
        <v>1</v>
      </c>
      <c r="B10" s="928" t="s">
        <v>11</v>
      </c>
      <c r="C10" s="346">
        <v>17</v>
      </c>
      <c r="D10" s="981">
        <v>85</v>
      </c>
      <c r="E10" s="981">
        <v>58</v>
      </c>
      <c r="F10" s="981">
        <v>8</v>
      </c>
      <c r="G10" s="981">
        <v>14</v>
      </c>
      <c r="H10" s="981">
        <v>12</v>
      </c>
      <c r="I10" s="982">
        <v>10</v>
      </c>
      <c r="J10" s="929">
        <f t="shared" ref="J10:J24" si="0">E10/(E10+H10)</f>
        <v>0.82857142857142863</v>
      </c>
      <c r="K10" s="346">
        <v>1</v>
      </c>
      <c r="L10" s="981">
        <v>359</v>
      </c>
      <c r="M10" s="981">
        <v>349</v>
      </c>
      <c r="N10" s="981">
        <v>0</v>
      </c>
      <c r="O10" s="981">
        <v>5</v>
      </c>
      <c r="P10" s="981">
        <v>5</v>
      </c>
      <c r="Q10" s="982">
        <v>1</v>
      </c>
      <c r="R10" s="930">
        <f t="shared" ref="R10:R24" si="1">M10/(M10+P10)</f>
        <v>0.98587570621468923</v>
      </c>
    </row>
    <row r="11" spans="1:33" x14ac:dyDescent="0.25">
      <c r="A11" s="931">
        <v>2</v>
      </c>
      <c r="B11" s="932" t="s">
        <v>12</v>
      </c>
      <c r="C11" s="348">
        <v>12</v>
      </c>
      <c r="D11" s="980">
        <v>75</v>
      </c>
      <c r="E11" s="980">
        <v>55</v>
      </c>
      <c r="F11" s="980">
        <v>7</v>
      </c>
      <c r="G11" s="980">
        <v>13</v>
      </c>
      <c r="H11" s="980">
        <v>2</v>
      </c>
      <c r="I11" s="983">
        <v>10</v>
      </c>
      <c r="J11" s="933">
        <f t="shared" si="0"/>
        <v>0.96491228070175439</v>
      </c>
      <c r="K11" s="348">
        <v>1</v>
      </c>
      <c r="L11" s="980">
        <v>374</v>
      </c>
      <c r="M11" s="980">
        <v>352</v>
      </c>
      <c r="N11" s="980">
        <v>2</v>
      </c>
      <c r="O11" s="980">
        <v>13</v>
      </c>
      <c r="P11" s="980">
        <v>1</v>
      </c>
      <c r="Q11" s="983">
        <v>7</v>
      </c>
      <c r="R11" s="934">
        <f t="shared" si="1"/>
        <v>0.99716713881019825</v>
      </c>
    </row>
    <row r="12" spans="1:33" x14ac:dyDescent="0.25">
      <c r="A12" s="931">
        <v>3</v>
      </c>
      <c r="B12" s="932" t="s">
        <v>14</v>
      </c>
      <c r="C12" s="348">
        <v>6</v>
      </c>
      <c r="D12" s="980">
        <v>84</v>
      </c>
      <c r="E12" s="980">
        <v>53</v>
      </c>
      <c r="F12" s="980">
        <v>3</v>
      </c>
      <c r="G12" s="980">
        <v>14</v>
      </c>
      <c r="H12" s="980">
        <v>8</v>
      </c>
      <c r="I12" s="983">
        <v>12</v>
      </c>
      <c r="J12" s="933">
        <f t="shared" si="0"/>
        <v>0.86885245901639341</v>
      </c>
      <c r="K12" s="348">
        <v>12</v>
      </c>
      <c r="L12" s="980">
        <v>352</v>
      </c>
      <c r="M12" s="980">
        <v>350</v>
      </c>
      <c r="N12" s="980">
        <v>1</v>
      </c>
      <c r="O12" s="980">
        <v>6</v>
      </c>
      <c r="P12" s="980">
        <v>4</v>
      </c>
      <c r="Q12" s="983">
        <v>3</v>
      </c>
      <c r="R12" s="934">
        <f t="shared" si="1"/>
        <v>0.98870056497175141</v>
      </c>
    </row>
    <row r="13" spans="1:33" x14ac:dyDescent="0.25">
      <c r="A13" s="931">
        <v>4</v>
      </c>
      <c r="B13" s="932" t="s">
        <v>15</v>
      </c>
      <c r="C13" s="348">
        <v>6</v>
      </c>
      <c r="D13" s="980">
        <v>55</v>
      </c>
      <c r="E13" s="980">
        <v>46</v>
      </c>
      <c r="F13" s="980">
        <v>0</v>
      </c>
      <c r="G13" s="980">
        <v>5</v>
      </c>
      <c r="H13" s="980">
        <v>7</v>
      </c>
      <c r="I13" s="983">
        <v>3</v>
      </c>
      <c r="J13" s="933">
        <f t="shared" si="0"/>
        <v>0.86792452830188682</v>
      </c>
      <c r="K13" s="348">
        <v>0</v>
      </c>
      <c r="L13" s="980">
        <v>277</v>
      </c>
      <c r="M13" s="980">
        <v>270</v>
      </c>
      <c r="N13" s="980">
        <v>0</v>
      </c>
      <c r="O13" s="980">
        <v>2</v>
      </c>
      <c r="P13" s="980">
        <v>5</v>
      </c>
      <c r="Q13" s="983">
        <v>0</v>
      </c>
      <c r="R13" s="934">
        <f t="shared" si="1"/>
        <v>0.98181818181818181</v>
      </c>
    </row>
    <row r="14" spans="1:33" x14ac:dyDescent="0.25">
      <c r="A14" s="931">
        <v>5</v>
      </c>
      <c r="B14" s="932" t="s">
        <v>16</v>
      </c>
      <c r="C14" s="348">
        <v>23</v>
      </c>
      <c r="D14" s="980">
        <v>215</v>
      </c>
      <c r="E14" s="980">
        <v>182</v>
      </c>
      <c r="F14" s="980">
        <v>16</v>
      </c>
      <c r="G14" s="980">
        <v>18</v>
      </c>
      <c r="H14" s="980">
        <v>5</v>
      </c>
      <c r="I14" s="983">
        <v>17</v>
      </c>
      <c r="J14" s="933">
        <f t="shared" si="0"/>
        <v>0.9732620320855615</v>
      </c>
      <c r="K14" s="348">
        <v>11</v>
      </c>
      <c r="L14" s="980">
        <v>606</v>
      </c>
      <c r="M14" s="980">
        <v>599</v>
      </c>
      <c r="N14" s="980">
        <v>0</v>
      </c>
      <c r="O14" s="980">
        <v>12</v>
      </c>
      <c r="P14" s="980">
        <v>0</v>
      </c>
      <c r="Q14" s="983">
        <v>6</v>
      </c>
      <c r="R14" s="934">
        <f t="shared" si="1"/>
        <v>1</v>
      </c>
    </row>
    <row r="15" spans="1:33" x14ac:dyDescent="0.25">
      <c r="A15" s="935">
        <v>6</v>
      </c>
      <c r="B15" s="936" t="s">
        <v>17</v>
      </c>
      <c r="C15" s="348">
        <v>7</v>
      </c>
      <c r="D15" s="980">
        <v>126</v>
      </c>
      <c r="E15" s="980">
        <v>107</v>
      </c>
      <c r="F15" s="980">
        <v>7</v>
      </c>
      <c r="G15" s="980">
        <v>3</v>
      </c>
      <c r="H15" s="980">
        <v>8</v>
      </c>
      <c r="I15" s="983">
        <v>8</v>
      </c>
      <c r="J15" s="933">
        <f t="shared" si="0"/>
        <v>0.93043478260869561</v>
      </c>
      <c r="K15" s="348">
        <v>5</v>
      </c>
      <c r="L15" s="980">
        <v>587</v>
      </c>
      <c r="M15" s="980">
        <v>569</v>
      </c>
      <c r="N15" s="980">
        <v>6</v>
      </c>
      <c r="O15" s="980">
        <v>2</v>
      </c>
      <c r="P15" s="980">
        <v>1</v>
      </c>
      <c r="Q15" s="983">
        <v>14</v>
      </c>
      <c r="R15" s="934">
        <f t="shared" si="1"/>
        <v>0.99824561403508771</v>
      </c>
    </row>
    <row r="16" spans="1:33" x14ac:dyDescent="0.25">
      <c r="A16" s="935">
        <v>7</v>
      </c>
      <c r="B16" s="936" t="s">
        <v>18</v>
      </c>
      <c r="C16" s="348">
        <v>11</v>
      </c>
      <c r="D16" s="980">
        <v>195</v>
      </c>
      <c r="E16" s="980">
        <v>122</v>
      </c>
      <c r="F16" s="980">
        <v>25</v>
      </c>
      <c r="G16" s="980">
        <v>8</v>
      </c>
      <c r="H16" s="980">
        <v>34</v>
      </c>
      <c r="I16" s="983">
        <v>17</v>
      </c>
      <c r="J16" s="933">
        <f t="shared" si="0"/>
        <v>0.78205128205128205</v>
      </c>
      <c r="K16" s="348">
        <v>11</v>
      </c>
      <c r="L16" s="980">
        <v>610</v>
      </c>
      <c r="M16" s="980">
        <v>592</v>
      </c>
      <c r="N16" s="980">
        <v>2</v>
      </c>
      <c r="O16" s="980">
        <v>8</v>
      </c>
      <c r="P16" s="980">
        <v>7</v>
      </c>
      <c r="Q16" s="983">
        <v>12</v>
      </c>
      <c r="R16" s="934">
        <f t="shared" si="1"/>
        <v>0.98831385642737901</v>
      </c>
    </row>
    <row r="17" spans="1:25" x14ac:dyDescent="0.25">
      <c r="A17" s="931">
        <v>8</v>
      </c>
      <c r="B17" s="932" t="s">
        <v>19</v>
      </c>
      <c r="C17" s="348">
        <v>12</v>
      </c>
      <c r="D17" s="980">
        <v>167</v>
      </c>
      <c r="E17" s="980">
        <v>125</v>
      </c>
      <c r="F17" s="980">
        <v>8</v>
      </c>
      <c r="G17" s="980">
        <v>8</v>
      </c>
      <c r="H17" s="980">
        <v>21</v>
      </c>
      <c r="I17" s="983">
        <v>17</v>
      </c>
      <c r="J17" s="933">
        <f t="shared" si="0"/>
        <v>0.85616438356164382</v>
      </c>
      <c r="K17" s="348">
        <v>3</v>
      </c>
      <c r="L17" s="980">
        <v>427</v>
      </c>
      <c r="M17" s="980">
        <v>405</v>
      </c>
      <c r="N17" s="980">
        <v>6</v>
      </c>
      <c r="O17" s="980">
        <v>7</v>
      </c>
      <c r="P17" s="980">
        <v>7</v>
      </c>
      <c r="Q17" s="983">
        <v>5</v>
      </c>
      <c r="R17" s="934">
        <f t="shared" si="1"/>
        <v>0.98300970873786409</v>
      </c>
    </row>
    <row r="18" spans="1:25" x14ac:dyDescent="0.25">
      <c r="A18" s="931">
        <v>9</v>
      </c>
      <c r="B18" s="932" t="s">
        <v>20</v>
      </c>
      <c r="C18" s="348">
        <v>8</v>
      </c>
      <c r="D18" s="980">
        <v>94</v>
      </c>
      <c r="E18" s="980">
        <v>73</v>
      </c>
      <c r="F18" s="980">
        <v>14</v>
      </c>
      <c r="G18" s="980">
        <v>2</v>
      </c>
      <c r="H18" s="980">
        <v>9</v>
      </c>
      <c r="I18" s="983">
        <v>4</v>
      </c>
      <c r="J18" s="933">
        <f t="shared" si="0"/>
        <v>0.8902439024390244</v>
      </c>
      <c r="K18" s="348">
        <v>4</v>
      </c>
      <c r="L18" s="980">
        <v>321</v>
      </c>
      <c r="M18" s="980">
        <v>316</v>
      </c>
      <c r="N18" s="980">
        <v>3</v>
      </c>
      <c r="O18" s="980">
        <v>5</v>
      </c>
      <c r="P18" s="980">
        <v>1</v>
      </c>
      <c r="Q18" s="983">
        <v>0</v>
      </c>
      <c r="R18" s="934">
        <f t="shared" si="1"/>
        <v>0.99684542586750791</v>
      </c>
    </row>
    <row r="19" spans="1:25" x14ac:dyDescent="0.25">
      <c r="A19" s="931">
        <v>10</v>
      </c>
      <c r="B19" s="932" t="s">
        <v>21</v>
      </c>
      <c r="C19" s="348">
        <v>9</v>
      </c>
      <c r="D19" s="980">
        <v>73</v>
      </c>
      <c r="E19" s="980">
        <v>60</v>
      </c>
      <c r="F19" s="980">
        <v>2</v>
      </c>
      <c r="G19" s="980">
        <v>6</v>
      </c>
      <c r="H19" s="980">
        <v>3</v>
      </c>
      <c r="I19" s="983">
        <v>11</v>
      </c>
      <c r="J19" s="933">
        <f t="shared" si="0"/>
        <v>0.95238095238095233</v>
      </c>
      <c r="K19" s="348">
        <v>5</v>
      </c>
      <c r="L19" s="980">
        <v>363</v>
      </c>
      <c r="M19" s="980">
        <v>355</v>
      </c>
      <c r="N19" s="980">
        <v>1</v>
      </c>
      <c r="O19" s="980">
        <v>4</v>
      </c>
      <c r="P19" s="980">
        <v>0</v>
      </c>
      <c r="Q19" s="983">
        <v>8</v>
      </c>
      <c r="R19" s="934">
        <f t="shared" si="1"/>
        <v>1</v>
      </c>
    </row>
    <row r="20" spans="1:25" x14ac:dyDescent="0.25">
      <c r="A20" s="935">
        <v>11</v>
      </c>
      <c r="B20" s="936" t="s">
        <v>22</v>
      </c>
      <c r="C20" s="348">
        <v>6</v>
      </c>
      <c r="D20" s="980">
        <v>118</v>
      </c>
      <c r="E20" s="980">
        <v>77</v>
      </c>
      <c r="F20" s="980">
        <v>4</v>
      </c>
      <c r="G20" s="980">
        <v>6</v>
      </c>
      <c r="H20" s="980">
        <v>23</v>
      </c>
      <c r="I20" s="983">
        <v>14</v>
      </c>
      <c r="J20" s="933">
        <f t="shared" si="0"/>
        <v>0.77</v>
      </c>
      <c r="K20" s="348">
        <v>1</v>
      </c>
      <c r="L20" s="980">
        <v>340</v>
      </c>
      <c r="M20" s="980">
        <v>326</v>
      </c>
      <c r="N20" s="980">
        <v>3</v>
      </c>
      <c r="O20" s="980">
        <v>5</v>
      </c>
      <c r="P20" s="980">
        <v>3</v>
      </c>
      <c r="Q20" s="983">
        <v>4</v>
      </c>
      <c r="R20" s="934">
        <f t="shared" si="1"/>
        <v>0.99088145896656532</v>
      </c>
    </row>
    <row r="21" spans="1:25" x14ac:dyDescent="0.25">
      <c r="A21" s="931">
        <v>12</v>
      </c>
      <c r="B21" s="932" t="s">
        <v>23</v>
      </c>
      <c r="C21" s="348">
        <v>13</v>
      </c>
      <c r="D21" s="980">
        <v>126</v>
      </c>
      <c r="E21" s="980">
        <v>99</v>
      </c>
      <c r="F21" s="980">
        <v>9</v>
      </c>
      <c r="G21" s="980">
        <v>16</v>
      </c>
      <c r="H21" s="980">
        <v>7</v>
      </c>
      <c r="I21" s="983">
        <v>8</v>
      </c>
      <c r="J21" s="933">
        <f t="shared" si="0"/>
        <v>0.93396226415094341</v>
      </c>
      <c r="K21" s="348">
        <v>12</v>
      </c>
      <c r="L21" s="980">
        <v>523</v>
      </c>
      <c r="M21" s="980">
        <v>522</v>
      </c>
      <c r="N21" s="980">
        <v>2</v>
      </c>
      <c r="O21" s="980">
        <v>5</v>
      </c>
      <c r="P21" s="980">
        <v>4</v>
      </c>
      <c r="Q21" s="983">
        <v>2</v>
      </c>
      <c r="R21" s="934">
        <f t="shared" si="1"/>
        <v>0.99239543726235746</v>
      </c>
    </row>
    <row r="22" spans="1:25" x14ac:dyDescent="0.25">
      <c r="A22" s="931">
        <v>13</v>
      </c>
      <c r="B22" s="932" t="s">
        <v>24</v>
      </c>
      <c r="C22" s="348">
        <v>26</v>
      </c>
      <c r="D22" s="980">
        <v>203</v>
      </c>
      <c r="E22" s="980">
        <v>159</v>
      </c>
      <c r="F22" s="980">
        <v>17</v>
      </c>
      <c r="G22" s="980">
        <v>13</v>
      </c>
      <c r="H22" s="980">
        <v>11</v>
      </c>
      <c r="I22" s="983">
        <v>29</v>
      </c>
      <c r="J22" s="933">
        <f t="shared" si="0"/>
        <v>0.93529411764705883</v>
      </c>
      <c r="K22" s="348">
        <v>12</v>
      </c>
      <c r="L22" s="980">
        <v>672</v>
      </c>
      <c r="M22" s="980">
        <v>641</v>
      </c>
      <c r="N22" s="980">
        <v>7</v>
      </c>
      <c r="O22" s="980">
        <v>23</v>
      </c>
      <c r="P22" s="980">
        <v>0</v>
      </c>
      <c r="Q22" s="983">
        <v>13</v>
      </c>
      <c r="R22" s="934">
        <f t="shared" si="1"/>
        <v>1</v>
      </c>
    </row>
    <row r="23" spans="1:25" ht="12.95" customHeight="1" x14ac:dyDescent="0.25">
      <c r="A23" s="931">
        <v>14</v>
      </c>
      <c r="B23" s="932" t="s">
        <v>25</v>
      </c>
      <c r="C23" s="348">
        <v>22</v>
      </c>
      <c r="D23" s="980">
        <v>174</v>
      </c>
      <c r="E23" s="980">
        <v>125</v>
      </c>
      <c r="F23" s="980">
        <v>13</v>
      </c>
      <c r="G23" s="980">
        <v>19</v>
      </c>
      <c r="H23" s="980">
        <v>25</v>
      </c>
      <c r="I23" s="983">
        <v>14</v>
      </c>
      <c r="J23" s="933">
        <f t="shared" si="0"/>
        <v>0.83333333333333337</v>
      </c>
      <c r="K23" s="348">
        <v>15</v>
      </c>
      <c r="L23" s="980">
        <v>573</v>
      </c>
      <c r="M23" s="980">
        <v>554</v>
      </c>
      <c r="N23" s="980">
        <v>5</v>
      </c>
      <c r="O23" s="980">
        <v>8</v>
      </c>
      <c r="P23" s="980">
        <v>2</v>
      </c>
      <c r="Q23" s="983">
        <v>19</v>
      </c>
      <c r="R23" s="934">
        <f t="shared" si="1"/>
        <v>0.99640287769784175</v>
      </c>
      <c r="V23" s="948"/>
    </row>
    <row r="24" spans="1:25" ht="19.5" customHeight="1" thickBot="1" x14ac:dyDescent="0.3">
      <c r="A24" s="937">
        <v>15</v>
      </c>
      <c r="B24" s="938" t="s">
        <v>26</v>
      </c>
      <c r="C24" s="984">
        <v>3</v>
      </c>
      <c r="D24" s="985">
        <v>82</v>
      </c>
      <c r="E24" s="985">
        <v>62</v>
      </c>
      <c r="F24" s="985">
        <v>5</v>
      </c>
      <c r="G24" s="985">
        <v>5</v>
      </c>
      <c r="H24" s="985">
        <v>8</v>
      </c>
      <c r="I24" s="986">
        <v>5</v>
      </c>
      <c r="J24" s="939">
        <f t="shared" si="0"/>
        <v>0.88571428571428568</v>
      </c>
      <c r="K24" s="984">
        <v>3</v>
      </c>
      <c r="L24" s="985">
        <v>315</v>
      </c>
      <c r="M24" s="985">
        <v>304</v>
      </c>
      <c r="N24" s="985">
        <v>1</v>
      </c>
      <c r="O24" s="985">
        <v>1</v>
      </c>
      <c r="P24" s="985">
        <v>9</v>
      </c>
      <c r="Q24" s="986">
        <v>3</v>
      </c>
      <c r="R24" s="940">
        <f t="shared" si="1"/>
        <v>0.97124600638977632</v>
      </c>
      <c r="Y24" s="905" t="s">
        <v>156</v>
      </c>
    </row>
    <row r="25" spans="1:25" s="944" customFormat="1" ht="14.25" x14ac:dyDescent="0.2">
      <c r="A25" s="941"/>
      <c r="B25" s="910" t="s">
        <v>590</v>
      </c>
      <c r="C25" s="943">
        <f>SUM(C10:C24)</f>
        <v>181</v>
      </c>
      <c r="D25" s="943">
        <f>SUM(D10:D24)</f>
        <v>1872</v>
      </c>
      <c r="E25" s="943">
        <f>SUM(E10:E24)</f>
        <v>1403</v>
      </c>
      <c r="F25" s="943">
        <f t="shared" ref="F25:I25" si="2">SUM(F10:F24)</f>
        <v>138</v>
      </c>
      <c r="G25" s="943">
        <f t="shared" si="2"/>
        <v>150</v>
      </c>
      <c r="H25" s="943">
        <f t="shared" si="2"/>
        <v>183</v>
      </c>
      <c r="I25" s="943">
        <f t="shared" si="2"/>
        <v>179</v>
      </c>
      <c r="J25" s="917">
        <f t="shared" ref="J25" si="3">E25/(E25+H25)</f>
        <v>0.88461538461538458</v>
      </c>
      <c r="K25" s="942">
        <f>SUM(K10:K24)</f>
        <v>96</v>
      </c>
      <c r="L25" s="943">
        <f>SUM(L10:L24)</f>
        <v>6699</v>
      </c>
      <c r="M25" s="943">
        <f>SUM(M10:M24)</f>
        <v>6504</v>
      </c>
      <c r="N25" s="943">
        <f t="shared" ref="N25:Q25" si="4">SUM(N10:N24)</f>
        <v>39</v>
      </c>
      <c r="O25" s="943">
        <f t="shared" si="4"/>
        <v>106</v>
      </c>
      <c r="P25" s="943">
        <f t="shared" si="4"/>
        <v>49</v>
      </c>
      <c r="Q25" s="943">
        <f t="shared" si="4"/>
        <v>97</v>
      </c>
      <c r="R25" s="917">
        <f t="shared" ref="R25" si="5">M25/(M25+P25)</f>
        <v>0.99252250877460702</v>
      </c>
      <c r="T25" s="1115"/>
      <c r="U25" s="1115"/>
    </row>
    <row r="26" spans="1:25" x14ac:dyDescent="0.25">
      <c r="A26" s="945"/>
      <c r="B26" s="911" t="s">
        <v>537</v>
      </c>
      <c r="C26" s="946">
        <v>201</v>
      </c>
      <c r="D26" s="946">
        <v>1845</v>
      </c>
      <c r="E26" s="946">
        <v>1456</v>
      </c>
      <c r="F26" s="946">
        <v>126</v>
      </c>
      <c r="G26" s="946">
        <v>138</v>
      </c>
      <c r="H26" s="946">
        <v>145</v>
      </c>
      <c r="I26" s="946">
        <v>181</v>
      </c>
      <c r="J26" s="918">
        <v>0.90943160524672084</v>
      </c>
      <c r="K26" s="947">
        <v>85</v>
      </c>
      <c r="L26" s="946">
        <v>6157</v>
      </c>
      <c r="M26" s="946">
        <v>5967</v>
      </c>
      <c r="N26" s="946">
        <v>51</v>
      </c>
      <c r="O26" s="946">
        <v>85</v>
      </c>
      <c r="P26" s="946">
        <v>58</v>
      </c>
      <c r="Q26" s="946">
        <v>81</v>
      </c>
      <c r="R26" s="918">
        <v>0.99037344398340244</v>
      </c>
      <c r="T26" s="948"/>
      <c r="U26" s="948"/>
    </row>
    <row r="27" spans="1:25" x14ac:dyDescent="0.25">
      <c r="A27" s="945"/>
      <c r="B27" s="911" t="s">
        <v>452</v>
      </c>
      <c r="C27" s="946">
        <v>197</v>
      </c>
      <c r="D27" s="946">
        <v>1920</v>
      </c>
      <c r="E27" s="946">
        <v>1455</v>
      </c>
      <c r="F27" s="946">
        <v>147</v>
      </c>
      <c r="G27" s="946">
        <v>153</v>
      </c>
      <c r="H27" s="946">
        <v>141</v>
      </c>
      <c r="I27" s="946">
        <v>196</v>
      </c>
      <c r="J27" s="918">
        <v>0.91165413533834583</v>
      </c>
      <c r="K27" s="947">
        <v>166</v>
      </c>
      <c r="L27" s="946">
        <v>6396</v>
      </c>
      <c r="M27" s="946">
        <v>6206</v>
      </c>
      <c r="N27" s="946">
        <v>62</v>
      </c>
      <c r="O27" s="946">
        <v>112</v>
      </c>
      <c r="P27" s="946">
        <v>75</v>
      </c>
      <c r="Q27" s="946">
        <v>107</v>
      </c>
      <c r="R27" s="918">
        <v>0.98805922623786024</v>
      </c>
      <c r="T27" s="948"/>
      <c r="U27" s="948"/>
    </row>
    <row r="28" spans="1:25" x14ac:dyDescent="0.25">
      <c r="A28" s="945"/>
      <c r="B28" s="911" t="s">
        <v>102</v>
      </c>
      <c r="C28" s="946">
        <v>177</v>
      </c>
      <c r="D28" s="946">
        <v>1799</v>
      </c>
      <c r="E28" s="946">
        <v>1387</v>
      </c>
      <c r="F28" s="946">
        <v>127</v>
      </c>
      <c r="G28" s="946">
        <v>141</v>
      </c>
      <c r="H28" s="946">
        <v>151</v>
      </c>
      <c r="I28" s="946">
        <v>170</v>
      </c>
      <c r="J28" s="918">
        <v>0.9018205461638491</v>
      </c>
      <c r="K28" s="947">
        <v>53</v>
      </c>
      <c r="L28" s="946">
        <v>6559</v>
      </c>
      <c r="M28" s="946">
        <v>6262</v>
      </c>
      <c r="N28" s="946">
        <v>61</v>
      </c>
      <c r="O28" s="946">
        <v>124</v>
      </c>
      <c r="P28" s="946">
        <v>58</v>
      </c>
      <c r="Q28" s="946">
        <v>107</v>
      </c>
      <c r="R28" s="918">
        <v>0.99082278481012653</v>
      </c>
      <c r="T28" s="948"/>
    </row>
    <row r="29" spans="1:25" x14ac:dyDescent="0.25">
      <c r="A29" s="945"/>
      <c r="B29" s="911" t="s">
        <v>103</v>
      </c>
      <c r="C29" s="946">
        <v>131</v>
      </c>
      <c r="D29" s="946">
        <v>1731</v>
      </c>
      <c r="E29" s="946">
        <v>1346</v>
      </c>
      <c r="F29" s="946">
        <v>107</v>
      </c>
      <c r="G29" s="946">
        <v>137</v>
      </c>
      <c r="H29" s="946">
        <v>125</v>
      </c>
      <c r="I29" s="946">
        <v>147</v>
      </c>
      <c r="J29" s="918">
        <v>0.91502379333786543</v>
      </c>
      <c r="K29" s="947">
        <v>176</v>
      </c>
      <c r="L29" s="946">
        <v>5826</v>
      </c>
      <c r="M29" s="946">
        <v>5627</v>
      </c>
      <c r="N29" s="946">
        <v>52</v>
      </c>
      <c r="O29" s="946">
        <v>131</v>
      </c>
      <c r="P29" s="946">
        <v>69</v>
      </c>
      <c r="Q29" s="946">
        <v>123</v>
      </c>
      <c r="R29" s="918">
        <v>0.9878862359550562</v>
      </c>
      <c r="T29" s="948"/>
    </row>
    <row r="30" spans="1:25" x14ac:dyDescent="0.25">
      <c r="A30" s="945"/>
      <c r="B30" s="911" t="s">
        <v>104</v>
      </c>
      <c r="C30" s="946">
        <v>122</v>
      </c>
      <c r="D30" s="946">
        <v>1750</v>
      </c>
      <c r="E30" s="946">
        <v>1389</v>
      </c>
      <c r="F30" s="946">
        <v>114</v>
      </c>
      <c r="G30" s="946">
        <v>105</v>
      </c>
      <c r="H30" s="946">
        <v>162</v>
      </c>
      <c r="I30" s="946">
        <v>102</v>
      </c>
      <c r="J30" s="918">
        <v>0.89555125725338491</v>
      </c>
      <c r="K30" s="947">
        <v>83</v>
      </c>
      <c r="L30" s="946">
        <v>6142</v>
      </c>
      <c r="M30" s="946">
        <v>5921</v>
      </c>
      <c r="N30" s="946">
        <v>54</v>
      </c>
      <c r="O30" s="946">
        <v>123</v>
      </c>
      <c r="P30" s="946">
        <v>81</v>
      </c>
      <c r="Q30" s="946">
        <v>46</v>
      </c>
      <c r="R30" s="918">
        <v>0.98650449850049982</v>
      </c>
    </row>
    <row r="31" spans="1:25" x14ac:dyDescent="0.25">
      <c r="A31" s="945"/>
      <c r="B31" s="911" t="s">
        <v>105</v>
      </c>
      <c r="C31" s="946">
        <v>133</v>
      </c>
      <c r="D31" s="946">
        <v>1769</v>
      </c>
      <c r="E31" s="946">
        <v>1375</v>
      </c>
      <c r="F31" s="946">
        <v>94</v>
      </c>
      <c r="G31" s="946">
        <v>157</v>
      </c>
      <c r="H31" s="946">
        <v>167</v>
      </c>
      <c r="I31" s="946">
        <v>109</v>
      </c>
      <c r="J31" s="918">
        <v>0.8916990920881972</v>
      </c>
      <c r="K31" s="947">
        <v>77</v>
      </c>
      <c r="L31" s="946">
        <v>6808</v>
      </c>
      <c r="M31" s="946">
        <v>6551</v>
      </c>
      <c r="N31" s="946">
        <v>55</v>
      </c>
      <c r="O31" s="946">
        <v>128</v>
      </c>
      <c r="P31" s="946">
        <v>94</v>
      </c>
      <c r="Q31" s="946">
        <v>57</v>
      </c>
      <c r="R31" s="918">
        <v>0.98585402558314528</v>
      </c>
    </row>
    <row r="32" spans="1:25" x14ac:dyDescent="0.25">
      <c r="A32" s="945"/>
      <c r="B32" s="911" t="s">
        <v>106</v>
      </c>
      <c r="C32" s="946">
        <v>119</v>
      </c>
      <c r="D32" s="946">
        <v>1744</v>
      </c>
      <c r="E32" s="946">
        <v>1368</v>
      </c>
      <c r="F32" s="946">
        <v>102</v>
      </c>
      <c r="G32" s="946">
        <v>137</v>
      </c>
      <c r="H32" s="946">
        <v>142</v>
      </c>
      <c r="I32" s="946">
        <v>114</v>
      </c>
      <c r="J32" s="918">
        <v>0.90596026490066228</v>
      </c>
      <c r="K32" s="947">
        <v>88</v>
      </c>
      <c r="L32" s="946">
        <v>6569</v>
      </c>
      <c r="M32" s="946">
        <v>6285</v>
      </c>
      <c r="N32" s="946">
        <v>46</v>
      </c>
      <c r="O32" s="946">
        <v>123</v>
      </c>
      <c r="P32" s="946">
        <v>141</v>
      </c>
      <c r="Q32" s="946">
        <v>62</v>
      </c>
      <c r="R32" s="918">
        <v>0.97805788982259567</v>
      </c>
    </row>
    <row r="33" spans="1:18" x14ac:dyDescent="0.25">
      <c r="A33" s="945"/>
      <c r="B33" s="911" t="s">
        <v>107</v>
      </c>
      <c r="C33" s="946">
        <v>209</v>
      </c>
      <c r="D33" s="946">
        <v>1860</v>
      </c>
      <c r="E33" s="946">
        <v>1486</v>
      </c>
      <c r="F33" s="946">
        <v>118</v>
      </c>
      <c r="G33" s="946">
        <v>172</v>
      </c>
      <c r="H33" s="946">
        <v>167</v>
      </c>
      <c r="I33" s="946">
        <v>126</v>
      </c>
      <c r="J33" s="918">
        <v>0.89897156684815482</v>
      </c>
      <c r="K33" s="947">
        <v>84</v>
      </c>
      <c r="L33" s="946">
        <v>6646</v>
      </c>
      <c r="M33" s="946">
        <v>6333</v>
      </c>
      <c r="N33" s="946">
        <v>71</v>
      </c>
      <c r="O33" s="946">
        <v>115</v>
      </c>
      <c r="P33" s="946">
        <v>133</v>
      </c>
      <c r="Q33" s="946">
        <v>78</v>
      </c>
      <c r="R33" s="918">
        <v>0.97943086916176925</v>
      </c>
    </row>
    <row r="34" spans="1:18" ht="15.75" thickBot="1" x14ac:dyDescent="0.3">
      <c r="A34" s="949"/>
      <c r="B34" s="912" t="s">
        <v>108</v>
      </c>
      <c r="C34" s="950">
        <v>198</v>
      </c>
      <c r="D34" s="950">
        <v>1930</v>
      </c>
      <c r="E34" s="950">
        <v>1422</v>
      </c>
      <c r="F34" s="950">
        <v>124</v>
      </c>
      <c r="G34" s="950">
        <v>165</v>
      </c>
      <c r="H34" s="950">
        <v>183</v>
      </c>
      <c r="I34" s="950">
        <v>234</v>
      </c>
      <c r="J34" s="919">
        <v>0.88598130841121492</v>
      </c>
      <c r="K34" s="951">
        <v>164</v>
      </c>
      <c r="L34" s="950">
        <v>6726</v>
      </c>
      <c r="M34" s="950">
        <v>6324</v>
      </c>
      <c r="N34" s="950">
        <v>99</v>
      </c>
      <c r="O34" s="950">
        <v>163</v>
      </c>
      <c r="P34" s="950">
        <v>163</v>
      </c>
      <c r="Q34" s="950">
        <v>141</v>
      </c>
      <c r="R34" s="919">
        <v>0.97487282256821339</v>
      </c>
    </row>
    <row r="35" spans="1:18" x14ac:dyDescent="0.25">
      <c r="A35" s="945"/>
      <c r="B35" s="911" t="s">
        <v>109</v>
      </c>
      <c r="C35" s="946">
        <v>164</v>
      </c>
      <c r="D35" s="946">
        <v>1966</v>
      </c>
      <c r="E35" s="946">
        <v>1467</v>
      </c>
      <c r="F35" s="946">
        <v>165</v>
      </c>
      <c r="G35" s="946">
        <v>205</v>
      </c>
      <c r="H35" s="946">
        <v>167</v>
      </c>
      <c r="I35" s="946">
        <v>322</v>
      </c>
      <c r="J35" s="920">
        <v>0.89779681762545904</v>
      </c>
      <c r="K35" s="946">
        <v>110</v>
      </c>
      <c r="L35" s="946">
        <v>6959</v>
      </c>
      <c r="M35" s="946">
        <v>6454</v>
      </c>
      <c r="N35" s="946">
        <v>174</v>
      </c>
      <c r="O35" s="946">
        <v>679</v>
      </c>
      <c r="P35" s="946">
        <v>209</v>
      </c>
      <c r="Q35" s="946">
        <v>223</v>
      </c>
      <c r="R35" s="918">
        <v>0.96863274801140631</v>
      </c>
    </row>
    <row r="36" spans="1:18" ht="15.75" thickBot="1" x14ac:dyDescent="0.3">
      <c r="A36" s="949"/>
      <c r="B36" s="912" t="s">
        <v>110</v>
      </c>
      <c r="C36" s="950">
        <v>174</v>
      </c>
      <c r="D36" s="950">
        <v>2062</v>
      </c>
      <c r="E36" s="950">
        <v>1631</v>
      </c>
      <c r="F36" s="950">
        <v>289</v>
      </c>
      <c r="G36" s="950" t="s">
        <v>127</v>
      </c>
      <c r="H36" s="950">
        <v>168</v>
      </c>
      <c r="I36" s="950">
        <v>148</v>
      </c>
      <c r="J36" s="921">
        <v>0.9066147859922179</v>
      </c>
      <c r="K36" s="950">
        <v>121</v>
      </c>
      <c r="L36" s="950">
        <v>7906</v>
      </c>
      <c r="M36" s="950">
        <v>7436</v>
      </c>
      <c r="N36" s="950">
        <v>339</v>
      </c>
      <c r="O36" s="950" t="s">
        <v>127</v>
      </c>
      <c r="P36" s="950">
        <v>139</v>
      </c>
      <c r="Q36" s="950">
        <v>113</v>
      </c>
      <c r="R36" s="919">
        <v>0.9816501650165016</v>
      </c>
    </row>
    <row r="37" spans="1:18" x14ac:dyDescent="0.25">
      <c r="A37" s="945"/>
      <c r="B37" s="911" t="s">
        <v>111</v>
      </c>
      <c r="C37" s="946">
        <v>69</v>
      </c>
      <c r="D37" s="946">
        <v>2182</v>
      </c>
      <c r="E37" s="946">
        <v>1698</v>
      </c>
      <c r="F37" s="946">
        <v>332</v>
      </c>
      <c r="G37" s="946" t="s">
        <v>127</v>
      </c>
      <c r="H37" s="946">
        <v>160</v>
      </c>
      <c r="I37" s="946">
        <v>61</v>
      </c>
      <c r="J37" s="920">
        <v>0.91388589881593107</v>
      </c>
      <c r="K37" s="946">
        <v>89</v>
      </c>
      <c r="L37" s="946">
        <v>8117</v>
      </c>
      <c r="M37" s="946">
        <v>7658</v>
      </c>
      <c r="N37" s="946">
        <v>358</v>
      </c>
      <c r="O37" s="946" t="s">
        <v>127</v>
      </c>
      <c r="P37" s="946">
        <v>159</v>
      </c>
      <c r="Q37" s="946">
        <v>31</v>
      </c>
      <c r="R37" s="918">
        <v>0.97965971600358193</v>
      </c>
    </row>
    <row r="38" spans="1:18" ht="15.75" thickBot="1" x14ac:dyDescent="0.3">
      <c r="A38" s="952"/>
      <c r="B38" s="913" t="s">
        <v>112</v>
      </c>
      <c r="C38" s="953">
        <v>118</v>
      </c>
      <c r="D38" s="953">
        <v>2108</v>
      </c>
      <c r="E38" s="953">
        <v>1565</v>
      </c>
      <c r="F38" s="953">
        <v>379</v>
      </c>
      <c r="G38" s="950" t="s">
        <v>127</v>
      </c>
      <c r="H38" s="953">
        <v>242</v>
      </c>
      <c r="I38" s="953">
        <v>40</v>
      </c>
      <c r="J38" s="922">
        <v>0.866076369673492</v>
      </c>
      <c r="K38" s="953">
        <v>106</v>
      </c>
      <c r="L38" s="953">
        <v>6992</v>
      </c>
      <c r="M38" s="953">
        <v>6299</v>
      </c>
      <c r="N38" s="953">
        <v>567</v>
      </c>
      <c r="O38" s="950" t="s">
        <v>127</v>
      </c>
      <c r="P38" s="953">
        <v>188</v>
      </c>
      <c r="Q38" s="953">
        <v>44</v>
      </c>
      <c r="R38" s="954">
        <v>0.97101896099892093</v>
      </c>
    </row>
    <row r="41" spans="1:18" ht="15.75" thickBot="1" x14ac:dyDescent="0.3">
      <c r="A41" s="909" t="s">
        <v>128</v>
      </c>
    </row>
    <row r="42" spans="1:18" ht="15.75" thickBot="1" x14ac:dyDescent="0.3">
      <c r="A42" s="1607" t="s">
        <v>114</v>
      </c>
      <c r="B42" s="1608"/>
      <c r="C42" s="1608"/>
      <c r="D42" s="1608"/>
      <c r="E42" s="1608"/>
      <c r="F42" s="1608"/>
      <c r="G42" s="1608"/>
      <c r="H42" s="1609"/>
      <c r="M42" s="905" t="s">
        <v>13</v>
      </c>
    </row>
    <row r="43" spans="1:18" s="916" customFormat="1" ht="107.25" customHeight="1" thickBot="1" x14ac:dyDescent="0.3">
      <c r="A43" s="955" t="s">
        <v>51</v>
      </c>
      <c r="B43" s="1198" t="s">
        <v>5</v>
      </c>
      <c r="C43" s="956" t="s">
        <v>129</v>
      </c>
      <c r="D43" s="957" t="s">
        <v>130</v>
      </c>
      <c r="E43" s="957" t="s">
        <v>131</v>
      </c>
      <c r="F43" s="957" t="s">
        <v>118</v>
      </c>
      <c r="G43" s="957" t="s">
        <v>132</v>
      </c>
      <c r="H43" s="958" t="s">
        <v>121</v>
      </c>
      <c r="I43" s="905"/>
      <c r="J43" s="905"/>
      <c r="K43" s="905"/>
      <c r="L43" s="905"/>
      <c r="M43" s="905"/>
      <c r="N43" s="905"/>
      <c r="O43" s="905" t="s">
        <v>13</v>
      </c>
      <c r="P43" s="905"/>
      <c r="Q43" s="905"/>
      <c r="R43" s="905"/>
    </row>
    <row r="44" spans="1:18" x14ac:dyDescent="0.25">
      <c r="A44" s="1199">
        <v>1</v>
      </c>
      <c r="B44" s="1200" t="s">
        <v>11</v>
      </c>
      <c r="C44" s="85">
        <v>0</v>
      </c>
      <c r="D44" s="740">
        <v>0</v>
      </c>
      <c r="E44" s="740">
        <v>0</v>
      </c>
      <c r="F44" s="740">
        <v>0</v>
      </c>
      <c r="G44" s="740">
        <v>0</v>
      </c>
      <c r="H44" s="818">
        <v>0</v>
      </c>
      <c r="O44" s="916" t="s">
        <v>13</v>
      </c>
      <c r="P44" s="916"/>
      <c r="Q44" s="916"/>
      <c r="R44" s="916"/>
    </row>
    <row r="45" spans="1:18" x14ac:dyDescent="0.25">
      <c r="A45" s="959">
        <v>2</v>
      </c>
      <c r="B45" s="932" t="s">
        <v>12</v>
      </c>
      <c r="C45" s="86">
        <v>0</v>
      </c>
      <c r="D45" s="742">
        <v>0</v>
      </c>
      <c r="E45" s="742">
        <v>0</v>
      </c>
      <c r="F45" s="742">
        <v>0</v>
      </c>
      <c r="G45" s="742">
        <v>0</v>
      </c>
      <c r="H45" s="819">
        <v>0</v>
      </c>
    </row>
    <row r="46" spans="1:18" x14ac:dyDescent="0.25">
      <c r="A46" s="959">
        <v>3</v>
      </c>
      <c r="B46" s="932" t="s">
        <v>14</v>
      </c>
      <c r="C46" s="86">
        <v>0</v>
      </c>
      <c r="D46" s="742">
        <v>0</v>
      </c>
      <c r="E46" s="742">
        <v>0</v>
      </c>
      <c r="F46" s="742">
        <v>0</v>
      </c>
      <c r="G46" s="742">
        <v>0</v>
      </c>
      <c r="H46" s="819">
        <v>0</v>
      </c>
    </row>
    <row r="47" spans="1:18" x14ac:dyDescent="0.25">
      <c r="A47" s="959">
        <v>4</v>
      </c>
      <c r="B47" s="932" t="s">
        <v>15</v>
      </c>
      <c r="C47" s="86">
        <v>0</v>
      </c>
      <c r="D47" s="742">
        <v>0</v>
      </c>
      <c r="E47" s="742">
        <v>0</v>
      </c>
      <c r="F47" s="742">
        <v>0</v>
      </c>
      <c r="G47" s="742">
        <v>0</v>
      </c>
      <c r="H47" s="819">
        <v>0</v>
      </c>
    </row>
    <row r="48" spans="1:18" x14ac:dyDescent="0.25">
      <c r="A48" s="959">
        <v>5</v>
      </c>
      <c r="B48" s="932" t="s">
        <v>16</v>
      </c>
      <c r="C48" s="86">
        <v>0</v>
      </c>
      <c r="D48" s="742">
        <v>0</v>
      </c>
      <c r="E48" s="742">
        <v>0</v>
      </c>
      <c r="F48" s="742">
        <v>0</v>
      </c>
      <c r="G48" s="742">
        <v>0</v>
      </c>
      <c r="H48" s="819">
        <v>0</v>
      </c>
    </row>
    <row r="49" spans="1:11" x14ac:dyDescent="0.25">
      <c r="A49" s="963">
        <v>6</v>
      </c>
      <c r="B49" s="936" t="s">
        <v>17</v>
      </c>
      <c r="C49" s="86">
        <v>0</v>
      </c>
      <c r="D49" s="742">
        <v>0</v>
      </c>
      <c r="E49" s="742">
        <v>0</v>
      </c>
      <c r="F49" s="742">
        <v>0</v>
      </c>
      <c r="G49" s="742">
        <v>0</v>
      </c>
      <c r="H49" s="819">
        <v>0</v>
      </c>
    </row>
    <row r="50" spans="1:11" x14ac:dyDescent="0.25">
      <c r="A50" s="963">
        <v>7</v>
      </c>
      <c r="B50" s="936" t="s">
        <v>18</v>
      </c>
      <c r="C50" s="86">
        <v>0</v>
      </c>
      <c r="D50" s="742">
        <v>1</v>
      </c>
      <c r="E50" s="742">
        <v>1</v>
      </c>
      <c r="F50" s="742">
        <v>0</v>
      </c>
      <c r="G50" s="742">
        <v>0</v>
      </c>
      <c r="H50" s="819">
        <v>0</v>
      </c>
    </row>
    <row r="51" spans="1:11" x14ac:dyDescent="0.25">
      <c r="A51" s="959">
        <v>8</v>
      </c>
      <c r="B51" s="932" t="s">
        <v>19</v>
      </c>
      <c r="C51" s="86">
        <v>0</v>
      </c>
      <c r="D51" s="742">
        <v>1</v>
      </c>
      <c r="E51" s="742">
        <v>0</v>
      </c>
      <c r="F51" s="742">
        <v>0</v>
      </c>
      <c r="G51" s="742">
        <v>0</v>
      </c>
      <c r="H51" s="819">
        <v>1</v>
      </c>
      <c r="K51" s="964"/>
    </row>
    <row r="52" spans="1:11" x14ac:dyDescent="0.25">
      <c r="A52" s="959">
        <v>9</v>
      </c>
      <c r="B52" s="932" t="s">
        <v>20</v>
      </c>
      <c r="C52" s="86">
        <v>0</v>
      </c>
      <c r="D52" s="742">
        <v>0</v>
      </c>
      <c r="E52" s="742">
        <v>0</v>
      </c>
      <c r="F52" s="742">
        <v>0</v>
      </c>
      <c r="G52" s="742">
        <v>0</v>
      </c>
      <c r="H52" s="819">
        <v>0</v>
      </c>
    </row>
    <row r="53" spans="1:11" x14ac:dyDescent="0.25">
      <c r="A53" s="959">
        <v>10</v>
      </c>
      <c r="B53" s="932" t="s">
        <v>21</v>
      </c>
      <c r="C53" s="86">
        <v>0</v>
      </c>
      <c r="D53" s="742">
        <v>0</v>
      </c>
      <c r="E53" s="742">
        <v>0</v>
      </c>
      <c r="F53" s="742">
        <v>0</v>
      </c>
      <c r="G53" s="742">
        <v>0</v>
      </c>
      <c r="H53" s="819">
        <v>0</v>
      </c>
    </row>
    <row r="54" spans="1:11" x14ac:dyDescent="0.25">
      <c r="A54" s="963">
        <v>11</v>
      </c>
      <c r="B54" s="936" t="s">
        <v>22</v>
      </c>
      <c r="C54" s="86">
        <v>0</v>
      </c>
      <c r="D54" s="742">
        <v>0</v>
      </c>
      <c r="E54" s="742">
        <v>0</v>
      </c>
      <c r="F54" s="742">
        <v>0</v>
      </c>
      <c r="G54" s="742">
        <v>0</v>
      </c>
      <c r="H54" s="819">
        <v>0</v>
      </c>
    </row>
    <row r="55" spans="1:11" x14ac:dyDescent="0.25">
      <c r="A55" s="959">
        <v>12</v>
      </c>
      <c r="B55" s="932" t="s">
        <v>23</v>
      </c>
      <c r="C55" s="86">
        <v>0</v>
      </c>
      <c r="D55" s="742">
        <v>1</v>
      </c>
      <c r="E55" s="742">
        <v>1</v>
      </c>
      <c r="F55" s="742">
        <v>0</v>
      </c>
      <c r="G55" s="742">
        <v>0</v>
      </c>
      <c r="H55" s="819">
        <v>0</v>
      </c>
    </row>
    <row r="56" spans="1:11" x14ac:dyDescent="0.25">
      <c r="A56" s="959">
        <v>13</v>
      </c>
      <c r="B56" s="932" t="s">
        <v>24</v>
      </c>
      <c r="C56" s="86">
        <v>0</v>
      </c>
      <c r="D56" s="742">
        <v>0</v>
      </c>
      <c r="E56" s="742">
        <v>0</v>
      </c>
      <c r="F56" s="742">
        <v>0</v>
      </c>
      <c r="G56" s="742">
        <v>0</v>
      </c>
      <c r="H56" s="819">
        <v>0</v>
      </c>
    </row>
    <row r="57" spans="1:11" x14ac:dyDescent="0.25">
      <c r="A57" s="959">
        <v>14</v>
      </c>
      <c r="B57" s="932" t="s">
        <v>25</v>
      </c>
      <c r="C57" s="86">
        <v>0</v>
      </c>
      <c r="D57" s="742">
        <v>0</v>
      </c>
      <c r="E57" s="742">
        <v>0</v>
      </c>
      <c r="F57" s="742">
        <v>0</v>
      </c>
      <c r="G57" s="742">
        <v>0</v>
      </c>
      <c r="H57" s="819">
        <v>0</v>
      </c>
    </row>
    <row r="58" spans="1:11" ht="16.5" customHeight="1" thickBot="1" x14ac:dyDescent="0.3">
      <c r="A58" s="1201">
        <v>15</v>
      </c>
      <c r="B58" s="1202" t="s">
        <v>26</v>
      </c>
      <c r="C58" s="87">
        <v>0</v>
      </c>
      <c r="D58" s="744">
        <v>0</v>
      </c>
      <c r="E58" s="744">
        <v>0</v>
      </c>
      <c r="F58" s="744">
        <v>0</v>
      </c>
      <c r="G58" s="744">
        <v>0</v>
      </c>
      <c r="H58" s="820">
        <v>0</v>
      </c>
    </row>
    <row r="59" spans="1:11" x14ac:dyDescent="0.25">
      <c r="A59" s="941"/>
      <c r="B59" s="965" t="s">
        <v>590</v>
      </c>
      <c r="C59" s="966">
        <f>SUM(C44:C58)</f>
        <v>0</v>
      </c>
      <c r="D59" s="967">
        <f t="shared" ref="D59:H59" si="6">SUM(D44:D58)</f>
        <v>3</v>
      </c>
      <c r="E59" s="967">
        <f t="shared" si="6"/>
        <v>2</v>
      </c>
      <c r="F59" s="967">
        <f t="shared" si="6"/>
        <v>0</v>
      </c>
      <c r="G59" s="967">
        <f t="shared" si="6"/>
        <v>0</v>
      </c>
      <c r="H59" s="968">
        <f t="shared" si="6"/>
        <v>1</v>
      </c>
    </row>
    <row r="60" spans="1:11" x14ac:dyDescent="0.25">
      <c r="A60" s="945"/>
      <c r="B60" s="969" t="s">
        <v>537</v>
      </c>
      <c r="C60" s="960">
        <v>1</v>
      </c>
      <c r="D60" s="961">
        <v>3</v>
      </c>
      <c r="E60" s="961">
        <v>4</v>
      </c>
      <c r="F60" s="961">
        <v>0</v>
      </c>
      <c r="G60" s="961">
        <v>0</v>
      </c>
      <c r="H60" s="962">
        <v>2</v>
      </c>
    </row>
    <row r="61" spans="1:11" x14ac:dyDescent="0.25">
      <c r="A61" s="945"/>
      <c r="B61" s="969" t="s">
        <v>452</v>
      </c>
      <c r="C61" s="960">
        <v>0</v>
      </c>
      <c r="D61" s="961">
        <v>6</v>
      </c>
      <c r="E61" s="961">
        <v>4</v>
      </c>
      <c r="F61" s="961">
        <v>0</v>
      </c>
      <c r="G61" s="961">
        <v>0</v>
      </c>
      <c r="H61" s="962">
        <v>2</v>
      </c>
    </row>
    <row r="62" spans="1:11" x14ac:dyDescent="0.25">
      <c r="A62" s="945"/>
      <c r="B62" s="969" t="s">
        <v>102</v>
      </c>
      <c r="C62" s="960">
        <v>1</v>
      </c>
      <c r="D62" s="961">
        <v>3</v>
      </c>
      <c r="E62" s="961">
        <v>4</v>
      </c>
      <c r="F62" s="961">
        <v>0</v>
      </c>
      <c r="G62" s="961">
        <v>0</v>
      </c>
      <c r="H62" s="962">
        <v>0</v>
      </c>
    </row>
    <row r="63" spans="1:11" x14ac:dyDescent="0.25">
      <c r="A63" s="945"/>
      <c r="B63" s="969" t="s">
        <v>103</v>
      </c>
      <c r="C63" s="960">
        <v>0</v>
      </c>
      <c r="D63" s="961">
        <v>4</v>
      </c>
      <c r="E63" s="961">
        <v>4</v>
      </c>
      <c r="F63" s="961">
        <v>0</v>
      </c>
      <c r="G63" s="961">
        <v>0</v>
      </c>
      <c r="H63" s="962">
        <v>0</v>
      </c>
    </row>
    <row r="64" spans="1:11" x14ac:dyDescent="0.25">
      <c r="A64" s="945"/>
      <c r="B64" s="969" t="s">
        <v>104</v>
      </c>
      <c r="C64" s="960">
        <v>0</v>
      </c>
      <c r="D64" s="961">
        <v>1</v>
      </c>
      <c r="E64" s="961">
        <v>1</v>
      </c>
      <c r="F64" s="961">
        <v>0</v>
      </c>
      <c r="G64" s="961">
        <v>0</v>
      </c>
      <c r="H64" s="962">
        <v>0</v>
      </c>
    </row>
    <row r="65" spans="1:10" x14ac:dyDescent="0.25">
      <c r="A65" s="945"/>
      <c r="B65" s="969" t="s">
        <v>105</v>
      </c>
      <c r="C65" s="960">
        <v>0</v>
      </c>
      <c r="D65" s="961">
        <v>5</v>
      </c>
      <c r="E65" s="961">
        <v>5</v>
      </c>
      <c r="F65" s="961">
        <v>0</v>
      </c>
      <c r="G65" s="961">
        <v>0</v>
      </c>
      <c r="H65" s="962">
        <v>1</v>
      </c>
    </row>
    <row r="66" spans="1:10" x14ac:dyDescent="0.25">
      <c r="A66" s="945"/>
      <c r="B66" s="969" t="s">
        <v>106</v>
      </c>
      <c r="C66" s="960">
        <v>0</v>
      </c>
      <c r="D66" s="961">
        <v>6</v>
      </c>
      <c r="E66" s="961">
        <v>5</v>
      </c>
      <c r="F66" s="961">
        <v>0</v>
      </c>
      <c r="G66" s="961">
        <v>0</v>
      </c>
      <c r="H66" s="962">
        <v>1</v>
      </c>
    </row>
    <row r="67" spans="1:10" x14ac:dyDescent="0.25">
      <c r="A67" s="945"/>
      <c r="B67" s="969" t="s">
        <v>107</v>
      </c>
      <c r="C67" s="960">
        <v>0</v>
      </c>
      <c r="D67" s="961">
        <v>2</v>
      </c>
      <c r="E67" s="961">
        <v>2</v>
      </c>
      <c r="F67" s="961">
        <v>0</v>
      </c>
      <c r="G67" s="961">
        <v>0</v>
      </c>
      <c r="H67" s="962">
        <v>0</v>
      </c>
    </row>
    <row r="68" spans="1:10" x14ac:dyDescent="0.25">
      <c r="A68" s="970"/>
      <c r="B68" s="971" t="s">
        <v>108</v>
      </c>
      <c r="C68" s="972">
        <v>0</v>
      </c>
      <c r="D68" s="973">
        <v>3</v>
      </c>
      <c r="E68" s="973">
        <v>2</v>
      </c>
      <c r="F68" s="973">
        <v>0</v>
      </c>
      <c r="G68" s="973">
        <v>1</v>
      </c>
      <c r="H68" s="974">
        <v>0</v>
      </c>
    </row>
    <row r="69" spans="1:10" ht="16.5" customHeight="1" thickBot="1" x14ac:dyDescent="0.3">
      <c r="A69" s="975"/>
      <c r="B69" s="976" t="s">
        <v>109</v>
      </c>
      <c r="C69" s="977">
        <v>0</v>
      </c>
      <c r="D69" s="978">
        <v>6</v>
      </c>
      <c r="E69" s="978">
        <v>6</v>
      </c>
      <c r="F69" s="978">
        <v>0</v>
      </c>
      <c r="G69" s="978">
        <v>0</v>
      </c>
      <c r="H69" s="979">
        <v>0</v>
      </c>
    </row>
    <row r="73" spans="1:10" ht="15.75" thickBot="1" x14ac:dyDescent="0.3">
      <c r="A73" s="909" t="s">
        <v>128</v>
      </c>
    </row>
    <row r="74" spans="1:10" ht="15.75" thickBot="1" x14ac:dyDescent="0.3">
      <c r="A74" s="1607" t="s">
        <v>113</v>
      </c>
      <c r="B74" s="1608"/>
      <c r="C74" s="1608"/>
      <c r="D74" s="1608"/>
      <c r="E74" s="1608"/>
      <c r="F74" s="1608"/>
      <c r="G74" s="1608"/>
      <c r="H74" s="1609"/>
      <c r="I74" s="1140"/>
    </row>
    <row r="75" spans="1:10" ht="101.25" thickBot="1" x14ac:dyDescent="0.3">
      <c r="A75" s="955" t="s">
        <v>51</v>
      </c>
      <c r="B75" s="1198" t="s">
        <v>5</v>
      </c>
      <c r="C75" s="956" t="s">
        <v>129</v>
      </c>
      <c r="D75" s="957" t="s">
        <v>130</v>
      </c>
      <c r="E75" s="957" t="s">
        <v>131</v>
      </c>
      <c r="F75" s="957" t="s">
        <v>118</v>
      </c>
      <c r="G75" s="957" t="s">
        <v>132</v>
      </c>
      <c r="H75" s="958" t="s">
        <v>121</v>
      </c>
      <c r="I75" s="1140"/>
      <c r="J75" s="1140"/>
    </row>
    <row r="76" spans="1:10" x14ac:dyDescent="0.25">
      <c r="A76" s="1199">
        <v>1</v>
      </c>
      <c r="B76" s="1200" t="s">
        <v>11</v>
      </c>
      <c r="C76" s="85" t="s">
        <v>127</v>
      </c>
      <c r="D76" s="740" t="s">
        <v>127</v>
      </c>
      <c r="E76" s="740">
        <v>0</v>
      </c>
      <c r="F76" s="740" t="s">
        <v>127</v>
      </c>
      <c r="G76" s="419" t="s">
        <v>127</v>
      </c>
      <c r="H76" s="1203">
        <v>0</v>
      </c>
    </row>
    <row r="77" spans="1:10" x14ac:dyDescent="0.25">
      <c r="A77" s="959">
        <v>2</v>
      </c>
      <c r="B77" s="932" t="s">
        <v>12</v>
      </c>
      <c r="C77" s="86" t="s">
        <v>127</v>
      </c>
      <c r="D77" s="742" t="s">
        <v>127</v>
      </c>
      <c r="E77" s="742">
        <v>0</v>
      </c>
      <c r="F77" s="742" t="s">
        <v>127</v>
      </c>
      <c r="G77" s="420" t="s">
        <v>127</v>
      </c>
      <c r="H77" s="1204">
        <v>0</v>
      </c>
    </row>
    <row r="78" spans="1:10" x14ac:dyDescent="0.25">
      <c r="A78" s="959">
        <v>3</v>
      </c>
      <c r="B78" s="932" t="s">
        <v>14</v>
      </c>
      <c r="C78" s="86" t="s">
        <v>127</v>
      </c>
      <c r="D78" s="742" t="s">
        <v>127</v>
      </c>
      <c r="E78" s="742">
        <v>0</v>
      </c>
      <c r="F78" s="742" t="s">
        <v>127</v>
      </c>
      <c r="G78" s="420" t="s">
        <v>127</v>
      </c>
      <c r="H78" s="1204">
        <v>0</v>
      </c>
    </row>
    <row r="79" spans="1:10" x14ac:dyDescent="0.25">
      <c r="A79" s="959">
        <v>4</v>
      </c>
      <c r="B79" s="932" t="s">
        <v>15</v>
      </c>
      <c r="C79" s="86" t="s">
        <v>127</v>
      </c>
      <c r="D79" s="742" t="s">
        <v>127</v>
      </c>
      <c r="E79" s="742">
        <v>0</v>
      </c>
      <c r="F79" s="742" t="s">
        <v>127</v>
      </c>
      <c r="G79" s="420" t="s">
        <v>127</v>
      </c>
      <c r="H79" s="1204">
        <v>0</v>
      </c>
    </row>
    <row r="80" spans="1:10" x14ac:dyDescent="0.25">
      <c r="A80" s="959">
        <v>5</v>
      </c>
      <c r="B80" s="932" t="s">
        <v>16</v>
      </c>
      <c r="C80" s="86" t="s">
        <v>127</v>
      </c>
      <c r="D80" s="742" t="s">
        <v>127</v>
      </c>
      <c r="E80" s="742">
        <v>2</v>
      </c>
      <c r="F80" s="742" t="s">
        <v>127</v>
      </c>
      <c r="G80" s="420" t="s">
        <v>127</v>
      </c>
      <c r="H80" s="1204">
        <v>0</v>
      </c>
    </row>
    <row r="81" spans="1:8" x14ac:dyDescent="0.25">
      <c r="A81" s="963">
        <v>6</v>
      </c>
      <c r="B81" s="936" t="s">
        <v>17</v>
      </c>
      <c r="C81" s="86" t="s">
        <v>127</v>
      </c>
      <c r="D81" s="742" t="s">
        <v>127</v>
      </c>
      <c r="E81" s="742">
        <v>0</v>
      </c>
      <c r="F81" s="742" t="s">
        <v>127</v>
      </c>
      <c r="G81" s="420" t="s">
        <v>127</v>
      </c>
      <c r="H81" s="1204">
        <v>0</v>
      </c>
    </row>
    <row r="82" spans="1:8" x14ac:dyDescent="0.25">
      <c r="A82" s="963">
        <v>7</v>
      </c>
      <c r="B82" s="936" t="s">
        <v>18</v>
      </c>
      <c r="C82" s="86" t="s">
        <v>127</v>
      </c>
      <c r="D82" s="742" t="s">
        <v>127</v>
      </c>
      <c r="E82" s="742">
        <v>0</v>
      </c>
      <c r="F82" s="742" t="s">
        <v>127</v>
      </c>
      <c r="G82" s="420" t="s">
        <v>127</v>
      </c>
      <c r="H82" s="1204">
        <v>0</v>
      </c>
    </row>
    <row r="83" spans="1:8" x14ac:dyDescent="0.25">
      <c r="A83" s="959">
        <v>8</v>
      </c>
      <c r="B83" s="932" t="s">
        <v>19</v>
      </c>
      <c r="C83" s="86" t="s">
        <v>127</v>
      </c>
      <c r="D83" s="742" t="s">
        <v>127</v>
      </c>
      <c r="E83" s="742">
        <v>0</v>
      </c>
      <c r="F83" s="742" t="s">
        <v>127</v>
      </c>
      <c r="G83" s="420" t="s">
        <v>127</v>
      </c>
      <c r="H83" s="1204">
        <v>0</v>
      </c>
    </row>
    <row r="84" spans="1:8" x14ac:dyDescent="0.25">
      <c r="A84" s="959">
        <v>9</v>
      </c>
      <c r="B84" s="932" t="s">
        <v>20</v>
      </c>
      <c r="C84" s="86" t="s">
        <v>127</v>
      </c>
      <c r="D84" s="742" t="s">
        <v>127</v>
      </c>
      <c r="E84" s="742">
        <v>0</v>
      </c>
      <c r="F84" s="742" t="s">
        <v>127</v>
      </c>
      <c r="G84" s="420" t="s">
        <v>127</v>
      </c>
      <c r="H84" s="1204">
        <v>0</v>
      </c>
    </row>
    <row r="85" spans="1:8" x14ac:dyDescent="0.25">
      <c r="A85" s="959">
        <v>10</v>
      </c>
      <c r="B85" s="932" t="s">
        <v>21</v>
      </c>
      <c r="C85" s="86" t="s">
        <v>127</v>
      </c>
      <c r="D85" s="742" t="s">
        <v>127</v>
      </c>
      <c r="E85" s="742">
        <v>0</v>
      </c>
      <c r="F85" s="742" t="s">
        <v>127</v>
      </c>
      <c r="G85" s="420" t="s">
        <v>127</v>
      </c>
      <c r="H85" s="1204">
        <v>0</v>
      </c>
    </row>
    <row r="86" spans="1:8" x14ac:dyDescent="0.25">
      <c r="A86" s="963">
        <v>11</v>
      </c>
      <c r="B86" s="936" t="s">
        <v>22</v>
      </c>
      <c r="C86" s="86" t="s">
        <v>127</v>
      </c>
      <c r="D86" s="742" t="s">
        <v>127</v>
      </c>
      <c r="E86" s="742">
        <v>1</v>
      </c>
      <c r="F86" s="742" t="s">
        <v>127</v>
      </c>
      <c r="G86" s="420" t="s">
        <v>127</v>
      </c>
      <c r="H86" s="1204">
        <v>0</v>
      </c>
    </row>
    <row r="87" spans="1:8" x14ac:dyDescent="0.25">
      <c r="A87" s="959">
        <v>12</v>
      </c>
      <c r="B87" s="932" t="s">
        <v>23</v>
      </c>
      <c r="C87" s="86" t="s">
        <v>127</v>
      </c>
      <c r="D87" s="742" t="s">
        <v>127</v>
      </c>
      <c r="E87" s="742">
        <v>0</v>
      </c>
      <c r="F87" s="742" t="s">
        <v>127</v>
      </c>
      <c r="G87" s="420" t="s">
        <v>127</v>
      </c>
      <c r="H87" s="1204">
        <v>0</v>
      </c>
    </row>
    <row r="88" spans="1:8" x14ac:dyDescent="0.25">
      <c r="A88" s="959">
        <v>13</v>
      </c>
      <c r="B88" s="932" t="s">
        <v>24</v>
      </c>
      <c r="C88" s="86" t="s">
        <v>127</v>
      </c>
      <c r="D88" s="742" t="s">
        <v>127</v>
      </c>
      <c r="E88" s="742">
        <v>0</v>
      </c>
      <c r="F88" s="742" t="s">
        <v>127</v>
      </c>
      <c r="G88" s="420" t="s">
        <v>127</v>
      </c>
      <c r="H88" s="1204">
        <v>0</v>
      </c>
    </row>
    <row r="89" spans="1:8" x14ac:dyDescent="0.25">
      <c r="A89" s="959">
        <v>14</v>
      </c>
      <c r="B89" s="932" t="s">
        <v>25</v>
      </c>
      <c r="C89" s="86" t="s">
        <v>127</v>
      </c>
      <c r="D89" s="742" t="s">
        <v>127</v>
      </c>
      <c r="E89" s="742">
        <v>0</v>
      </c>
      <c r="F89" s="742" t="s">
        <v>127</v>
      </c>
      <c r="G89" s="420" t="s">
        <v>127</v>
      </c>
      <c r="H89" s="1204">
        <v>0</v>
      </c>
    </row>
    <row r="90" spans="1:8" ht="15.75" thickBot="1" x14ac:dyDescent="0.3">
      <c r="A90" s="1201">
        <v>15</v>
      </c>
      <c r="B90" s="1202" t="s">
        <v>26</v>
      </c>
      <c r="C90" s="87" t="s">
        <v>127</v>
      </c>
      <c r="D90" s="744" t="s">
        <v>127</v>
      </c>
      <c r="E90" s="744">
        <v>0</v>
      </c>
      <c r="F90" s="744" t="s">
        <v>127</v>
      </c>
      <c r="G90" s="421" t="s">
        <v>127</v>
      </c>
      <c r="H90" s="1205">
        <v>0</v>
      </c>
    </row>
    <row r="91" spans="1:8" x14ac:dyDescent="0.25">
      <c r="A91" s="941"/>
      <c r="B91" s="965" t="s">
        <v>537</v>
      </c>
      <c r="C91" s="966">
        <f>SUM(C76:C90)</f>
        <v>0</v>
      </c>
      <c r="D91" s="967">
        <f t="shared" ref="D91:H91" si="7">SUM(D76:D90)</f>
        <v>0</v>
      </c>
      <c r="E91" s="967">
        <f t="shared" si="7"/>
        <v>3</v>
      </c>
      <c r="F91" s="967">
        <f t="shared" si="7"/>
        <v>0</v>
      </c>
      <c r="G91" s="967">
        <f t="shared" si="7"/>
        <v>0</v>
      </c>
      <c r="H91" s="968">
        <f t="shared" si="7"/>
        <v>0</v>
      </c>
    </row>
  </sheetData>
  <mergeCells count="4">
    <mergeCell ref="C8:J8"/>
    <mergeCell ref="K8:R8"/>
    <mergeCell ref="A42:H42"/>
    <mergeCell ref="A74:H74"/>
  </mergeCells>
  <phoneticPr fontId="56" type="noConversion"/>
  <pageMargins left="0.7" right="0.7" top="0.75" bottom="0.75" header="0.3" footer="0.3"/>
  <pageSetup paperSize="9" orientation="landscape" r:id="rId1"/>
  <rowBreaks count="1" manualBreakCount="1">
    <brk id="3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9">
    <tabColor rgb="FFFF0000"/>
  </sheetPr>
  <dimension ref="A1:P58"/>
  <sheetViews>
    <sheetView showGridLines="0" zoomScaleNormal="100" workbookViewId="0">
      <selection activeCell="L4" sqref="L4"/>
    </sheetView>
  </sheetViews>
  <sheetFormatPr baseColWidth="10" defaultColWidth="11.42578125" defaultRowHeight="15" x14ac:dyDescent="0.25"/>
  <cols>
    <col min="1" max="1" width="11" style="189" customWidth="1"/>
    <col min="2" max="2" width="21.140625" style="177" customWidth="1"/>
    <col min="3" max="3" width="11.42578125" style="177" customWidth="1"/>
    <col min="4" max="4" width="12.42578125" style="177" customWidth="1"/>
    <col min="5" max="5" width="12.140625" style="177" customWidth="1"/>
    <col min="6" max="6" width="12.7109375" style="177" customWidth="1"/>
    <col min="7" max="7" width="11.85546875" style="177" customWidth="1"/>
    <col min="8" max="9" width="12.28515625" style="177" customWidth="1"/>
    <col min="10" max="10" width="11.7109375" style="177" customWidth="1"/>
    <col min="11" max="11" width="12.140625" style="177" customWidth="1"/>
    <col min="12" max="12" width="11.42578125" style="177" customWidth="1"/>
    <col min="13" max="13" width="8.7109375" style="177" customWidth="1"/>
    <col min="14" max="14" width="12.85546875" style="177" customWidth="1"/>
    <col min="15" max="15" width="13.7109375" style="177" customWidth="1"/>
    <col min="16" max="16" width="13.42578125" style="177" customWidth="1"/>
    <col min="17" max="16384" width="11.42578125" style="177"/>
  </cols>
  <sheetData>
    <row r="1" spans="1:16" x14ac:dyDescent="0.25">
      <c r="A1" s="179" t="s">
        <v>100</v>
      </c>
      <c r="B1" s="179"/>
    </row>
    <row r="2" spans="1:16" x14ac:dyDescent="0.25">
      <c r="A2" s="180" t="s">
        <v>0</v>
      </c>
    </row>
    <row r="3" spans="1:16" x14ac:dyDescent="0.25">
      <c r="A3" s="180"/>
    </row>
    <row r="4" spans="1:16" x14ac:dyDescent="0.25">
      <c r="A4" s="180" t="str">
        <f>A7</f>
        <v>Tabell 3 -2 - E - Klager etter avslag på langtids sykehjemsplass i år</v>
      </c>
    </row>
    <row r="5" spans="1:16" x14ac:dyDescent="0.25">
      <c r="A5" s="180" t="str">
        <f>A32</f>
        <v>Tabell 3 -2 - E - Klager etter avslag på tidsbegrenset opphold i sykehjem i år</v>
      </c>
    </row>
    <row r="7" spans="1:16" s="120" customFormat="1" x14ac:dyDescent="0.2">
      <c r="A7" s="120" t="s">
        <v>550</v>
      </c>
    </row>
    <row r="8" spans="1:16" s="120" customFormat="1" ht="15.75" thickBot="1" x14ac:dyDescent="0.25"/>
    <row r="9" spans="1:16" s="151" customFormat="1" ht="15.75" thickBot="1" x14ac:dyDescent="0.3">
      <c r="A9" s="1610" t="s">
        <v>113</v>
      </c>
      <c r="B9" s="1611"/>
      <c r="C9" s="1611"/>
      <c r="D9" s="1611"/>
      <c r="E9" s="1611"/>
      <c r="F9" s="1611"/>
      <c r="G9" s="1611"/>
      <c r="H9" s="1611"/>
      <c r="I9" s="1611"/>
      <c r="J9" s="1611"/>
      <c r="K9" s="1611"/>
      <c r="L9" s="1611"/>
      <c r="M9" s="1611"/>
      <c r="N9" s="1611"/>
      <c r="O9" s="1611"/>
      <c r="P9" s="1612"/>
    </row>
    <row r="10" spans="1:16" s="151" customFormat="1" ht="124.15" customHeight="1" thickBot="1" x14ac:dyDescent="0.3">
      <c r="A10" s="1148" t="s">
        <v>51</v>
      </c>
      <c r="B10" s="1149" t="s">
        <v>5</v>
      </c>
      <c r="C10" s="1150" t="s">
        <v>591</v>
      </c>
      <c r="D10" s="1150" t="s">
        <v>543</v>
      </c>
      <c r="E10" s="1150" t="s">
        <v>544</v>
      </c>
      <c r="F10" s="1150" t="s">
        <v>460</v>
      </c>
      <c r="G10" s="1150" t="s">
        <v>461</v>
      </c>
      <c r="H10" s="1150" t="s">
        <v>545</v>
      </c>
      <c r="I10" s="1150" t="s">
        <v>546</v>
      </c>
      <c r="J10" s="1150" t="s">
        <v>547</v>
      </c>
      <c r="K10" s="1150" t="s">
        <v>462</v>
      </c>
      <c r="L10" s="1150" t="s">
        <v>463</v>
      </c>
      <c r="M10" s="1150" t="s">
        <v>552</v>
      </c>
      <c r="N10" s="1150" t="s">
        <v>548</v>
      </c>
      <c r="O10" s="1150" t="s">
        <v>133</v>
      </c>
      <c r="P10" s="1151" t="s">
        <v>549</v>
      </c>
    </row>
    <row r="11" spans="1:16" x14ac:dyDescent="0.25">
      <c r="A11" s="174">
        <v>1</v>
      </c>
      <c r="B11" s="158" t="s">
        <v>11</v>
      </c>
      <c r="C11" s="1153">
        <v>2</v>
      </c>
      <c r="D11" s="1154">
        <v>4</v>
      </c>
      <c r="E11" s="1154">
        <v>3</v>
      </c>
      <c r="F11" s="1154">
        <v>1</v>
      </c>
      <c r="G11" s="1154">
        <v>2</v>
      </c>
      <c r="H11" s="1154">
        <v>1</v>
      </c>
      <c r="I11" s="1154">
        <v>0</v>
      </c>
      <c r="J11" s="1154">
        <v>1</v>
      </c>
      <c r="K11" s="1162">
        <v>0</v>
      </c>
      <c r="L11" s="1408">
        <f>F11+K11</f>
        <v>1</v>
      </c>
      <c r="M11" s="1409">
        <f>L11/E11</f>
        <v>0.33333333333333331</v>
      </c>
      <c r="N11" s="1165">
        <v>2</v>
      </c>
      <c r="O11" s="1154">
        <v>0</v>
      </c>
      <c r="P11" s="1155">
        <v>0</v>
      </c>
    </row>
    <row r="12" spans="1:16" x14ac:dyDescent="0.25">
      <c r="A12" s="173">
        <v>2</v>
      </c>
      <c r="B12" s="156" t="s">
        <v>12</v>
      </c>
      <c r="C12" s="1156">
        <v>1</v>
      </c>
      <c r="D12" s="1152">
        <v>1</v>
      </c>
      <c r="E12" s="1152">
        <v>1</v>
      </c>
      <c r="F12" s="1152">
        <v>0</v>
      </c>
      <c r="G12" s="1152">
        <v>1</v>
      </c>
      <c r="H12" s="1152">
        <v>0</v>
      </c>
      <c r="I12" s="1152">
        <v>0</v>
      </c>
      <c r="J12" s="1152">
        <v>1</v>
      </c>
      <c r="K12" s="1163">
        <v>0</v>
      </c>
      <c r="L12" s="1410">
        <f t="shared" ref="L12:L26" si="0">F12+K12</f>
        <v>0</v>
      </c>
      <c r="M12" s="1411">
        <f t="shared" ref="M12:M25" si="1">L12/E12</f>
        <v>0</v>
      </c>
      <c r="N12" s="1166">
        <v>0</v>
      </c>
      <c r="O12" s="1152">
        <v>0</v>
      </c>
      <c r="P12" s="1157">
        <v>0</v>
      </c>
    </row>
    <row r="13" spans="1:16" x14ac:dyDescent="0.25">
      <c r="A13" s="173">
        <v>3</v>
      </c>
      <c r="B13" s="156" t="s">
        <v>14</v>
      </c>
      <c r="C13" s="1156">
        <v>1</v>
      </c>
      <c r="D13" s="1152">
        <v>0</v>
      </c>
      <c r="E13" s="1152">
        <v>1</v>
      </c>
      <c r="F13" s="1152">
        <v>1</v>
      </c>
      <c r="G13" s="1152">
        <v>0</v>
      </c>
      <c r="H13" s="1152">
        <v>0</v>
      </c>
      <c r="I13" s="1152">
        <v>0</v>
      </c>
      <c r="J13" s="1152">
        <v>0</v>
      </c>
      <c r="K13" s="1163">
        <v>0</v>
      </c>
      <c r="L13" s="1410">
        <f t="shared" si="0"/>
        <v>1</v>
      </c>
      <c r="M13" s="1411">
        <f t="shared" si="1"/>
        <v>1</v>
      </c>
      <c r="N13" s="1166">
        <v>0</v>
      </c>
      <c r="O13" s="1152">
        <v>0</v>
      </c>
      <c r="P13" s="1157">
        <v>0</v>
      </c>
    </row>
    <row r="14" spans="1:16" ht="29.25" x14ac:dyDescent="0.25">
      <c r="A14" s="173">
        <v>4</v>
      </c>
      <c r="B14" s="156" t="s">
        <v>15</v>
      </c>
      <c r="C14" s="1156">
        <v>1</v>
      </c>
      <c r="D14" s="1152">
        <v>3</v>
      </c>
      <c r="E14" s="1152">
        <v>2</v>
      </c>
      <c r="F14" s="1152">
        <v>2</v>
      </c>
      <c r="G14" s="1152">
        <v>0</v>
      </c>
      <c r="H14" s="1152">
        <v>0</v>
      </c>
      <c r="I14" s="1152">
        <v>0</v>
      </c>
      <c r="J14" s="1152">
        <v>0</v>
      </c>
      <c r="K14" s="1163">
        <v>0</v>
      </c>
      <c r="L14" s="1410">
        <f t="shared" si="0"/>
        <v>2</v>
      </c>
      <c r="M14" s="1411">
        <f t="shared" si="1"/>
        <v>1</v>
      </c>
      <c r="N14" s="1166">
        <v>1</v>
      </c>
      <c r="O14" s="1152">
        <v>0</v>
      </c>
      <c r="P14" s="1157">
        <v>0</v>
      </c>
    </row>
    <row r="15" spans="1:16" x14ac:dyDescent="0.25">
      <c r="A15" s="173">
        <v>5</v>
      </c>
      <c r="B15" s="156" t="s">
        <v>16</v>
      </c>
      <c r="C15" s="1156">
        <v>0</v>
      </c>
      <c r="D15" s="1152">
        <v>3</v>
      </c>
      <c r="E15" s="1152">
        <v>1</v>
      </c>
      <c r="F15" s="1152">
        <v>1</v>
      </c>
      <c r="G15" s="1152">
        <v>1</v>
      </c>
      <c r="H15" s="1152">
        <v>0</v>
      </c>
      <c r="I15" s="1152">
        <v>0</v>
      </c>
      <c r="J15" s="1152">
        <v>0</v>
      </c>
      <c r="K15" s="1163">
        <v>0</v>
      </c>
      <c r="L15" s="1410">
        <f t="shared" si="0"/>
        <v>1</v>
      </c>
      <c r="M15" s="1411">
        <f t="shared" si="1"/>
        <v>1</v>
      </c>
      <c r="N15" s="1166">
        <v>1</v>
      </c>
      <c r="O15" s="1152">
        <v>0</v>
      </c>
      <c r="P15" s="1157">
        <v>1</v>
      </c>
    </row>
    <row r="16" spans="1:16" x14ac:dyDescent="0.25">
      <c r="A16" s="174">
        <v>6</v>
      </c>
      <c r="B16" s="158" t="s">
        <v>17</v>
      </c>
      <c r="C16" s="1156">
        <v>0</v>
      </c>
      <c r="D16" s="1152">
        <v>2</v>
      </c>
      <c r="E16" s="1152">
        <v>1</v>
      </c>
      <c r="F16" s="1152">
        <v>0</v>
      </c>
      <c r="G16" s="1152">
        <v>1</v>
      </c>
      <c r="H16" s="1152">
        <v>0</v>
      </c>
      <c r="I16" s="1152">
        <v>0</v>
      </c>
      <c r="J16" s="1152">
        <v>1</v>
      </c>
      <c r="K16" s="1163">
        <v>0</v>
      </c>
      <c r="L16" s="1410">
        <f t="shared" si="0"/>
        <v>0</v>
      </c>
      <c r="M16" s="1411">
        <f t="shared" si="1"/>
        <v>0</v>
      </c>
      <c r="N16" s="1166">
        <v>1</v>
      </c>
      <c r="O16" s="1152">
        <v>0</v>
      </c>
      <c r="P16" s="1157">
        <v>0</v>
      </c>
    </row>
    <row r="17" spans="1:16" x14ac:dyDescent="0.25">
      <c r="A17" s="174">
        <v>7</v>
      </c>
      <c r="B17" s="158" t="s">
        <v>18</v>
      </c>
      <c r="C17" s="1156">
        <v>0</v>
      </c>
      <c r="D17" s="1152">
        <v>5</v>
      </c>
      <c r="E17" s="1152">
        <v>3</v>
      </c>
      <c r="F17" s="1152">
        <v>0</v>
      </c>
      <c r="G17" s="1152">
        <v>2</v>
      </c>
      <c r="H17" s="1152">
        <v>1</v>
      </c>
      <c r="I17" s="1152">
        <v>0</v>
      </c>
      <c r="J17" s="1152">
        <v>1</v>
      </c>
      <c r="K17" s="1163">
        <v>0</v>
      </c>
      <c r="L17" s="1410">
        <f t="shared" si="0"/>
        <v>0</v>
      </c>
      <c r="M17" s="1411">
        <f t="shared" si="1"/>
        <v>0</v>
      </c>
      <c r="N17" s="1166">
        <v>2</v>
      </c>
      <c r="O17" s="1152">
        <v>1</v>
      </c>
      <c r="P17" s="1157">
        <v>2</v>
      </c>
    </row>
    <row r="18" spans="1:16" x14ac:dyDescent="0.25">
      <c r="A18" s="173">
        <v>8</v>
      </c>
      <c r="B18" s="156" t="s">
        <v>19</v>
      </c>
      <c r="C18" s="1156">
        <v>1</v>
      </c>
      <c r="D18" s="1152">
        <v>8</v>
      </c>
      <c r="E18" s="1152">
        <v>6</v>
      </c>
      <c r="F18" s="1152">
        <v>6</v>
      </c>
      <c r="G18" s="1152">
        <v>0</v>
      </c>
      <c r="H18" s="1152">
        <v>0</v>
      </c>
      <c r="I18" s="1152">
        <v>0</v>
      </c>
      <c r="J18" s="1152">
        <v>0</v>
      </c>
      <c r="K18" s="1163">
        <v>0</v>
      </c>
      <c r="L18" s="1410">
        <f t="shared" si="0"/>
        <v>6</v>
      </c>
      <c r="M18" s="1411">
        <f t="shared" si="1"/>
        <v>1</v>
      </c>
      <c r="N18" s="1166">
        <v>3</v>
      </c>
      <c r="O18" s="1152">
        <v>0</v>
      </c>
      <c r="P18" s="1157">
        <v>0</v>
      </c>
    </row>
    <row r="19" spans="1:16" x14ac:dyDescent="0.25">
      <c r="A19" s="173">
        <v>9</v>
      </c>
      <c r="B19" s="156" t="s">
        <v>20</v>
      </c>
      <c r="C19" s="1156">
        <v>2</v>
      </c>
      <c r="D19" s="1152">
        <v>4</v>
      </c>
      <c r="E19" s="1152">
        <v>3</v>
      </c>
      <c r="F19" s="1152">
        <v>2</v>
      </c>
      <c r="G19" s="1152">
        <v>3</v>
      </c>
      <c r="H19" s="1152">
        <v>0</v>
      </c>
      <c r="I19" s="1152">
        <v>1</v>
      </c>
      <c r="J19" s="1152">
        <v>1</v>
      </c>
      <c r="K19" s="1163">
        <v>0</v>
      </c>
      <c r="L19" s="1410">
        <f t="shared" si="0"/>
        <v>2</v>
      </c>
      <c r="M19" s="1411">
        <f t="shared" si="1"/>
        <v>0.66666666666666663</v>
      </c>
      <c r="N19" s="1166">
        <v>1</v>
      </c>
      <c r="O19" s="1152">
        <v>0</v>
      </c>
      <c r="P19" s="1157">
        <v>1</v>
      </c>
    </row>
    <row r="20" spans="1:16" x14ac:dyDescent="0.25">
      <c r="A20" s="173">
        <v>10</v>
      </c>
      <c r="B20" s="156" t="s">
        <v>21</v>
      </c>
      <c r="C20" s="1156">
        <v>0</v>
      </c>
      <c r="D20" s="1152">
        <v>0</v>
      </c>
      <c r="E20" s="1152">
        <v>0</v>
      </c>
      <c r="F20" s="1152">
        <v>0</v>
      </c>
      <c r="G20" s="1152">
        <v>0</v>
      </c>
      <c r="H20" s="1152">
        <v>0</v>
      </c>
      <c r="I20" s="1152">
        <v>0</v>
      </c>
      <c r="J20" s="1152">
        <v>0</v>
      </c>
      <c r="K20" s="1163">
        <v>0</v>
      </c>
      <c r="L20" s="1410">
        <f t="shared" si="0"/>
        <v>0</v>
      </c>
      <c r="M20" s="1411" t="e">
        <f t="shared" si="1"/>
        <v>#DIV/0!</v>
      </c>
      <c r="N20" s="1166">
        <v>0</v>
      </c>
      <c r="O20" s="1152">
        <v>0</v>
      </c>
      <c r="P20" s="1157">
        <v>0</v>
      </c>
    </row>
    <row r="21" spans="1:16" x14ac:dyDescent="0.25">
      <c r="A21" s="174">
        <v>11</v>
      </c>
      <c r="B21" s="158" t="s">
        <v>22</v>
      </c>
      <c r="C21" s="1156">
        <v>3</v>
      </c>
      <c r="D21" s="1152">
        <v>6</v>
      </c>
      <c r="E21" s="1152">
        <v>5</v>
      </c>
      <c r="F21" s="1152">
        <v>3</v>
      </c>
      <c r="G21" s="1152">
        <v>2</v>
      </c>
      <c r="H21" s="1152">
        <v>0</v>
      </c>
      <c r="I21" s="1152">
        <v>0</v>
      </c>
      <c r="J21" s="1152">
        <v>0</v>
      </c>
      <c r="K21" s="1163">
        <v>0</v>
      </c>
      <c r="L21" s="1410">
        <f t="shared" si="0"/>
        <v>3</v>
      </c>
      <c r="M21" s="1411">
        <f t="shared" si="1"/>
        <v>0.6</v>
      </c>
      <c r="N21" s="1166">
        <v>0</v>
      </c>
      <c r="O21" s="1152">
        <v>0</v>
      </c>
      <c r="P21" s="1157">
        <v>1</v>
      </c>
    </row>
    <row r="22" spans="1:16" x14ac:dyDescent="0.25">
      <c r="A22" s="173">
        <v>12</v>
      </c>
      <c r="B22" s="156" t="s">
        <v>23</v>
      </c>
      <c r="C22" s="1156">
        <v>2</v>
      </c>
      <c r="D22" s="1152">
        <v>3</v>
      </c>
      <c r="E22" s="1152">
        <v>4</v>
      </c>
      <c r="F22" s="1152">
        <v>2</v>
      </c>
      <c r="G22" s="1152">
        <v>1</v>
      </c>
      <c r="H22" s="1152">
        <v>0</v>
      </c>
      <c r="I22" s="1152">
        <v>1</v>
      </c>
      <c r="J22" s="1152">
        <v>0</v>
      </c>
      <c r="K22" s="1163">
        <v>0</v>
      </c>
      <c r="L22" s="1410">
        <f t="shared" si="0"/>
        <v>2</v>
      </c>
      <c r="M22" s="1411">
        <f t="shared" si="1"/>
        <v>0.5</v>
      </c>
      <c r="N22" s="1166">
        <v>0</v>
      </c>
      <c r="O22" s="1152">
        <v>1</v>
      </c>
      <c r="P22" s="1157">
        <v>0</v>
      </c>
    </row>
    <row r="23" spans="1:16" x14ac:dyDescent="0.25">
      <c r="A23" s="173">
        <v>13</v>
      </c>
      <c r="B23" s="156" t="s">
        <v>24</v>
      </c>
      <c r="C23" s="1156">
        <v>0</v>
      </c>
      <c r="D23" s="1152">
        <v>3</v>
      </c>
      <c r="E23" s="1152">
        <v>3</v>
      </c>
      <c r="F23" s="1152">
        <v>3</v>
      </c>
      <c r="G23" s="1152">
        <v>0</v>
      </c>
      <c r="H23" s="1152">
        <v>0</v>
      </c>
      <c r="I23" s="1152">
        <v>0</v>
      </c>
      <c r="J23" s="1152">
        <v>0</v>
      </c>
      <c r="K23" s="1163">
        <v>0</v>
      </c>
      <c r="L23" s="1410">
        <f t="shared" si="0"/>
        <v>3</v>
      </c>
      <c r="M23" s="1411">
        <f t="shared" si="1"/>
        <v>1</v>
      </c>
      <c r="N23" s="1166">
        <v>0</v>
      </c>
      <c r="O23" s="1152">
        <v>0</v>
      </c>
      <c r="P23" s="1157">
        <v>0</v>
      </c>
    </row>
    <row r="24" spans="1:16" x14ac:dyDescent="0.25">
      <c r="A24" s="173">
        <v>14</v>
      </c>
      <c r="B24" s="156" t="s">
        <v>25</v>
      </c>
      <c r="C24" s="1156">
        <v>1</v>
      </c>
      <c r="D24" s="1152">
        <v>3</v>
      </c>
      <c r="E24" s="1152">
        <v>4</v>
      </c>
      <c r="F24" s="1152">
        <v>2</v>
      </c>
      <c r="G24" s="1152">
        <v>2</v>
      </c>
      <c r="H24" s="1152">
        <v>0</v>
      </c>
      <c r="I24" s="1152">
        <v>0</v>
      </c>
      <c r="J24" s="1152">
        <v>2</v>
      </c>
      <c r="K24" s="1163">
        <v>0</v>
      </c>
      <c r="L24" s="1410">
        <f t="shared" si="0"/>
        <v>2</v>
      </c>
      <c r="M24" s="1411">
        <f t="shared" si="1"/>
        <v>0.5</v>
      </c>
      <c r="N24" s="1166">
        <v>0</v>
      </c>
      <c r="O24" s="1152">
        <v>0</v>
      </c>
      <c r="P24" s="1157">
        <v>0</v>
      </c>
    </row>
    <row r="25" spans="1:16" ht="30" thickBot="1" x14ac:dyDescent="0.3">
      <c r="A25" s="175">
        <v>15</v>
      </c>
      <c r="B25" s="159" t="s">
        <v>26</v>
      </c>
      <c r="C25" s="1158">
        <v>0</v>
      </c>
      <c r="D25" s="1159">
        <v>2</v>
      </c>
      <c r="E25" s="1159">
        <v>1</v>
      </c>
      <c r="F25" s="1159">
        <v>1</v>
      </c>
      <c r="G25" s="1159">
        <v>0</v>
      </c>
      <c r="H25" s="1159">
        <v>0</v>
      </c>
      <c r="I25" s="1159">
        <v>0</v>
      </c>
      <c r="J25" s="1159">
        <v>0</v>
      </c>
      <c r="K25" s="1164">
        <v>0</v>
      </c>
      <c r="L25" s="1412">
        <f t="shared" si="0"/>
        <v>1</v>
      </c>
      <c r="M25" s="1413">
        <f t="shared" si="1"/>
        <v>1</v>
      </c>
      <c r="N25" s="1167">
        <v>1</v>
      </c>
      <c r="O25" s="1159">
        <v>0</v>
      </c>
      <c r="P25" s="1160">
        <v>0</v>
      </c>
    </row>
    <row r="26" spans="1:16" ht="15.75" thickBot="1" x14ac:dyDescent="0.3">
      <c r="A26" s="1172"/>
      <c r="B26" s="1173" t="s">
        <v>590</v>
      </c>
      <c r="C26" s="1174">
        <f t="shared" ref="C26:K26" si="2">SUM(C11:C25)</f>
        <v>14</v>
      </c>
      <c r="D26" s="1175">
        <f t="shared" si="2"/>
        <v>47</v>
      </c>
      <c r="E26" s="1175">
        <f t="shared" si="2"/>
        <v>38</v>
      </c>
      <c r="F26" s="1176">
        <f t="shared" si="2"/>
        <v>24</v>
      </c>
      <c r="G26" s="1177">
        <f t="shared" si="2"/>
        <v>15</v>
      </c>
      <c r="H26" s="1174">
        <f t="shared" si="2"/>
        <v>2</v>
      </c>
      <c r="I26" s="1175">
        <f t="shared" si="2"/>
        <v>2</v>
      </c>
      <c r="J26" s="1176">
        <f t="shared" si="2"/>
        <v>7</v>
      </c>
      <c r="K26" s="1177">
        <f t="shared" si="2"/>
        <v>0</v>
      </c>
      <c r="L26" s="1406">
        <f t="shared" si="0"/>
        <v>24</v>
      </c>
      <c r="M26" s="1407">
        <f t="shared" ref="M26" si="3">L26/E26</f>
        <v>0.63157894736842102</v>
      </c>
      <c r="N26" s="1177">
        <f>SUM(N11:N25)</f>
        <v>12</v>
      </c>
      <c r="O26" s="1168">
        <f>SUM(O11:O25)</f>
        <v>2</v>
      </c>
      <c r="P26" s="1178">
        <f>SUM(P11:P25)</f>
        <v>5</v>
      </c>
    </row>
    <row r="27" spans="1:16" s="147" customFormat="1" thickBot="1" x14ac:dyDescent="0.25">
      <c r="A27" s="1395"/>
      <c r="B27" s="1396" t="s">
        <v>537</v>
      </c>
      <c r="C27" s="1397">
        <v>7</v>
      </c>
      <c r="D27" s="1398">
        <v>37</v>
      </c>
      <c r="E27" s="1398">
        <v>25</v>
      </c>
      <c r="F27" s="1399">
        <v>16</v>
      </c>
      <c r="G27" s="1400">
        <v>9</v>
      </c>
      <c r="H27" s="1397">
        <v>2</v>
      </c>
      <c r="I27" s="1398">
        <v>2</v>
      </c>
      <c r="J27" s="1399">
        <v>2</v>
      </c>
      <c r="K27" s="1400">
        <v>0</v>
      </c>
      <c r="L27" s="1401">
        <v>16</v>
      </c>
      <c r="M27" s="1402">
        <v>0.64</v>
      </c>
      <c r="N27" s="1400">
        <v>16</v>
      </c>
      <c r="O27" s="1401">
        <v>2</v>
      </c>
      <c r="P27" s="342">
        <v>5</v>
      </c>
    </row>
    <row r="28" spans="1:16" x14ac:dyDescent="0.25">
      <c r="A28" s="1161" t="s">
        <v>551</v>
      </c>
      <c r="B28" s="224"/>
    </row>
    <row r="29" spans="1:16" x14ac:dyDescent="0.25">
      <c r="B29" s="224"/>
    </row>
    <row r="30" spans="1:16" x14ac:dyDescent="0.25">
      <c r="B30" s="224"/>
    </row>
    <row r="31" spans="1:16" x14ac:dyDescent="0.25">
      <c r="A31" s="180"/>
    </row>
    <row r="32" spans="1:16" x14ac:dyDescent="0.25">
      <c r="A32" s="120" t="s">
        <v>553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</row>
    <row r="33" spans="1:16" ht="15.75" thickBot="1" x14ac:dyDescent="0.3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</row>
    <row r="34" spans="1:16" ht="15.75" thickBot="1" x14ac:dyDescent="0.3">
      <c r="A34" s="1610" t="s">
        <v>114</v>
      </c>
      <c r="B34" s="1611"/>
      <c r="C34" s="1611"/>
      <c r="D34" s="1611"/>
      <c r="E34" s="1611"/>
      <c r="F34" s="1611"/>
      <c r="G34" s="1611"/>
      <c r="H34" s="1611"/>
      <c r="I34" s="1611"/>
      <c r="J34" s="1611"/>
      <c r="K34" s="1611"/>
      <c r="L34" s="1611"/>
      <c r="M34" s="1611"/>
      <c r="N34" s="1611"/>
      <c r="O34" s="1611"/>
      <c r="P34" s="1612"/>
    </row>
    <row r="35" spans="1:16" ht="103.5" thickBot="1" x14ac:dyDescent="0.3">
      <c r="A35" s="1148" t="s">
        <v>51</v>
      </c>
      <c r="B35" s="1149" t="s">
        <v>5</v>
      </c>
      <c r="C35" s="1150" t="s">
        <v>591</v>
      </c>
      <c r="D35" s="1150" t="s">
        <v>543</v>
      </c>
      <c r="E35" s="1150" t="s">
        <v>544</v>
      </c>
      <c r="F35" s="1150" t="s">
        <v>460</v>
      </c>
      <c r="G35" s="1150" t="s">
        <v>461</v>
      </c>
      <c r="H35" s="1150" t="s">
        <v>545</v>
      </c>
      <c r="I35" s="1150" t="s">
        <v>546</v>
      </c>
      <c r="J35" s="1150" t="s">
        <v>547</v>
      </c>
      <c r="K35" s="1169" t="s">
        <v>462</v>
      </c>
      <c r="L35" s="1171" t="s">
        <v>463</v>
      </c>
      <c r="M35" s="1181" t="s">
        <v>552</v>
      </c>
      <c r="N35" s="1170" t="s">
        <v>548</v>
      </c>
      <c r="O35" s="1150" t="s">
        <v>133</v>
      </c>
      <c r="P35" s="1151" t="s">
        <v>549</v>
      </c>
    </row>
    <row r="36" spans="1:16" x14ac:dyDescent="0.25">
      <c r="A36" s="174">
        <v>1</v>
      </c>
      <c r="B36" s="158" t="s">
        <v>11</v>
      </c>
      <c r="C36" s="1153">
        <v>2</v>
      </c>
      <c r="D36" s="1154">
        <v>2</v>
      </c>
      <c r="E36" s="1154">
        <v>0</v>
      </c>
      <c r="F36" s="1154">
        <v>0</v>
      </c>
      <c r="G36" s="1154">
        <v>0</v>
      </c>
      <c r="H36" s="1154">
        <v>0</v>
      </c>
      <c r="I36" s="1154">
        <v>0</v>
      </c>
      <c r="J36" s="1154">
        <v>0</v>
      </c>
      <c r="K36" s="1162">
        <v>0</v>
      </c>
      <c r="L36" s="1408">
        <f>F36+K36</f>
        <v>0</v>
      </c>
      <c r="M36" s="1409" t="e">
        <f>L36/E36</f>
        <v>#DIV/0!</v>
      </c>
      <c r="N36" s="1165">
        <v>2</v>
      </c>
      <c r="O36" s="1154">
        <v>0</v>
      </c>
      <c r="P36" s="1155">
        <v>0</v>
      </c>
    </row>
    <row r="37" spans="1:16" x14ac:dyDescent="0.25">
      <c r="A37" s="173">
        <v>2</v>
      </c>
      <c r="B37" s="156" t="s">
        <v>12</v>
      </c>
      <c r="C37" s="1156">
        <v>0</v>
      </c>
      <c r="D37" s="1152">
        <v>2</v>
      </c>
      <c r="E37" s="1152">
        <v>2</v>
      </c>
      <c r="F37" s="1152">
        <v>0</v>
      </c>
      <c r="G37" s="1152">
        <v>2</v>
      </c>
      <c r="H37" s="1152">
        <v>0</v>
      </c>
      <c r="I37" s="1152">
        <v>0</v>
      </c>
      <c r="J37" s="1152">
        <v>1</v>
      </c>
      <c r="K37" s="1163">
        <v>0</v>
      </c>
      <c r="L37" s="1410">
        <f t="shared" ref="L37:L50" si="4">F37+K37</f>
        <v>0</v>
      </c>
      <c r="M37" s="1411">
        <f t="shared" ref="M37:M50" si="5">L37/E37</f>
        <v>0</v>
      </c>
      <c r="N37" s="1166">
        <v>0</v>
      </c>
      <c r="O37" s="1152">
        <v>0</v>
      </c>
      <c r="P37" s="1157">
        <v>1</v>
      </c>
    </row>
    <row r="38" spans="1:16" x14ac:dyDescent="0.25">
      <c r="A38" s="173">
        <v>3</v>
      </c>
      <c r="B38" s="156" t="s">
        <v>14</v>
      </c>
      <c r="C38" s="1156">
        <v>0</v>
      </c>
      <c r="D38" s="1152">
        <v>1</v>
      </c>
      <c r="E38" s="1152">
        <v>1</v>
      </c>
      <c r="F38" s="1152">
        <v>0</v>
      </c>
      <c r="G38" s="1152">
        <v>0</v>
      </c>
      <c r="H38" s="1152">
        <v>0</v>
      </c>
      <c r="I38" s="1152">
        <v>0</v>
      </c>
      <c r="J38" s="1152">
        <v>0</v>
      </c>
      <c r="K38" s="1163">
        <v>0</v>
      </c>
      <c r="L38" s="1410">
        <f t="shared" si="4"/>
        <v>0</v>
      </c>
      <c r="M38" s="1411">
        <f t="shared" si="5"/>
        <v>0</v>
      </c>
      <c r="N38" s="1166">
        <v>0</v>
      </c>
      <c r="O38" s="1152">
        <v>1</v>
      </c>
      <c r="P38" s="1157">
        <v>0</v>
      </c>
    </row>
    <row r="39" spans="1:16" ht="29.25" x14ac:dyDescent="0.25">
      <c r="A39" s="173">
        <v>4</v>
      </c>
      <c r="B39" s="156" t="s">
        <v>15</v>
      </c>
      <c r="C39" s="1156">
        <v>0</v>
      </c>
      <c r="D39" s="1152">
        <v>0</v>
      </c>
      <c r="E39" s="1152">
        <v>0</v>
      </c>
      <c r="F39" s="1152">
        <v>0</v>
      </c>
      <c r="G39" s="1152">
        <v>0</v>
      </c>
      <c r="H39" s="1152">
        <v>0</v>
      </c>
      <c r="I39" s="1152">
        <v>0</v>
      </c>
      <c r="J39" s="1152">
        <v>0</v>
      </c>
      <c r="K39" s="1163">
        <v>0</v>
      </c>
      <c r="L39" s="1410">
        <f t="shared" si="4"/>
        <v>0</v>
      </c>
      <c r="M39" s="1411" t="e">
        <f t="shared" si="5"/>
        <v>#DIV/0!</v>
      </c>
      <c r="N39" s="1166">
        <v>0</v>
      </c>
      <c r="O39" s="1152">
        <v>0</v>
      </c>
      <c r="P39" s="1157">
        <v>0</v>
      </c>
    </row>
    <row r="40" spans="1:16" x14ac:dyDescent="0.25">
      <c r="A40" s="173">
        <v>5</v>
      </c>
      <c r="B40" s="156" t="s">
        <v>16</v>
      </c>
      <c r="C40" s="1156">
        <v>0</v>
      </c>
      <c r="D40" s="1152">
        <v>0</v>
      </c>
      <c r="E40" s="1152">
        <v>0</v>
      </c>
      <c r="F40" s="1152">
        <v>0</v>
      </c>
      <c r="G40" s="1152">
        <v>0</v>
      </c>
      <c r="H40" s="1152">
        <v>0</v>
      </c>
      <c r="I40" s="1152">
        <v>0</v>
      </c>
      <c r="J40" s="1152">
        <v>0</v>
      </c>
      <c r="K40" s="1163">
        <v>0</v>
      </c>
      <c r="L40" s="1410">
        <f t="shared" si="4"/>
        <v>0</v>
      </c>
      <c r="M40" s="1411" t="e">
        <f t="shared" si="5"/>
        <v>#DIV/0!</v>
      </c>
      <c r="N40" s="1166">
        <v>0</v>
      </c>
      <c r="O40" s="1152">
        <v>0</v>
      </c>
      <c r="P40" s="1157">
        <v>0</v>
      </c>
    </row>
    <row r="41" spans="1:16" x14ac:dyDescent="0.25">
      <c r="A41" s="174">
        <v>6</v>
      </c>
      <c r="B41" s="158" t="s">
        <v>17</v>
      </c>
      <c r="C41" s="1156">
        <v>1</v>
      </c>
      <c r="D41" s="1152">
        <v>0</v>
      </c>
      <c r="E41" s="1152">
        <v>1</v>
      </c>
      <c r="F41" s="1152">
        <v>0</v>
      </c>
      <c r="G41" s="1152">
        <v>1</v>
      </c>
      <c r="H41" s="1152">
        <v>0</v>
      </c>
      <c r="I41" s="1152">
        <v>0</v>
      </c>
      <c r="J41" s="1152">
        <v>1</v>
      </c>
      <c r="K41" s="1163">
        <v>0</v>
      </c>
      <c r="L41" s="1410">
        <f t="shared" si="4"/>
        <v>0</v>
      </c>
      <c r="M41" s="1411">
        <f t="shared" si="5"/>
        <v>0</v>
      </c>
      <c r="N41" s="1166">
        <v>0</v>
      </c>
      <c r="O41" s="1152">
        <v>0</v>
      </c>
      <c r="P41" s="1157">
        <v>0</v>
      </c>
    </row>
    <row r="42" spans="1:16" x14ac:dyDescent="0.25">
      <c r="A42" s="174">
        <v>7</v>
      </c>
      <c r="B42" s="158" t="s">
        <v>18</v>
      </c>
      <c r="C42" s="1156">
        <v>0</v>
      </c>
      <c r="D42" s="1152">
        <v>4</v>
      </c>
      <c r="E42" s="1152">
        <v>2</v>
      </c>
      <c r="F42" s="1152">
        <v>2</v>
      </c>
      <c r="G42" s="1152">
        <v>0</v>
      </c>
      <c r="H42" s="1152">
        <v>0</v>
      </c>
      <c r="I42" s="1152">
        <v>0</v>
      </c>
      <c r="J42" s="1152">
        <v>0</v>
      </c>
      <c r="K42" s="1163">
        <v>0</v>
      </c>
      <c r="L42" s="1410">
        <f t="shared" si="4"/>
        <v>2</v>
      </c>
      <c r="M42" s="1411">
        <f t="shared" si="5"/>
        <v>1</v>
      </c>
      <c r="N42" s="1166">
        <v>2</v>
      </c>
      <c r="O42" s="1152">
        <v>0</v>
      </c>
      <c r="P42" s="1157">
        <v>0</v>
      </c>
    </row>
    <row r="43" spans="1:16" x14ac:dyDescent="0.25">
      <c r="A43" s="173">
        <v>8</v>
      </c>
      <c r="B43" s="156" t="s">
        <v>19</v>
      </c>
      <c r="C43" s="1156">
        <v>1</v>
      </c>
      <c r="D43" s="1152">
        <v>0</v>
      </c>
      <c r="E43" s="1152">
        <v>0</v>
      </c>
      <c r="F43" s="1152">
        <v>0</v>
      </c>
      <c r="G43" s="1152">
        <v>0</v>
      </c>
      <c r="H43" s="1152">
        <v>0</v>
      </c>
      <c r="I43" s="1152">
        <v>0</v>
      </c>
      <c r="J43" s="1152">
        <v>0</v>
      </c>
      <c r="K43" s="1163">
        <v>0</v>
      </c>
      <c r="L43" s="1410">
        <f t="shared" si="4"/>
        <v>0</v>
      </c>
      <c r="M43" s="1411" t="e">
        <f t="shared" si="5"/>
        <v>#DIV/0!</v>
      </c>
      <c r="N43" s="1166">
        <v>0</v>
      </c>
      <c r="O43" s="1152">
        <v>1</v>
      </c>
      <c r="P43" s="1157">
        <v>0</v>
      </c>
    </row>
    <row r="44" spans="1:16" x14ac:dyDescent="0.25">
      <c r="A44" s="173">
        <v>9</v>
      </c>
      <c r="B44" s="156" t="s">
        <v>20</v>
      </c>
      <c r="C44" s="1156">
        <v>0</v>
      </c>
      <c r="D44" s="1152">
        <v>0</v>
      </c>
      <c r="E44" s="1152">
        <v>0</v>
      </c>
      <c r="F44" s="1152">
        <v>0</v>
      </c>
      <c r="G44" s="1152">
        <v>0</v>
      </c>
      <c r="H44" s="1152">
        <v>0</v>
      </c>
      <c r="I44" s="1152">
        <v>0</v>
      </c>
      <c r="J44" s="1152">
        <v>0</v>
      </c>
      <c r="K44" s="1163">
        <v>0</v>
      </c>
      <c r="L44" s="1410">
        <f t="shared" si="4"/>
        <v>0</v>
      </c>
      <c r="M44" s="1411" t="e">
        <f t="shared" si="5"/>
        <v>#DIV/0!</v>
      </c>
      <c r="N44" s="1166">
        <v>0</v>
      </c>
      <c r="O44" s="1152">
        <v>0</v>
      </c>
      <c r="P44" s="1157">
        <v>0</v>
      </c>
    </row>
    <row r="45" spans="1:16" x14ac:dyDescent="0.25">
      <c r="A45" s="173">
        <v>10</v>
      </c>
      <c r="B45" s="156" t="s">
        <v>21</v>
      </c>
      <c r="C45" s="1156">
        <v>0</v>
      </c>
      <c r="D45" s="1152">
        <v>0</v>
      </c>
      <c r="E45" s="1152">
        <v>0</v>
      </c>
      <c r="F45" s="1152">
        <v>0</v>
      </c>
      <c r="G45" s="1152">
        <v>0</v>
      </c>
      <c r="H45" s="1152">
        <v>0</v>
      </c>
      <c r="I45" s="1152">
        <v>0</v>
      </c>
      <c r="J45" s="1152">
        <v>0</v>
      </c>
      <c r="K45" s="1163">
        <v>0</v>
      </c>
      <c r="L45" s="1410">
        <f t="shared" si="4"/>
        <v>0</v>
      </c>
      <c r="M45" s="1411" t="e">
        <f t="shared" si="5"/>
        <v>#DIV/0!</v>
      </c>
      <c r="N45" s="1166">
        <v>0</v>
      </c>
      <c r="O45" s="1152">
        <v>0</v>
      </c>
      <c r="P45" s="1157">
        <v>0</v>
      </c>
    </row>
    <row r="46" spans="1:16" x14ac:dyDescent="0.25">
      <c r="A46" s="174">
        <v>11</v>
      </c>
      <c r="B46" s="158" t="s">
        <v>22</v>
      </c>
      <c r="C46" s="1156">
        <v>0</v>
      </c>
      <c r="D46" s="1152">
        <v>1</v>
      </c>
      <c r="E46" s="1152">
        <v>0</v>
      </c>
      <c r="F46" s="1152">
        <v>0</v>
      </c>
      <c r="G46" s="1152">
        <v>0</v>
      </c>
      <c r="H46" s="1152">
        <v>0</v>
      </c>
      <c r="I46" s="1152">
        <v>0</v>
      </c>
      <c r="J46" s="1152">
        <v>0</v>
      </c>
      <c r="K46" s="1163">
        <v>0</v>
      </c>
      <c r="L46" s="1410">
        <f t="shared" si="4"/>
        <v>0</v>
      </c>
      <c r="M46" s="1411" t="e">
        <f t="shared" si="5"/>
        <v>#DIV/0!</v>
      </c>
      <c r="N46" s="1166">
        <v>0</v>
      </c>
      <c r="O46" s="1152">
        <v>0</v>
      </c>
      <c r="P46" s="1157">
        <v>0</v>
      </c>
    </row>
    <row r="47" spans="1:16" x14ac:dyDescent="0.25">
      <c r="A47" s="173">
        <v>12</v>
      </c>
      <c r="B47" s="156" t="s">
        <v>23</v>
      </c>
      <c r="C47" s="1156">
        <v>0</v>
      </c>
      <c r="D47" s="1152">
        <v>0</v>
      </c>
      <c r="E47" s="1152">
        <v>3</v>
      </c>
      <c r="F47" s="1152">
        <v>0</v>
      </c>
      <c r="G47" s="1152">
        <v>3</v>
      </c>
      <c r="H47" s="1152">
        <v>0</v>
      </c>
      <c r="I47" s="1152">
        <v>2</v>
      </c>
      <c r="J47" s="1152">
        <v>1</v>
      </c>
      <c r="K47" s="1163">
        <v>0</v>
      </c>
      <c r="L47" s="1410">
        <f t="shared" si="4"/>
        <v>0</v>
      </c>
      <c r="M47" s="1411">
        <f t="shared" si="5"/>
        <v>0</v>
      </c>
      <c r="N47" s="1166">
        <v>0</v>
      </c>
      <c r="O47" s="1152">
        <v>0</v>
      </c>
      <c r="P47" s="1157">
        <v>0</v>
      </c>
    </row>
    <row r="48" spans="1:16" x14ac:dyDescent="0.25">
      <c r="A48" s="173">
        <v>13</v>
      </c>
      <c r="B48" s="156" t="s">
        <v>24</v>
      </c>
      <c r="C48" s="1156">
        <v>0</v>
      </c>
      <c r="D48" s="1152">
        <v>0</v>
      </c>
      <c r="E48" s="1152">
        <v>0</v>
      </c>
      <c r="F48" s="1152">
        <v>0</v>
      </c>
      <c r="G48" s="1152">
        <v>0</v>
      </c>
      <c r="H48" s="1152">
        <v>0</v>
      </c>
      <c r="I48" s="1152">
        <v>0</v>
      </c>
      <c r="J48" s="1152">
        <v>0</v>
      </c>
      <c r="K48" s="1163">
        <v>0</v>
      </c>
      <c r="L48" s="1410">
        <f t="shared" si="4"/>
        <v>0</v>
      </c>
      <c r="M48" s="1411" t="e">
        <f t="shared" si="5"/>
        <v>#DIV/0!</v>
      </c>
      <c r="N48" s="1166">
        <v>0</v>
      </c>
      <c r="O48" s="1152">
        <v>0</v>
      </c>
      <c r="P48" s="1157">
        <v>0</v>
      </c>
    </row>
    <row r="49" spans="1:16" x14ac:dyDescent="0.25">
      <c r="A49" s="173">
        <v>14</v>
      </c>
      <c r="B49" s="156" t="s">
        <v>25</v>
      </c>
      <c r="C49" s="1156">
        <v>0</v>
      </c>
      <c r="D49" s="1152">
        <v>1</v>
      </c>
      <c r="E49" s="1152">
        <v>0</v>
      </c>
      <c r="F49" s="1152">
        <v>0</v>
      </c>
      <c r="G49" s="1152">
        <v>1</v>
      </c>
      <c r="H49" s="1152">
        <v>0</v>
      </c>
      <c r="I49" s="1152">
        <v>0</v>
      </c>
      <c r="J49" s="1152">
        <v>0</v>
      </c>
      <c r="K49" s="1163">
        <v>0</v>
      </c>
      <c r="L49" s="1410">
        <f t="shared" si="4"/>
        <v>0</v>
      </c>
      <c r="M49" s="1411" t="e">
        <f t="shared" si="5"/>
        <v>#DIV/0!</v>
      </c>
      <c r="N49" s="1166">
        <v>0</v>
      </c>
      <c r="O49" s="1152">
        <v>0</v>
      </c>
      <c r="P49" s="1157">
        <v>1</v>
      </c>
    </row>
    <row r="50" spans="1:16" ht="30" thickBot="1" x14ac:dyDescent="0.3">
      <c r="A50" s="175">
        <v>15</v>
      </c>
      <c r="B50" s="159" t="s">
        <v>26</v>
      </c>
      <c r="C50" s="1158">
        <v>0</v>
      </c>
      <c r="D50" s="1159">
        <v>0</v>
      </c>
      <c r="E50" s="1159">
        <v>0</v>
      </c>
      <c r="F50" s="1159">
        <v>0</v>
      </c>
      <c r="G50" s="1159">
        <v>0</v>
      </c>
      <c r="H50" s="1159">
        <v>0</v>
      </c>
      <c r="I50" s="1159">
        <v>0</v>
      </c>
      <c r="J50" s="1159">
        <v>0</v>
      </c>
      <c r="K50" s="1164">
        <v>0</v>
      </c>
      <c r="L50" s="1412">
        <f t="shared" si="4"/>
        <v>0</v>
      </c>
      <c r="M50" s="1413" t="e">
        <f t="shared" si="5"/>
        <v>#DIV/0!</v>
      </c>
      <c r="N50" s="1167">
        <v>0</v>
      </c>
      <c r="O50" s="1159">
        <v>0</v>
      </c>
      <c r="P50" s="1160">
        <v>0</v>
      </c>
    </row>
    <row r="51" spans="1:16" ht="15.75" thickBot="1" x14ac:dyDescent="0.3">
      <c r="A51" s="1172"/>
      <c r="B51" s="1173" t="s">
        <v>590</v>
      </c>
      <c r="C51" s="1174">
        <f t="shared" ref="C51:P51" si="6">SUM(C36:C50)</f>
        <v>4</v>
      </c>
      <c r="D51" s="1175">
        <f t="shared" si="6"/>
        <v>11</v>
      </c>
      <c r="E51" s="1175">
        <f t="shared" si="6"/>
        <v>9</v>
      </c>
      <c r="F51" s="1176">
        <f t="shared" si="6"/>
        <v>2</v>
      </c>
      <c r="G51" s="1177">
        <f t="shared" si="6"/>
        <v>7</v>
      </c>
      <c r="H51" s="1174">
        <f t="shared" si="6"/>
        <v>0</v>
      </c>
      <c r="I51" s="1175">
        <f t="shared" si="6"/>
        <v>2</v>
      </c>
      <c r="J51" s="1176">
        <f t="shared" si="6"/>
        <v>3</v>
      </c>
      <c r="K51" s="1177">
        <f t="shared" si="6"/>
        <v>0</v>
      </c>
      <c r="L51" s="1179">
        <f t="shared" si="6"/>
        <v>2</v>
      </c>
      <c r="M51" s="1182">
        <f t="shared" ref="M51" si="7">L51/E51</f>
        <v>0.22222222222222221</v>
      </c>
      <c r="N51" s="1180">
        <f t="shared" si="6"/>
        <v>4</v>
      </c>
      <c r="O51" s="1168">
        <f t="shared" si="6"/>
        <v>2</v>
      </c>
      <c r="P51" s="1178">
        <f t="shared" si="6"/>
        <v>2</v>
      </c>
    </row>
    <row r="52" spans="1:16" s="147" customFormat="1" thickBot="1" x14ac:dyDescent="0.25">
      <c r="A52" s="1395"/>
      <c r="B52" s="1396" t="s">
        <v>537</v>
      </c>
      <c r="C52" s="1397">
        <v>1</v>
      </c>
      <c r="D52" s="1398">
        <v>14</v>
      </c>
      <c r="E52" s="1398">
        <v>8</v>
      </c>
      <c r="F52" s="1399">
        <v>3</v>
      </c>
      <c r="G52" s="1400">
        <v>4</v>
      </c>
      <c r="H52" s="1397">
        <v>0</v>
      </c>
      <c r="I52" s="1398">
        <v>1</v>
      </c>
      <c r="J52" s="1399">
        <v>0</v>
      </c>
      <c r="K52" s="1400">
        <v>0</v>
      </c>
      <c r="L52" s="1403">
        <v>3</v>
      </c>
      <c r="M52" s="1404">
        <v>0.375</v>
      </c>
      <c r="N52" s="1405">
        <v>3</v>
      </c>
      <c r="O52" s="1401">
        <v>4</v>
      </c>
      <c r="P52" s="342">
        <v>3</v>
      </c>
    </row>
    <row r="53" spans="1:16" x14ac:dyDescent="0.25">
      <c r="A53" s="1161" t="s">
        <v>551</v>
      </c>
    </row>
    <row r="54" spans="1:16" x14ac:dyDescent="0.25">
      <c r="A54" s="814" t="s">
        <v>592</v>
      </c>
    </row>
    <row r="55" spans="1:16" x14ac:dyDescent="0.25">
      <c r="A55" s="814" t="s">
        <v>593</v>
      </c>
    </row>
    <row r="56" spans="1:16" x14ac:dyDescent="0.25">
      <c r="A56" s="814" t="s">
        <v>594</v>
      </c>
    </row>
    <row r="57" spans="1:16" x14ac:dyDescent="0.25">
      <c r="A57" s="814" t="s">
        <v>595</v>
      </c>
    </row>
    <row r="58" spans="1:16" x14ac:dyDescent="0.25">
      <c r="A58" s="814" t="s">
        <v>596</v>
      </c>
    </row>
  </sheetData>
  <mergeCells count="2">
    <mergeCell ref="A34:P34"/>
    <mergeCell ref="A9:P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2">
    <tabColor rgb="FFFF0000"/>
  </sheetPr>
  <dimension ref="A1:H35"/>
  <sheetViews>
    <sheetView showGridLines="0" topLeftCell="A5" zoomScaleNormal="100" workbookViewId="0">
      <selection activeCell="K18" sqref="K18"/>
    </sheetView>
  </sheetViews>
  <sheetFormatPr baseColWidth="10" defaultColWidth="11.42578125" defaultRowHeight="14.25" x14ac:dyDescent="0.2"/>
  <cols>
    <col min="1" max="1" width="8.28515625" style="147" customWidth="1"/>
    <col min="2" max="2" width="24.85546875" style="147" customWidth="1"/>
    <col min="3" max="3" width="16.28515625" style="147" customWidth="1"/>
    <col min="4" max="4" width="17.42578125" style="147" customWidth="1"/>
    <col min="5" max="5" width="16.85546875" style="147" customWidth="1"/>
    <col min="6" max="6" width="18.42578125" style="147" customWidth="1"/>
    <col min="7" max="16384" width="11.42578125" style="147"/>
  </cols>
  <sheetData>
    <row r="1" spans="1:6" ht="15" x14ac:dyDescent="0.25">
      <c r="A1" s="179" t="s">
        <v>100</v>
      </c>
      <c r="B1" s="179"/>
    </row>
    <row r="2" spans="1:6" x14ac:dyDescent="0.2">
      <c r="A2" s="148" t="s">
        <v>0</v>
      </c>
    </row>
    <row r="3" spans="1:6" x14ac:dyDescent="0.2">
      <c r="A3" s="147" t="str">
        <f>A5</f>
        <v>Tabell 3-2-E-1 Saksbehandlingstid - klager etter avslag på søknad om sykehjemsplass i år</v>
      </c>
    </row>
    <row r="5" spans="1:6" ht="15" x14ac:dyDescent="0.25">
      <c r="A5" s="340" t="s">
        <v>134</v>
      </c>
    </row>
    <row r="6" spans="1:6" ht="15" thickBot="1" x14ac:dyDescent="0.25"/>
    <row r="7" spans="1:6" ht="15.75" thickBot="1" x14ac:dyDescent="0.3">
      <c r="A7" s="341"/>
      <c r="B7" s="342"/>
      <c r="C7" s="1613" t="s">
        <v>113</v>
      </c>
      <c r="D7" s="1614"/>
      <c r="E7" s="1615" t="s">
        <v>114</v>
      </c>
      <c r="F7" s="1616"/>
    </row>
    <row r="8" spans="1:6" ht="72.75" thickBot="1" x14ac:dyDescent="0.3">
      <c r="A8" s="343" t="s">
        <v>51</v>
      </c>
      <c r="B8" s="152" t="s">
        <v>5</v>
      </c>
      <c r="C8" s="344" t="s">
        <v>135</v>
      </c>
      <c r="D8" s="345" t="s">
        <v>136</v>
      </c>
      <c r="E8" s="344" t="s">
        <v>135</v>
      </c>
      <c r="F8" s="345" t="s">
        <v>136</v>
      </c>
    </row>
    <row r="9" spans="1:6" ht="15" x14ac:dyDescent="0.25">
      <c r="A9" s="153">
        <v>1</v>
      </c>
      <c r="B9" s="154" t="s">
        <v>11</v>
      </c>
      <c r="C9" s="346">
        <v>30</v>
      </c>
      <c r="D9" s="347">
        <v>90</v>
      </c>
      <c r="E9" s="346">
        <v>0</v>
      </c>
      <c r="F9" s="347">
        <v>0</v>
      </c>
    </row>
    <row r="10" spans="1:6" ht="15" x14ac:dyDescent="0.25">
      <c r="A10" s="155">
        <v>2</v>
      </c>
      <c r="B10" s="156" t="s">
        <v>12</v>
      </c>
      <c r="C10" s="348">
        <v>0</v>
      </c>
      <c r="D10" s="349">
        <v>169</v>
      </c>
      <c r="E10" s="348">
        <v>0</v>
      </c>
      <c r="F10" s="349">
        <v>102</v>
      </c>
    </row>
    <row r="11" spans="1:6" ht="15" x14ac:dyDescent="0.25">
      <c r="A11" s="155">
        <v>3</v>
      </c>
      <c r="B11" s="156" t="s">
        <v>14</v>
      </c>
      <c r="C11" s="350">
        <v>74</v>
      </c>
      <c r="D11" s="349">
        <v>0</v>
      </c>
      <c r="E11" s="350">
        <v>0</v>
      </c>
      <c r="F11" s="349">
        <v>0</v>
      </c>
    </row>
    <row r="12" spans="1:6" ht="15" x14ac:dyDescent="0.25">
      <c r="A12" s="155">
        <v>4</v>
      </c>
      <c r="B12" s="156" t="s">
        <v>15</v>
      </c>
      <c r="C12" s="348">
        <v>32</v>
      </c>
      <c r="D12" s="349">
        <v>0</v>
      </c>
      <c r="E12" s="348">
        <v>0</v>
      </c>
      <c r="F12" s="349">
        <v>0</v>
      </c>
    </row>
    <row r="13" spans="1:6" ht="15" x14ac:dyDescent="0.25">
      <c r="A13" s="155">
        <v>5</v>
      </c>
      <c r="B13" s="156" t="s">
        <v>16</v>
      </c>
      <c r="C13" s="348">
        <v>0</v>
      </c>
      <c r="D13" s="349">
        <v>0</v>
      </c>
      <c r="E13" s="348">
        <v>0</v>
      </c>
      <c r="F13" s="349">
        <v>0</v>
      </c>
    </row>
    <row r="14" spans="1:6" ht="15" x14ac:dyDescent="0.25">
      <c r="A14" s="157">
        <v>6</v>
      </c>
      <c r="B14" s="158" t="s">
        <v>17</v>
      </c>
      <c r="C14" s="348">
        <v>0</v>
      </c>
      <c r="D14" s="349">
        <v>50</v>
      </c>
      <c r="E14" s="348">
        <v>0</v>
      </c>
      <c r="F14" s="349">
        <v>41</v>
      </c>
    </row>
    <row r="15" spans="1:6" ht="15" x14ac:dyDescent="0.25">
      <c r="A15" s="157">
        <v>7</v>
      </c>
      <c r="B15" s="158" t="s">
        <v>18</v>
      </c>
      <c r="C15" s="350">
        <v>0</v>
      </c>
      <c r="D15" s="349">
        <v>50</v>
      </c>
      <c r="E15" s="350">
        <v>10</v>
      </c>
      <c r="F15" s="349">
        <v>0</v>
      </c>
    </row>
    <row r="16" spans="1:6" ht="15" x14ac:dyDescent="0.25">
      <c r="A16" s="155">
        <v>8</v>
      </c>
      <c r="B16" s="156" t="s">
        <v>19</v>
      </c>
      <c r="C16" s="348">
        <v>17</v>
      </c>
      <c r="D16" s="349">
        <v>485</v>
      </c>
      <c r="E16" s="348">
        <v>0</v>
      </c>
      <c r="F16" s="349">
        <v>0</v>
      </c>
    </row>
    <row r="17" spans="1:8" ht="15" x14ac:dyDescent="0.25">
      <c r="A17" s="155">
        <v>9</v>
      </c>
      <c r="B17" s="156" t="s">
        <v>20</v>
      </c>
      <c r="C17" s="348">
        <v>63</v>
      </c>
      <c r="D17" s="349">
        <v>304</v>
      </c>
      <c r="E17" s="348">
        <v>0</v>
      </c>
      <c r="F17" s="349">
        <v>0</v>
      </c>
      <c r="G17" s="192"/>
    </row>
    <row r="18" spans="1:8" ht="15" x14ac:dyDescent="0.25">
      <c r="A18" s="155">
        <v>10</v>
      </c>
      <c r="B18" s="156" t="s">
        <v>21</v>
      </c>
      <c r="C18" s="348">
        <v>0</v>
      </c>
      <c r="D18" s="349">
        <v>0</v>
      </c>
      <c r="E18" s="348">
        <v>0</v>
      </c>
      <c r="F18" s="349">
        <v>0</v>
      </c>
    </row>
    <row r="19" spans="1:8" ht="15" x14ac:dyDescent="0.25">
      <c r="A19" s="157">
        <v>11</v>
      </c>
      <c r="B19" s="158" t="s">
        <v>22</v>
      </c>
      <c r="C19" s="348" t="s">
        <v>601</v>
      </c>
      <c r="D19" s="349">
        <v>0</v>
      </c>
      <c r="E19" s="348">
        <v>0</v>
      </c>
      <c r="F19" s="349">
        <v>0</v>
      </c>
      <c r="H19" s="192"/>
    </row>
    <row r="20" spans="1:8" ht="15" x14ac:dyDescent="0.25">
      <c r="A20" s="155">
        <v>12</v>
      </c>
      <c r="B20" s="156" t="s">
        <v>23</v>
      </c>
      <c r="C20" s="348">
        <v>93</v>
      </c>
      <c r="D20" s="349">
        <v>75</v>
      </c>
      <c r="E20" s="348">
        <v>0</v>
      </c>
      <c r="F20" s="349">
        <v>485</v>
      </c>
    </row>
    <row r="21" spans="1:8" ht="15" x14ac:dyDescent="0.25">
      <c r="A21" s="155">
        <v>13</v>
      </c>
      <c r="B21" s="156" t="s">
        <v>24</v>
      </c>
      <c r="C21" s="350">
        <v>137</v>
      </c>
      <c r="D21" s="349">
        <v>0</v>
      </c>
      <c r="E21" s="350">
        <v>0</v>
      </c>
      <c r="F21" s="349">
        <v>0</v>
      </c>
    </row>
    <row r="22" spans="1:8" ht="15" x14ac:dyDescent="0.25">
      <c r="A22" s="155">
        <v>14</v>
      </c>
      <c r="B22" s="156" t="s">
        <v>25</v>
      </c>
      <c r="C22" s="350">
        <v>92</v>
      </c>
      <c r="D22" s="349">
        <v>44</v>
      </c>
      <c r="E22" s="350">
        <v>0</v>
      </c>
      <c r="F22" s="349">
        <v>0</v>
      </c>
    </row>
    <row r="23" spans="1:8" ht="21.75" customHeight="1" thickBot="1" x14ac:dyDescent="0.3">
      <c r="A23" s="312">
        <v>15</v>
      </c>
      <c r="B23" s="159" t="s">
        <v>26</v>
      </c>
      <c r="C23" s="359">
        <v>27</v>
      </c>
      <c r="D23" s="360">
        <v>0</v>
      </c>
      <c r="E23" s="359">
        <v>0</v>
      </c>
      <c r="F23" s="360">
        <v>0</v>
      </c>
    </row>
    <row r="24" spans="1:8" ht="15" x14ac:dyDescent="0.25">
      <c r="A24" s="176"/>
      <c r="B24" s="314" t="s">
        <v>600</v>
      </c>
      <c r="C24" s="476">
        <f>SUM(C9:C23)/11</f>
        <v>51.363636363636367</v>
      </c>
      <c r="D24" s="260">
        <f>SUM(D9:D23)/3</f>
        <v>422.33333333333331</v>
      </c>
      <c r="E24" s="473">
        <f>SUM(E9:E23)/3</f>
        <v>3.3333333333333335</v>
      </c>
      <c r="F24" s="260">
        <f>SUM(F9:F23)/1</f>
        <v>628</v>
      </c>
    </row>
    <row r="25" spans="1:8" x14ac:dyDescent="0.2">
      <c r="A25" s="276"/>
      <c r="B25" s="315" t="s">
        <v>555</v>
      </c>
      <c r="C25" s="666">
        <v>58.636363636363633</v>
      </c>
      <c r="D25" s="667">
        <v>211.66666666666666</v>
      </c>
      <c r="E25" s="668">
        <v>55.333333333333336</v>
      </c>
      <c r="F25" s="667">
        <v>75</v>
      </c>
    </row>
    <row r="26" spans="1:8" x14ac:dyDescent="0.2">
      <c r="A26" s="276"/>
      <c r="B26" s="315" t="s">
        <v>137</v>
      </c>
      <c r="C26" s="666">
        <v>75.166666666666671</v>
      </c>
      <c r="D26" s="667">
        <v>218</v>
      </c>
      <c r="E26" s="668">
        <v>19.5</v>
      </c>
      <c r="F26" s="667">
        <v>148</v>
      </c>
    </row>
    <row r="27" spans="1:8" x14ac:dyDescent="0.2">
      <c r="A27" s="276"/>
      <c r="B27" s="315" t="s">
        <v>138</v>
      </c>
      <c r="C27" s="666">
        <v>61.75</v>
      </c>
      <c r="D27" s="667">
        <v>253.66666666666666</v>
      </c>
      <c r="E27" s="668">
        <v>19.25</v>
      </c>
      <c r="F27" s="667">
        <v>0</v>
      </c>
    </row>
    <row r="28" spans="1:8" x14ac:dyDescent="0.2">
      <c r="A28" s="276"/>
      <c r="B28" s="315" t="s">
        <v>139</v>
      </c>
      <c r="C28" s="666">
        <v>37.43333333333333</v>
      </c>
      <c r="D28" s="667">
        <v>291</v>
      </c>
      <c r="E28" s="668">
        <v>11.5</v>
      </c>
      <c r="F28" s="667">
        <v>0</v>
      </c>
    </row>
    <row r="29" spans="1:8" x14ac:dyDescent="0.2">
      <c r="A29" s="276"/>
      <c r="B29" s="315" t="s">
        <v>140</v>
      </c>
      <c r="C29" s="666">
        <v>35.058</v>
      </c>
      <c r="D29" s="667">
        <v>171.33333333333334</v>
      </c>
      <c r="E29" s="668">
        <v>6.125</v>
      </c>
      <c r="F29" s="667">
        <v>83</v>
      </c>
    </row>
    <row r="30" spans="1:8" x14ac:dyDescent="0.2">
      <c r="A30" s="276"/>
      <c r="B30" s="315" t="s">
        <v>141</v>
      </c>
      <c r="C30" s="666">
        <v>48.160000000000004</v>
      </c>
      <c r="D30" s="667">
        <v>107.6</v>
      </c>
      <c r="E30" s="668">
        <v>35</v>
      </c>
      <c r="F30" s="667">
        <v>177</v>
      </c>
    </row>
    <row r="31" spans="1:8" x14ac:dyDescent="0.2">
      <c r="A31" s="160"/>
      <c r="B31" s="316" t="s">
        <v>142</v>
      </c>
      <c r="C31" s="477">
        <v>37.263636363636358</v>
      </c>
      <c r="D31" s="472">
        <v>110.875</v>
      </c>
      <c r="E31" s="474">
        <v>76</v>
      </c>
      <c r="F31" s="472">
        <v>125</v>
      </c>
    </row>
    <row r="32" spans="1:8" x14ac:dyDescent="0.2">
      <c r="A32" s="160"/>
      <c r="B32" s="316" t="s">
        <v>143</v>
      </c>
      <c r="C32" s="477">
        <v>54.7</v>
      </c>
      <c r="D32" s="472">
        <v>149.88888888888889</v>
      </c>
      <c r="E32" s="474">
        <v>38.964285714285715</v>
      </c>
      <c r="F32" s="472">
        <v>120.25</v>
      </c>
    </row>
    <row r="33" spans="1:6" x14ac:dyDescent="0.2">
      <c r="A33" s="160"/>
      <c r="B33" s="316" t="s">
        <v>144</v>
      </c>
      <c r="C33" s="477">
        <v>66.442142857142855</v>
      </c>
      <c r="D33" s="472">
        <v>96.608571428571423</v>
      </c>
      <c r="E33" s="474">
        <v>44.166666666666664</v>
      </c>
      <c r="F33" s="472">
        <v>23.714285714285715</v>
      </c>
    </row>
    <row r="34" spans="1:6" ht="15.75" thickBot="1" x14ac:dyDescent="0.3">
      <c r="A34" s="187"/>
      <c r="B34" s="317" t="s">
        <v>145</v>
      </c>
      <c r="C34" s="478">
        <v>50.125</v>
      </c>
      <c r="D34" s="259">
        <v>86.857142857142861</v>
      </c>
      <c r="E34" s="475">
        <v>21.166666666666668</v>
      </c>
      <c r="F34" s="259">
        <v>8.4285714285714288</v>
      </c>
    </row>
    <row r="35" spans="1:6" x14ac:dyDescent="0.2">
      <c r="A35" s="351" t="s">
        <v>146</v>
      </c>
    </row>
  </sheetData>
  <mergeCells count="2">
    <mergeCell ref="C7:D7"/>
    <mergeCell ref="E7:F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7">
    <tabColor rgb="FFFF0000"/>
  </sheetPr>
  <dimension ref="A1:O35"/>
  <sheetViews>
    <sheetView showGridLines="0" topLeftCell="A3" zoomScaleNormal="100" workbookViewId="0">
      <selection activeCell="P9" sqref="P9"/>
    </sheetView>
  </sheetViews>
  <sheetFormatPr baseColWidth="10" defaultColWidth="11.42578125" defaultRowHeight="14.25" x14ac:dyDescent="0.2"/>
  <cols>
    <col min="1" max="1" width="8.140625" style="162" customWidth="1"/>
    <col min="2" max="2" width="25.42578125" style="147" customWidth="1"/>
    <col min="3" max="3" width="11.85546875" style="147" customWidth="1"/>
    <col min="4" max="4" width="12.140625" style="147" customWidth="1"/>
    <col min="5" max="5" width="10.140625" style="147" customWidth="1"/>
    <col min="6" max="6" width="10.42578125" style="147" customWidth="1"/>
    <col min="7" max="7" width="10.85546875" style="147" customWidth="1"/>
    <col min="8" max="8" width="14.5703125" style="147" customWidth="1"/>
    <col min="9" max="9" width="11" style="147" customWidth="1"/>
    <col min="10" max="10" width="9.5703125" style="147" customWidth="1"/>
    <col min="11" max="11" width="10" style="147" customWidth="1"/>
    <col min="12" max="12" width="11.42578125" style="147" customWidth="1"/>
    <col min="13" max="16384" width="11.42578125" style="147"/>
  </cols>
  <sheetData>
    <row r="1" spans="1:15" x14ac:dyDescent="0.2">
      <c r="A1" s="167" t="s">
        <v>100</v>
      </c>
      <c r="B1" s="167"/>
    </row>
    <row r="2" spans="1:15" x14ac:dyDescent="0.2">
      <c r="A2" s="148" t="s">
        <v>0</v>
      </c>
    </row>
    <row r="3" spans="1:15" x14ac:dyDescent="0.2">
      <c r="A3" s="148"/>
    </row>
    <row r="4" spans="1:15" x14ac:dyDescent="0.2">
      <c r="A4" s="148" t="str">
        <f>A6</f>
        <v>3-2-F Alternativt tilbud til personer som har fått avslag på søknad om langtidsopphold i sykehjem</v>
      </c>
    </row>
    <row r="5" spans="1:15" x14ac:dyDescent="0.2">
      <c r="A5" s="148"/>
    </row>
    <row r="6" spans="1:15" s="149" customFormat="1" ht="30" customHeight="1" thickBot="1" x14ac:dyDescent="0.25">
      <c r="A6" s="120" t="s">
        <v>147</v>
      </c>
    </row>
    <row r="7" spans="1:15" s="151" customFormat="1" ht="174" customHeight="1" thickBot="1" x14ac:dyDescent="0.3">
      <c r="A7" s="171" t="s">
        <v>51</v>
      </c>
      <c r="B7" s="1208" t="s">
        <v>5</v>
      </c>
      <c r="C7" s="1209" t="s">
        <v>148</v>
      </c>
      <c r="D7" s="191" t="s">
        <v>602</v>
      </c>
      <c r="E7" s="181" t="s">
        <v>149</v>
      </c>
      <c r="F7" s="190" t="s">
        <v>150</v>
      </c>
      <c r="G7" s="181" t="s">
        <v>151</v>
      </c>
      <c r="H7" s="191" t="s">
        <v>152</v>
      </c>
      <c r="I7" s="181" t="s">
        <v>153</v>
      </c>
      <c r="J7" s="181" t="s">
        <v>154</v>
      </c>
      <c r="K7" s="182" t="s">
        <v>155</v>
      </c>
    </row>
    <row r="8" spans="1:15" x14ac:dyDescent="0.2">
      <c r="A8" s="172">
        <v>1</v>
      </c>
      <c r="B8" s="154" t="s">
        <v>11</v>
      </c>
      <c r="C8" s="1452">
        <v>11</v>
      </c>
      <c r="D8" s="184">
        <v>0</v>
      </c>
      <c r="E8" s="184">
        <v>3</v>
      </c>
      <c r="F8" s="184">
        <v>2</v>
      </c>
      <c r="G8" s="184">
        <v>1</v>
      </c>
      <c r="H8" s="184">
        <v>0</v>
      </c>
      <c r="I8" s="184">
        <v>0</v>
      </c>
      <c r="J8" s="185">
        <v>2</v>
      </c>
      <c r="K8" s="586">
        <f>SUM(D8:J8)</f>
        <v>8</v>
      </c>
    </row>
    <row r="9" spans="1:15" x14ac:dyDescent="0.2">
      <c r="A9" s="173">
        <v>2</v>
      </c>
      <c r="B9" s="156" t="s">
        <v>12</v>
      </c>
      <c r="C9" s="1453">
        <v>2</v>
      </c>
      <c r="D9" s="188">
        <v>0</v>
      </c>
      <c r="E9" s="188">
        <v>0</v>
      </c>
      <c r="F9" s="188">
        <v>0</v>
      </c>
      <c r="G9" s="188">
        <v>0</v>
      </c>
      <c r="H9" s="188">
        <v>0</v>
      </c>
      <c r="I9" s="188">
        <v>1</v>
      </c>
      <c r="J9" s="1206">
        <v>1</v>
      </c>
      <c r="K9" s="587">
        <f t="shared" ref="K9:K22" si="0">SUM(D9:J9)</f>
        <v>2</v>
      </c>
      <c r="O9" s="147" t="s">
        <v>13</v>
      </c>
    </row>
    <row r="10" spans="1:15" x14ac:dyDescent="0.2">
      <c r="A10" s="173">
        <v>3</v>
      </c>
      <c r="B10" s="156" t="s">
        <v>14</v>
      </c>
      <c r="C10" s="1453">
        <v>8</v>
      </c>
      <c r="D10" s="188">
        <v>0</v>
      </c>
      <c r="E10" s="188">
        <v>0</v>
      </c>
      <c r="F10" s="188">
        <v>3</v>
      </c>
      <c r="G10" s="188">
        <v>1</v>
      </c>
      <c r="H10" s="188">
        <v>0</v>
      </c>
      <c r="I10" s="188">
        <v>0</v>
      </c>
      <c r="J10" s="1206">
        <v>4</v>
      </c>
      <c r="K10" s="587">
        <f t="shared" si="0"/>
        <v>8</v>
      </c>
    </row>
    <row r="11" spans="1:15" x14ac:dyDescent="0.2">
      <c r="A11" s="173">
        <v>4</v>
      </c>
      <c r="B11" s="156" t="s">
        <v>15</v>
      </c>
      <c r="C11" s="1453">
        <v>3</v>
      </c>
      <c r="D11" s="188">
        <v>0</v>
      </c>
      <c r="E11" s="188">
        <v>0</v>
      </c>
      <c r="F11" s="188">
        <v>3</v>
      </c>
      <c r="G11" s="188">
        <v>0</v>
      </c>
      <c r="H11" s="188">
        <v>0</v>
      </c>
      <c r="I11" s="188">
        <v>0</v>
      </c>
      <c r="J11" s="1206">
        <v>0</v>
      </c>
      <c r="K11" s="587">
        <f t="shared" si="0"/>
        <v>3</v>
      </c>
    </row>
    <row r="12" spans="1:15" x14ac:dyDescent="0.2">
      <c r="A12" s="173">
        <v>5</v>
      </c>
      <c r="B12" s="156" t="s">
        <v>16</v>
      </c>
      <c r="C12" s="1453">
        <v>4</v>
      </c>
      <c r="D12" s="188">
        <v>0</v>
      </c>
      <c r="E12" s="188">
        <v>1</v>
      </c>
      <c r="F12" s="188">
        <v>0</v>
      </c>
      <c r="G12" s="188">
        <v>0</v>
      </c>
      <c r="H12" s="188">
        <v>0</v>
      </c>
      <c r="I12" s="188">
        <v>0</v>
      </c>
      <c r="J12" s="1206">
        <v>1</v>
      </c>
      <c r="K12" s="587">
        <f t="shared" si="0"/>
        <v>2</v>
      </c>
    </row>
    <row r="13" spans="1:15" x14ac:dyDescent="0.2">
      <c r="A13" s="174">
        <v>6</v>
      </c>
      <c r="B13" s="158" t="s">
        <v>17</v>
      </c>
      <c r="C13" s="1453">
        <v>7</v>
      </c>
      <c r="D13" s="188">
        <v>5</v>
      </c>
      <c r="E13" s="188">
        <v>0</v>
      </c>
      <c r="F13" s="188">
        <v>1</v>
      </c>
      <c r="G13" s="188">
        <v>1</v>
      </c>
      <c r="H13" s="188">
        <v>0</v>
      </c>
      <c r="I13" s="188">
        <v>0</v>
      </c>
      <c r="J13" s="1206">
        <v>0</v>
      </c>
      <c r="K13" s="587">
        <f t="shared" si="0"/>
        <v>7</v>
      </c>
    </row>
    <row r="14" spans="1:15" x14ac:dyDescent="0.2">
      <c r="A14" s="174">
        <v>7</v>
      </c>
      <c r="B14" s="158" t="s">
        <v>18</v>
      </c>
      <c r="C14" s="1453">
        <v>34</v>
      </c>
      <c r="D14" s="188">
        <v>10</v>
      </c>
      <c r="E14" s="188">
        <v>0</v>
      </c>
      <c r="F14" s="188">
        <v>0</v>
      </c>
      <c r="G14" s="188">
        <v>0</v>
      </c>
      <c r="H14" s="188">
        <v>0</v>
      </c>
      <c r="I14" s="188">
        <v>6</v>
      </c>
      <c r="J14" s="1206">
        <v>9</v>
      </c>
      <c r="K14" s="587">
        <f t="shared" si="0"/>
        <v>25</v>
      </c>
      <c r="N14" s="147" t="s">
        <v>13</v>
      </c>
    </row>
    <row r="15" spans="1:15" x14ac:dyDescent="0.2">
      <c r="A15" s="173">
        <v>8</v>
      </c>
      <c r="B15" s="156" t="s">
        <v>19</v>
      </c>
      <c r="C15" s="1453">
        <v>15</v>
      </c>
      <c r="D15" s="188">
        <v>4</v>
      </c>
      <c r="E15" s="188">
        <v>1</v>
      </c>
      <c r="F15" s="188">
        <v>2</v>
      </c>
      <c r="G15" s="188">
        <v>0</v>
      </c>
      <c r="H15" s="188">
        <v>0</v>
      </c>
      <c r="I15" s="188">
        <v>2</v>
      </c>
      <c r="J15" s="1206">
        <v>1</v>
      </c>
      <c r="K15" s="587">
        <f t="shared" si="0"/>
        <v>10</v>
      </c>
    </row>
    <row r="16" spans="1:15" x14ac:dyDescent="0.2">
      <c r="A16" s="173">
        <v>9</v>
      </c>
      <c r="B16" s="156" t="s">
        <v>20</v>
      </c>
      <c r="C16" s="1453">
        <v>9</v>
      </c>
      <c r="D16" s="188">
        <v>4</v>
      </c>
      <c r="E16" s="188">
        <v>0</v>
      </c>
      <c r="F16" s="188">
        <v>1</v>
      </c>
      <c r="G16" s="188">
        <v>4</v>
      </c>
      <c r="H16" s="188">
        <v>0</v>
      </c>
      <c r="I16" s="188">
        <v>5</v>
      </c>
      <c r="J16" s="1206">
        <v>1</v>
      </c>
      <c r="K16" s="587">
        <f t="shared" si="0"/>
        <v>15</v>
      </c>
    </row>
    <row r="17" spans="1:13" x14ac:dyDescent="0.2">
      <c r="A17" s="173">
        <v>10</v>
      </c>
      <c r="B17" s="156" t="s">
        <v>21</v>
      </c>
      <c r="C17" s="1453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206">
        <v>0</v>
      </c>
      <c r="K17" s="587">
        <f t="shared" si="0"/>
        <v>0</v>
      </c>
    </row>
    <row r="18" spans="1:13" x14ac:dyDescent="0.2">
      <c r="A18" s="174">
        <v>11</v>
      </c>
      <c r="B18" s="158" t="s">
        <v>22</v>
      </c>
      <c r="C18" s="1453">
        <v>23</v>
      </c>
      <c r="D18" s="188">
        <v>0</v>
      </c>
      <c r="E18" s="188">
        <v>1</v>
      </c>
      <c r="F18" s="188">
        <v>3</v>
      </c>
      <c r="G18" s="188">
        <v>3</v>
      </c>
      <c r="H18" s="188">
        <v>0</v>
      </c>
      <c r="I18" s="188">
        <v>2</v>
      </c>
      <c r="J18" s="1206">
        <v>3</v>
      </c>
      <c r="K18" s="587">
        <f t="shared" si="0"/>
        <v>12</v>
      </c>
    </row>
    <row r="19" spans="1:13" x14ac:dyDescent="0.2">
      <c r="A19" s="173">
        <v>12</v>
      </c>
      <c r="B19" s="156" t="s">
        <v>23</v>
      </c>
      <c r="C19" s="1453">
        <v>3</v>
      </c>
      <c r="D19" s="188">
        <v>0</v>
      </c>
      <c r="E19" s="188">
        <v>1</v>
      </c>
      <c r="F19" s="188">
        <v>0</v>
      </c>
      <c r="G19" s="188">
        <v>2</v>
      </c>
      <c r="H19" s="188">
        <v>0</v>
      </c>
      <c r="I19" s="188">
        <v>0</v>
      </c>
      <c r="J19" s="1206">
        <v>0</v>
      </c>
      <c r="K19" s="587">
        <f t="shared" si="0"/>
        <v>3</v>
      </c>
    </row>
    <row r="20" spans="1:13" x14ac:dyDescent="0.2">
      <c r="A20" s="173">
        <v>13</v>
      </c>
      <c r="B20" s="156" t="s">
        <v>24</v>
      </c>
      <c r="C20" s="1453">
        <v>8</v>
      </c>
      <c r="D20" s="188">
        <v>0</v>
      </c>
      <c r="E20" s="188">
        <v>0</v>
      </c>
      <c r="F20" s="188">
        <v>1</v>
      </c>
      <c r="G20" s="188">
        <v>6</v>
      </c>
      <c r="H20" s="188">
        <v>0</v>
      </c>
      <c r="I20" s="188">
        <v>3</v>
      </c>
      <c r="J20" s="1206">
        <v>4</v>
      </c>
      <c r="K20" s="587">
        <f t="shared" si="0"/>
        <v>14</v>
      </c>
    </row>
    <row r="21" spans="1:13" x14ac:dyDescent="0.2">
      <c r="A21" s="173">
        <v>14</v>
      </c>
      <c r="B21" s="156" t="s">
        <v>25</v>
      </c>
      <c r="C21" s="1453">
        <v>2</v>
      </c>
      <c r="D21" s="188">
        <v>2</v>
      </c>
      <c r="E21" s="188">
        <v>0</v>
      </c>
      <c r="F21" s="188">
        <v>0</v>
      </c>
      <c r="G21" s="188">
        <v>2</v>
      </c>
      <c r="H21" s="188">
        <v>0</v>
      </c>
      <c r="I21" s="188">
        <v>1</v>
      </c>
      <c r="J21" s="1206">
        <v>0</v>
      </c>
      <c r="K21" s="587">
        <f t="shared" si="0"/>
        <v>5</v>
      </c>
      <c r="L21" s="192"/>
    </row>
    <row r="22" spans="1:13" ht="15" thickBot="1" x14ac:dyDescent="0.25">
      <c r="A22" s="175">
        <v>15</v>
      </c>
      <c r="B22" s="159" t="s">
        <v>26</v>
      </c>
      <c r="C22" s="1454">
        <v>7</v>
      </c>
      <c r="D22" s="322">
        <v>4</v>
      </c>
      <c r="E22" s="322">
        <v>0</v>
      </c>
      <c r="F22" s="322">
        <v>1</v>
      </c>
      <c r="G22" s="322">
        <v>2</v>
      </c>
      <c r="H22" s="322">
        <v>0</v>
      </c>
      <c r="I22" s="322">
        <v>0</v>
      </c>
      <c r="J22" s="1207">
        <v>4</v>
      </c>
      <c r="K22" s="223">
        <f t="shared" si="0"/>
        <v>11</v>
      </c>
    </row>
    <row r="23" spans="1:13" s="177" customFormat="1" ht="15" x14ac:dyDescent="0.25">
      <c r="A23" s="176"/>
      <c r="B23" s="314" t="s">
        <v>590</v>
      </c>
      <c r="C23" s="991">
        <f>SUM(C8:C22)</f>
        <v>136</v>
      </c>
      <c r="D23" s="987">
        <f t="shared" ref="D23:K23" si="1">SUM(D8:D22)</f>
        <v>29</v>
      </c>
      <c r="E23" s="892">
        <f t="shared" si="1"/>
        <v>7</v>
      </c>
      <c r="F23" s="892">
        <f t="shared" si="1"/>
        <v>17</v>
      </c>
      <c r="G23" s="892">
        <f t="shared" si="1"/>
        <v>22</v>
      </c>
      <c r="H23" s="892">
        <f t="shared" si="1"/>
        <v>0</v>
      </c>
      <c r="I23" s="892">
        <f t="shared" si="1"/>
        <v>20</v>
      </c>
      <c r="J23" s="988">
        <f t="shared" si="1"/>
        <v>30</v>
      </c>
      <c r="K23" s="319">
        <f t="shared" si="1"/>
        <v>125</v>
      </c>
      <c r="L23" s="217"/>
      <c r="M23" s="193"/>
    </row>
    <row r="24" spans="1:13" x14ac:dyDescent="0.2">
      <c r="A24" s="276"/>
      <c r="B24" s="315" t="s">
        <v>537</v>
      </c>
      <c r="C24" s="366">
        <v>109</v>
      </c>
      <c r="D24" s="318">
        <v>27</v>
      </c>
      <c r="E24" s="188">
        <v>3</v>
      </c>
      <c r="F24" s="188">
        <v>18</v>
      </c>
      <c r="G24" s="188">
        <v>23</v>
      </c>
      <c r="H24" s="188">
        <v>0</v>
      </c>
      <c r="I24" s="188">
        <v>13</v>
      </c>
      <c r="J24" s="313">
        <v>43</v>
      </c>
      <c r="K24" s="320">
        <v>127</v>
      </c>
      <c r="L24" s="193"/>
      <c r="M24" s="193"/>
    </row>
    <row r="25" spans="1:13" x14ac:dyDescent="0.2">
      <c r="A25" s="276"/>
      <c r="B25" s="315" t="s">
        <v>452</v>
      </c>
      <c r="C25" s="366">
        <v>74</v>
      </c>
      <c r="D25" s="318">
        <v>17</v>
      </c>
      <c r="E25" s="188">
        <v>4</v>
      </c>
      <c r="F25" s="188">
        <v>14</v>
      </c>
      <c r="G25" s="188">
        <v>16</v>
      </c>
      <c r="H25" s="188">
        <v>0</v>
      </c>
      <c r="I25" s="188">
        <v>10</v>
      </c>
      <c r="J25" s="313">
        <v>22</v>
      </c>
      <c r="K25" s="320">
        <v>83</v>
      </c>
      <c r="M25" s="193"/>
    </row>
    <row r="26" spans="1:13" x14ac:dyDescent="0.2">
      <c r="A26" s="276"/>
      <c r="B26" s="315" t="s">
        <v>102</v>
      </c>
      <c r="C26" s="366">
        <v>106</v>
      </c>
      <c r="D26" s="318">
        <v>24</v>
      </c>
      <c r="E26" s="188">
        <v>4</v>
      </c>
      <c r="F26" s="188">
        <v>19</v>
      </c>
      <c r="G26" s="188">
        <v>44</v>
      </c>
      <c r="H26" s="188">
        <v>4</v>
      </c>
      <c r="I26" s="188">
        <v>17</v>
      </c>
      <c r="J26" s="313">
        <v>27</v>
      </c>
      <c r="K26" s="320">
        <v>139</v>
      </c>
      <c r="M26" s="193"/>
    </row>
    <row r="27" spans="1:13" x14ac:dyDescent="0.2">
      <c r="A27" s="276"/>
      <c r="B27" s="315" t="s">
        <v>103</v>
      </c>
      <c r="C27" s="366">
        <v>65</v>
      </c>
      <c r="D27" s="318">
        <v>17</v>
      </c>
      <c r="E27" s="188">
        <v>2</v>
      </c>
      <c r="F27" s="188">
        <v>7</v>
      </c>
      <c r="G27" s="188">
        <v>36</v>
      </c>
      <c r="H27" s="188">
        <v>0</v>
      </c>
      <c r="I27" s="188">
        <v>10</v>
      </c>
      <c r="J27" s="313">
        <v>21</v>
      </c>
      <c r="K27" s="320">
        <v>93</v>
      </c>
      <c r="M27" s="193"/>
    </row>
    <row r="28" spans="1:13" x14ac:dyDescent="0.2">
      <c r="A28" s="276"/>
      <c r="B28" s="315" t="s">
        <v>104</v>
      </c>
      <c r="C28" s="366">
        <v>87</v>
      </c>
      <c r="D28" s="318">
        <v>27</v>
      </c>
      <c r="E28" s="188">
        <v>16</v>
      </c>
      <c r="F28" s="188">
        <v>31</v>
      </c>
      <c r="G28" s="188">
        <v>32</v>
      </c>
      <c r="H28" s="188">
        <v>1</v>
      </c>
      <c r="I28" s="188">
        <v>10</v>
      </c>
      <c r="J28" s="313">
        <v>27</v>
      </c>
      <c r="K28" s="320">
        <v>144</v>
      </c>
      <c r="M28" s="193"/>
    </row>
    <row r="29" spans="1:13" s="177" customFormat="1" ht="15" x14ac:dyDescent="0.25">
      <c r="A29" s="611"/>
      <c r="B29" s="315" t="s">
        <v>105</v>
      </c>
      <c r="C29" s="366">
        <v>83</v>
      </c>
      <c r="D29" s="318">
        <v>27</v>
      </c>
      <c r="E29" s="188">
        <v>1</v>
      </c>
      <c r="F29" s="188">
        <v>19</v>
      </c>
      <c r="G29" s="188">
        <v>33</v>
      </c>
      <c r="H29" s="188">
        <v>2</v>
      </c>
      <c r="I29" s="188">
        <v>13</v>
      </c>
      <c r="J29" s="313">
        <v>18</v>
      </c>
      <c r="K29" s="320">
        <v>113</v>
      </c>
      <c r="M29" s="193"/>
    </row>
    <row r="30" spans="1:13" x14ac:dyDescent="0.2">
      <c r="A30" s="276"/>
      <c r="B30" s="315" t="s">
        <v>106</v>
      </c>
      <c r="C30" s="366">
        <v>71</v>
      </c>
      <c r="D30" s="318">
        <v>25</v>
      </c>
      <c r="E30" s="188">
        <v>2</v>
      </c>
      <c r="F30" s="188">
        <v>16</v>
      </c>
      <c r="G30" s="188">
        <v>31</v>
      </c>
      <c r="H30" s="188">
        <v>0</v>
      </c>
      <c r="I30" s="188">
        <v>15</v>
      </c>
      <c r="J30" s="313">
        <v>21</v>
      </c>
      <c r="K30" s="320">
        <v>110</v>
      </c>
      <c r="M30" s="193"/>
    </row>
    <row r="31" spans="1:13" x14ac:dyDescent="0.2">
      <c r="A31" s="276"/>
      <c r="B31" s="315" t="s">
        <v>107</v>
      </c>
      <c r="C31" s="366">
        <v>104</v>
      </c>
      <c r="D31" s="318">
        <v>21</v>
      </c>
      <c r="E31" s="188">
        <v>4</v>
      </c>
      <c r="F31" s="188">
        <v>13</v>
      </c>
      <c r="G31" s="188">
        <v>39</v>
      </c>
      <c r="H31" s="188">
        <v>4</v>
      </c>
      <c r="I31" s="188">
        <v>7</v>
      </c>
      <c r="J31" s="313">
        <v>18</v>
      </c>
      <c r="K31" s="320">
        <v>106</v>
      </c>
      <c r="M31" s="193"/>
    </row>
    <row r="32" spans="1:13" ht="15" thickBot="1" x14ac:dyDescent="0.25">
      <c r="A32" s="429"/>
      <c r="B32" s="430" t="s">
        <v>108</v>
      </c>
      <c r="C32" s="634">
        <v>75</v>
      </c>
      <c r="D32" s="382">
        <v>15</v>
      </c>
      <c r="E32" s="322">
        <v>5</v>
      </c>
      <c r="F32" s="322">
        <v>23</v>
      </c>
      <c r="G32" s="322">
        <v>41</v>
      </c>
      <c r="H32" s="322">
        <v>0</v>
      </c>
      <c r="I32" s="322">
        <v>16</v>
      </c>
      <c r="J32" s="431">
        <v>17</v>
      </c>
      <c r="K32" s="321">
        <v>117</v>
      </c>
      <c r="M32" s="193"/>
    </row>
    <row r="33" spans="1:13" x14ac:dyDescent="0.2">
      <c r="A33" s="276"/>
      <c r="B33" s="315" t="s">
        <v>109</v>
      </c>
      <c r="C33" s="366">
        <v>81</v>
      </c>
      <c r="D33" s="318">
        <v>15</v>
      </c>
      <c r="E33" s="188">
        <v>7</v>
      </c>
      <c r="F33" s="188">
        <v>10</v>
      </c>
      <c r="G33" s="188">
        <v>40</v>
      </c>
      <c r="H33" s="188">
        <v>7</v>
      </c>
      <c r="I33" s="188">
        <v>8</v>
      </c>
      <c r="J33" s="313">
        <v>21</v>
      </c>
      <c r="K33" s="320">
        <v>108</v>
      </c>
      <c r="M33" s="193"/>
    </row>
    <row r="34" spans="1:13" ht="15" thickBot="1" x14ac:dyDescent="0.25">
      <c r="A34" s="429"/>
      <c r="B34" s="430" t="s">
        <v>110</v>
      </c>
      <c r="C34" s="634">
        <v>145</v>
      </c>
      <c r="D34" s="382">
        <v>44</v>
      </c>
      <c r="E34" s="322">
        <v>5</v>
      </c>
      <c r="F34" s="322">
        <v>13</v>
      </c>
      <c r="G34" s="322">
        <v>72</v>
      </c>
      <c r="H34" s="322">
        <v>1</v>
      </c>
      <c r="I34" s="322">
        <v>22</v>
      </c>
      <c r="J34" s="431">
        <v>24</v>
      </c>
      <c r="K34" s="321">
        <v>181</v>
      </c>
      <c r="M34" s="193"/>
    </row>
    <row r="35" spans="1:13" x14ac:dyDescent="0.2">
      <c r="A35" s="147" t="s">
        <v>157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8D1D-5CAD-40CB-A363-6C59D8335BB6}">
  <sheetPr>
    <tabColor rgb="FFFF0000"/>
  </sheetPr>
  <dimension ref="A1:J26"/>
  <sheetViews>
    <sheetView showGridLines="0" topLeftCell="A4" workbookViewId="0">
      <selection activeCell="N16" sqref="N16"/>
    </sheetView>
  </sheetViews>
  <sheetFormatPr baseColWidth="10" defaultRowHeight="12.75" x14ac:dyDescent="0.2"/>
  <cols>
    <col min="2" max="2" width="26.28515625" customWidth="1"/>
  </cols>
  <sheetData>
    <row r="1" spans="1:10" ht="15" x14ac:dyDescent="0.25">
      <c r="A1" s="904" t="s">
        <v>100</v>
      </c>
      <c r="B1" s="904"/>
      <c r="C1" s="905"/>
      <c r="D1" s="905"/>
      <c r="E1" s="905"/>
      <c r="F1" s="905"/>
      <c r="G1" s="905"/>
      <c r="H1" s="905"/>
      <c r="I1" s="905"/>
      <c r="J1" s="905"/>
    </row>
    <row r="2" spans="1:10" ht="15" x14ac:dyDescent="0.25">
      <c r="A2" s="906" t="s">
        <v>0</v>
      </c>
      <c r="B2" s="905"/>
      <c r="C2" s="905"/>
      <c r="D2" s="905"/>
      <c r="E2" s="905"/>
      <c r="F2" s="905"/>
      <c r="G2" s="905"/>
      <c r="H2" s="905"/>
      <c r="I2" s="905"/>
      <c r="J2" s="905"/>
    </row>
    <row r="3" spans="1:10" ht="15" x14ac:dyDescent="0.25">
      <c r="A3" s="906"/>
      <c r="B3" s="905"/>
      <c r="C3" s="905"/>
      <c r="D3" s="905"/>
      <c r="E3" s="905"/>
      <c r="F3" s="905"/>
      <c r="G3" s="905"/>
      <c r="H3" s="905"/>
      <c r="I3" s="905"/>
      <c r="J3" s="905"/>
    </row>
    <row r="4" spans="1:10" ht="15" x14ac:dyDescent="0.25">
      <c r="A4" s="906" t="str">
        <f>A7</f>
        <v>Tabell 3-2-G  - Søknader og avslag på avlastningsplass i institusjon</v>
      </c>
      <c r="B4" s="905"/>
      <c r="C4" s="905"/>
      <c r="D4" s="905"/>
      <c r="E4" s="905"/>
      <c r="F4" s="905"/>
      <c r="G4" s="905"/>
      <c r="H4" s="905"/>
      <c r="I4" s="905"/>
      <c r="J4" s="905"/>
    </row>
    <row r="5" spans="1:10" ht="15" x14ac:dyDescent="0.25">
      <c r="A5" s="907">
        <f>A40</f>
        <v>0</v>
      </c>
      <c r="B5" s="905"/>
      <c r="C5" s="905"/>
      <c r="D5" s="905"/>
      <c r="E5" s="905"/>
      <c r="F5" s="905"/>
      <c r="G5" s="905"/>
      <c r="H5" s="905"/>
      <c r="I5" s="905"/>
      <c r="J5" s="905"/>
    </row>
    <row r="6" spans="1:10" ht="15" x14ac:dyDescent="0.25">
      <c r="A6" s="908"/>
      <c r="B6" s="905"/>
      <c r="C6" s="905"/>
      <c r="D6" s="905"/>
      <c r="E6" s="905"/>
      <c r="F6" s="905"/>
      <c r="G6" s="905"/>
      <c r="H6" s="905"/>
      <c r="I6" s="905"/>
      <c r="J6" s="905"/>
    </row>
    <row r="7" spans="1:10" ht="15.75" thickBot="1" x14ac:dyDescent="0.25">
      <c r="A7" s="909" t="s">
        <v>557</v>
      </c>
      <c r="B7" s="907"/>
      <c r="C7" s="907"/>
      <c r="D7" s="907"/>
      <c r="E7" s="907"/>
      <c r="F7" s="907"/>
      <c r="G7" s="907"/>
      <c r="H7" s="907"/>
      <c r="I7" s="907"/>
      <c r="J7" s="907"/>
    </row>
    <row r="8" spans="1:10" ht="15" thickBot="1" x14ac:dyDescent="0.25">
      <c r="A8" s="1312"/>
      <c r="B8" s="1617" t="s">
        <v>562</v>
      </c>
      <c r="C8" s="1617"/>
      <c r="D8" s="1617"/>
      <c r="E8" s="1617"/>
      <c r="F8" s="1617"/>
      <c r="G8" s="1617"/>
      <c r="H8" s="1617"/>
      <c r="I8" s="1617"/>
      <c r="J8" s="1618"/>
    </row>
    <row r="9" spans="1:10" ht="77.25" thickBot="1" x14ac:dyDescent="0.25">
      <c r="A9" s="1313" t="s">
        <v>51</v>
      </c>
      <c r="B9" s="1314" t="s">
        <v>5</v>
      </c>
      <c r="C9" s="1006" t="s">
        <v>558</v>
      </c>
      <c r="D9" s="1006" t="s">
        <v>559</v>
      </c>
      <c r="E9" s="1006" t="s">
        <v>560</v>
      </c>
      <c r="F9" s="1006" t="s">
        <v>118</v>
      </c>
      <c r="G9" s="1006" t="s">
        <v>119</v>
      </c>
      <c r="H9" s="1006" t="s">
        <v>561</v>
      </c>
      <c r="I9" s="1006" t="s">
        <v>121</v>
      </c>
      <c r="J9" s="1315" t="s">
        <v>122</v>
      </c>
    </row>
    <row r="10" spans="1:10" ht="15" x14ac:dyDescent="0.25">
      <c r="A10" s="935">
        <v>1</v>
      </c>
      <c r="B10" s="936" t="s">
        <v>11</v>
      </c>
      <c r="C10" s="346">
        <v>2</v>
      </c>
      <c r="D10" s="981">
        <v>40</v>
      </c>
      <c r="E10" s="981">
        <v>33</v>
      </c>
      <c r="F10" s="981">
        <v>0</v>
      </c>
      <c r="G10" s="981">
        <v>0</v>
      </c>
      <c r="H10" s="981">
        <v>5</v>
      </c>
      <c r="I10" s="347">
        <v>4</v>
      </c>
      <c r="J10" s="1316">
        <f t="shared" ref="J10:J25" si="0">E10/(E10+H10)</f>
        <v>0.86842105263157898</v>
      </c>
    </row>
    <row r="11" spans="1:10" ht="15" x14ac:dyDescent="0.25">
      <c r="A11" s="931">
        <v>2</v>
      </c>
      <c r="B11" s="932" t="s">
        <v>12</v>
      </c>
      <c r="C11" s="348">
        <v>0</v>
      </c>
      <c r="D11" s="980">
        <v>41</v>
      </c>
      <c r="E11" s="980">
        <v>32</v>
      </c>
      <c r="F11" s="980">
        <v>1</v>
      </c>
      <c r="G11" s="980">
        <v>4</v>
      </c>
      <c r="H11" s="980">
        <v>1</v>
      </c>
      <c r="I11" s="349">
        <v>3</v>
      </c>
      <c r="J11" s="1317">
        <f t="shared" si="0"/>
        <v>0.96969696969696972</v>
      </c>
    </row>
    <row r="12" spans="1:10" ht="15" x14ac:dyDescent="0.25">
      <c r="A12" s="931">
        <v>3</v>
      </c>
      <c r="B12" s="932" t="s">
        <v>14</v>
      </c>
      <c r="C12" s="348">
        <v>5</v>
      </c>
      <c r="D12" s="980">
        <v>36</v>
      </c>
      <c r="E12" s="980">
        <v>31</v>
      </c>
      <c r="F12" s="980">
        <v>0</v>
      </c>
      <c r="G12" s="980">
        <v>1</v>
      </c>
      <c r="H12" s="980">
        <v>6</v>
      </c>
      <c r="I12" s="349">
        <v>3</v>
      </c>
      <c r="J12" s="1317">
        <f t="shared" si="0"/>
        <v>0.83783783783783783</v>
      </c>
    </row>
    <row r="13" spans="1:10" ht="15" x14ac:dyDescent="0.25">
      <c r="A13" s="931">
        <v>4</v>
      </c>
      <c r="B13" s="932" t="s">
        <v>15</v>
      </c>
      <c r="C13" s="348">
        <v>0</v>
      </c>
      <c r="D13" s="980">
        <v>8</v>
      </c>
      <c r="E13" s="980">
        <v>8</v>
      </c>
      <c r="F13" s="980">
        <v>0</v>
      </c>
      <c r="G13" s="980">
        <v>0</v>
      </c>
      <c r="H13" s="980">
        <v>0</v>
      </c>
      <c r="I13" s="349">
        <v>0</v>
      </c>
      <c r="J13" s="1317">
        <f t="shared" si="0"/>
        <v>1</v>
      </c>
    </row>
    <row r="14" spans="1:10" ht="15" x14ac:dyDescent="0.25">
      <c r="A14" s="931">
        <v>5</v>
      </c>
      <c r="B14" s="932" t="s">
        <v>16</v>
      </c>
      <c r="C14" s="348">
        <v>3</v>
      </c>
      <c r="D14" s="980">
        <v>123</v>
      </c>
      <c r="E14" s="980">
        <v>128</v>
      </c>
      <c r="F14" s="980">
        <v>0</v>
      </c>
      <c r="G14" s="980">
        <v>5</v>
      </c>
      <c r="H14" s="980">
        <v>1</v>
      </c>
      <c r="I14" s="349">
        <v>-8</v>
      </c>
      <c r="J14" s="1317">
        <f t="shared" si="0"/>
        <v>0.99224806201550386</v>
      </c>
    </row>
    <row r="15" spans="1:10" ht="15" x14ac:dyDescent="0.25">
      <c r="A15" s="935">
        <v>6</v>
      </c>
      <c r="B15" s="936" t="s">
        <v>17</v>
      </c>
      <c r="C15" s="348">
        <v>4</v>
      </c>
      <c r="D15" s="980">
        <v>108</v>
      </c>
      <c r="E15" s="980">
        <v>94</v>
      </c>
      <c r="F15" s="980">
        <v>4</v>
      </c>
      <c r="G15" s="980">
        <v>1</v>
      </c>
      <c r="H15" s="980">
        <v>1</v>
      </c>
      <c r="I15" s="349">
        <v>12</v>
      </c>
      <c r="J15" s="1317">
        <f t="shared" si="0"/>
        <v>0.98947368421052628</v>
      </c>
    </row>
    <row r="16" spans="1:10" ht="15" x14ac:dyDescent="0.25">
      <c r="A16" s="935">
        <v>7</v>
      </c>
      <c r="B16" s="936" t="s">
        <v>18</v>
      </c>
      <c r="C16" s="348">
        <v>1</v>
      </c>
      <c r="D16" s="980">
        <v>73</v>
      </c>
      <c r="E16" s="980">
        <v>64</v>
      </c>
      <c r="F16" s="980">
        <v>1</v>
      </c>
      <c r="G16" s="980">
        <v>3</v>
      </c>
      <c r="H16" s="980">
        <v>2</v>
      </c>
      <c r="I16" s="349">
        <v>4</v>
      </c>
      <c r="J16" s="1317">
        <f t="shared" si="0"/>
        <v>0.96969696969696972</v>
      </c>
    </row>
    <row r="17" spans="1:10" ht="15" x14ac:dyDescent="0.25">
      <c r="A17" s="931">
        <v>8</v>
      </c>
      <c r="B17" s="932" t="s">
        <v>19</v>
      </c>
      <c r="C17" s="348">
        <v>2</v>
      </c>
      <c r="D17" s="980">
        <v>51</v>
      </c>
      <c r="E17" s="980">
        <v>35</v>
      </c>
      <c r="F17" s="980">
        <v>5</v>
      </c>
      <c r="G17" s="980">
        <v>2</v>
      </c>
      <c r="H17" s="980">
        <v>7</v>
      </c>
      <c r="I17" s="349">
        <v>4</v>
      </c>
      <c r="J17" s="1317">
        <f t="shared" si="0"/>
        <v>0.83333333333333337</v>
      </c>
    </row>
    <row r="18" spans="1:10" ht="15" x14ac:dyDescent="0.25">
      <c r="A18" s="931">
        <v>9</v>
      </c>
      <c r="B18" s="932" t="s">
        <v>20</v>
      </c>
      <c r="C18" s="348">
        <v>10</v>
      </c>
      <c r="D18" s="980">
        <v>20</v>
      </c>
      <c r="E18" s="980">
        <v>25</v>
      </c>
      <c r="F18" s="980">
        <v>1</v>
      </c>
      <c r="G18" s="980">
        <v>1</v>
      </c>
      <c r="H18" s="980">
        <v>1</v>
      </c>
      <c r="I18" s="349">
        <v>2</v>
      </c>
      <c r="J18" s="1317">
        <f t="shared" si="0"/>
        <v>0.96153846153846156</v>
      </c>
    </row>
    <row r="19" spans="1:10" ht="15" x14ac:dyDescent="0.25">
      <c r="A19" s="931">
        <v>10</v>
      </c>
      <c r="B19" s="932" t="s">
        <v>21</v>
      </c>
      <c r="C19" s="348">
        <v>6</v>
      </c>
      <c r="D19" s="980">
        <v>44</v>
      </c>
      <c r="E19" s="980">
        <v>45</v>
      </c>
      <c r="F19" s="980">
        <v>0</v>
      </c>
      <c r="G19" s="980">
        <v>2</v>
      </c>
      <c r="H19" s="980">
        <v>0</v>
      </c>
      <c r="I19" s="349">
        <v>3</v>
      </c>
      <c r="J19" s="1317">
        <f t="shared" si="0"/>
        <v>1</v>
      </c>
    </row>
    <row r="20" spans="1:10" ht="15" x14ac:dyDescent="0.25">
      <c r="A20" s="935">
        <v>11</v>
      </c>
      <c r="B20" s="936" t="s">
        <v>22</v>
      </c>
      <c r="C20" s="348">
        <v>4</v>
      </c>
      <c r="D20" s="980">
        <v>65</v>
      </c>
      <c r="E20" s="980">
        <v>48</v>
      </c>
      <c r="F20" s="980">
        <v>2</v>
      </c>
      <c r="G20" s="980">
        <v>4</v>
      </c>
      <c r="H20" s="980">
        <v>3</v>
      </c>
      <c r="I20" s="349">
        <v>12</v>
      </c>
      <c r="J20" s="1317">
        <f t="shared" si="0"/>
        <v>0.94117647058823528</v>
      </c>
    </row>
    <row r="21" spans="1:10" ht="15" x14ac:dyDescent="0.25">
      <c r="A21" s="931">
        <v>12</v>
      </c>
      <c r="B21" s="932" t="s">
        <v>23</v>
      </c>
      <c r="C21" s="348">
        <v>12</v>
      </c>
      <c r="D21" s="980">
        <v>77</v>
      </c>
      <c r="E21" s="980">
        <v>77</v>
      </c>
      <c r="F21" s="980">
        <v>3</v>
      </c>
      <c r="G21" s="980">
        <v>5</v>
      </c>
      <c r="H21" s="980">
        <v>4</v>
      </c>
      <c r="I21" s="349">
        <v>0</v>
      </c>
      <c r="J21" s="1317">
        <f t="shared" si="0"/>
        <v>0.95061728395061729</v>
      </c>
    </row>
    <row r="22" spans="1:10" ht="15" x14ac:dyDescent="0.25">
      <c r="A22" s="931">
        <v>13</v>
      </c>
      <c r="B22" s="932" t="s">
        <v>24</v>
      </c>
      <c r="C22" s="348">
        <v>10</v>
      </c>
      <c r="D22" s="980">
        <v>39</v>
      </c>
      <c r="E22" s="980">
        <v>41</v>
      </c>
      <c r="F22" s="980">
        <v>2</v>
      </c>
      <c r="G22" s="980">
        <v>6</v>
      </c>
      <c r="H22" s="980">
        <v>0</v>
      </c>
      <c r="I22" s="349">
        <v>0</v>
      </c>
      <c r="J22" s="1317">
        <f t="shared" si="0"/>
        <v>1</v>
      </c>
    </row>
    <row r="23" spans="1:10" ht="15" x14ac:dyDescent="0.25">
      <c r="A23" s="931">
        <v>14</v>
      </c>
      <c r="B23" s="932" t="s">
        <v>25</v>
      </c>
      <c r="C23" s="348">
        <v>8</v>
      </c>
      <c r="D23" s="980">
        <v>65</v>
      </c>
      <c r="E23" s="980">
        <v>51</v>
      </c>
      <c r="F23" s="980">
        <v>4</v>
      </c>
      <c r="G23" s="980">
        <v>3</v>
      </c>
      <c r="H23" s="980">
        <v>1</v>
      </c>
      <c r="I23" s="349">
        <v>14</v>
      </c>
      <c r="J23" s="1317">
        <f t="shared" si="0"/>
        <v>0.98076923076923073</v>
      </c>
    </row>
    <row r="24" spans="1:10" ht="15.75" thickBot="1" x14ac:dyDescent="0.3">
      <c r="A24" s="937">
        <v>15</v>
      </c>
      <c r="B24" s="938" t="s">
        <v>26</v>
      </c>
      <c r="C24" s="984">
        <v>3</v>
      </c>
      <c r="D24" s="985">
        <v>49</v>
      </c>
      <c r="E24" s="985">
        <v>38</v>
      </c>
      <c r="F24" s="985">
        <v>0</v>
      </c>
      <c r="G24" s="985">
        <v>1</v>
      </c>
      <c r="H24" s="985">
        <v>9</v>
      </c>
      <c r="I24" s="1460">
        <v>4</v>
      </c>
      <c r="J24" s="1318">
        <f t="shared" si="0"/>
        <v>0.80851063829787229</v>
      </c>
    </row>
    <row r="25" spans="1:10" ht="15" thickBot="1" x14ac:dyDescent="0.25">
      <c r="A25" s="1319"/>
      <c r="B25" s="1320" t="s">
        <v>590</v>
      </c>
      <c r="C25" s="1459">
        <f>SUM(C10:C24)</f>
        <v>70</v>
      </c>
      <c r="D25" s="1459">
        <f>SUM(D10:D24)</f>
        <v>839</v>
      </c>
      <c r="E25" s="1459">
        <f>SUM(E10:E24)</f>
        <v>750</v>
      </c>
      <c r="F25" s="1459">
        <f t="shared" ref="F25:I25" si="1">SUM(F10:F24)</f>
        <v>23</v>
      </c>
      <c r="G25" s="1459">
        <f t="shared" si="1"/>
        <v>38</v>
      </c>
      <c r="H25" s="1459">
        <f t="shared" si="1"/>
        <v>41</v>
      </c>
      <c r="I25" s="1459">
        <f t="shared" si="1"/>
        <v>57</v>
      </c>
      <c r="J25" s="1321">
        <f t="shared" si="0"/>
        <v>0.94816687737041716</v>
      </c>
    </row>
    <row r="26" spans="1:10" ht="15.75" thickBot="1" x14ac:dyDescent="0.3">
      <c r="A26" s="1455"/>
      <c r="B26" s="1456" t="s">
        <v>537</v>
      </c>
      <c r="C26" s="1457">
        <v>71</v>
      </c>
      <c r="D26" s="1457">
        <v>534</v>
      </c>
      <c r="E26" s="1457">
        <v>462</v>
      </c>
      <c r="F26" s="1457">
        <v>15</v>
      </c>
      <c r="G26" s="1457">
        <v>36</v>
      </c>
      <c r="H26" s="1457">
        <v>24</v>
      </c>
      <c r="I26" s="1457">
        <v>68</v>
      </c>
      <c r="J26" s="1458">
        <v>0.95061728395061729</v>
      </c>
    </row>
  </sheetData>
  <mergeCells count="1">
    <mergeCell ref="B8:J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71928030548B4A9689D6BA021764B9" ma:contentTypeVersion="19" ma:contentTypeDescription="Opprett et nytt dokument." ma:contentTypeScope="" ma:versionID="1f3f5f91071d4b8d1e471a48557d9406">
  <xsd:schema xmlns:xsd="http://www.w3.org/2001/XMLSchema" xmlns:xs="http://www.w3.org/2001/XMLSchema" xmlns:p="http://schemas.microsoft.com/office/2006/metadata/properties" xmlns:ns2="414196f9-be37-42b5-b931-62c8b6f9ca01" xmlns:ns3="c0575d2e-6bd2-490f-8903-86eafe0953ab" targetNamespace="http://schemas.microsoft.com/office/2006/metadata/properties" ma:root="true" ma:fieldsID="ff7b5d857d63aff20715657f7b251e03" ns2:_="" ns3:_="">
    <xsd:import namespace="414196f9-be37-42b5-b931-62c8b6f9ca01"/>
    <xsd:import namespace="c0575d2e-6bd2-490f-8903-86eafe095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196f9-be37-42b5-b931-62c8b6f9c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c528fd71-ad7b-48f8-811b-c0b564380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75d2e-6bd2-490f-8903-86eafe0953a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157be2c-d6e8-4ec8-9865-a120c5bef974}" ma:internalName="TaxCatchAll" ma:showField="CatchAllData" ma:web="c0575d2e-6bd2-490f-8903-86eafe095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575d2e-6bd2-490f-8903-86eafe0953ab" xsi:nil="true"/>
    <lcf76f155ced4ddcb4097134ff3c332f xmlns="414196f9-be37-42b5-b931-62c8b6f9ca0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D791A7-A46E-4450-900D-C2BA653EC638}"/>
</file>

<file path=customXml/itemProps2.xml><?xml version="1.0" encoding="utf-8"?>
<ds:datastoreItem xmlns:ds="http://schemas.openxmlformats.org/officeDocument/2006/customXml" ds:itemID="{F08CD37F-FC58-4FA6-93F6-085015498F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07D254-C579-4355-9629-28E4C3E502BB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c0575d2e-6bd2-490f-8903-86eafe0953ab"/>
    <ds:schemaRef ds:uri="414196f9-be37-42b5-b931-62c8b6f9ca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37</vt:i4>
      </vt:variant>
      <vt:variant>
        <vt:lpstr>Navngitte områder</vt:lpstr>
      </vt:variant>
      <vt:variant>
        <vt:i4>3</vt:i4>
      </vt:variant>
    </vt:vector>
  </HeadingPairs>
  <TitlesOfParts>
    <vt:vector size="40" baseType="lpstr">
      <vt:lpstr>Tab 1-16-A Fysioterapitilbud</vt:lpstr>
      <vt:lpstr>Tab 1-16-B Psykologer i byd.</vt:lpstr>
      <vt:lpstr>Tab_3_1_B-A1-A7-Alder-beboere</vt:lpstr>
      <vt:lpstr>Tab_3_2-B-saksbeh_tider</vt:lpstr>
      <vt:lpstr>Tab_3-2-D-søkn_avsl_sykehj_pl</vt:lpstr>
      <vt:lpstr>Tab_3-2-E-klager_etter_avslag</vt:lpstr>
      <vt:lpstr>Tab 3-2-E-1 Saksbeh.tid klager</vt:lpstr>
      <vt:lpstr>Tab_3-2-F-alt_tilb</vt:lpstr>
      <vt:lpstr>3-2 G Søkn-avs avlastning i ins</vt:lpstr>
      <vt:lpstr>Tab_3-3-B_oppholdsdøgn</vt:lpstr>
      <vt:lpstr>Tab_3-3-C_opphdøgn_type_opphol</vt:lpstr>
      <vt:lpstr>Tab_3-4-Egenbet__i_inst_-HMS</vt:lpstr>
      <vt:lpstr>Tab_3_5_-_hjemmetjenester</vt:lpstr>
      <vt:lpstr>Tab_3_5B_-_Ant__vedtakstimer</vt:lpstr>
      <vt:lpstr>3-5-C Hverdrehab,avkl-m,akt.tid</vt:lpstr>
      <vt:lpstr>Tab 3-7-saksb_tid-hjemmetjen</vt:lpstr>
      <vt:lpstr>Tab 3-7-B Klagebeh helsetj i hj</vt:lpstr>
      <vt:lpstr>3-7-C Klagebeh pb daglige gj.m</vt:lpstr>
      <vt:lpstr>3-7-D Klagebehandling pb oppl</vt:lpstr>
      <vt:lpstr>3-7-E Klagebehandling BPA</vt:lpstr>
      <vt:lpstr>3-7 A Kvalitet hj.tj</vt:lpstr>
      <vt:lpstr>Tab_3-8-A_dagsenter</vt:lpstr>
      <vt:lpstr>Tab 3-8-A-2 Dagakt.-demente</vt:lpstr>
      <vt:lpstr>3-8-B Trygghetsalarmer</vt:lpstr>
      <vt:lpstr>3-8-C Ernæringskartlegging</vt:lpstr>
      <vt:lpstr>Tab_3_9_-_omsorgsboliger</vt:lpstr>
      <vt:lpstr>Tab_3_9_B Søkn omsorg+</vt:lpstr>
      <vt:lpstr>Tab_3_9_C Klager omsorg+</vt:lpstr>
      <vt:lpstr>Tab 3-9-D Venteliste Omsorg +</vt:lpstr>
      <vt:lpstr>Tab_3-10-personer_med_utv_h_</vt:lpstr>
      <vt:lpstr>Tab_3-11-boforhold_for_utv_h_</vt:lpstr>
      <vt:lpstr>Tab_3-12-akt__for_psyk_utv_h_</vt:lpstr>
      <vt:lpstr>Tab_3-14-eldresentre_m_v_</vt:lpstr>
      <vt:lpstr>Tab 3-14 C Org. av seniorv.tj.</vt:lpstr>
      <vt:lpstr>Ark1</vt:lpstr>
      <vt:lpstr>kriteriebefolkning</vt:lpstr>
      <vt:lpstr>Ark2</vt:lpstr>
      <vt:lpstr>kriteriebefolkning!Utskriftsområde</vt:lpstr>
      <vt:lpstr>'Tab_3-2-D-søkn_avsl_sykehj_pl'!Utskriftsområde</vt:lpstr>
      <vt:lpstr>'Tab_3-3-C_opphdøgn_type_opphol'!Utskriftsområde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Tor Løvset Waage</cp:lastModifiedBy>
  <cp:revision/>
  <dcterms:created xsi:type="dcterms:W3CDTF">2003-11-04T12:39:02Z</dcterms:created>
  <dcterms:modified xsi:type="dcterms:W3CDTF">2025-03-28T07:34:46Z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2022-01-05T10:57:04Z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8baf6f09-2c52-459b-bfa7-5846562cf476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0x0101004871928030548B4A9689D6BA021764B9</vt:lpwstr>
  </property>
  <property fmtid="{D5CDD505-2E9C-101B-9397-08002B2CF9AE}" pid="11" name="MediaServiceImageTags">
    <vt:lpwstr/>
  </property>
</Properties>
</file>